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6"/>
  <workbookPr/>
  <mc:AlternateContent xmlns:mc="http://schemas.openxmlformats.org/markup-compatibility/2006">
    <mc:Choice Requires="x15">
      <x15ac:absPath xmlns:x15ac="http://schemas.microsoft.com/office/spreadsheetml/2010/11/ac" url="https://malegislature-my.sharepoint.com/personal/william_brownsberger_masenate_gov/Documents/"/>
    </mc:Choice>
  </mc:AlternateContent>
  <xr:revisionPtr revIDLastSave="0" documentId="8_{1831D718-222A-4FBA-9B25-A793D45B8D27}" xr6:coauthVersionLast="47" xr6:coauthVersionMax="47" xr10:uidLastSave="{00000000-0000-0000-0000-000000000000}"/>
  <bookViews>
    <workbookView xWindow="20520" yWindow="1875" windowWidth="31410" windowHeight="20340" firstSheet="1" xr2:uid="{7F6B1A6B-0016-493C-8B68-11E813CC49E2}"/>
  </bookViews>
  <sheets>
    <sheet name="History Profile" sheetId="1" r:id="rId1"/>
    <sheet name="FY27" sheetId="2" r:id="rId2"/>
    <sheet name="Improved Share Chart" sheetId="3" r:id="rId3"/>
  </sheets>
  <externalReferences>
    <externalReference r:id="rId4"/>
  </externalReferences>
  <definedNames>
    <definedName name="aidcalc">[1]Aid436!$A$10:$AS$448</definedName>
    <definedName name="CYr">[1]parameters!$B$1</definedName>
    <definedName name="dist915">[1]dist435!$A$8:$AL$447</definedName>
    <definedName name="disthist">[1]disthist!$A$10:$BR$448</definedName>
    <definedName name="lea">[1]Index!$A$4</definedName>
    <definedName name="PYr">[1]parameters!$B$2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42" i="1" l="1"/>
  <c r="W41" i="1"/>
  <c r="W40" i="1"/>
  <c r="W39" i="1"/>
  <c r="W38" i="1"/>
  <c r="W37" i="1"/>
  <c r="W36" i="1"/>
  <c r="W35" i="1"/>
  <c r="W34" i="1"/>
  <c r="W33" i="1"/>
  <c r="W32" i="1"/>
  <c r="W31" i="1"/>
  <c r="W30" i="1"/>
  <c r="W29" i="1"/>
  <c r="W28" i="1"/>
  <c r="W27" i="1"/>
  <c r="W42" i="1"/>
  <c r="V42" i="1"/>
  <c r="V27" i="1"/>
  <c r="S27" i="1"/>
  <c r="S26" i="1"/>
  <c r="S25" i="1"/>
  <c r="S24" i="1"/>
  <c r="S23" i="1"/>
  <c r="S22" i="1"/>
  <c r="S21" i="1"/>
  <c r="S20" i="1"/>
  <c r="S19" i="1"/>
  <c r="S18" i="1"/>
  <c r="T27" i="1" s="1"/>
  <c r="S17" i="1"/>
  <c r="S16" i="1"/>
  <c r="S15" i="1"/>
  <c r="S14" i="1"/>
  <c r="S13" i="1"/>
  <c r="S12" i="1"/>
  <c r="S11" i="1"/>
  <c r="S10" i="1"/>
  <c r="S9" i="1"/>
  <c r="S8" i="1"/>
  <c r="S28" i="1"/>
  <c r="U41" i="1" l="1"/>
  <c r="V41" i="1" s="1"/>
  <c r="U32" i="1"/>
  <c r="V32" i="1" s="1"/>
  <c r="T39" i="1"/>
  <c r="U28" i="1"/>
  <c r="T34" i="1"/>
  <c r="T30" i="1"/>
  <c r="T29" i="1"/>
  <c r="U40" i="1"/>
  <c r="V40" i="1" s="1"/>
  <c r="U38" i="1"/>
  <c r="V38" i="1" s="1"/>
  <c r="U36" i="1"/>
  <c r="V36" i="1" s="1"/>
  <c r="T41" i="1"/>
  <c r="U31" i="1"/>
  <c r="V31" i="1" s="1"/>
  <c r="U30" i="1"/>
  <c r="V30" i="1" s="1"/>
  <c r="U29" i="1"/>
  <c r="V29" i="1" s="1"/>
  <c r="T38" i="1"/>
  <c r="U35" i="1"/>
  <c r="V35" i="1" s="1"/>
  <c r="T40" i="1"/>
  <c r="T28" i="1"/>
  <c r="U39" i="1"/>
  <c r="V39" i="1" s="1"/>
  <c r="T31" i="1"/>
  <c r="T37" i="1"/>
  <c r="T36" i="1"/>
  <c r="T35" i="1"/>
  <c r="U33" i="1"/>
  <c r="V33" i="1" s="1"/>
  <c r="U34" i="1"/>
  <c r="V34" i="1" s="1"/>
  <c r="T33" i="1"/>
  <c r="T32" i="1"/>
  <c r="U37" i="1"/>
  <c r="V37" i="1" s="1"/>
  <c r="U42" i="1" l="1"/>
  <c r="V28" i="1"/>
</calcChain>
</file>

<file path=xl/sharedStrings.xml><?xml version="1.0" encoding="utf-8"?>
<sst xmlns="http://schemas.openxmlformats.org/spreadsheetml/2006/main" count="199" uniqueCount="133">
  <si>
    <t>Massachusetts Department of Elementary and Secondary Education</t>
  </si>
  <si>
    <t>Chapter 70 District Profile</t>
  </si>
  <si>
    <t>Extracted from Chapter 70 District Profiles</t>
  </si>
  <si>
    <t>https://www.doe.mass.edu/finance/chapter70/profile.xlsx</t>
  </si>
  <si>
    <t>Select a district</t>
  </si>
  <si>
    <t>https://www.doe.mass.edu/finance/chapter70/default.html</t>
  </si>
  <si>
    <t>0314</t>
  </si>
  <si>
    <t xml:space="preserve">0314 Watertown                    </t>
  </si>
  <si>
    <t>"Formula" Requirement</t>
  </si>
  <si>
    <t>"Adjusted" Requirement</t>
  </si>
  <si>
    <t/>
  </si>
  <si>
    <t>FY</t>
  </si>
  <si>
    <t>Foundation Enrollment</t>
  </si>
  <si>
    <t>% Chg</t>
  </si>
  <si>
    <t>Foundation Budget</t>
  </si>
  <si>
    <t>% Chg2</t>
  </si>
  <si>
    <t>Required Local Contribution</t>
  </si>
  <si>
    <t>Chapter 70 Aid
Reflects Penalties, where applicable</t>
  </si>
  <si>
    <t>% Chg3</t>
  </si>
  <si>
    <t>Required Net School Spending 
Aid + Local Contribution</t>
  </si>
  <si>
    <t>Required NSS
Includes Carryover</t>
  </si>
  <si>
    <t>% Chg4</t>
  </si>
  <si>
    <t>Actual NSS</t>
  </si>
  <si>
    <t>% Chg5</t>
  </si>
  <si>
    <t>Dollars Over/Under Requirement</t>
  </si>
  <si>
    <t>% Over/ Under</t>
  </si>
  <si>
    <t>FY93</t>
  </si>
  <si>
    <t>FY94</t>
  </si>
  <si>
    <t>FY95</t>
  </si>
  <si>
    <t>FY96</t>
  </si>
  <si>
    <t>FY97</t>
  </si>
  <si>
    <t>FY98</t>
  </si>
  <si>
    <t>FY99</t>
  </si>
  <si>
    <t>FY00</t>
  </si>
  <si>
    <t>FY01</t>
  </si>
  <si>
    <t>FY02</t>
  </si>
  <si>
    <t>FY03</t>
  </si>
  <si>
    <t>FY04</t>
  </si>
  <si>
    <t>FY05</t>
  </si>
  <si>
    <t>FY06</t>
  </si>
  <si>
    <t>FY07</t>
  </si>
  <si>
    <t>FY08</t>
  </si>
  <si>
    <t>FY09</t>
  </si>
  <si>
    <t>FY10</t>
  </si>
  <si>
    <t>FY11</t>
  </si>
  <si>
    <t>FY12</t>
  </si>
  <si>
    <t>Aid at Prior Foundation Budget Share</t>
  </si>
  <si>
    <t>Additional Aid due to Increased FB Share</t>
  </si>
  <si>
    <t>Aid above 2013 less additional aid</t>
  </si>
  <si>
    <t>Aid above 2023</t>
  </si>
  <si>
    <t>FY13</t>
  </si>
  <si>
    <t>FY14</t>
  </si>
  <si>
    <t>FY15</t>
  </si>
  <si>
    <t>FY16</t>
  </si>
  <si>
    <t>FY17</t>
  </si>
  <si>
    <t>FY18</t>
  </si>
  <si>
    <t>FY19</t>
  </si>
  <si>
    <t>FY20</t>
  </si>
  <si>
    <t>FY21</t>
  </si>
  <si>
    <t>FY22</t>
  </si>
  <si>
    <t>FY23</t>
  </si>
  <si>
    <t>FY24</t>
  </si>
  <si>
    <t>FY25</t>
  </si>
  <si>
    <t>FY26</t>
  </si>
  <si>
    <t>FY27</t>
  </si>
  <si>
    <t>Check sum</t>
  </si>
  <si>
    <t>Dollars Per Foundation Enrollment</t>
  </si>
  <si>
    <t>Percentage of Foundation</t>
  </si>
  <si>
    <t>Ch 70 Aid</t>
  </si>
  <si>
    <t>Ch 70</t>
  </si>
  <si>
    <t>Required 
NSS</t>
  </si>
  <si>
    <t>Actual 
NSS</t>
  </si>
  <si>
    <t>Chapter 70 Pct of Actual NSS</t>
  </si>
  <si>
    <t xml:space="preserve"> * Budgeted</t>
  </si>
  <si>
    <t>To see earlier years back to FY93, unhide rows 7 to 21 and 40 to 54.</t>
  </si>
  <si>
    <t>Foundation enrollment is reported in October of the prior fiscal year (e.g. FY20 enrollment = Oct 1, 2018 headcount).</t>
  </si>
  <si>
    <t>Foundation budget is the state's estimate of the minimum amount needed in each district to provide an adequate educational program.</t>
  </si>
  <si>
    <t>Required Net School Spending is the annual minimum that must be spent on schools, including carryovers from prior years.</t>
  </si>
  <si>
    <t>Net School Spending includes municipal indirect spending for schools but excludes capital expenditures, transportation, grants and revolving funds.</t>
  </si>
  <si>
    <t xml:space="preserve">Federal SFSF grants in FY09, FY10, FY11, and FY12 and federal Education Jobs grants in FY11, FY12 and FY13 are not included in these calculations. Net school spending is limited to Chapter 70 aid and appropriated local contributions.   </t>
  </si>
  <si>
    <t>However, the SFSF and Education Jobs calculations were directly based upon the Chapter 70 formula and helped districts spend at foundation budget levels.</t>
  </si>
  <si>
    <t xml:space="preserve">In FY09, this district received an SFSF grant of </t>
  </si>
  <si>
    <t>In FY12 the combined SFSF/Ed Jobs amount was</t>
  </si>
  <si>
    <t xml:space="preserve">In FY10, this district's SFSF grant entitlement was </t>
  </si>
  <si>
    <t>In FY13 the Education Jobs amount was</t>
  </si>
  <si>
    <t xml:space="preserve">In FY11, the combined SFSF and Educ Jobs entitlement was </t>
  </si>
  <si>
    <t>This district submitted changes to their FY18 End of Year Report after their FY18 net school spending was finalized, these changes are not reflected in their data.</t>
  </si>
  <si>
    <t>End of Worksheet</t>
  </si>
  <si>
    <t>Return to Index</t>
  </si>
  <si>
    <t>More about the data</t>
  </si>
  <si>
    <t>FY27 Chapter 70 Summary</t>
  </si>
  <si>
    <t xml:space="preserve">Watertown                    </t>
  </si>
  <si>
    <t>Extracted from: https://www.doe.mass.edu/finance/chapter70/fy2027/preliminary.html</t>
  </si>
  <si>
    <t>Aid Calculation FY27</t>
  </si>
  <si>
    <t>Comparison to FY26</t>
  </si>
  <si>
    <t>Description</t>
  </si>
  <si>
    <t>Change</t>
  </si>
  <si>
    <t>Pct Chg</t>
  </si>
  <si>
    <t>Prior Year Aid</t>
  </si>
  <si>
    <t>Enrollment</t>
  </si>
  <si>
    <t>Required District Contribution</t>
  </si>
  <si>
    <t>Chapter 70 FY26</t>
  </si>
  <si>
    <t>Foundation budget</t>
  </si>
  <si>
    <t>C70 Aid</t>
  </si>
  <si>
    <t>Required district contribution</t>
  </si>
  <si>
    <t>Foundation Aid</t>
  </si>
  <si>
    <t>Chapter 70 aid</t>
  </si>
  <si>
    <t>Foundation budget FY27</t>
  </si>
  <si>
    <t>Required net school spending (NSS)</t>
  </si>
  <si>
    <t>Required district contribution FY27</t>
  </si>
  <si>
    <t>Foundation aid (2 -3)</t>
  </si>
  <si>
    <t>Target aid share</t>
  </si>
  <si>
    <t>Increase over FY26 (4 - 1)</t>
  </si>
  <si>
    <t>C70 % of foundation</t>
  </si>
  <si>
    <t>Minimum Aid</t>
  </si>
  <si>
    <t>Required NSS % of foundation</t>
  </si>
  <si>
    <t>$75 per pupil increase</t>
  </si>
  <si>
    <t>Minimum aid amount</t>
  </si>
  <si>
    <t>(if line 6 - line 5 &gt; 0, then line 6 - line 5, otherwise 0)</t>
  </si>
  <si>
    <t>Subtotal</t>
  </si>
  <si>
    <t>Sum of 1,5,7</t>
  </si>
  <si>
    <t>Minimum Aid Adjustment</t>
  </si>
  <si>
    <t>Minimum aid adjustment</t>
  </si>
  <si>
    <t>Aid adjustment increment</t>
  </si>
  <si>
    <t>(if line 9 - line 8 &gt; 0, then line 9 - line 8, otherwise 0)</t>
  </si>
  <si>
    <t>Non-Operating District Reduction to Foundation</t>
  </si>
  <si>
    <t>Reduction to foundation</t>
  </si>
  <si>
    <t>Hold Harmless Aid</t>
  </si>
  <si>
    <t>Hold harmless aid</t>
  </si>
  <si>
    <t>FY27 Chapter 70 Aid</t>
  </si>
  <si>
    <t>Sum of 1,5,7,10, 12 minus 11</t>
  </si>
  <si>
    <t>Note on Minimum Aid Adjustment on lines 9 and 10:</t>
  </si>
  <si>
    <t>The minimum aid adjustment is the sum of (a) the greater of foundation aid or base aid determined based on the FY21 base and incremental rates, inflated to FY27, and (b) foundation enrollment multiplied by $30. The aid adjustment increment (line 10) is the line 9 amount less the line 8 amount if the difference is positive. Otherwise, the increment is zero.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</si>
</sst>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m/d/yy;@"/>
    <numFmt numFmtId="165" formatCode="#,##0.0"/>
    <numFmt numFmtId="166" formatCode="0.0%"/>
    <numFmt numFmtId="167" formatCode="&quot;$&quot;#,##0"/>
    <numFmt numFmtId="168" formatCode="0.0"/>
  </numFmts>
  <fonts count="25">
    <font>
      <sz val="11"/>
      <color theme="1"/>
      <name val="Aptos Narrow"/>
      <family val="2"/>
      <scheme val="minor"/>
    </font>
    <font>
      <sz val="11"/>
      <color theme="1"/>
      <name val="Aptos Narrow"/>
      <family val="2"/>
      <scheme val="minor"/>
    </font>
    <font>
      <sz val="14"/>
      <color theme="1"/>
      <name val="Aptos Narrow"/>
      <family val="2"/>
      <scheme val="minor"/>
    </font>
    <font>
      <b/>
      <sz val="14"/>
      <name val="Aptos Narrow"/>
      <family val="2"/>
      <scheme val="minor"/>
    </font>
    <font>
      <i/>
      <sz val="10"/>
      <color theme="1"/>
      <name val="Aptos Narrow"/>
      <family val="2"/>
      <scheme val="minor"/>
    </font>
    <font>
      <sz val="10"/>
      <color theme="1"/>
      <name val="Aptos Narrow"/>
      <family val="2"/>
      <scheme val="minor"/>
    </font>
    <font>
      <b/>
      <sz val="10"/>
      <name val="Aptos Narrow"/>
      <family val="2"/>
      <scheme val="minor"/>
    </font>
    <font>
      <b/>
      <sz val="16"/>
      <color theme="1"/>
      <name val="Aptos Narrow"/>
      <family val="2"/>
      <scheme val="minor"/>
    </font>
    <font>
      <i/>
      <sz val="11"/>
      <color theme="1"/>
      <name val="Aptos Narrow"/>
      <family val="2"/>
      <scheme val="minor"/>
    </font>
    <font>
      <sz val="10"/>
      <name val="Aptos Narrow"/>
      <family val="2"/>
      <scheme val="minor"/>
    </font>
    <font>
      <b/>
      <sz val="11"/>
      <name val="Aptos Narrow"/>
      <family val="2"/>
      <scheme val="minor"/>
    </font>
    <font>
      <sz val="11"/>
      <name val="Aptos Narrow"/>
      <family val="2"/>
      <scheme val="minor"/>
    </font>
    <font>
      <b/>
      <i/>
      <sz val="11"/>
      <name val="Aptos Narrow"/>
      <family val="2"/>
      <scheme val="minor"/>
    </font>
    <font>
      <b/>
      <u/>
      <sz val="11"/>
      <name val="Aptos Narrow"/>
      <family val="2"/>
      <scheme val="minor"/>
    </font>
    <font>
      <u/>
      <sz val="11"/>
      <color theme="10"/>
      <name val="Aptos Narrow"/>
      <family val="2"/>
      <scheme val="minor"/>
    </font>
    <font>
      <u/>
      <sz val="10"/>
      <color indexed="12"/>
      <name val="Aptos Narrow"/>
      <family val="2"/>
      <scheme val="minor"/>
    </font>
    <font>
      <sz val="10"/>
      <color indexed="10"/>
      <name val="Aptos Narrow"/>
      <family val="2"/>
      <scheme val="minor"/>
    </font>
    <font>
      <b/>
      <sz val="16"/>
      <name val="Aptos Narrow"/>
      <family val="2"/>
      <scheme val="minor"/>
    </font>
    <font>
      <b/>
      <sz val="18"/>
      <name val="Aptos Narrow"/>
      <family val="2"/>
      <scheme val="minor"/>
    </font>
    <font>
      <b/>
      <sz val="12"/>
      <name val="Aptos Narrow"/>
      <family val="2"/>
      <scheme val="minor"/>
    </font>
    <font>
      <b/>
      <u/>
      <sz val="14"/>
      <name val="Aptos Narrow"/>
      <family val="2"/>
      <scheme val="minor"/>
    </font>
    <font>
      <sz val="14"/>
      <name val="Aptos Narrow"/>
      <family val="2"/>
      <scheme val="minor"/>
    </font>
    <font>
      <sz val="12"/>
      <name val="Courier"/>
    </font>
    <font>
      <i/>
      <sz val="9"/>
      <name val="Aptos Narrow"/>
      <family val="2"/>
      <scheme val="minor"/>
    </font>
    <font>
      <i/>
      <sz val="10"/>
      <name val="Aptos Narrow"/>
      <family val="2"/>
      <scheme val="minor"/>
    </font>
  </fonts>
  <fills count="7">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indexed="9"/>
        <bgColor indexed="64"/>
      </patternFill>
    </fill>
  </fills>
  <borders count="1">
    <border>
      <left/>
      <right/>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4" fillId="0" borderId="0" applyNumberFormat="0" applyFill="0" applyBorder="0" applyAlignment="0" applyProtection="0"/>
  </cellStyleXfs>
  <cellXfs count="121">
    <xf numFmtId="0" fontId="0" fillId="0" borderId="0" xfId="0"/>
    <xf numFmtId="0" fontId="2" fillId="0" borderId="0" xfId="0" applyFont="1"/>
    <xf numFmtId="0" fontId="3" fillId="2" borderId="0" xfId="0" applyFont="1" applyFill="1"/>
    <xf numFmtId="164" fontId="4" fillId="0" borderId="0" xfId="0" applyNumberFormat="1" applyFont="1" applyAlignment="1">
      <alignment vertical="center"/>
    </xf>
    <xf numFmtId="0" fontId="4" fillId="0" borderId="0" xfId="0" applyFont="1"/>
    <xf numFmtId="0" fontId="3" fillId="2" borderId="0" xfId="0" applyFont="1" applyFill="1" applyAlignment="1">
      <alignment vertical="top"/>
    </xf>
    <xf numFmtId="0" fontId="4" fillId="0" borderId="0" xfId="0" applyFont="1" applyAlignment="1">
      <alignment vertical="center"/>
    </xf>
    <xf numFmtId="0" fontId="5" fillId="0" borderId="0" xfId="0" applyFont="1"/>
    <xf numFmtId="0" fontId="6" fillId="2" borderId="0" xfId="0" applyFont="1" applyFill="1" applyAlignment="1">
      <alignment vertical="top"/>
    </xf>
    <xf numFmtId="2" fontId="5" fillId="3" borderId="0" xfId="0" applyNumberFormat="1" applyFont="1" applyFill="1" applyAlignment="1">
      <alignment vertical="center"/>
    </xf>
    <xf numFmtId="0" fontId="5" fillId="0" borderId="0" xfId="0" applyFont="1" applyAlignment="1">
      <alignment vertical="center"/>
    </xf>
    <xf numFmtId="0" fontId="7" fillId="3" borderId="0" xfId="0" applyFont="1" applyFill="1" applyAlignment="1">
      <alignment horizontal="left" vertical="top"/>
    </xf>
    <xf numFmtId="0" fontId="7" fillId="3" borderId="0" xfId="0" applyFont="1" applyFill="1" applyAlignment="1">
      <alignment horizontal="left" vertical="center"/>
    </xf>
    <xf numFmtId="0" fontId="4" fillId="0" borderId="0" xfId="0" applyFont="1" applyAlignment="1">
      <alignment horizontal="center" vertical="center" wrapText="1"/>
    </xf>
    <xf numFmtId="2" fontId="5" fillId="0" borderId="0" xfId="0" applyNumberFormat="1" applyFont="1" applyAlignment="1">
      <alignment vertical="center"/>
    </xf>
    <xf numFmtId="0" fontId="8" fillId="0" borderId="0" xfId="0" applyFont="1" applyAlignment="1">
      <alignment vertical="top"/>
    </xf>
    <xf numFmtId="0" fontId="5" fillId="0" borderId="0" xfId="0" applyFont="1" applyAlignment="1">
      <alignment wrapText="1"/>
    </xf>
    <xf numFmtId="3" fontId="9" fillId="0" borderId="0" xfId="0" applyNumberFormat="1" applyFont="1" applyAlignment="1" applyProtection="1">
      <alignment horizontal="center" wrapText="1"/>
      <protection locked="0"/>
    </xf>
    <xf numFmtId="3" fontId="10" fillId="4" borderId="0" xfId="0" applyNumberFormat="1" applyFont="1" applyFill="1" applyAlignment="1">
      <alignment horizontal="center" wrapText="1"/>
    </xf>
    <xf numFmtId="3" fontId="5" fillId="0" borderId="0" xfId="0" applyNumberFormat="1" applyFont="1"/>
    <xf numFmtId="3" fontId="11" fillId="0" borderId="0" xfId="0" applyNumberFormat="1" applyFont="1" applyAlignment="1">
      <alignment horizontal="center"/>
    </xf>
    <xf numFmtId="3" fontId="11" fillId="0" borderId="0" xfId="0" applyNumberFormat="1" applyFont="1"/>
    <xf numFmtId="165" fontId="11" fillId="0" borderId="0" xfId="0" applyNumberFormat="1" applyFont="1"/>
    <xf numFmtId="166" fontId="11" fillId="0" borderId="0" xfId="2" applyNumberFormat="1" applyFont="1"/>
    <xf numFmtId="9" fontId="5" fillId="0" borderId="0" xfId="2" applyFont="1"/>
    <xf numFmtId="166" fontId="5" fillId="0" borderId="0" xfId="0" applyNumberFormat="1" applyFont="1"/>
    <xf numFmtId="44" fontId="5" fillId="0" borderId="0" xfId="1" applyFont="1"/>
    <xf numFmtId="3" fontId="11" fillId="0" borderId="0" xfId="0" applyNumberFormat="1" applyFont="1" applyAlignment="1">
      <alignment horizontal="right"/>
    </xf>
    <xf numFmtId="166" fontId="11" fillId="0" borderId="0" xfId="2" applyNumberFormat="1" applyFont="1" applyAlignment="1">
      <alignment horizontal="right"/>
    </xf>
    <xf numFmtId="3" fontId="12" fillId="0" borderId="0" xfId="0" applyNumberFormat="1" applyFont="1" applyAlignment="1">
      <alignment horizontal="left"/>
    </xf>
    <xf numFmtId="44" fontId="5" fillId="0" borderId="0" xfId="0" applyNumberFormat="1" applyFont="1"/>
    <xf numFmtId="3" fontId="13" fillId="0" borderId="0" xfId="0" applyNumberFormat="1" applyFont="1"/>
    <xf numFmtId="3" fontId="10" fillId="0" borderId="0" xfId="0" applyNumberFormat="1" applyFont="1" applyAlignment="1">
      <alignment horizontal="center"/>
    </xf>
    <xf numFmtId="0" fontId="5" fillId="0" borderId="0" xfId="0" applyFont="1" applyAlignment="1">
      <alignment horizontal="center"/>
    </xf>
    <xf numFmtId="3" fontId="5" fillId="0" borderId="0" xfId="0" applyNumberFormat="1" applyFont="1" applyAlignment="1">
      <alignment horizontal="center"/>
    </xf>
    <xf numFmtId="3" fontId="11" fillId="5" borderId="0" xfId="0" applyNumberFormat="1" applyFont="1" applyFill="1" applyAlignment="1">
      <alignment horizontal="center"/>
    </xf>
    <xf numFmtId="3" fontId="10" fillId="5" borderId="0" xfId="0" applyNumberFormat="1" applyFont="1" applyFill="1" applyAlignment="1">
      <alignment horizontal="center" wrapText="1"/>
    </xf>
    <xf numFmtId="0" fontId="0" fillId="5" borderId="0" xfId="0" applyFill="1" applyAlignment="1">
      <alignment horizontal="center"/>
    </xf>
    <xf numFmtId="3" fontId="10" fillId="5" borderId="0" xfId="0" applyNumberFormat="1" applyFont="1" applyFill="1" applyAlignment="1">
      <alignment horizontal="center"/>
    </xf>
    <xf numFmtId="9" fontId="11" fillId="0" borderId="0" xfId="2" applyFont="1" applyAlignment="1">
      <alignment horizontal="center" vertical="center"/>
    </xf>
    <xf numFmtId="0" fontId="0" fillId="0" borderId="0" xfId="0" applyAlignment="1">
      <alignment horizontal="center"/>
    </xf>
    <xf numFmtId="9" fontId="0" fillId="0" borderId="0" xfId="2" quotePrefix="1" applyFont="1" applyAlignment="1">
      <alignment horizontal="center"/>
    </xf>
    <xf numFmtId="165" fontId="11" fillId="0" borderId="0" xfId="0" quotePrefix="1" applyNumberFormat="1" applyFont="1"/>
    <xf numFmtId="10" fontId="11" fillId="0" borderId="0" xfId="0" applyNumberFormat="1" applyFont="1"/>
    <xf numFmtId="9" fontId="11" fillId="0" borderId="0" xfId="0" applyNumberFormat="1" applyFont="1" applyAlignment="1">
      <alignment horizontal="center" vertical="center"/>
    </xf>
    <xf numFmtId="3" fontId="0" fillId="0" borderId="0" xfId="0" applyNumberFormat="1"/>
    <xf numFmtId="3" fontId="10" fillId="0" borderId="0" xfId="0" applyNumberFormat="1" applyFont="1"/>
    <xf numFmtId="3" fontId="10" fillId="0" borderId="0" xfId="0" applyNumberFormat="1" applyFont="1" applyAlignment="1">
      <alignment wrapText="1"/>
    </xf>
    <xf numFmtId="167" fontId="10" fillId="0" borderId="0" xfId="0" applyNumberFormat="1" applyFont="1"/>
    <xf numFmtId="10" fontId="0" fillId="0" borderId="0" xfId="0" applyNumberFormat="1"/>
    <xf numFmtId="0" fontId="0" fillId="0" borderId="0" xfId="0" quotePrefix="1"/>
    <xf numFmtId="0" fontId="15" fillId="6" borderId="0" xfId="3" applyFont="1" applyFill="1" applyAlignment="1" applyProtection="1">
      <alignment vertical="center"/>
    </xf>
    <xf numFmtId="0" fontId="9" fillId="6" borderId="0" xfId="0" applyFont="1" applyFill="1" applyAlignment="1">
      <alignment vertical="center"/>
    </xf>
    <xf numFmtId="0" fontId="16" fillId="6" borderId="0" xfId="0" applyFont="1" applyFill="1" applyAlignment="1">
      <alignment vertical="center"/>
    </xf>
    <xf numFmtId="14" fontId="15" fillId="0" borderId="0" xfId="3" applyNumberFormat="1" applyFont="1" applyFill="1" applyAlignment="1" applyProtection="1"/>
    <xf numFmtId="0" fontId="9" fillId="6" borderId="0" xfId="0" applyFont="1" applyFill="1"/>
    <xf numFmtId="164" fontId="9" fillId="6" borderId="0" xfId="0" applyNumberFormat="1" applyFont="1" applyFill="1" applyAlignment="1">
      <alignment vertical="center"/>
    </xf>
    <xf numFmtId="0" fontId="17" fillId="6" borderId="0" xfId="0" applyFont="1" applyFill="1"/>
    <xf numFmtId="0" fontId="3" fillId="6" borderId="0" xfId="0" applyFont="1" applyFill="1" applyAlignment="1">
      <alignment vertical="center"/>
    </xf>
    <xf numFmtId="0" fontId="18" fillId="6" borderId="0" xfId="0" applyFont="1" applyFill="1" applyAlignment="1">
      <alignment vertical="top"/>
    </xf>
    <xf numFmtId="0" fontId="6" fillId="6" borderId="0" xfId="0" applyFont="1" applyFill="1" applyAlignment="1">
      <alignment horizontal="center" vertical="center"/>
    </xf>
    <xf numFmtId="0" fontId="3" fillId="0" borderId="0" xfId="0" applyFont="1" applyAlignment="1">
      <alignment horizontal="center" vertical="center"/>
    </xf>
    <xf numFmtId="14" fontId="9" fillId="6" borderId="0" xfId="0" applyNumberFormat="1" applyFont="1" applyFill="1" applyAlignment="1">
      <alignment vertical="center"/>
    </xf>
    <xf numFmtId="0" fontId="19" fillId="6" borderId="0" xfId="0" applyFont="1" applyFill="1" applyAlignment="1">
      <alignment vertical="center"/>
    </xf>
    <xf numFmtId="0" fontId="20" fillId="6" borderId="0" xfId="0" applyFont="1" applyFill="1" applyAlignment="1">
      <alignment vertical="center"/>
    </xf>
    <xf numFmtId="0" fontId="21" fillId="6" borderId="0" xfId="0" applyFont="1" applyFill="1" applyAlignment="1">
      <alignment vertical="center"/>
    </xf>
    <xf numFmtId="0" fontId="21" fillId="0" borderId="0" xfId="0" applyFont="1" applyAlignment="1">
      <alignment horizontal="center" vertical="center"/>
    </xf>
    <xf numFmtId="0" fontId="21" fillId="6" borderId="0" xfId="0" applyFont="1" applyFill="1"/>
    <xf numFmtId="0" fontId="21" fillId="6" borderId="0" xfId="0" applyFont="1" applyFill="1" applyAlignment="1">
      <alignment horizontal="center" vertical="center"/>
    </xf>
    <xf numFmtId="0" fontId="9" fillId="6" borderId="0" xfId="0" applyFont="1" applyFill="1" applyAlignment="1">
      <alignment horizontal="center" vertical="center"/>
    </xf>
    <xf numFmtId="0" fontId="9" fillId="0" borderId="0" xfId="0" applyFont="1" applyAlignment="1">
      <alignment vertical="center"/>
    </xf>
    <xf numFmtId="10" fontId="11" fillId="0" borderId="0" xfId="0" applyNumberFormat="1" applyFont="1" applyAlignment="1">
      <alignment vertical="center"/>
    </xf>
    <xf numFmtId="10" fontId="11" fillId="6" borderId="0" xfId="0" applyNumberFormat="1" applyFont="1" applyFill="1" applyAlignment="1">
      <alignment vertical="center"/>
    </xf>
    <xf numFmtId="0" fontId="11" fillId="6" borderId="0" xfId="0" applyFont="1" applyFill="1" applyAlignment="1">
      <alignment vertical="center"/>
    </xf>
    <xf numFmtId="0" fontId="10" fillId="6" borderId="0" xfId="0" applyFont="1" applyFill="1" applyAlignment="1">
      <alignment horizontal="center" vertical="center"/>
    </xf>
    <xf numFmtId="0" fontId="10" fillId="0" borderId="0" xfId="0" quotePrefix="1" applyFont="1" applyAlignment="1">
      <alignment horizontal="center" vertical="center" wrapText="1"/>
    </xf>
    <xf numFmtId="0" fontId="9" fillId="6" borderId="0" xfId="0" applyFont="1" applyFill="1" applyAlignment="1">
      <alignment horizontal="center"/>
    </xf>
    <xf numFmtId="0" fontId="10" fillId="6" borderId="0" xfId="0" applyFont="1" applyFill="1" applyAlignment="1">
      <alignment vertical="center"/>
    </xf>
    <xf numFmtId="3" fontId="11" fillId="6" borderId="0" xfId="0" applyNumberFormat="1" applyFont="1" applyFill="1" applyAlignment="1">
      <alignment horizontal="right" vertical="center"/>
    </xf>
    <xf numFmtId="0" fontId="11" fillId="6" borderId="0" xfId="0" applyFont="1" applyFill="1" applyAlignment="1">
      <alignment horizontal="left" vertical="center"/>
    </xf>
    <xf numFmtId="3" fontId="11" fillId="0" borderId="0" xfId="0" quotePrefix="1" applyNumberFormat="1" applyFont="1" applyAlignment="1">
      <alignment vertical="center"/>
    </xf>
    <xf numFmtId="3" fontId="11" fillId="0" borderId="0" xfId="0" applyNumberFormat="1" applyFont="1" applyAlignment="1">
      <alignment vertical="center"/>
    </xf>
    <xf numFmtId="3" fontId="10" fillId="0" borderId="0" xfId="0" applyNumberFormat="1" applyFont="1" applyAlignment="1">
      <alignment horizontal="right" vertical="center"/>
    </xf>
    <xf numFmtId="3" fontId="11" fillId="6" borderId="0" xfId="0" quotePrefix="1" applyNumberFormat="1" applyFont="1" applyFill="1" applyAlignment="1">
      <alignment vertical="center"/>
    </xf>
    <xf numFmtId="4" fontId="11" fillId="6" borderId="0" xfId="0" applyNumberFormat="1" applyFont="1" applyFill="1" applyAlignment="1">
      <alignment vertical="center"/>
    </xf>
    <xf numFmtId="3" fontId="11" fillId="6" borderId="0" xfId="0" applyNumberFormat="1" applyFont="1" applyFill="1" applyAlignment="1">
      <alignment vertical="center"/>
    </xf>
    <xf numFmtId="3" fontId="9" fillId="6" borderId="0" xfId="0" applyNumberFormat="1" applyFont="1" applyFill="1"/>
    <xf numFmtId="3" fontId="10" fillId="5" borderId="0" xfId="0" quotePrefix="1" applyNumberFormat="1" applyFont="1" applyFill="1" applyAlignment="1">
      <alignment vertical="center"/>
    </xf>
    <xf numFmtId="3" fontId="9" fillId="6" borderId="0" xfId="0" applyNumberFormat="1" applyFont="1" applyFill="1" applyAlignment="1">
      <alignment horizontal="left"/>
    </xf>
    <xf numFmtId="3" fontId="9" fillId="0" borderId="0" xfId="0" applyNumberFormat="1" applyFont="1"/>
    <xf numFmtId="3" fontId="10" fillId="0" borderId="0" xfId="0" quotePrefix="1" applyNumberFormat="1" applyFont="1" applyAlignment="1">
      <alignment vertical="center"/>
    </xf>
    <xf numFmtId="3" fontId="22" fillId="0" borderId="0" xfId="0" applyNumberFormat="1" applyFont="1"/>
    <xf numFmtId="0" fontId="23" fillId="6" borderId="0" xfId="0" applyFont="1" applyFill="1" applyAlignment="1">
      <alignment vertical="center"/>
    </xf>
    <xf numFmtId="3" fontId="23" fillId="0" borderId="0" xfId="0" applyNumberFormat="1" applyFont="1" applyAlignment="1">
      <alignment vertical="center"/>
    </xf>
    <xf numFmtId="168" fontId="11" fillId="0" borderId="0" xfId="0" applyNumberFormat="1" applyFont="1" applyAlignment="1">
      <alignment vertical="center"/>
    </xf>
    <xf numFmtId="3" fontId="23" fillId="6" borderId="0" xfId="0" applyNumberFormat="1" applyFont="1" applyFill="1" applyAlignment="1">
      <alignment vertical="center"/>
    </xf>
    <xf numFmtId="0" fontId="11" fillId="0" borderId="0" xfId="0" applyFont="1" applyAlignment="1">
      <alignment vertical="center"/>
    </xf>
    <xf numFmtId="9" fontId="11" fillId="0" borderId="0" xfId="0" applyNumberFormat="1" applyFont="1" applyAlignment="1">
      <alignment vertical="center"/>
    </xf>
    <xf numFmtId="10" fontId="11" fillId="0" borderId="0" xfId="0" quotePrefix="1" applyNumberFormat="1" applyFont="1" applyAlignment="1">
      <alignment vertical="center"/>
    </xf>
    <xf numFmtId="3" fontId="9" fillId="0" borderId="0" xfId="0" applyNumberFormat="1" applyFont="1" applyAlignment="1">
      <alignment vertical="center"/>
    </xf>
    <xf numFmtId="37" fontId="0" fillId="0" borderId="0" xfId="0" applyNumberFormat="1"/>
    <xf numFmtId="0" fontId="11" fillId="0" borderId="0" xfId="0" applyFont="1" applyAlignment="1">
      <alignment horizontal="left" vertical="center"/>
    </xf>
    <xf numFmtId="0" fontId="9" fillId="6" borderId="0" xfId="0" applyFont="1" applyFill="1" applyAlignment="1">
      <alignment horizontal="left" vertical="center"/>
    </xf>
    <xf numFmtId="0" fontId="10" fillId="0" borderId="0" xfId="0" applyFont="1" applyAlignment="1">
      <alignment vertical="center"/>
    </xf>
    <xf numFmtId="0" fontId="11" fillId="6" borderId="0" xfId="0" applyFont="1" applyFill="1" applyAlignment="1">
      <alignment vertical="center" wrapText="1"/>
    </xf>
    <xf numFmtId="0" fontId="11" fillId="6" borderId="0" xfId="0" quotePrefix="1" applyFont="1" applyFill="1" applyAlignment="1">
      <alignment vertical="center" wrapText="1"/>
    </xf>
    <xf numFmtId="0" fontId="11" fillId="6" borderId="0" xfId="0" quotePrefix="1" applyFont="1" applyFill="1" applyAlignment="1">
      <alignment vertical="center"/>
    </xf>
    <xf numFmtId="10" fontId="9" fillId="6" borderId="0" xfId="0" applyNumberFormat="1" applyFont="1" applyFill="1"/>
    <xf numFmtId="3" fontId="10" fillId="6" borderId="0" xfId="0" quotePrefix="1" applyNumberFormat="1" applyFont="1" applyFill="1" applyAlignment="1">
      <alignment vertical="center"/>
    </xf>
    <xf numFmtId="3" fontId="10" fillId="5" borderId="0" xfId="0" applyNumberFormat="1" applyFont="1" applyFill="1" applyAlignment="1">
      <alignment vertical="center"/>
    </xf>
    <xf numFmtId="0" fontId="24" fillId="0" borderId="0" xfId="0" applyFont="1" applyAlignment="1">
      <alignment horizontal="right" vertical="center"/>
    </xf>
    <xf numFmtId="3" fontId="24" fillId="0" borderId="0" xfId="0" applyNumberFormat="1" applyFont="1" applyAlignment="1">
      <alignment vertical="center"/>
    </xf>
    <xf numFmtId="0" fontId="11" fillId="0" borderId="0" xfId="0" applyFont="1" applyAlignment="1">
      <alignment vertical="center" wrapText="1"/>
    </xf>
    <xf numFmtId="0" fontId="11" fillId="6" borderId="0" xfId="0" applyFont="1" applyFill="1" applyAlignment="1">
      <alignment horizontal="left" vertical="center" wrapText="1"/>
    </xf>
    <xf numFmtId="0" fontId="10" fillId="6" borderId="0" xfId="0" applyFont="1" applyFill="1" applyAlignment="1">
      <alignment vertical="center" wrapText="1"/>
    </xf>
    <xf numFmtId="3" fontId="10" fillId="6" borderId="0" xfId="0" applyNumberFormat="1" applyFont="1" applyFill="1" applyAlignment="1">
      <alignment vertical="center" wrapText="1"/>
    </xf>
    <xf numFmtId="3" fontId="9" fillId="6" borderId="0" xfId="0" applyNumberFormat="1" applyFont="1" applyFill="1" applyAlignment="1">
      <alignment vertical="center"/>
    </xf>
    <xf numFmtId="3" fontId="13" fillId="0" borderId="0" xfId="0" applyNumberFormat="1" applyFont="1" applyAlignment="1">
      <alignment horizontal="center"/>
    </xf>
    <xf numFmtId="3" fontId="13" fillId="0" borderId="0" xfId="0" applyNumberFormat="1" applyFont="1" applyAlignment="1">
      <alignment horizontal="center"/>
    </xf>
    <xf numFmtId="0" fontId="11" fillId="0" borderId="0" xfId="0" applyFont="1" applyAlignment="1">
      <alignment horizontal="left" vertical="center" wrapText="1"/>
    </xf>
    <xf numFmtId="10" fontId="5" fillId="0" borderId="0" xfId="0" applyNumberFormat="1" applyFont="1"/>
  </cellXfs>
  <cellStyles count="4">
    <cellStyle name="Currency" xfId="1" builtinId="4"/>
    <cellStyle name="Hyperlink" xfId="3" builtinId="8"/>
    <cellStyle name="Normal" xfId="0" builtinId="0"/>
    <cellStyle name="Percent" xfId="2" builtinId="5"/>
  </cellStyles>
  <dxfs count="6">
    <dxf>
      <font>
        <b/>
        <i val="0"/>
        <condense val="0"/>
        <extend val="0"/>
        <color indexed="8"/>
      </font>
      <fill>
        <patternFill>
          <bgColor indexed="29"/>
        </patternFill>
      </fill>
    </dxf>
    <dxf>
      <font>
        <b/>
        <i val="0"/>
        <condense val="0"/>
        <extend val="0"/>
        <color indexed="8"/>
      </font>
      <fill>
        <patternFill>
          <bgColor indexed="29"/>
        </patternFill>
      </fill>
    </dxf>
    <dxf>
      <font>
        <b/>
        <i val="0"/>
        <condense val="0"/>
        <extend val="0"/>
        <color indexed="8"/>
      </font>
      <fill>
        <patternFill>
          <bgColor indexed="29"/>
        </patternFill>
      </fill>
    </dxf>
    <dxf>
      <font>
        <b/>
        <i val="0"/>
        <condense val="0"/>
        <extend val="0"/>
        <color indexed="8"/>
      </font>
      <fill>
        <patternFill>
          <bgColor indexed="29"/>
        </patternFill>
      </fill>
    </dxf>
    <dxf>
      <font>
        <b/>
        <i val="0"/>
        <condense val="0"/>
        <extend val="0"/>
        <color indexed="8"/>
      </font>
      <fill>
        <patternFill>
          <bgColor indexed="29"/>
        </patternFill>
      </fill>
    </dxf>
    <dxf>
      <font>
        <b/>
        <i val="0"/>
        <condense val="0"/>
        <extend val="0"/>
        <color indexed="8"/>
      </font>
      <fill>
        <patternFill>
          <bgColor indexed="2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chartsheet" Target="chartsheets/sheet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Chapter 70 Aid to Watertown: </a:t>
            </a:r>
            <a:br>
              <a:rPr lang="en-US"/>
            </a:br>
            <a:r>
              <a:rPr lang="en-US"/>
              <a:t>Added $21.7m since</a:t>
            </a:r>
            <a:r>
              <a:rPr lang="en-US" baseline="0"/>
              <a:t> FY2014 by Increasing  FB Share</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'History Profile'!$T$26</c:f>
              <c:strCache>
                <c:ptCount val="1"/>
                <c:pt idx="0">
                  <c:v> Aid at Prior Foundation Budget Share </c:v>
                </c:pt>
              </c:strCache>
            </c:strRef>
          </c:tx>
          <c:spPr>
            <a:solidFill>
              <a:schemeClr val="accent1"/>
            </a:solidFill>
            <a:ln>
              <a:noFill/>
            </a:ln>
            <a:effectLst/>
          </c:spPr>
          <c:invertIfNegative val="0"/>
          <c:cat>
            <c:strRef>
              <c:f>'History Profile'!$C$28:$C$41</c:f>
              <c:strCache>
                <c:ptCount val="14"/>
                <c:pt idx="0">
                  <c:v>FY14</c:v>
                </c:pt>
                <c:pt idx="1">
                  <c:v>FY15</c:v>
                </c:pt>
                <c:pt idx="2">
                  <c:v>FY16</c:v>
                </c:pt>
                <c:pt idx="3">
                  <c:v>FY17</c:v>
                </c:pt>
                <c:pt idx="4">
                  <c:v>FY18</c:v>
                </c:pt>
                <c:pt idx="5">
                  <c:v>FY19</c:v>
                </c:pt>
                <c:pt idx="6">
                  <c:v>FY20</c:v>
                </c:pt>
                <c:pt idx="7">
                  <c:v>FY21</c:v>
                </c:pt>
                <c:pt idx="8">
                  <c:v>FY22</c:v>
                </c:pt>
                <c:pt idx="9">
                  <c:v>FY23</c:v>
                </c:pt>
                <c:pt idx="10">
                  <c:v>FY24</c:v>
                </c:pt>
                <c:pt idx="11">
                  <c:v>FY25</c:v>
                </c:pt>
                <c:pt idx="12">
                  <c:v>FY26</c:v>
                </c:pt>
                <c:pt idx="13">
                  <c:v>FY27</c:v>
                </c:pt>
              </c:strCache>
            </c:strRef>
          </c:cat>
          <c:val>
            <c:numRef>
              <c:f>'History Profile'!$T$28:$T$41</c:f>
              <c:numCache>
                <c:formatCode>_("$"* #,##0.00_);_("$"* \(#,##0.00\);_("$"* "-"??_);_(@_)</c:formatCode>
                <c:ptCount val="14"/>
                <c:pt idx="0">
                  <c:v>3679147.2704128157</c:v>
                </c:pt>
                <c:pt idx="1">
                  <c:v>3771211.4715268421</c:v>
                </c:pt>
                <c:pt idx="2">
                  <c:v>3540744.7935800911</c:v>
                </c:pt>
                <c:pt idx="3">
                  <c:v>3617764.6160853319</c:v>
                </c:pt>
                <c:pt idx="4">
                  <c:v>3759945.9108798653</c:v>
                </c:pt>
                <c:pt idx="5">
                  <c:v>3888255.9583102292</c:v>
                </c:pt>
                <c:pt idx="6">
                  <c:v>4139403.3084686417</c:v>
                </c:pt>
                <c:pt idx="7">
                  <c:v>4348990.4982675286</c:v>
                </c:pt>
                <c:pt idx="8">
                  <c:v>4410131.2918525534</c:v>
                </c:pt>
                <c:pt idx="9">
                  <c:v>4765269.6812139675</c:v>
                </c:pt>
                <c:pt idx="10">
                  <c:v>5228964.6212792415</c:v>
                </c:pt>
                <c:pt idx="11">
                  <c:v>5547809.2048916901</c:v>
                </c:pt>
                <c:pt idx="12">
                  <c:v>5942595.6927582836</c:v>
                </c:pt>
                <c:pt idx="13">
                  <c:v>6133446.9772732137</c:v>
                </c:pt>
              </c:numCache>
            </c:numRef>
          </c:val>
          <c:extLst>
            <c:ext xmlns:c16="http://schemas.microsoft.com/office/drawing/2014/chart" uri="{C3380CC4-5D6E-409C-BE32-E72D297353CC}">
              <c16:uniqueId val="{00000000-3A98-41AC-8756-84F438706BD6}"/>
            </c:ext>
          </c:extLst>
        </c:ser>
        <c:ser>
          <c:idx val="1"/>
          <c:order val="1"/>
          <c:tx>
            <c:strRef>
              <c:f>'History Profile'!$U$26</c:f>
              <c:strCache>
                <c:ptCount val="1"/>
                <c:pt idx="0">
                  <c:v> Additional Aid due to Increased FB Share </c:v>
                </c:pt>
              </c:strCache>
            </c:strRef>
          </c:tx>
          <c:spPr>
            <a:solidFill>
              <a:schemeClr val="accent2"/>
            </a:solidFill>
            <a:ln>
              <a:noFill/>
            </a:ln>
            <a:effectLst/>
          </c:spPr>
          <c:invertIfNegative val="0"/>
          <c:cat>
            <c:strRef>
              <c:f>'History Profile'!$C$28:$C$41</c:f>
              <c:strCache>
                <c:ptCount val="14"/>
                <c:pt idx="0">
                  <c:v>FY14</c:v>
                </c:pt>
                <c:pt idx="1">
                  <c:v>FY15</c:v>
                </c:pt>
                <c:pt idx="2">
                  <c:v>FY16</c:v>
                </c:pt>
                <c:pt idx="3">
                  <c:v>FY17</c:v>
                </c:pt>
                <c:pt idx="4">
                  <c:v>FY18</c:v>
                </c:pt>
                <c:pt idx="5">
                  <c:v>FY19</c:v>
                </c:pt>
                <c:pt idx="6">
                  <c:v>FY20</c:v>
                </c:pt>
                <c:pt idx="7">
                  <c:v>FY21</c:v>
                </c:pt>
                <c:pt idx="8">
                  <c:v>FY22</c:v>
                </c:pt>
                <c:pt idx="9">
                  <c:v>FY23</c:v>
                </c:pt>
                <c:pt idx="10">
                  <c:v>FY24</c:v>
                </c:pt>
                <c:pt idx="11">
                  <c:v>FY25</c:v>
                </c:pt>
                <c:pt idx="12">
                  <c:v>FY26</c:v>
                </c:pt>
                <c:pt idx="13">
                  <c:v>FY27</c:v>
                </c:pt>
              </c:strCache>
            </c:strRef>
          </c:cat>
          <c:val>
            <c:numRef>
              <c:f>'History Profile'!$U$28:$U$41</c:f>
              <c:numCache>
                <c:formatCode>_("$"* #,##0.00_);_("$"* \(#,##0.00\);_("$"* "-"??_);_(@_)</c:formatCode>
                <c:ptCount val="14"/>
                <c:pt idx="0">
                  <c:v>249478.64325962157</c:v>
                </c:pt>
                <c:pt idx="1">
                  <c:v>563569.5284731579</c:v>
                </c:pt>
                <c:pt idx="2">
                  <c:v>858786.20641990879</c:v>
                </c:pt>
                <c:pt idx="3">
                  <c:v>923116.38391466765</c:v>
                </c:pt>
                <c:pt idx="4">
                  <c:v>1143243.0891201347</c:v>
                </c:pt>
                <c:pt idx="5">
                  <c:v>1298144.0416897705</c:v>
                </c:pt>
                <c:pt idx="6">
                  <c:v>1719191.6915313585</c:v>
                </c:pt>
                <c:pt idx="7">
                  <c:v>1509604.5017324714</c:v>
                </c:pt>
                <c:pt idx="8">
                  <c:v>1526673.7081474464</c:v>
                </c:pt>
                <c:pt idx="9">
                  <c:v>1590946.318786033</c:v>
                </c:pt>
                <c:pt idx="10">
                  <c:v>2578999.3787207589</c:v>
                </c:pt>
                <c:pt idx="11">
                  <c:v>2542306.7951083095</c:v>
                </c:pt>
                <c:pt idx="12">
                  <c:v>2571270.3072417164</c:v>
                </c:pt>
                <c:pt idx="13">
                  <c:v>2653848.7403614707</c:v>
                </c:pt>
              </c:numCache>
            </c:numRef>
          </c:val>
          <c:extLst>
            <c:ext xmlns:c16="http://schemas.microsoft.com/office/drawing/2014/chart" uri="{C3380CC4-5D6E-409C-BE32-E72D297353CC}">
              <c16:uniqueId val="{00000001-3A98-41AC-8756-84F438706BD6}"/>
            </c:ext>
          </c:extLst>
        </c:ser>
        <c:dLbls>
          <c:showLegendKey val="0"/>
          <c:showVal val="0"/>
          <c:showCatName val="0"/>
          <c:showSerName val="0"/>
          <c:showPercent val="0"/>
          <c:showBubbleSize val="0"/>
        </c:dLbls>
        <c:gapWidth val="150"/>
        <c:overlap val="100"/>
        <c:axId val="1115689375"/>
        <c:axId val="1115691775"/>
      </c:barChart>
      <c:catAx>
        <c:axId val="11156893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15691775"/>
        <c:crosses val="autoZero"/>
        <c:auto val="1"/>
        <c:lblAlgn val="ctr"/>
        <c:lblOffset val="100"/>
        <c:noMultiLvlLbl val="0"/>
      </c:catAx>
      <c:valAx>
        <c:axId val="1115691775"/>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1568937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F78CACC5-724E-4B5D-890C-B711CC3DD379}">
  <sheetPr/>
  <sheetViews>
    <sheetView zoomScale="158"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8668956" cy="6293734"/>
    <xdr:graphicFrame macro="">
      <xdr:nvGraphicFramePr>
        <xdr:cNvPr id="2" name="Chart 1">
          <a:extLst>
            <a:ext uri="{FF2B5EF4-FFF2-40B4-BE49-F238E27FC236}">
              <a16:creationId xmlns:a16="http://schemas.microsoft.com/office/drawing/2014/main" id="{B689950C-0010-960F-7316-F7805C14EF25}"/>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WillBrownsberger\Downloads\p-spreadsheet%20(3).xlsm" TargetMode="External"/><Relationship Id="rId1" Type="http://schemas.openxmlformats.org/officeDocument/2006/relationships/externalLinkPath" Target="file:///C:\Users\WillBrownsberger\Downloads\p-spreadsheet%20(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tes"/>
      <sheetName val="Index"/>
      <sheetName val="localcont"/>
      <sheetName val="Locked sheet"/>
      <sheetName val="MoreAboutData"/>
      <sheetName val="Foundation Budget"/>
      <sheetName val="Municipal Contribution"/>
      <sheetName val="Regional Allocation"/>
      <sheetName val="Summary"/>
      <sheetName val="parameters"/>
      <sheetName val="Regional District Members"/>
      <sheetName val="Comparison to FY26"/>
      <sheetName val="Aid436"/>
      <sheetName val="Rates"/>
      <sheetName val="Townwide Contributions"/>
      <sheetName val="ceyregionalcalc"/>
      <sheetName val="disthist"/>
      <sheetName val="dist435"/>
      <sheetName val="RegPivot"/>
      <sheetName val="leas"/>
      <sheetName val="frac"/>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sheetData sheetId="10" refreshError="1"/>
      <sheetData sheetId="11" refreshError="1"/>
      <sheetData sheetId="12"/>
      <sheetData sheetId="13" refreshError="1"/>
      <sheetData sheetId="14" refreshError="1"/>
      <sheetData sheetId="15" refreshError="1"/>
      <sheetData sheetId="16"/>
      <sheetData sheetId="17"/>
      <sheetData sheetId="18" refreshError="1"/>
      <sheetData sheetId="19" refreshError="1"/>
      <sheetData sheetId="2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8F090-4BB1-491C-80E3-5F9AF50D57C6}">
  <dimension ref="A1:X95"/>
  <sheetViews>
    <sheetView topLeftCell="B1" workbookViewId="0">
      <selection activeCell="T27" sqref="T27"/>
    </sheetView>
  </sheetViews>
  <sheetFormatPr defaultColWidth="8.85546875" defaultRowHeight="15"/>
  <cols>
    <col min="1" max="1" width="7.85546875" hidden="1" customWidth="1"/>
    <col min="2" max="2" width="1.42578125" customWidth="1"/>
    <col min="3" max="3" width="13.85546875" customWidth="1"/>
    <col min="4" max="4" width="11.42578125" customWidth="1"/>
    <col min="5" max="5" width="8.140625" customWidth="1"/>
    <col min="6" max="6" width="11.7109375" customWidth="1"/>
    <col min="7" max="7" width="7.5703125" customWidth="1"/>
    <col min="8" max="8" width="12.28515625" customWidth="1"/>
    <col min="9" max="9" width="11.85546875" customWidth="1"/>
    <col min="10" max="10" width="8" customWidth="1"/>
    <col min="11" max="11" width="12.42578125" customWidth="1"/>
    <col min="12" max="12" width="13.85546875" customWidth="1"/>
    <col min="13" max="13" width="7.7109375" customWidth="1"/>
    <col min="14" max="14" width="12.85546875" customWidth="1"/>
    <col min="15" max="15" width="7.42578125" bestFit="1" customWidth="1"/>
    <col min="16" max="16" width="12.85546875" customWidth="1"/>
    <col min="17" max="17" width="7.7109375" customWidth="1"/>
    <col min="18" max="18" width="1.5703125" customWidth="1"/>
    <col min="20" max="20" width="16.42578125" customWidth="1"/>
    <col min="21" max="21" width="17.140625" customWidth="1"/>
    <col min="22" max="22" width="16.42578125" customWidth="1"/>
    <col min="23" max="23" width="11.140625" customWidth="1"/>
    <col min="24" max="24" width="19.28515625" customWidth="1"/>
  </cols>
  <sheetData>
    <row r="1" spans="1:19" s="1" customFormat="1" ht="21.6" customHeight="1">
      <c r="E1" s="2" t="s">
        <v>0</v>
      </c>
      <c r="O1" s="3">
        <v>46107</v>
      </c>
      <c r="P1" s="4"/>
    </row>
    <row r="2" spans="1:19" s="1" customFormat="1" ht="26.1" customHeight="1">
      <c r="C2"/>
      <c r="E2" s="5" t="s">
        <v>1</v>
      </c>
      <c r="I2" s="1" t="s">
        <v>2</v>
      </c>
      <c r="N2" s="1" t="s">
        <v>3</v>
      </c>
      <c r="O2" s="6"/>
      <c r="P2" s="4"/>
    </row>
    <row r="3" spans="1:19" s="7" customFormat="1" ht="14.45" customHeight="1">
      <c r="C3" s="7" t="s">
        <v>4</v>
      </c>
      <c r="E3" s="8"/>
      <c r="N3" s="7" t="s">
        <v>5</v>
      </c>
      <c r="O3" s="6"/>
      <c r="P3" s="4"/>
    </row>
    <row r="4" spans="1:19" s="10" customFormat="1" ht="27">
      <c r="A4" s="9" t="s">
        <v>6</v>
      </c>
      <c r="C4" s="11" t="s">
        <v>7</v>
      </c>
      <c r="D4" s="12"/>
      <c r="E4" s="12"/>
      <c r="F4" s="12"/>
      <c r="G4" s="12"/>
      <c r="K4" s="13" t="s">
        <v>8</v>
      </c>
      <c r="L4" s="13" t="s">
        <v>9</v>
      </c>
    </row>
    <row r="5" spans="1:19" s="10" customFormat="1" ht="1.5" customHeight="1">
      <c r="A5" s="14"/>
      <c r="C5" s="15" t="s">
        <v>10</v>
      </c>
      <c r="E5"/>
      <c r="F5"/>
      <c r="G5"/>
    </row>
    <row r="6" spans="1:19" s="16" customFormat="1" ht="90">
      <c r="B6" s="17"/>
      <c r="C6" s="18" t="s">
        <v>11</v>
      </c>
      <c r="D6" s="18" t="s">
        <v>12</v>
      </c>
      <c r="E6" s="18" t="s">
        <v>13</v>
      </c>
      <c r="F6" s="18" t="s">
        <v>14</v>
      </c>
      <c r="G6" s="18" t="s">
        <v>15</v>
      </c>
      <c r="H6" s="18" t="s">
        <v>16</v>
      </c>
      <c r="I6" s="18" t="s">
        <v>17</v>
      </c>
      <c r="J6" s="18" t="s">
        <v>18</v>
      </c>
      <c r="K6" s="18" t="s">
        <v>19</v>
      </c>
      <c r="L6" s="18" t="s">
        <v>20</v>
      </c>
      <c r="M6" s="18" t="s">
        <v>21</v>
      </c>
      <c r="N6" s="18" t="s">
        <v>22</v>
      </c>
      <c r="O6" s="18" t="s">
        <v>23</v>
      </c>
      <c r="P6" s="18" t="s">
        <v>24</v>
      </c>
      <c r="Q6" s="18" t="s">
        <v>25</v>
      </c>
    </row>
    <row r="7" spans="1:19" s="7" customFormat="1">
      <c r="A7" s="7">
        <v>1993</v>
      </c>
      <c r="B7" s="19"/>
      <c r="C7" s="20" t="s">
        <v>26</v>
      </c>
      <c r="D7" s="21">
        <v>2480</v>
      </c>
      <c r="E7" s="22"/>
      <c r="F7" s="21">
        <v>13487935</v>
      </c>
      <c r="G7" s="22"/>
      <c r="H7" s="21">
        <v>17625006</v>
      </c>
      <c r="I7" s="21">
        <v>861992</v>
      </c>
      <c r="J7" s="22"/>
      <c r="K7" s="21">
        <v>18486998</v>
      </c>
      <c r="L7" s="21">
        <v>18486998</v>
      </c>
      <c r="M7" s="22"/>
      <c r="N7" s="21">
        <v>18486998</v>
      </c>
      <c r="O7" s="22"/>
      <c r="P7" s="21"/>
      <c r="Q7" s="22"/>
    </row>
    <row r="8" spans="1:19" s="7" customFormat="1">
      <c r="A8" s="7">
        <v>1994</v>
      </c>
      <c r="B8" s="19"/>
      <c r="C8" s="20" t="s">
        <v>27</v>
      </c>
      <c r="D8" s="21">
        <v>2596</v>
      </c>
      <c r="E8" s="23">
        <v>4.6774193548387098E-2</v>
      </c>
      <c r="F8" s="21">
        <v>14061363</v>
      </c>
      <c r="G8" s="23">
        <v>4.2514143195381653E-2</v>
      </c>
      <c r="H8" s="21">
        <v>17339100</v>
      </c>
      <c r="I8" s="21">
        <v>991787</v>
      </c>
      <c r="J8" s="23">
        <v>0.15057564339344218</v>
      </c>
      <c r="K8" s="21">
        <v>18330887</v>
      </c>
      <c r="L8" s="21">
        <v>18330887</v>
      </c>
      <c r="M8" s="23">
        <v>-8.4443672250086258E-3</v>
      </c>
      <c r="N8" s="21">
        <v>18382358</v>
      </c>
      <c r="O8" s="23">
        <v>-5.6601942619347936E-3</v>
      </c>
      <c r="P8" s="21">
        <v>51471</v>
      </c>
      <c r="Q8" s="23">
        <v>2.8078837647081672E-3</v>
      </c>
      <c r="S8" s="24">
        <f t="shared" ref="S8:S27" si="0">I8/F8</f>
        <v>7.053277836579569E-2</v>
      </c>
    </row>
    <row r="9" spans="1:19" s="7" customFormat="1">
      <c r="A9" s="7">
        <v>1995</v>
      </c>
      <c r="B9" s="19"/>
      <c r="C9" s="20" t="s">
        <v>28</v>
      </c>
      <c r="D9" s="21">
        <v>2632</v>
      </c>
      <c r="E9" s="23">
        <v>1.386748844375963E-2</v>
      </c>
      <c r="F9" s="21">
        <v>14746880</v>
      </c>
      <c r="G9" s="23">
        <v>4.8751817302490522E-2</v>
      </c>
      <c r="H9" s="21">
        <v>18064581</v>
      </c>
      <c r="I9" s="21">
        <v>1057587</v>
      </c>
      <c r="J9" s="23">
        <v>6.6344890586385985E-2</v>
      </c>
      <c r="K9" s="21">
        <v>19122168</v>
      </c>
      <c r="L9" s="21">
        <v>19122168</v>
      </c>
      <c r="M9" s="23">
        <v>4.3166541804550977E-2</v>
      </c>
      <c r="N9" s="21">
        <v>18984584</v>
      </c>
      <c r="O9" s="23">
        <v>3.2761085384149305E-2</v>
      </c>
      <c r="P9" s="21">
        <v>-137584</v>
      </c>
      <c r="Q9" s="23">
        <v>-7.1950000648462039E-3</v>
      </c>
      <c r="S9" s="24">
        <f t="shared" si="0"/>
        <v>7.1715983313080461E-2</v>
      </c>
    </row>
    <row r="10" spans="1:19" s="7" customFormat="1">
      <c r="A10" s="7">
        <v>1996</v>
      </c>
      <c r="B10" s="19"/>
      <c r="C10" s="20" t="s">
        <v>29</v>
      </c>
      <c r="D10" s="21">
        <v>2731</v>
      </c>
      <c r="E10" s="23">
        <v>3.7613981762917935E-2</v>
      </c>
      <c r="F10" s="21">
        <v>15763168</v>
      </c>
      <c r="G10" s="23">
        <v>6.8915458727541012E-2</v>
      </c>
      <c r="H10" s="21">
        <v>18154741</v>
      </c>
      <c r="I10" s="21">
        <v>1262412</v>
      </c>
      <c r="J10" s="23">
        <v>0.19367200996230097</v>
      </c>
      <c r="K10" s="21">
        <v>19417153</v>
      </c>
      <c r="L10" s="21">
        <v>19417153</v>
      </c>
      <c r="M10" s="23">
        <v>1.5426336595306558E-2</v>
      </c>
      <c r="N10" s="21">
        <v>19635556.52</v>
      </c>
      <c r="O10" s="23">
        <v>3.4289533023215024E-2</v>
      </c>
      <c r="P10" s="21">
        <v>218403.51999999955</v>
      </c>
      <c r="Q10" s="23">
        <v>1.1247968226855892E-2</v>
      </c>
      <c r="S10" s="24">
        <f t="shared" si="0"/>
        <v>8.0086185721042882E-2</v>
      </c>
    </row>
    <row r="11" spans="1:19" s="7" customFormat="1">
      <c r="A11" s="7">
        <v>1997</v>
      </c>
      <c r="B11" s="19"/>
      <c r="C11" s="20" t="s">
        <v>30</v>
      </c>
      <c r="D11" s="21">
        <v>2720</v>
      </c>
      <c r="E11" s="23">
        <v>-4.0278286341999267E-3</v>
      </c>
      <c r="F11" s="21">
        <v>16082722</v>
      </c>
      <c r="G11" s="23">
        <v>2.0272194015822202E-2</v>
      </c>
      <c r="H11" s="21">
        <v>18403461</v>
      </c>
      <c r="I11" s="21">
        <v>1466412</v>
      </c>
      <c r="J11" s="23">
        <v>0.16159542209674813</v>
      </c>
      <c r="K11" s="21">
        <v>19869873</v>
      </c>
      <c r="L11" s="21">
        <v>19869873</v>
      </c>
      <c r="M11" s="23">
        <v>2.3315467514727829E-2</v>
      </c>
      <c r="N11" s="21">
        <v>20780997</v>
      </c>
      <c r="O11" s="23">
        <v>5.8335014789792188E-2</v>
      </c>
      <c r="P11" s="21">
        <v>911124</v>
      </c>
      <c r="Q11" s="23">
        <v>4.5854545723568542E-2</v>
      </c>
      <c r="S11" s="24">
        <f t="shared" si="0"/>
        <v>9.1179341407505526E-2</v>
      </c>
    </row>
    <row r="12" spans="1:19" s="7" customFormat="1">
      <c r="A12" s="7">
        <v>1998</v>
      </c>
      <c r="B12" s="19"/>
      <c r="C12" s="20" t="s">
        <v>31</v>
      </c>
      <c r="D12" s="21">
        <v>2716</v>
      </c>
      <c r="E12" s="23">
        <v>-1.4705882352941176E-3</v>
      </c>
      <c r="F12" s="21">
        <v>16499908</v>
      </c>
      <c r="G12" s="23">
        <v>2.5940011895996214E-2</v>
      </c>
      <c r="H12" s="21">
        <v>19229776</v>
      </c>
      <c r="I12" s="21">
        <v>1670112</v>
      </c>
      <c r="J12" s="23">
        <v>0.1389104835475978</v>
      </c>
      <c r="K12" s="21">
        <v>20899888</v>
      </c>
      <c r="L12" s="21">
        <v>20899888</v>
      </c>
      <c r="M12" s="23">
        <v>5.1838026342694792E-2</v>
      </c>
      <c r="N12" s="21">
        <v>22102785</v>
      </c>
      <c r="O12" s="23">
        <v>6.3605610452664996E-2</v>
      </c>
      <c r="P12" s="21">
        <v>1202897</v>
      </c>
      <c r="Q12" s="23">
        <v>5.7555188812495071E-2</v>
      </c>
      <c r="S12" s="24">
        <f t="shared" si="0"/>
        <v>0.10121947346615508</v>
      </c>
    </row>
    <row r="13" spans="1:19" s="7" customFormat="1">
      <c r="A13" s="7">
        <v>1999</v>
      </c>
      <c r="B13" s="19"/>
      <c r="C13" s="20" t="s">
        <v>32</v>
      </c>
      <c r="D13" s="21">
        <v>2769</v>
      </c>
      <c r="E13" s="23">
        <v>1.95139911634757E-2</v>
      </c>
      <c r="F13" s="21">
        <v>17377611</v>
      </c>
      <c r="G13" s="23">
        <v>5.3194417811299313E-2</v>
      </c>
      <c r="H13" s="21">
        <v>20060502</v>
      </c>
      <c r="I13" s="21">
        <v>1947012</v>
      </c>
      <c r="J13" s="23">
        <v>0.16579726389607405</v>
      </c>
      <c r="K13" s="21">
        <v>22007514</v>
      </c>
      <c r="L13" s="21">
        <v>22007514</v>
      </c>
      <c r="M13" s="23">
        <v>5.2996743331830298E-2</v>
      </c>
      <c r="N13" s="21">
        <v>24101331</v>
      </c>
      <c r="O13" s="23">
        <v>9.0420551075350908E-2</v>
      </c>
      <c r="P13" s="21">
        <v>2093817</v>
      </c>
      <c r="Q13" s="23">
        <v>9.5141005022193789E-2</v>
      </c>
      <c r="S13" s="24">
        <f t="shared" si="0"/>
        <v>0.11204140776312693</v>
      </c>
    </row>
    <row r="14" spans="1:19" s="7" customFormat="1">
      <c r="A14" s="7">
        <v>2000</v>
      </c>
      <c r="B14" s="19"/>
      <c r="C14" s="20" t="s">
        <v>33</v>
      </c>
      <c r="D14" s="21">
        <v>2771</v>
      </c>
      <c r="E14" s="23">
        <v>7.2228241242325753E-4</v>
      </c>
      <c r="F14" s="21">
        <v>17293376</v>
      </c>
      <c r="G14" s="23">
        <v>-4.8473291294183068E-3</v>
      </c>
      <c r="H14" s="21">
        <v>20919091</v>
      </c>
      <c r="I14" s="21">
        <v>2362662</v>
      </c>
      <c r="J14" s="23">
        <v>0.21348096467818381</v>
      </c>
      <c r="K14" s="21">
        <v>23281753</v>
      </c>
      <c r="L14" s="21">
        <v>23281753</v>
      </c>
      <c r="M14" s="23">
        <v>5.7900179002498872E-2</v>
      </c>
      <c r="N14" s="21">
        <v>25567671.16</v>
      </c>
      <c r="O14" s="23">
        <v>6.0840629922057007E-2</v>
      </c>
      <c r="P14" s="21">
        <v>2285918.16</v>
      </c>
      <c r="Q14" s="23">
        <v>9.8184967429213774E-2</v>
      </c>
      <c r="S14" s="24">
        <f t="shared" si="0"/>
        <v>0.13662236916608994</v>
      </c>
    </row>
    <row r="15" spans="1:19" s="7" customFormat="1">
      <c r="A15" s="7">
        <v>2001</v>
      </c>
      <c r="B15" s="19"/>
      <c r="C15" s="20" t="s">
        <v>34</v>
      </c>
      <c r="D15" s="21">
        <v>2683</v>
      </c>
      <c r="E15" s="23">
        <v>-3.1757488271382174E-2</v>
      </c>
      <c r="F15" s="21">
        <v>17621855</v>
      </c>
      <c r="G15" s="23">
        <v>1.8994498240251064E-2</v>
      </c>
      <c r="H15" s="21">
        <v>20922841</v>
      </c>
      <c r="I15" s="21">
        <v>2832187</v>
      </c>
      <c r="J15" s="23">
        <v>0.19872711373865581</v>
      </c>
      <c r="K15" s="21">
        <v>23755028</v>
      </c>
      <c r="L15" s="21">
        <v>23755028</v>
      </c>
      <c r="M15" s="23">
        <v>2.0328151406812021E-2</v>
      </c>
      <c r="N15" s="21">
        <v>27062144.760000002</v>
      </c>
      <c r="O15" s="23">
        <v>5.8451690443284063E-2</v>
      </c>
      <c r="P15" s="21">
        <v>3307116.7600000016</v>
      </c>
      <c r="Q15" s="23">
        <v>0.13921754838596703</v>
      </c>
      <c r="S15" s="24">
        <f t="shared" si="0"/>
        <v>0.16072013984906811</v>
      </c>
    </row>
    <row r="16" spans="1:19" s="7" customFormat="1">
      <c r="A16" s="7">
        <v>2002</v>
      </c>
      <c r="B16" s="19"/>
      <c r="C16" s="20" t="s">
        <v>35</v>
      </c>
      <c r="D16" s="21">
        <v>2592</v>
      </c>
      <c r="E16" s="23">
        <v>-3.3917256802087216E-2</v>
      </c>
      <c r="F16" s="21">
        <v>17724637</v>
      </c>
      <c r="G16" s="23">
        <v>5.8326436121509343E-3</v>
      </c>
      <c r="H16" s="21">
        <v>21910137</v>
      </c>
      <c r="I16" s="21">
        <v>2969442</v>
      </c>
      <c r="J16" s="23">
        <v>4.8462548553467689E-2</v>
      </c>
      <c r="K16" s="21">
        <v>24879579</v>
      </c>
      <c r="L16" s="21">
        <v>24879579</v>
      </c>
      <c r="M16" s="23">
        <v>4.7339493769487456E-2</v>
      </c>
      <c r="N16" s="21">
        <v>27948181</v>
      </c>
      <c r="O16" s="23">
        <v>3.2740798922546235E-2</v>
      </c>
      <c r="P16" s="21">
        <v>3068602</v>
      </c>
      <c r="Q16" s="23">
        <v>0.12333818028030137</v>
      </c>
      <c r="S16" s="24">
        <f t="shared" si="0"/>
        <v>0.16753189360098036</v>
      </c>
    </row>
    <row r="17" spans="1:23" s="7" customFormat="1">
      <c r="A17" s="7">
        <v>2003</v>
      </c>
      <c r="B17" s="19"/>
      <c r="C17" s="20" t="s">
        <v>36</v>
      </c>
      <c r="D17" s="21">
        <v>2565</v>
      </c>
      <c r="E17" s="23">
        <v>-1.0416666666666666E-2</v>
      </c>
      <c r="F17" s="21">
        <v>17984416</v>
      </c>
      <c r="G17" s="23">
        <v>1.4656379140514979E-2</v>
      </c>
      <c r="H17" s="21">
        <v>23024058</v>
      </c>
      <c r="I17" s="21">
        <v>2969442</v>
      </c>
      <c r="J17" s="23">
        <v>0</v>
      </c>
      <c r="K17" s="21">
        <v>25993500</v>
      </c>
      <c r="L17" s="21">
        <v>25993500</v>
      </c>
      <c r="M17" s="23">
        <v>4.4772501978429781E-2</v>
      </c>
      <c r="N17" s="21">
        <v>28796446</v>
      </c>
      <c r="O17" s="23">
        <v>3.0351349162938367E-2</v>
      </c>
      <c r="P17" s="21">
        <v>2802946</v>
      </c>
      <c r="Q17" s="23">
        <v>0.10783257352799738</v>
      </c>
      <c r="S17" s="24">
        <f t="shared" si="0"/>
        <v>0.16511195025737838</v>
      </c>
    </row>
    <row r="18" spans="1:23" s="7" customFormat="1">
      <c r="A18" s="7">
        <v>2004</v>
      </c>
      <c r="B18" s="19"/>
      <c r="C18" s="20" t="s">
        <v>37</v>
      </c>
      <c r="D18" s="21">
        <v>2527</v>
      </c>
      <c r="E18" s="23">
        <v>-1.4814814814814815E-2</v>
      </c>
      <c r="F18" s="21">
        <v>18140612</v>
      </c>
      <c r="G18" s="23">
        <v>8.6850749004026596E-3</v>
      </c>
      <c r="H18" s="21">
        <v>24438053</v>
      </c>
      <c r="I18" s="21">
        <v>2375553.6</v>
      </c>
      <c r="J18" s="23">
        <v>-0.19999999999999996</v>
      </c>
      <c r="K18" s="21">
        <v>26813606.600000001</v>
      </c>
      <c r="L18" s="21">
        <v>26813607</v>
      </c>
      <c r="M18" s="23">
        <v>3.1550464539211724E-2</v>
      </c>
      <c r="N18" s="21">
        <v>30351927</v>
      </c>
      <c r="O18" s="23">
        <v>5.4016422721053843E-2</v>
      </c>
      <c r="P18" s="21">
        <v>3538320</v>
      </c>
      <c r="Q18" s="23">
        <v>0.1319598664961413</v>
      </c>
      <c r="S18" s="24">
        <f t="shared" si="0"/>
        <v>0.13095223027756728</v>
      </c>
    </row>
    <row r="19" spans="1:23" s="7" customFormat="1">
      <c r="A19" s="7">
        <v>2005</v>
      </c>
      <c r="B19" s="19"/>
      <c r="C19" s="20" t="s">
        <v>38</v>
      </c>
      <c r="D19" s="21">
        <v>2483</v>
      </c>
      <c r="E19" s="23">
        <v>-1.7411950929956468E-2</v>
      </c>
      <c r="F19" s="21">
        <v>18544185</v>
      </c>
      <c r="G19" s="23">
        <v>2.2246934116665965E-2</v>
      </c>
      <c r="H19" s="21">
        <v>26039154</v>
      </c>
      <c r="I19" s="21">
        <v>2375553.6</v>
      </c>
      <c r="J19" s="23">
        <v>0</v>
      </c>
      <c r="K19" s="21">
        <v>28414707.600000001</v>
      </c>
      <c r="L19" s="21">
        <v>28414707.600000001</v>
      </c>
      <c r="M19" s="23">
        <v>5.9712242370077308E-2</v>
      </c>
      <c r="N19" s="21">
        <v>30794844.869038448</v>
      </c>
      <c r="O19" s="23">
        <v>1.459274295956391E-2</v>
      </c>
      <c r="P19" s="21">
        <v>2380137.2690384462</v>
      </c>
      <c r="Q19" s="23">
        <v>8.3764271043860611E-2</v>
      </c>
      <c r="S19" s="24">
        <f t="shared" si="0"/>
        <v>0.12810234582970351</v>
      </c>
    </row>
    <row r="20" spans="1:23" s="7" customFormat="1">
      <c r="A20" s="7">
        <v>2006</v>
      </c>
      <c r="B20" s="19"/>
      <c r="C20" s="20" t="s">
        <v>39</v>
      </c>
      <c r="D20" s="21">
        <v>2491</v>
      </c>
      <c r="E20" s="23">
        <v>3.2219089810712849E-3</v>
      </c>
      <c r="F20" s="21">
        <v>19464616</v>
      </c>
      <c r="G20" s="23">
        <v>4.9634481105532542E-2</v>
      </c>
      <c r="H20" s="21">
        <v>27494743</v>
      </c>
      <c r="I20" s="21">
        <v>2500103.6</v>
      </c>
      <c r="J20" s="23">
        <v>5.2429884133113225E-2</v>
      </c>
      <c r="K20" s="21">
        <v>29994846.600000001</v>
      </c>
      <c r="L20" s="21">
        <v>29196924</v>
      </c>
      <c r="M20" s="23">
        <v>2.7528574673772059E-2</v>
      </c>
      <c r="N20" s="21">
        <v>32652569.220001291</v>
      </c>
      <c r="O20" s="23">
        <v>6.0325822677893236E-2</v>
      </c>
      <c r="P20" s="21">
        <v>3455645.2200012915</v>
      </c>
      <c r="Q20" s="23">
        <v>0.11835648234729423</v>
      </c>
      <c r="S20" s="24">
        <f t="shared" si="0"/>
        <v>0.12844351000810908</v>
      </c>
    </row>
    <row r="21" spans="1:23" s="7" customFormat="1">
      <c r="A21" s="7">
        <v>2007</v>
      </c>
      <c r="B21" s="19"/>
      <c r="C21" s="20" t="s">
        <v>40</v>
      </c>
      <c r="D21" s="21">
        <v>2527</v>
      </c>
      <c r="E21" s="23">
        <v>1.4452027298273785E-2</v>
      </c>
      <c r="F21" s="21">
        <v>21408022.994499996</v>
      </c>
      <c r="G21" s="23">
        <v>9.984306880238461E-2</v>
      </c>
      <c r="H21" s="21">
        <v>26660901</v>
      </c>
      <c r="I21" s="21">
        <v>2840199.6</v>
      </c>
      <c r="J21" s="23">
        <v>0.13603276280230947</v>
      </c>
      <c r="K21" s="21">
        <v>29501100.600000001</v>
      </c>
      <c r="L21" s="21">
        <v>29501100.600000001</v>
      </c>
      <c r="M21" s="23">
        <v>1.0418104318112466E-2</v>
      </c>
      <c r="N21" s="21">
        <v>34110371</v>
      </c>
      <c r="O21" s="23">
        <v>4.4645852219975815E-2</v>
      </c>
      <c r="P21" s="21">
        <v>4609270.3999999985</v>
      </c>
      <c r="Q21" s="23">
        <v>0.15624062513789733</v>
      </c>
      <c r="S21" s="24">
        <f t="shared" si="0"/>
        <v>0.1326698687090202</v>
      </c>
    </row>
    <row r="22" spans="1:23" s="7" customFormat="1">
      <c r="A22" s="7">
        <v>2008</v>
      </c>
      <c r="B22" s="19"/>
      <c r="C22" s="20" t="s">
        <v>41</v>
      </c>
      <c r="D22" s="21">
        <v>2548</v>
      </c>
      <c r="E22" s="23">
        <v>8.3102493074792248E-3</v>
      </c>
      <c r="F22" s="21">
        <v>22755172</v>
      </c>
      <c r="G22" s="23">
        <v>6.2927296268604715E-2</v>
      </c>
      <c r="H22" s="21">
        <v>25584736</v>
      </c>
      <c r="I22" s="21">
        <v>3182786.6</v>
      </c>
      <c r="J22" s="23">
        <v>0.12062074792208266</v>
      </c>
      <c r="K22" s="21">
        <v>28767523</v>
      </c>
      <c r="L22" s="21">
        <v>28767522.600000001</v>
      </c>
      <c r="M22" s="23">
        <v>-2.4866123130335007E-2</v>
      </c>
      <c r="N22" s="21">
        <v>35199210</v>
      </c>
      <c r="O22" s="23">
        <v>3.1921054156813483E-2</v>
      </c>
      <c r="P22" s="21">
        <v>6431687.3999999985</v>
      </c>
      <c r="Q22" s="23">
        <v>0.2235746014500393</v>
      </c>
      <c r="S22" s="24">
        <f t="shared" si="0"/>
        <v>0.13987090934755406</v>
      </c>
    </row>
    <row r="23" spans="1:23" s="7" customFormat="1">
      <c r="A23" s="7">
        <v>2009</v>
      </c>
      <c r="B23" s="19"/>
      <c r="C23" s="20" t="s">
        <v>42</v>
      </c>
      <c r="D23" s="21">
        <v>2534</v>
      </c>
      <c r="E23" s="23">
        <v>-5.4945054945054949E-3</v>
      </c>
      <c r="F23" s="21">
        <v>23442917.806000002</v>
      </c>
      <c r="G23" s="23">
        <v>3.0223713800097918E-2</v>
      </c>
      <c r="H23" s="21">
        <v>24228635</v>
      </c>
      <c r="I23" s="21">
        <v>3119661.6</v>
      </c>
      <c r="J23" s="23">
        <v>-1.9833249266538951E-2</v>
      </c>
      <c r="K23" s="21">
        <v>27714930.600000001</v>
      </c>
      <c r="L23" s="21">
        <v>27348296.600000001</v>
      </c>
      <c r="M23" s="23">
        <v>-4.9334314245050769E-2</v>
      </c>
      <c r="N23" s="21">
        <v>36892163.076976277</v>
      </c>
      <c r="O23" s="23">
        <v>4.809633730348712E-2</v>
      </c>
      <c r="P23" s="21">
        <v>9543866.4769762754</v>
      </c>
      <c r="Q23" s="23">
        <v>0.34897480514293805</v>
      </c>
      <c r="S23" s="24">
        <f t="shared" si="0"/>
        <v>0.13307480006612279</v>
      </c>
    </row>
    <row r="24" spans="1:23" s="7" customFormat="1">
      <c r="A24" s="7">
        <v>2010</v>
      </c>
      <c r="B24" s="19"/>
      <c r="C24" s="20" t="s">
        <v>43</v>
      </c>
      <c r="D24" s="21">
        <v>2558</v>
      </c>
      <c r="E24" s="23">
        <v>9.4711917916337814E-3</v>
      </c>
      <c r="F24" s="21">
        <v>24506187.214984823</v>
      </c>
      <c r="G24" s="23">
        <v>4.5355677044292123E-2</v>
      </c>
      <c r="H24" s="21">
        <v>24010035</v>
      </c>
      <c r="I24" s="21">
        <v>3416570</v>
      </c>
      <c r="J24" s="23">
        <v>9.5173271357380518E-2</v>
      </c>
      <c r="K24" s="21">
        <v>27426605</v>
      </c>
      <c r="L24" s="21">
        <v>27426605</v>
      </c>
      <c r="M24" s="23">
        <v>2.8633739477579934E-3</v>
      </c>
      <c r="N24" s="21">
        <v>36623268.945844442</v>
      </c>
      <c r="O24" s="23">
        <v>-7.2886518085367343E-3</v>
      </c>
      <c r="P24" s="21">
        <v>9196663.9458444417</v>
      </c>
      <c r="Q24" s="23">
        <v>0.33531907962521945</v>
      </c>
      <c r="S24" s="24">
        <f t="shared" si="0"/>
        <v>0.13941662854476466</v>
      </c>
    </row>
    <row r="25" spans="1:23" s="7" customFormat="1">
      <c r="A25" s="7">
        <v>2011</v>
      </c>
      <c r="B25" s="19"/>
      <c r="C25" s="20" t="s">
        <v>44</v>
      </c>
      <c r="D25" s="21">
        <v>2586</v>
      </c>
      <c r="E25" s="23">
        <v>1.0946051602814699E-2</v>
      </c>
      <c r="F25" s="21">
        <v>24666914.422698718</v>
      </c>
      <c r="G25" s="23">
        <v>6.5586378780137008E-3</v>
      </c>
      <c r="H25" s="21">
        <v>23332261</v>
      </c>
      <c r="I25" s="21">
        <v>3216974</v>
      </c>
      <c r="J25" s="23">
        <v>-5.8419994321790569E-2</v>
      </c>
      <c r="K25" s="21">
        <v>26549235</v>
      </c>
      <c r="L25" s="21">
        <v>26549235</v>
      </c>
      <c r="M25" s="23">
        <v>-3.1989741347862775E-2</v>
      </c>
      <c r="N25" s="21">
        <v>37640175</v>
      </c>
      <c r="O25" s="23">
        <v>2.7766665385858307E-2</v>
      </c>
      <c r="P25" s="21">
        <v>11090940</v>
      </c>
      <c r="Q25" s="23">
        <v>0.41774988996858103</v>
      </c>
      <c r="S25" s="24">
        <f t="shared" si="0"/>
        <v>0.13041655493966897</v>
      </c>
    </row>
    <row r="26" spans="1:23" s="7" customFormat="1">
      <c r="A26" s="7">
        <v>2012</v>
      </c>
      <c r="B26" s="19"/>
      <c r="C26" s="20" t="s">
        <v>45</v>
      </c>
      <c r="D26" s="21">
        <v>2650</v>
      </c>
      <c r="E26" s="23">
        <v>2.4748646558391339E-2</v>
      </c>
      <c r="F26" s="21">
        <v>25827066.428560004</v>
      </c>
      <c r="G26" s="23">
        <v>4.7032717022511078E-2</v>
      </c>
      <c r="H26" s="21">
        <v>23433118</v>
      </c>
      <c r="I26" s="21">
        <v>3234244</v>
      </c>
      <c r="J26" s="23">
        <v>5.368398998562003E-3</v>
      </c>
      <c r="K26" s="21">
        <v>26667362</v>
      </c>
      <c r="L26" s="21">
        <v>26667362</v>
      </c>
      <c r="M26" s="23">
        <v>4.4493560737249114E-3</v>
      </c>
      <c r="N26" s="21">
        <v>38230814</v>
      </c>
      <c r="O26" s="23">
        <v>1.56917176925984E-2</v>
      </c>
      <c r="P26" s="21">
        <v>11563452</v>
      </c>
      <c r="Q26" s="23">
        <v>0.43361814340691068</v>
      </c>
      <c r="S26" s="24">
        <f t="shared" si="0"/>
        <v>0.12522692071692348</v>
      </c>
      <c r="T26" s="30" t="s">
        <v>46</v>
      </c>
      <c r="U26" s="30" t="s">
        <v>47</v>
      </c>
      <c r="V26" s="7" t="s">
        <v>48</v>
      </c>
      <c r="W26" s="7" t="s">
        <v>49</v>
      </c>
    </row>
    <row r="27" spans="1:23" s="7" customFormat="1">
      <c r="A27" s="7">
        <v>2013</v>
      </c>
      <c r="B27" s="19"/>
      <c r="C27" s="20" t="s">
        <v>50</v>
      </c>
      <c r="D27" s="21">
        <v>2682</v>
      </c>
      <c r="E27" s="23">
        <v>1.2075471698113207E-2</v>
      </c>
      <c r="F27" s="21">
        <v>26990163.684909999</v>
      </c>
      <c r="G27" s="23">
        <v>4.5034044403270794E-2</v>
      </c>
      <c r="H27" s="21">
        <v>23875646</v>
      </c>
      <c r="I27" s="21">
        <v>3341524</v>
      </c>
      <c r="J27" s="23">
        <v>3.3170039118879092E-2</v>
      </c>
      <c r="K27" s="21">
        <v>27217170</v>
      </c>
      <c r="L27" s="21">
        <v>27217170</v>
      </c>
      <c r="M27" s="23">
        <v>2.0617262404882791E-2</v>
      </c>
      <c r="N27" s="21">
        <v>39766539.383745633</v>
      </c>
      <c r="O27" s="23">
        <v>4.0169832212979643E-2</v>
      </c>
      <c r="P27" s="21">
        <v>12549369.383745633</v>
      </c>
      <c r="Q27" s="23">
        <v>0.46108281587489197</v>
      </c>
      <c r="S27" s="24">
        <f t="shared" si="0"/>
        <v>0.12380525138749793</v>
      </c>
      <c r="T27" s="120">
        <f>AVERAGE(S18:S27)</f>
        <v>0.13119790198269318</v>
      </c>
      <c r="U27" s="25"/>
      <c r="V27" s="19">
        <f>I27</f>
        <v>3341524</v>
      </c>
      <c r="W27" s="19">
        <f>I27-I$27</f>
        <v>0</v>
      </c>
    </row>
    <row r="28" spans="1:23" s="7" customFormat="1">
      <c r="A28" s="7">
        <v>2014</v>
      </c>
      <c r="B28" s="19"/>
      <c r="C28" s="20" t="s">
        <v>51</v>
      </c>
      <c r="D28" s="21">
        <v>2729</v>
      </c>
      <c r="E28" s="23">
        <v>1.7524235645041013E-2</v>
      </c>
      <c r="F28" s="21">
        <v>28042729.455369998</v>
      </c>
      <c r="G28" s="23">
        <v>3.899812475196214E-2</v>
      </c>
      <c r="H28" s="21">
        <v>24440387</v>
      </c>
      <c r="I28" s="21">
        <v>3928625.9136724374</v>
      </c>
      <c r="J28" s="23">
        <v>0.17569884689514048</v>
      </c>
      <c r="K28" s="21">
        <v>28369012.913672436</v>
      </c>
      <c r="L28" s="21">
        <v>28369012.913672436</v>
      </c>
      <c r="M28" s="23">
        <v>4.2320451159045411E-2</v>
      </c>
      <c r="N28" s="21">
        <v>41764367.902394801</v>
      </c>
      <c r="O28" s="23">
        <v>5.0238933274283616E-2</v>
      </c>
      <c r="P28" s="21">
        <v>13395354.988722365</v>
      </c>
      <c r="Q28" s="23">
        <v>0.47218262508761727</v>
      </c>
      <c r="S28" s="24">
        <f>I28/F28</f>
        <v>0.14009427719669176</v>
      </c>
      <c r="T28" s="26">
        <f>$T$27*F28</f>
        <v>3679147.2704128157</v>
      </c>
      <c r="U28" s="26">
        <f>(S28-T$27)*F28</f>
        <v>249478.64325962157</v>
      </c>
      <c r="V28" s="30">
        <f>I28-$V$27-U28</f>
        <v>337623.27041281585</v>
      </c>
      <c r="W28" s="19">
        <f t="shared" ref="W28:W41" si="1">I28-I$27</f>
        <v>587101.91367243743</v>
      </c>
    </row>
    <row r="29" spans="1:23" s="7" customFormat="1">
      <c r="A29" s="7">
        <v>2015</v>
      </c>
      <c r="B29" s="19"/>
      <c r="C29" s="20" t="s">
        <v>52</v>
      </c>
      <c r="D29" s="21">
        <v>2776</v>
      </c>
      <c r="E29" s="23">
        <v>1.7222425796995237E-2</v>
      </c>
      <c r="F29" s="21">
        <v>28744449.526519999</v>
      </c>
      <c r="G29" s="23">
        <v>2.5023244340990011E-2</v>
      </c>
      <c r="H29" s="21">
        <v>24409669</v>
      </c>
      <c r="I29" s="21">
        <v>4334781</v>
      </c>
      <c r="J29" s="23">
        <v>0.1033834972462148</v>
      </c>
      <c r="K29" s="21">
        <v>28744450</v>
      </c>
      <c r="L29" s="21">
        <v>28744450</v>
      </c>
      <c r="M29" s="23">
        <v>1.3234055321911542E-2</v>
      </c>
      <c r="N29" s="21">
        <v>45392730.020264208</v>
      </c>
      <c r="O29" s="23">
        <v>8.6876979111692815E-2</v>
      </c>
      <c r="P29" s="21">
        <v>16648280.020264208</v>
      </c>
      <c r="Q29" s="23">
        <v>0.57918241678877869</v>
      </c>
      <c r="S29" s="24">
        <v>0.15080410553698986</v>
      </c>
      <c r="T29" s="26">
        <f t="shared" ref="T29:T40" si="2">$T$27*F29</f>
        <v>3771211.4715268421</v>
      </c>
      <c r="U29" s="26">
        <f>(S29-T$27)*F29</f>
        <v>563569.5284731579</v>
      </c>
      <c r="V29" s="30">
        <f>I29-$V$27-U29</f>
        <v>429687.4715268421</v>
      </c>
      <c r="W29" s="19">
        <f t="shared" si="1"/>
        <v>993257</v>
      </c>
    </row>
    <row r="30" spans="1:23" s="7" customFormat="1">
      <c r="A30" s="7">
        <v>2016</v>
      </c>
      <c r="B30" s="19"/>
      <c r="C30" s="20" t="s">
        <v>53</v>
      </c>
      <c r="D30" s="21">
        <v>2590</v>
      </c>
      <c r="E30" s="23">
        <v>-6.7002881844380399E-2</v>
      </c>
      <c r="F30" s="21">
        <v>26987815.659180008</v>
      </c>
      <c r="G30" s="23">
        <v>-6.111210672931127E-2</v>
      </c>
      <c r="H30" s="21">
        <v>23909715</v>
      </c>
      <c r="I30" s="21">
        <v>4399531</v>
      </c>
      <c r="J30" s="23">
        <v>1.4937317479245203E-2</v>
      </c>
      <c r="K30" s="21">
        <v>28309246</v>
      </c>
      <c r="L30" s="21">
        <v>28309246</v>
      </c>
      <c r="M30" s="23">
        <v>-1.5140453200530885E-2</v>
      </c>
      <c r="N30" s="21">
        <v>47000208.24698481</v>
      </c>
      <c r="O30" s="23">
        <v>3.541268009223044E-2</v>
      </c>
      <c r="P30" s="21">
        <v>18690962.24698481</v>
      </c>
      <c r="Q30" s="23">
        <v>0.66024231966421176</v>
      </c>
      <c r="S30" s="24">
        <v>0.16301915855511198</v>
      </c>
      <c r="T30" s="26">
        <f t="shared" si="2"/>
        <v>3540744.7935800911</v>
      </c>
      <c r="U30" s="26">
        <f>(S30-T$27)*F30</f>
        <v>858786.20641990879</v>
      </c>
      <c r="V30" s="30">
        <f>I30-$V$27-U30</f>
        <v>199220.79358009121</v>
      </c>
      <c r="W30" s="19">
        <f t="shared" si="1"/>
        <v>1058007</v>
      </c>
    </row>
    <row r="31" spans="1:23" s="7" customFormat="1">
      <c r="A31" s="7">
        <v>2017</v>
      </c>
      <c r="B31" s="19"/>
      <c r="C31" s="20" t="s">
        <v>54</v>
      </c>
      <c r="D31" s="21">
        <v>2570</v>
      </c>
      <c r="E31" s="23">
        <v>-7.7220077220077222E-3</v>
      </c>
      <c r="F31" s="21">
        <v>27574866.376769997</v>
      </c>
      <c r="G31" s="23">
        <v>2.1752435432480129E-2</v>
      </c>
      <c r="H31" s="21">
        <v>23092613</v>
      </c>
      <c r="I31" s="21">
        <v>4540881</v>
      </c>
      <c r="J31" s="23">
        <v>3.212842459798556E-2</v>
      </c>
      <c r="K31" s="21">
        <v>27633494</v>
      </c>
      <c r="L31" s="21">
        <v>27633494</v>
      </c>
      <c r="M31" s="23">
        <v>-2.3870363767371269E-2</v>
      </c>
      <c r="N31" s="21">
        <v>49094010.405873135</v>
      </c>
      <c r="O31" s="23">
        <v>4.4548784717834695E-2</v>
      </c>
      <c r="P31" s="21">
        <v>21460516.405873135</v>
      </c>
      <c r="Q31" s="23">
        <v>0.77661248359954538</v>
      </c>
      <c r="S31" s="24">
        <v>0.1646746329775651</v>
      </c>
      <c r="T31" s="26">
        <f t="shared" si="2"/>
        <v>3617764.6160853319</v>
      </c>
      <c r="U31" s="26">
        <f>(S31-T$27)*F31</f>
        <v>923116.38391466765</v>
      </c>
      <c r="V31" s="30">
        <f>I31-$V$27-U31</f>
        <v>276240.61608533235</v>
      </c>
      <c r="W31" s="19">
        <f t="shared" si="1"/>
        <v>1199357</v>
      </c>
    </row>
    <row r="32" spans="1:23" s="7" customFormat="1">
      <c r="A32" s="7">
        <v>2018</v>
      </c>
      <c r="B32" s="19"/>
      <c r="C32" s="20" t="s">
        <v>55</v>
      </c>
      <c r="D32" s="21">
        <v>2634</v>
      </c>
      <c r="E32" s="23">
        <v>2.4902723735408562E-2</v>
      </c>
      <c r="F32" s="21">
        <v>28658582.599711496</v>
      </c>
      <c r="G32" s="23">
        <v>3.9300869427039489E-2</v>
      </c>
      <c r="H32" s="21">
        <v>23755394</v>
      </c>
      <c r="I32" s="21">
        <v>4903189</v>
      </c>
      <c r="J32" s="23">
        <v>7.978804113122541E-2</v>
      </c>
      <c r="K32" s="21">
        <v>28658583</v>
      </c>
      <c r="L32" s="21">
        <v>28658583</v>
      </c>
      <c r="M32" s="23">
        <v>3.7095888055270899E-2</v>
      </c>
      <c r="N32" s="21">
        <v>51379303.002440155</v>
      </c>
      <c r="O32" s="23">
        <v>4.6549315846758151E-2</v>
      </c>
      <c r="P32" s="21">
        <v>22720720.002440155</v>
      </c>
      <c r="Q32" s="23">
        <v>0.79280681820312449</v>
      </c>
      <c r="S32" s="24">
        <v>0.17108972444608478</v>
      </c>
      <c r="T32" s="26">
        <f t="shared" si="2"/>
        <v>3759945.9108798653</v>
      </c>
      <c r="U32" s="26">
        <f>(S32-T$27)*F32</f>
        <v>1143243.0891201347</v>
      </c>
      <c r="V32" s="30">
        <f>I32-$V$27-U32</f>
        <v>418421.91087986529</v>
      </c>
      <c r="W32" s="19">
        <f t="shared" si="1"/>
        <v>1561665</v>
      </c>
    </row>
    <row r="33" spans="1:24" s="7" customFormat="1">
      <c r="A33" s="7">
        <v>2019</v>
      </c>
      <c r="B33" s="19"/>
      <c r="C33" s="20" t="s">
        <v>56</v>
      </c>
      <c r="D33" s="21">
        <v>2615</v>
      </c>
      <c r="E33" s="23">
        <v>-7.2133637053910403E-3</v>
      </c>
      <c r="F33" s="21">
        <v>29636571.161200002</v>
      </c>
      <c r="G33" s="23">
        <v>3.4125503523623348E-2</v>
      </c>
      <c r="H33" s="21">
        <v>24450171</v>
      </c>
      <c r="I33" s="21">
        <v>5186400</v>
      </c>
      <c r="J33" s="23">
        <v>5.7760571742186566E-2</v>
      </c>
      <c r="K33" s="21">
        <v>29636571</v>
      </c>
      <c r="L33" s="21">
        <v>29636571</v>
      </c>
      <c r="M33" s="23">
        <v>3.4125483454642544E-2</v>
      </c>
      <c r="N33" s="21">
        <v>53991065.370000012</v>
      </c>
      <c r="O33" s="23">
        <v>5.0832966096013746E-2</v>
      </c>
      <c r="P33" s="21">
        <v>24354494.370000012</v>
      </c>
      <c r="Q33" s="23">
        <v>0.8217716675117378</v>
      </c>
      <c r="S33" s="24">
        <v>0.17500000157879261</v>
      </c>
      <c r="T33" s="26">
        <f t="shared" si="2"/>
        <v>3888255.9583102292</v>
      </c>
      <c r="U33" s="26">
        <f>(S33-T$27)*F33</f>
        <v>1298144.0416897705</v>
      </c>
      <c r="V33" s="30">
        <f>I33-$V$27-U33</f>
        <v>546731.95831022947</v>
      </c>
      <c r="W33" s="19">
        <f t="shared" si="1"/>
        <v>1844876</v>
      </c>
    </row>
    <row r="34" spans="1:24" s="7" customFormat="1">
      <c r="A34" s="7">
        <v>2020</v>
      </c>
      <c r="B34" s="19"/>
      <c r="C34" s="20" t="s">
        <v>57</v>
      </c>
      <c r="D34" s="21">
        <v>2648</v>
      </c>
      <c r="E34" s="23">
        <v>1.2619502868068833E-2</v>
      </c>
      <c r="F34" s="21">
        <v>31550834.623976581</v>
      </c>
      <c r="G34" s="23">
        <v>6.4591259642165347E-2</v>
      </c>
      <c r="H34" s="21">
        <v>25692240</v>
      </c>
      <c r="I34" s="21">
        <v>5858595</v>
      </c>
      <c r="J34" s="23">
        <v>0.12960724201758445</v>
      </c>
      <c r="K34" s="21">
        <v>31550835</v>
      </c>
      <c r="L34" s="21">
        <v>31550835</v>
      </c>
      <c r="M34" s="23">
        <v>6.4591278120535611E-2</v>
      </c>
      <c r="N34" s="21">
        <v>56914541.664495677</v>
      </c>
      <c r="O34" s="23">
        <v>5.4147408917774129E-2</v>
      </c>
      <c r="P34" s="21">
        <v>25363706.664495677</v>
      </c>
      <c r="Q34" s="23">
        <v>0.80389969598255251</v>
      </c>
      <c r="S34" s="24">
        <v>0.18568748084869519</v>
      </c>
      <c r="T34" s="26">
        <f t="shared" si="2"/>
        <v>4139403.3084686417</v>
      </c>
      <c r="U34" s="26">
        <f>(S34-T$27)*F34</f>
        <v>1719191.6915313585</v>
      </c>
      <c r="V34" s="30">
        <f>I34-$V$27-U34</f>
        <v>797879.30846864148</v>
      </c>
      <c r="W34" s="19">
        <f t="shared" si="1"/>
        <v>2517071</v>
      </c>
    </row>
    <row r="35" spans="1:24" s="7" customFormat="1">
      <c r="A35" s="7">
        <v>2021</v>
      </c>
      <c r="B35" s="19"/>
      <c r="C35" s="20" t="s">
        <v>58</v>
      </c>
      <c r="D35" s="21">
        <v>2678</v>
      </c>
      <c r="E35" s="23">
        <v>1.1329305135951661E-2</v>
      </c>
      <c r="F35" s="21">
        <v>33148323.506280009</v>
      </c>
      <c r="G35" s="23">
        <v>5.0632222612882652E-2</v>
      </c>
      <c r="H35" s="21">
        <v>27347367</v>
      </c>
      <c r="I35" s="21">
        <v>5858595</v>
      </c>
      <c r="J35" s="23">
        <v>0</v>
      </c>
      <c r="K35" s="21">
        <v>33205962</v>
      </c>
      <c r="L35" s="21">
        <v>33205962</v>
      </c>
      <c r="M35" s="23">
        <v>5.2459055362560132E-2</v>
      </c>
      <c r="N35" s="27">
        <v>58341366.293144509</v>
      </c>
      <c r="O35" s="23">
        <v>2.5069597099802554E-2</v>
      </c>
      <c r="P35" s="27">
        <v>25135404.293144509</v>
      </c>
      <c r="Q35" s="28">
        <v>0.75695455813460577</v>
      </c>
      <c r="S35" s="24">
        <v>0.17673880245829263</v>
      </c>
      <c r="T35" s="26">
        <f t="shared" si="2"/>
        <v>4348990.4982675286</v>
      </c>
      <c r="U35" s="26">
        <f>(S35-T$27)*F35</f>
        <v>1509604.5017324714</v>
      </c>
      <c r="V35" s="30">
        <f>I35-$V$27-U35</f>
        <v>1007466.4982675286</v>
      </c>
      <c r="W35" s="19">
        <f t="shared" si="1"/>
        <v>2517071</v>
      </c>
    </row>
    <row r="36" spans="1:24" s="7" customFormat="1">
      <c r="A36" s="7">
        <v>2022</v>
      </c>
      <c r="B36" s="19"/>
      <c r="C36" s="20" t="s">
        <v>59</v>
      </c>
      <c r="D36" s="21">
        <v>2607</v>
      </c>
      <c r="E36" s="23">
        <v>-2.6512322628827484E-2</v>
      </c>
      <c r="F36" s="21">
        <v>33614343.104620002</v>
      </c>
      <c r="G36" s="23">
        <v>1.4058617421532804E-2</v>
      </c>
      <c r="H36" s="21">
        <v>27731833</v>
      </c>
      <c r="I36" s="21">
        <v>5936805</v>
      </c>
      <c r="J36" s="23">
        <v>1.3349617101028489E-2</v>
      </c>
      <c r="K36" s="21">
        <v>33668638</v>
      </c>
      <c r="L36" s="21">
        <v>33668638</v>
      </c>
      <c r="M36" s="23">
        <v>1.3933521938018239E-2</v>
      </c>
      <c r="N36" s="27">
        <v>60560018.336843483</v>
      </c>
      <c r="O36" s="23">
        <v>3.8028798169570464E-2</v>
      </c>
      <c r="P36" s="27">
        <v>26891380.336843483</v>
      </c>
      <c r="Q36" s="28">
        <v>0.79870710353188279</v>
      </c>
      <c r="S36" s="24">
        <v>0.17661523182299038</v>
      </c>
      <c r="T36" s="26">
        <f t="shared" si="2"/>
        <v>4410131.2918525534</v>
      </c>
      <c r="U36" s="26">
        <f>(S36-T$27)*F36</f>
        <v>1526673.7081474464</v>
      </c>
      <c r="V36" s="30">
        <f>I36-$V$27-U36</f>
        <v>1068607.2918525536</v>
      </c>
      <c r="W36" s="19">
        <f t="shared" si="1"/>
        <v>2595281</v>
      </c>
    </row>
    <row r="37" spans="1:24" s="7" customFormat="1">
      <c r="A37" s="7">
        <v>2023</v>
      </c>
      <c r="B37" s="19"/>
      <c r="C37" s="20" t="s">
        <v>60</v>
      </c>
      <c r="D37" s="21">
        <v>2595</v>
      </c>
      <c r="E37" s="23">
        <v>-4.6029919447640967E-3</v>
      </c>
      <c r="F37" s="21">
        <v>36321233.870360002</v>
      </c>
      <c r="G37" s="23">
        <v>8.0527849594298956E-2</v>
      </c>
      <c r="H37" s="21">
        <v>29965018</v>
      </c>
      <c r="I37" s="21">
        <v>6356216</v>
      </c>
      <c r="J37" s="23">
        <v>7.0645911395102248E-2</v>
      </c>
      <c r="K37" s="21">
        <v>36321234</v>
      </c>
      <c r="L37" s="21">
        <v>36321234</v>
      </c>
      <c r="M37" s="23">
        <v>7.8785366963760164E-2</v>
      </c>
      <c r="N37" s="27">
        <v>63506687.570198812</v>
      </c>
      <c r="O37" s="23">
        <v>4.8657006954085327E-2</v>
      </c>
      <c r="P37" s="27">
        <v>27185453.570198812</v>
      </c>
      <c r="Q37" s="28">
        <v>0.74847274104725658</v>
      </c>
      <c r="S37" s="24">
        <v>0.17500000200122606</v>
      </c>
      <c r="T37" s="26">
        <f t="shared" si="2"/>
        <v>4765269.6812139675</v>
      </c>
      <c r="U37" s="26">
        <f>(S37-T$27)*F37</f>
        <v>1590946.318786033</v>
      </c>
      <c r="V37" s="30">
        <f>I37-$V$27-U37</f>
        <v>1423745.681213967</v>
      </c>
      <c r="W37" s="19">
        <f t="shared" si="1"/>
        <v>3014692</v>
      </c>
    </row>
    <row r="38" spans="1:24" s="7" customFormat="1">
      <c r="A38" s="7">
        <v>2024</v>
      </c>
      <c r="B38" s="19"/>
      <c r="C38" s="20" t="s">
        <v>61</v>
      </c>
      <c r="D38" s="21">
        <v>2661</v>
      </c>
      <c r="E38" s="23">
        <v>2.5433526011560695E-2</v>
      </c>
      <c r="F38" s="21">
        <v>39855550.60148</v>
      </c>
      <c r="G38" s="23">
        <v>9.7307176945995277E-2</v>
      </c>
      <c r="H38" s="21">
        <v>32047587</v>
      </c>
      <c r="I38" s="21">
        <v>7807964</v>
      </c>
      <c r="J38" s="23">
        <v>0.22839815387016427</v>
      </c>
      <c r="K38" s="21">
        <v>39855551</v>
      </c>
      <c r="L38" s="21">
        <v>39855551</v>
      </c>
      <c r="M38" s="23">
        <v>9.7307184001512725E-2</v>
      </c>
      <c r="N38" s="27">
        <v>67010721.180749997</v>
      </c>
      <c r="O38" s="23">
        <v>5.5175820761835657E-2</v>
      </c>
      <c r="P38" s="27">
        <v>27155170.180749997</v>
      </c>
      <c r="Q38" s="28">
        <v>0.68133972556921862</v>
      </c>
      <c r="S38" s="24">
        <v>0.19590656463569364</v>
      </c>
      <c r="T38" s="26">
        <f t="shared" si="2"/>
        <v>5228964.6212792415</v>
      </c>
      <c r="U38" s="26">
        <f>(S38-T$27)*F38</f>
        <v>2578999.3787207589</v>
      </c>
      <c r="V38" s="30">
        <f>I38-$V$27-U38</f>
        <v>1887440.6212792411</v>
      </c>
      <c r="W38" s="19">
        <f t="shared" si="1"/>
        <v>4466440</v>
      </c>
    </row>
    <row r="39" spans="1:24" s="7" customFormat="1">
      <c r="A39" s="7">
        <v>2025</v>
      </c>
      <c r="B39" s="19"/>
      <c r="C39" s="20" t="s">
        <v>62</v>
      </c>
      <c r="D39" s="21">
        <v>2713</v>
      </c>
      <c r="E39" s="23">
        <v>1.9541525742202179E-2</v>
      </c>
      <c r="F39" s="21">
        <v>42285807.326579988</v>
      </c>
      <c r="G39" s="23">
        <v>6.0976619026052115E-2</v>
      </c>
      <c r="H39" s="21">
        <v>34885791</v>
      </c>
      <c r="I39" s="21">
        <v>8090116</v>
      </c>
      <c r="J39" s="23">
        <v>3.6136437104474353E-2</v>
      </c>
      <c r="K39" s="21">
        <v>42975907</v>
      </c>
      <c r="L39" s="21">
        <v>42975907</v>
      </c>
      <c r="M39" s="23">
        <v>7.8291628686804504E-2</v>
      </c>
      <c r="N39" s="27">
        <v>69034674.403784573</v>
      </c>
      <c r="O39" s="23">
        <v>3.0203423980101732E-2</v>
      </c>
      <c r="P39" s="27">
        <v>26058767.403784573</v>
      </c>
      <c r="Q39" s="28">
        <v>0.60635759016754609</v>
      </c>
      <c r="S39" s="24">
        <v>0.19131988985142823</v>
      </c>
      <c r="T39" s="26">
        <f t="shared" si="2"/>
        <v>5547809.2048916901</v>
      </c>
      <c r="U39" s="26">
        <f>(S39-T$27)*F39</f>
        <v>2542306.7951083095</v>
      </c>
      <c r="V39" s="30">
        <f>I39-$V$27-U39</f>
        <v>2206285.2048916905</v>
      </c>
      <c r="W39" s="19">
        <f t="shared" si="1"/>
        <v>4748592</v>
      </c>
    </row>
    <row r="40" spans="1:24" s="7" customFormat="1">
      <c r="A40" s="7">
        <v>2026</v>
      </c>
      <c r="B40" s="19"/>
      <c r="C40" s="20" t="s">
        <v>63</v>
      </c>
      <c r="D40" s="21">
        <v>2825</v>
      </c>
      <c r="E40" s="23">
        <v>4.1282712863988207E-2</v>
      </c>
      <c r="F40" s="21">
        <v>45294898.797559999</v>
      </c>
      <c r="G40" s="23">
        <v>7.1160790374423286E-2</v>
      </c>
      <c r="H40" s="21">
        <v>37368292</v>
      </c>
      <c r="I40" s="21">
        <v>8513866</v>
      </c>
      <c r="J40" s="23">
        <v>5.2378729798188306E-2</v>
      </c>
      <c r="K40" s="21">
        <v>45882158</v>
      </c>
      <c r="L40" s="21">
        <v>45882158</v>
      </c>
      <c r="M40" s="23">
        <v>6.7625123071864426E-2</v>
      </c>
      <c r="N40" s="27">
        <v>71490169.784444213</v>
      </c>
      <c r="O40" s="23">
        <v>3.5569015163270275E-2</v>
      </c>
      <c r="P40" s="27">
        <v>25608011.784444213</v>
      </c>
      <c r="Q40" s="28">
        <v>0.55812570508222858</v>
      </c>
      <c r="S40" s="24">
        <v>0.18796522844772612</v>
      </c>
      <c r="T40" s="26">
        <f t="shared" si="2"/>
        <v>5942595.6927582836</v>
      </c>
      <c r="U40" s="26">
        <f>(S40-T$27)*F40</f>
        <v>2571270.3072417164</v>
      </c>
      <c r="V40" s="30">
        <f>I40-$V$27-U40</f>
        <v>2601071.6927582836</v>
      </c>
      <c r="W40" s="19">
        <f t="shared" si="1"/>
        <v>5172342</v>
      </c>
    </row>
    <row r="41" spans="1:24" s="7" customFormat="1">
      <c r="B41" s="19"/>
      <c r="C41" s="29" t="s">
        <v>64</v>
      </c>
      <c r="D41" s="21"/>
      <c r="E41" s="23"/>
      <c r="F41" s="81">
        <v>46749581.240119986</v>
      </c>
      <c r="G41" s="23"/>
      <c r="H41" s="21"/>
      <c r="I41" s="90">
        <v>8725066</v>
      </c>
      <c r="J41" s="23"/>
      <c r="K41" s="21"/>
      <c r="L41" s="21"/>
      <c r="M41" s="23"/>
      <c r="N41" s="21"/>
      <c r="O41" s="23"/>
      <c r="P41" s="21"/>
      <c r="Q41" s="23"/>
      <c r="S41" s="24">
        <v>0.18796522844772612</v>
      </c>
      <c r="T41" s="26">
        <f t="shared" ref="T41" si="3">$T$27*F41</f>
        <v>6133446.9772732137</v>
      </c>
      <c r="U41" s="26">
        <f>(S41-T$27)*F41</f>
        <v>2653848.7403614707</v>
      </c>
      <c r="V41" s="30">
        <f>I41-$V$27-U41</f>
        <v>2729693.2596385293</v>
      </c>
      <c r="W41" s="19">
        <f t="shared" si="1"/>
        <v>5383542</v>
      </c>
      <c r="X41" s="7" t="s">
        <v>65</v>
      </c>
    </row>
    <row r="42" spans="1:24" s="7" customFormat="1">
      <c r="B42" s="19"/>
      <c r="C42" s="29"/>
      <c r="D42" s="21"/>
      <c r="E42" s="23"/>
      <c r="F42" s="21"/>
      <c r="G42" s="23"/>
      <c r="H42" s="21"/>
      <c r="I42" s="21"/>
      <c r="J42" s="23"/>
      <c r="K42" s="21"/>
      <c r="L42" s="21"/>
      <c r="M42" s="23"/>
      <c r="N42" s="21"/>
      <c r="O42" s="23"/>
      <c r="P42" s="21"/>
      <c r="Q42" s="23"/>
      <c r="U42" s="30">
        <f>SUM(U28:U41)</f>
        <v>21729179.334506825</v>
      </c>
      <c r="V42" s="30">
        <f>SUM(V28:V41)</f>
        <v>15930115.579165611</v>
      </c>
      <c r="W42" s="19">
        <f>SUM(W28:W41)</f>
        <v>37659294.91367244</v>
      </c>
      <c r="X42" s="30">
        <f>-W42+V42+U42</f>
        <v>0</v>
      </c>
    </row>
    <row r="43" spans="1:24" s="7" customFormat="1">
      <c r="B43" s="19"/>
      <c r="C43" s="29"/>
      <c r="D43" s="21"/>
      <c r="E43" s="23"/>
      <c r="F43" s="21"/>
      <c r="G43" s="23"/>
      <c r="H43" s="21"/>
      <c r="I43" s="21"/>
      <c r="J43" s="23"/>
      <c r="K43" s="21"/>
      <c r="L43" s="21"/>
      <c r="M43" s="23"/>
      <c r="N43" s="21"/>
      <c r="O43" s="23"/>
      <c r="P43" s="21"/>
      <c r="Q43" s="23"/>
    </row>
    <row r="44" spans="1:24" s="7" customFormat="1">
      <c r="B44" s="19"/>
      <c r="C44" s="21"/>
      <c r="D44" s="21"/>
      <c r="E44" s="21"/>
      <c r="F44" s="118" t="s">
        <v>66</v>
      </c>
      <c r="G44" s="118"/>
      <c r="H44" s="118"/>
      <c r="I44"/>
      <c r="J44" s="31"/>
      <c r="K44" s="118" t="s">
        <v>67</v>
      </c>
      <c r="L44" s="118"/>
      <c r="M44" s="118"/>
      <c r="N44" s="31"/>
      <c r="O44" s="117"/>
      <c r="P44" s="32"/>
      <c r="Q44" s="21"/>
    </row>
    <row r="45" spans="1:24" s="33" customFormat="1" ht="45">
      <c r="B45" s="34"/>
      <c r="C45" s="35" t="s">
        <v>11</v>
      </c>
      <c r="D45" s="35"/>
      <c r="E45" s="35"/>
      <c r="F45" s="36" t="s">
        <v>14</v>
      </c>
      <c r="G45" s="36" t="s">
        <v>68</v>
      </c>
      <c r="H45" s="36" t="s">
        <v>22</v>
      </c>
      <c r="I45" s="35"/>
      <c r="J45" s="37"/>
      <c r="K45" s="38" t="s">
        <v>69</v>
      </c>
      <c r="L45" s="36" t="s">
        <v>70</v>
      </c>
      <c r="M45" s="36" t="s">
        <v>71</v>
      </c>
      <c r="N45" s="35"/>
      <c r="O45" s="35"/>
      <c r="P45" s="36" t="s">
        <v>72</v>
      </c>
      <c r="Q45" s="20"/>
    </row>
    <row r="46" spans="1:24" s="7" customFormat="1" hidden="1">
      <c r="B46" s="19"/>
      <c r="C46" s="20" t="s">
        <v>26</v>
      </c>
      <c r="D46" s="21"/>
      <c r="E46" s="21"/>
      <c r="F46" s="20">
        <v>5438.6834677419356</v>
      </c>
      <c r="G46" s="20">
        <v>347.5774193548387</v>
      </c>
      <c r="H46" s="20">
        <v>7454.4346774193546</v>
      </c>
      <c r="I46" s="21"/>
      <c r="J46" s="22"/>
      <c r="K46" s="39">
        <v>6.3908374410167307E-2</v>
      </c>
      <c r="L46" s="39">
        <v>1.3706321983313234</v>
      </c>
      <c r="M46" s="39">
        <v>1.3706321983313234</v>
      </c>
      <c r="N46" s="21"/>
      <c r="O46" s="21"/>
      <c r="P46" s="40"/>
      <c r="Q46" s="21"/>
    </row>
    <row r="47" spans="1:24" s="7" customFormat="1" hidden="1">
      <c r="B47" s="19"/>
      <c r="C47" s="20" t="s">
        <v>27</v>
      </c>
      <c r="D47" s="21"/>
      <c r="E47" s="21"/>
      <c r="F47" s="20">
        <v>5416.5496918335903</v>
      </c>
      <c r="G47" s="20">
        <v>382.04429892141758</v>
      </c>
      <c r="H47" s="20">
        <v>7081.0315870570112</v>
      </c>
      <c r="I47" s="21"/>
      <c r="J47" s="22"/>
      <c r="K47" s="39">
        <v>7.053277836579569E-2</v>
      </c>
      <c r="L47" s="39">
        <v>1.3036351454691839</v>
      </c>
      <c r="M47" s="39">
        <v>1.3072956014292498</v>
      </c>
      <c r="N47" s="21"/>
      <c r="O47" s="21"/>
      <c r="P47" s="41">
        <v>5.3953197952079923E-2</v>
      </c>
      <c r="Q47" s="21"/>
    </row>
    <row r="48" spans="1:24" s="7" customFormat="1" hidden="1">
      <c r="B48" s="19"/>
      <c r="C48" s="20" t="s">
        <v>28</v>
      </c>
      <c r="D48" s="21"/>
      <c r="E48" s="21"/>
      <c r="F48" s="20">
        <v>5602.9179331306987</v>
      </c>
      <c r="G48" s="20">
        <v>401.8187689969605</v>
      </c>
      <c r="H48" s="20">
        <v>7212.9878419452889</v>
      </c>
      <c r="I48" s="21"/>
      <c r="J48" s="22"/>
      <c r="K48" s="39">
        <v>7.1715983313080461E-2</v>
      </c>
      <c r="L48" s="39">
        <v>1.2966924529120736</v>
      </c>
      <c r="M48" s="39">
        <v>1.2873627506292857</v>
      </c>
      <c r="N48" s="21"/>
      <c r="O48" s="21"/>
      <c r="P48" s="41">
        <v>5.5707673130999343E-2</v>
      </c>
      <c r="Q48" s="21"/>
    </row>
    <row r="49" spans="2:17" s="7" customFormat="1" hidden="1">
      <c r="B49" s="19"/>
      <c r="C49" s="20" t="s">
        <v>29</v>
      </c>
      <c r="D49" s="21"/>
      <c r="E49" s="21"/>
      <c r="F49" s="20">
        <v>5771.9399487367264</v>
      </c>
      <c r="G49" s="20">
        <v>462.25265470523618</v>
      </c>
      <c r="H49" s="20">
        <v>7189.8778908824606</v>
      </c>
      <c r="I49" s="21"/>
      <c r="J49" s="22"/>
      <c r="K49" s="39">
        <v>8.0086185721042882E-2</v>
      </c>
      <c r="L49" s="39">
        <v>1.2318052437175064</v>
      </c>
      <c r="M49" s="39">
        <v>1.2456605499605156</v>
      </c>
      <c r="N49" s="21"/>
      <c r="O49" s="21"/>
      <c r="P49" s="41">
        <v>6.4292142609462435E-2</v>
      </c>
      <c r="Q49" s="21"/>
    </row>
    <row r="50" spans="2:17" s="7" customFormat="1" hidden="1">
      <c r="B50" s="19"/>
      <c r="C50" s="20" t="s">
        <v>30</v>
      </c>
      <c r="D50" s="21"/>
      <c r="E50" s="21"/>
      <c r="F50" s="20">
        <v>5912.7654411764706</v>
      </c>
      <c r="G50" s="20">
        <v>539.12205882352941</v>
      </c>
      <c r="H50" s="20">
        <v>7640.0724264705887</v>
      </c>
      <c r="I50" s="21"/>
      <c r="J50" s="22"/>
      <c r="K50" s="39">
        <v>9.1179341407505526E-2</v>
      </c>
      <c r="L50" s="39">
        <v>1.2354794791578192</v>
      </c>
      <c r="M50" s="39">
        <v>1.2921318294253921</v>
      </c>
      <c r="N50" s="21"/>
      <c r="O50" s="21"/>
      <c r="P50" s="41">
        <v>7.056504555580273E-2</v>
      </c>
      <c r="Q50" s="21"/>
    </row>
    <row r="51" spans="2:17" s="7" customFormat="1" hidden="1">
      <c r="B51" s="19"/>
      <c r="C51" s="20" t="s">
        <v>31</v>
      </c>
      <c r="D51" s="21"/>
      <c r="E51" s="21"/>
      <c r="F51" s="20">
        <v>6075.0765832106035</v>
      </c>
      <c r="G51" s="20">
        <v>614.91605301914581</v>
      </c>
      <c r="H51" s="20">
        <v>8137.9915316642118</v>
      </c>
      <c r="I51" s="21"/>
      <c r="J51" s="22"/>
      <c r="K51" s="39">
        <v>0.10121947346615508</v>
      </c>
      <c r="L51" s="39">
        <v>1.2666669414156733</v>
      </c>
      <c r="M51" s="39">
        <v>1.339570196391398</v>
      </c>
      <c r="N51" s="21"/>
      <c r="O51" s="21"/>
      <c r="P51" s="41">
        <v>7.5561156659669809E-2</v>
      </c>
      <c r="Q51" s="21"/>
    </row>
    <row r="52" spans="2:17" s="7" customFormat="1" hidden="1">
      <c r="B52" s="19"/>
      <c r="C52" s="20" t="s">
        <v>32</v>
      </c>
      <c r="D52" s="21"/>
      <c r="E52" s="21"/>
      <c r="F52" s="20">
        <v>6275.7713976164678</v>
      </c>
      <c r="G52" s="20">
        <v>703.14626218851572</v>
      </c>
      <c r="H52" s="20">
        <v>8703.98374864572</v>
      </c>
      <c r="I52" s="21"/>
      <c r="J52" s="22"/>
      <c r="K52" s="39">
        <v>0.11204140776312693</v>
      </c>
      <c r="L52" s="39">
        <v>1.2664292001932831</v>
      </c>
      <c r="M52" s="39">
        <v>1.3869185470891252</v>
      </c>
      <c r="N52" s="21"/>
      <c r="O52" s="21"/>
      <c r="P52" s="41">
        <v>8.0784418088776927E-2</v>
      </c>
      <c r="Q52" s="21"/>
    </row>
    <row r="53" spans="2:17" s="7" customFormat="1" hidden="1">
      <c r="B53" s="19"/>
      <c r="C53" s="20" t="s">
        <v>33</v>
      </c>
      <c r="D53" s="21"/>
      <c r="E53" s="21"/>
      <c r="F53" s="20">
        <v>6240.8430169613857</v>
      </c>
      <c r="G53" s="20">
        <v>852.63875857091307</v>
      </c>
      <c r="H53" s="20">
        <v>9226.8751930710932</v>
      </c>
      <c r="I53" s="21"/>
      <c r="J53" s="22"/>
      <c r="K53" s="39">
        <v>0.13662236916608994</v>
      </c>
      <c r="L53" s="39">
        <v>1.3462815473392817</v>
      </c>
      <c r="M53" s="39">
        <v>1.4784661572153408</v>
      </c>
      <c r="N53" s="21"/>
      <c r="O53" s="21"/>
      <c r="P53" s="41">
        <v>9.2408181613987866E-2</v>
      </c>
      <c r="Q53" s="21"/>
    </row>
    <row r="54" spans="2:17" s="7" customFormat="1" hidden="1">
      <c r="B54" s="19"/>
      <c r="C54" s="20" t="s">
        <v>34</v>
      </c>
      <c r="D54" s="21"/>
      <c r="E54" s="21"/>
      <c r="F54" s="20">
        <v>6567.9668281774129</v>
      </c>
      <c r="G54" s="20">
        <v>1055.6045471487141</v>
      </c>
      <c r="H54" s="20">
        <v>10086.52432351845</v>
      </c>
      <c r="I54" s="21"/>
      <c r="J54" s="22"/>
      <c r="K54" s="39">
        <v>0.16072013984906811</v>
      </c>
      <c r="L54" s="39">
        <v>1.3480435516011227</v>
      </c>
      <c r="M54" s="39">
        <v>1.5357148699725427</v>
      </c>
      <c r="N54" s="21"/>
      <c r="O54" s="21"/>
      <c r="P54" s="41">
        <v>0.10465493496975883</v>
      </c>
      <c r="Q54" s="21"/>
    </row>
    <row r="55" spans="2:17" s="7" customFormat="1" hidden="1">
      <c r="B55" s="19"/>
      <c r="C55" s="20" t="s">
        <v>35</v>
      </c>
      <c r="D55" s="21"/>
      <c r="E55" s="21"/>
      <c r="F55" s="20">
        <v>6838.2087191358023</v>
      </c>
      <c r="G55" s="20">
        <v>1145.6180555555557</v>
      </c>
      <c r="H55" s="20">
        <v>10782.477237654321</v>
      </c>
      <c r="I55" s="21"/>
      <c r="J55" s="22"/>
      <c r="K55" s="39">
        <v>0.16753189360098036</v>
      </c>
      <c r="L55" s="39">
        <v>1.4036721316210876</v>
      </c>
      <c r="M55" s="39">
        <v>1.5767984980454042</v>
      </c>
      <c r="N55" s="21"/>
      <c r="O55" s="21"/>
      <c r="P55" s="41">
        <v>0.10624813113955431</v>
      </c>
      <c r="Q55" s="42"/>
    </row>
    <row r="56" spans="2:17" s="7" customFormat="1" hidden="1">
      <c r="B56" s="19"/>
      <c r="C56" s="20" t="s">
        <v>36</v>
      </c>
      <c r="D56" s="21"/>
      <c r="E56" s="21"/>
      <c r="F56" s="20">
        <v>7011.4682261208573</v>
      </c>
      <c r="G56" s="20">
        <v>1157.6771929824561</v>
      </c>
      <c r="H56" s="20">
        <v>11226.684600389863</v>
      </c>
      <c r="I56" s="21"/>
      <c r="J56" s="22"/>
      <c r="K56" s="39">
        <v>0.16511195025737838</v>
      </c>
      <c r="L56" s="39">
        <v>1.4453346719737801</v>
      </c>
      <c r="M56" s="39">
        <v>1.6011888292619565</v>
      </c>
      <c r="N56" s="21"/>
      <c r="O56" s="21"/>
      <c r="P56" s="41">
        <v>0.10311835009084107</v>
      </c>
      <c r="Q56" s="42"/>
    </row>
    <row r="57" spans="2:17" s="7" customFormat="1" hidden="1">
      <c r="B57" s="19"/>
      <c r="C57" s="20" t="s">
        <v>37</v>
      </c>
      <c r="D57" s="21"/>
      <c r="E57" s="21"/>
      <c r="F57" s="20">
        <v>7178.7146814404432</v>
      </c>
      <c r="G57" s="20">
        <v>940.06869806094187</v>
      </c>
      <c r="H57" s="20">
        <v>12011.051444400475</v>
      </c>
      <c r="I57" s="21"/>
      <c r="J57" s="22"/>
      <c r="K57" s="39">
        <v>0.13095223027756728</v>
      </c>
      <c r="L57" s="39">
        <v>1.4780982582065036</v>
      </c>
      <c r="M57" s="39">
        <v>1.673147907027613</v>
      </c>
      <c r="N57" s="21"/>
      <c r="O57" s="21"/>
      <c r="P57" s="41">
        <v>7.8266977908849081E-2</v>
      </c>
      <c r="Q57" s="42"/>
    </row>
    <row r="58" spans="2:17" s="7" customFormat="1" hidden="1">
      <c r="B58" s="19"/>
      <c r="C58" s="20" t="s">
        <v>38</v>
      </c>
      <c r="D58" s="21"/>
      <c r="E58" s="21"/>
      <c r="F58" s="20">
        <v>7468.4595247684256</v>
      </c>
      <c r="G58" s="20">
        <v>956.72718485702785</v>
      </c>
      <c r="H58" s="20">
        <v>12402.273406781493</v>
      </c>
      <c r="I58" s="21"/>
      <c r="J58" s="22"/>
      <c r="K58" s="39">
        <v>0.12810234582970351</v>
      </c>
      <c r="L58" s="39">
        <v>1.5322704988113525</v>
      </c>
      <c r="M58" s="39">
        <v>1.6606200201862982</v>
      </c>
      <c r="N58" s="21"/>
      <c r="O58" s="21"/>
      <c r="P58" s="41">
        <v>7.7141275109601656E-2</v>
      </c>
      <c r="Q58" s="42"/>
    </row>
    <row r="59" spans="2:17" s="7" customFormat="1" hidden="1">
      <c r="B59" s="19"/>
      <c r="C59" s="20" t="s">
        <v>39</v>
      </c>
      <c r="D59" s="21"/>
      <c r="E59" s="21"/>
      <c r="F59" s="20">
        <v>7813.976716178242</v>
      </c>
      <c r="G59" s="20">
        <v>1003.6545965475713</v>
      </c>
      <c r="H59" s="20">
        <v>13108.21727017314</v>
      </c>
      <c r="I59" s="21"/>
      <c r="J59" s="22"/>
      <c r="K59" s="39">
        <v>0.12844351000810908</v>
      </c>
      <c r="L59" s="39">
        <v>1.5</v>
      </c>
      <c r="M59" s="39">
        <v>1.6775347235209415</v>
      </c>
      <c r="N59" s="21"/>
      <c r="O59" s="21"/>
      <c r="P59" s="41">
        <v>7.6566826431182164E-2</v>
      </c>
      <c r="Q59" s="42"/>
    </row>
    <row r="60" spans="2:17" s="7" customFormat="1" hidden="1">
      <c r="B60" s="19"/>
      <c r="C60" s="20" t="s">
        <v>40</v>
      </c>
      <c r="D60" s="21"/>
      <c r="E60" s="21"/>
      <c r="F60" s="20">
        <v>8471.7146792639487</v>
      </c>
      <c r="G60" s="20">
        <v>1123.9412742382272</v>
      </c>
      <c r="H60" s="20">
        <v>13498.366046695686</v>
      </c>
      <c r="I60" s="21"/>
      <c r="J60" s="22"/>
      <c r="K60" s="39">
        <v>0.1326698687090202</v>
      </c>
      <c r="L60" s="39">
        <v>1.3780394671464631</v>
      </c>
      <c r="M60" s="39">
        <v>1.5933452149581213</v>
      </c>
      <c r="N60" s="21"/>
      <c r="O60" s="21"/>
      <c r="P60" s="41">
        <v>8.3264987062145995E-2</v>
      </c>
      <c r="Q60" s="42"/>
    </row>
    <row r="61" spans="2:17" s="7" customFormat="1">
      <c r="B61" s="19"/>
      <c r="C61" s="20" t="s">
        <v>41</v>
      </c>
      <c r="D61" s="21"/>
      <c r="E61" s="21"/>
      <c r="F61" s="20">
        <v>8930.6012558869697</v>
      </c>
      <c r="G61" s="20">
        <v>1249.1313186813188</v>
      </c>
      <c r="H61" s="20">
        <v>13814.446624803768</v>
      </c>
      <c r="I61" s="21"/>
      <c r="J61" s="22"/>
      <c r="K61" s="39">
        <v>0.13987090934755406</v>
      </c>
      <c r="L61" s="39">
        <v>1.2642190795130004</v>
      </c>
      <c r="M61" s="39">
        <v>1.5468663563606551</v>
      </c>
      <c r="N61" s="21"/>
      <c r="O61" s="21"/>
      <c r="P61" s="41">
        <v>9.0422103223339392E-2</v>
      </c>
      <c r="Q61" s="42"/>
    </row>
    <row r="62" spans="2:17" s="7" customFormat="1">
      <c r="B62" s="19"/>
      <c r="C62" s="20" t="s">
        <v>42</v>
      </c>
      <c r="D62" s="21"/>
      <c r="E62" s="21"/>
      <c r="F62" s="20">
        <v>9251.348779005526</v>
      </c>
      <c r="G62" s="20">
        <v>1231.1213891081295</v>
      </c>
      <c r="H62" s="20">
        <v>14558.864671261357</v>
      </c>
      <c r="I62" s="21"/>
      <c r="J62" s="22"/>
      <c r="K62" s="39">
        <v>0.13307480006612279</v>
      </c>
      <c r="L62" s="39">
        <v>1.1665909860845245</v>
      </c>
      <c r="M62" s="39">
        <v>1.5737018481348795</v>
      </c>
      <c r="N62" s="21"/>
      <c r="O62" s="21"/>
      <c r="P62" s="41">
        <v>8.4561634228135674E-2</v>
      </c>
      <c r="Q62" s="42"/>
    </row>
    <row r="63" spans="2:17" s="7" customFormat="1">
      <c r="B63" s="19"/>
      <c r="C63" s="20" t="s">
        <v>43</v>
      </c>
      <c r="D63" s="21"/>
      <c r="E63" s="21"/>
      <c r="F63" s="20">
        <v>9580.2139229807744</v>
      </c>
      <c r="G63" s="20">
        <v>1335.6411258795933</v>
      </c>
      <c r="H63" s="20">
        <v>14317.149705177655</v>
      </c>
      <c r="I63" s="21"/>
      <c r="J63" s="22"/>
      <c r="K63" s="39">
        <v>0.13941662854476466</v>
      </c>
      <c r="L63" s="39">
        <v>1.1191706306409601</v>
      </c>
      <c r="M63" s="39">
        <v>1.4944498964510633</v>
      </c>
      <c r="N63" s="21"/>
      <c r="O63" s="21"/>
      <c r="P63" s="41">
        <v>9.3289596978689979E-2</v>
      </c>
      <c r="Q63" s="42"/>
    </row>
    <row r="64" spans="2:17" s="7" customFormat="1">
      <c r="B64" s="19"/>
      <c r="C64" s="20" t="s">
        <v>44</v>
      </c>
      <c r="D64" s="21"/>
      <c r="E64" s="21"/>
      <c r="F64" s="20">
        <v>9538.6366677102542</v>
      </c>
      <c r="G64" s="20">
        <v>1243.9961330239753</v>
      </c>
      <c r="H64" s="20">
        <v>14555.365429234338</v>
      </c>
      <c r="I64" s="21"/>
      <c r="J64" s="22"/>
      <c r="K64" s="39">
        <v>0.13041655493966897</v>
      </c>
      <c r="L64" s="39">
        <v>1.0763095272090113</v>
      </c>
      <c r="M64" s="39">
        <v>1.5259377137727113</v>
      </c>
      <c r="N64" s="21"/>
      <c r="O64" s="21"/>
      <c r="P64" s="41">
        <v>8.546649955798559E-2</v>
      </c>
      <c r="Q64" s="42"/>
    </row>
    <row r="65" spans="2:19" s="7" customFormat="1">
      <c r="B65" s="19"/>
      <c r="C65" s="20" t="s">
        <v>45</v>
      </c>
      <c r="D65" s="21"/>
      <c r="E65" s="21"/>
      <c r="F65" s="20">
        <v>9746.0628032301902</v>
      </c>
      <c r="G65" s="20">
        <v>1220.4694339622642</v>
      </c>
      <c r="H65" s="20">
        <v>14426.722264150943</v>
      </c>
      <c r="I65" s="21"/>
      <c r="J65" s="22"/>
      <c r="K65" s="39">
        <v>0.12522692071692348</v>
      </c>
      <c r="L65" s="39">
        <v>1.0325354632809085</v>
      </c>
      <c r="M65" s="39">
        <v>1.4802615738705702</v>
      </c>
      <c r="N65" s="21"/>
      <c r="O65" s="21"/>
      <c r="P65" s="41">
        <v>8.4597832523262514E-2</v>
      </c>
      <c r="Q65" s="42"/>
    </row>
    <row r="66" spans="2:19" s="7" customFormat="1">
      <c r="B66" s="19"/>
      <c r="C66" s="20" t="s">
        <v>50</v>
      </c>
      <c r="D66" s="21"/>
      <c r="E66" s="21"/>
      <c r="F66" s="20">
        <v>10063.446564097689</v>
      </c>
      <c r="G66" s="20">
        <v>1245.9075316927665</v>
      </c>
      <c r="H66" s="20">
        <v>14827.195892522608</v>
      </c>
      <c r="I66" s="21"/>
      <c r="J66" s="22"/>
      <c r="K66" s="39">
        <v>0.12380525138749793</v>
      </c>
      <c r="L66" s="39">
        <v>1.0084107053866043</v>
      </c>
      <c r="M66" s="39">
        <v>1.4733715529846456</v>
      </c>
      <c r="N66" s="21"/>
      <c r="O66" s="21"/>
      <c r="P66" s="41">
        <v>8.4028533832285909E-2</v>
      </c>
      <c r="Q66" s="42"/>
    </row>
    <row r="67" spans="2:19" s="7" customFormat="1">
      <c r="B67" s="19"/>
      <c r="C67" s="20" t="s">
        <v>51</v>
      </c>
      <c r="D67" s="21"/>
      <c r="E67" s="21"/>
      <c r="F67" s="20">
        <v>10275.826110432392</v>
      </c>
      <c r="G67" s="20">
        <v>1439.5844315399183</v>
      </c>
      <c r="H67" s="20">
        <v>15303.909088455406</v>
      </c>
      <c r="I67" s="21"/>
      <c r="J67" s="22"/>
      <c r="K67" s="39">
        <v>0.14009427719669176</v>
      </c>
      <c r="L67" s="39">
        <v>1.0116352246960025</v>
      </c>
      <c r="M67" s="39">
        <v>1.4893118007240627</v>
      </c>
      <c r="N67" s="21"/>
      <c r="O67" s="21"/>
      <c r="P67" s="41">
        <v>9.4066452121430694E-2</v>
      </c>
      <c r="Q67" s="42"/>
    </row>
    <row r="68" spans="2:19" s="7" customFormat="1">
      <c r="B68" s="19"/>
      <c r="C68" s="20" t="s">
        <v>52</v>
      </c>
      <c r="D68" s="21"/>
      <c r="E68" s="21"/>
      <c r="F68" s="20">
        <v>10354.628791974063</v>
      </c>
      <c r="G68" s="20">
        <v>1561.5205331412103</v>
      </c>
      <c r="H68" s="20">
        <v>16351.84799000872</v>
      </c>
      <c r="I68" s="21"/>
      <c r="J68" s="22"/>
      <c r="K68" s="39">
        <v>0.15080410553698986</v>
      </c>
      <c r="L68" s="39">
        <v>1.0000000164720497</v>
      </c>
      <c r="M68" s="39">
        <v>1.5791824428011498</v>
      </c>
      <c r="N68" s="21"/>
      <c r="O68" s="21"/>
      <c r="P68" s="41">
        <v>9.5495049495037385E-2</v>
      </c>
      <c r="Q68" s="42"/>
    </row>
    <row r="69" spans="2:19" s="7" customFormat="1">
      <c r="B69" s="19"/>
      <c r="C69" s="20" t="s">
        <v>53</v>
      </c>
      <c r="D69" s="21"/>
      <c r="E69" s="21"/>
      <c r="F69" s="20">
        <v>10420.006046015447</v>
      </c>
      <c r="G69" s="20">
        <v>1698.6606177606177</v>
      </c>
      <c r="H69" s="20">
        <v>18146.798550959385</v>
      </c>
      <c r="I69" s="21"/>
      <c r="J69" s="22"/>
      <c r="K69" s="39">
        <v>0.16301915855511198</v>
      </c>
      <c r="L69" s="39">
        <v>1.0489639605334455</v>
      </c>
      <c r="M69" s="39">
        <v>1.7415343590802064</v>
      </c>
      <c r="N69" s="21"/>
      <c r="O69" s="21"/>
      <c r="P69" s="41">
        <v>9.3606627802170259E-2</v>
      </c>
      <c r="Q69" s="42"/>
    </row>
    <row r="70" spans="2:19" s="7" customFormat="1">
      <c r="B70" s="19"/>
      <c r="C70" s="20" t="s">
        <v>54</v>
      </c>
      <c r="D70" s="21"/>
      <c r="E70" s="21"/>
      <c r="F70" s="20">
        <v>10729.519990961089</v>
      </c>
      <c r="G70" s="20">
        <v>1766.879766536965</v>
      </c>
      <c r="H70" s="20">
        <v>19102.727784386432</v>
      </c>
      <c r="I70" s="43"/>
      <c r="J70" s="43"/>
      <c r="K70" s="39">
        <v>0.1646746329775651</v>
      </c>
      <c r="L70" s="39">
        <v>1.0021261253791385</v>
      </c>
      <c r="M70" s="39">
        <v>1.7803897844898207</v>
      </c>
      <c r="N70" s="43"/>
      <c r="O70" s="43"/>
      <c r="P70" s="41">
        <v>9.2493584501639581E-2</v>
      </c>
      <c r="Q70" s="21"/>
    </row>
    <row r="71" spans="2:19" s="7" customFormat="1">
      <c r="B71" s="19"/>
      <c r="C71" s="20" t="s">
        <v>55</v>
      </c>
      <c r="D71" s="21"/>
      <c r="E71" s="21"/>
      <c r="F71" s="20">
        <v>10880.251556458426</v>
      </c>
      <c r="G71" s="20">
        <v>1861.4992406985573</v>
      </c>
      <c r="H71" s="20">
        <v>19506.189446636352</v>
      </c>
      <c r="I71" s="43"/>
      <c r="J71" s="43"/>
      <c r="K71" s="39">
        <v>0.17108972444608478</v>
      </c>
      <c r="L71" s="39">
        <v>1.0000000139674914</v>
      </c>
      <c r="M71" s="39">
        <v>1.7928068432441382</v>
      </c>
      <c r="N71" s="43"/>
      <c r="O71" s="43"/>
      <c r="P71" s="41">
        <v>9.5431208939660644E-2</v>
      </c>
      <c r="Q71" s="21"/>
    </row>
    <row r="72" spans="2:19" s="7" customFormat="1">
      <c r="B72" s="19"/>
      <c r="C72" s="20" t="s">
        <v>56</v>
      </c>
      <c r="D72" s="21"/>
      <c r="E72" s="21"/>
      <c r="F72" s="20">
        <v>11333.296811166349</v>
      </c>
      <c r="G72" s="20">
        <v>1983.3269598470363</v>
      </c>
      <c r="H72" s="20">
        <v>20646.678917782032</v>
      </c>
      <c r="I72" s="43"/>
      <c r="J72" s="43"/>
      <c r="K72" s="39">
        <v>0.17500000157879261</v>
      </c>
      <c r="L72" s="39">
        <v>0.99999999456077426</v>
      </c>
      <c r="M72" s="39">
        <v>1.8217716576027105</v>
      </c>
      <c r="N72" s="43"/>
      <c r="O72" s="43"/>
      <c r="P72" s="41">
        <v>9.6060338214437407E-2</v>
      </c>
      <c r="Q72" s="21"/>
    </row>
    <row r="73" spans="2:19" s="7" customFormat="1">
      <c r="B73" s="19"/>
      <c r="C73" s="20" t="s">
        <v>57</v>
      </c>
      <c r="D73" s="21"/>
      <c r="E73" s="21"/>
      <c r="F73" s="20">
        <v>11914.967758299314</v>
      </c>
      <c r="G73" s="20">
        <v>2212.4603474320243</v>
      </c>
      <c r="H73" s="20">
        <v>21493.406972996858</v>
      </c>
      <c r="I73" s="43"/>
      <c r="J73" s="43"/>
      <c r="K73" s="39">
        <v>0.18568748084869519</v>
      </c>
      <c r="L73" s="39">
        <v>1.0000000119180181</v>
      </c>
      <c r="M73" s="39">
        <v>1.8038997174814617</v>
      </c>
      <c r="N73" s="43"/>
      <c r="O73" s="43"/>
      <c r="P73" s="41">
        <v>0.10293669822618809</v>
      </c>
      <c r="Q73"/>
    </row>
    <row r="74" spans="2:19" s="7" customFormat="1">
      <c r="B74" s="19"/>
      <c r="C74" s="20" t="s">
        <v>58</v>
      </c>
      <c r="D74" s="21"/>
      <c r="E74" s="21"/>
      <c r="F74" s="20">
        <v>12378.014752158331</v>
      </c>
      <c r="G74" s="20">
        <v>2187.675504107543</v>
      </c>
      <c r="H74" s="20">
        <v>21785.424306626031</v>
      </c>
      <c r="I74" s="43"/>
      <c r="J74" s="43"/>
      <c r="K74" s="39">
        <v>0.17673880245829263</v>
      </c>
      <c r="L74" s="39">
        <v>1.0017388056958316</v>
      </c>
      <c r="M74" s="39">
        <v>1.7600095607276076</v>
      </c>
      <c r="N74" s="43"/>
      <c r="O74" s="43"/>
      <c r="P74" s="41">
        <v>0.1004192286235234</v>
      </c>
      <c r="Q74"/>
      <c r="S74" t="s">
        <v>10</v>
      </c>
    </row>
    <row r="75" spans="2:19" s="7" customFormat="1">
      <c r="B75" s="19"/>
      <c r="C75" s="20" t="s">
        <v>59</v>
      </c>
      <c r="D75" s="21"/>
      <c r="E75" s="21"/>
      <c r="F75" s="20">
        <v>12893.87921159187</v>
      </c>
      <c r="G75" s="20">
        <v>2277.2554660529345</v>
      </c>
      <c r="H75" s="20">
        <v>23229.773048271378</v>
      </c>
      <c r="I75" s="43"/>
      <c r="J75" s="43"/>
      <c r="K75" s="39">
        <v>0.17661523182299038</v>
      </c>
      <c r="L75" s="39">
        <v>1.001615229999022</v>
      </c>
      <c r="M75" s="39">
        <v>1.8016124292049613</v>
      </c>
      <c r="N75" s="43"/>
      <c r="O75" s="43"/>
      <c r="P75" s="41">
        <v>9.8031756975016773E-2</v>
      </c>
      <c r="Q75"/>
      <c r="S75" t="s">
        <v>10</v>
      </c>
    </row>
    <row r="76" spans="2:19" s="7" customFormat="1">
      <c r="B76" s="19"/>
      <c r="C76" s="20" t="s">
        <v>60</v>
      </c>
      <c r="D76" s="21"/>
      <c r="E76" s="21"/>
      <c r="F76" s="20">
        <v>13996.621915360309</v>
      </c>
      <c r="G76" s="20">
        <v>2449.4088631984587</v>
      </c>
      <c r="H76" s="20">
        <v>24472.711973101661</v>
      </c>
      <c r="I76" s="43"/>
      <c r="J76" s="43"/>
      <c r="K76" s="39">
        <v>0.17500000200122606</v>
      </c>
      <c r="L76" s="39">
        <v>1.000000003569262</v>
      </c>
      <c r="M76" s="39">
        <v>1.7484727472880137</v>
      </c>
      <c r="N76" s="43"/>
      <c r="O76" s="43"/>
      <c r="P76" s="41">
        <v>0.1000873489579186</v>
      </c>
      <c r="Q76"/>
      <c r="S76"/>
    </row>
    <row r="77" spans="2:19" s="7" customFormat="1">
      <c r="B77" s="19"/>
      <c r="C77" s="20" t="s">
        <v>61</v>
      </c>
      <c r="D77" s="21"/>
      <c r="E77" s="21"/>
      <c r="F77" s="20">
        <v>14977.659000931981</v>
      </c>
      <c r="G77" s="20">
        <v>2934.2217211574598</v>
      </c>
      <c r="H77" s="20">
        <v>25182.533326099208</v>
      </c>
      <c r="I77" s="43"/>
      <c r="J77" s="43"/>
      <c r="K77" s="39">
        <v>0.19590656463569364</v>
      </c>
      <c r="L77" s="39">
        <v>1.0000000099991091</v>
      </c>
      <c r="M77" s="39">
        <v>1.6813397423811181</v>
      </c>
      <c r="N77" s="43"/>
      <c r="O77" s="43"/>
      <c r="P77" s="41">
        <v>0.11651813116500191</v>
      </c>
      <c r="Q77"/>
      <c r="S77"/>
    </row>
    <row r="78" spans="2:19" s="7" customFormat="1">
      <c r="B78" s="19"/>
      <c r="C78" s="20" t="s">
        <v>62</v>
      </c>
      <c r="D78" s="21"/>
      <c r="E78" s="21"/>
      <c r="F78" s="20">
        <v>15586.364661474377</v>
      </c>
      <c r="G78" s="20">
        <v>2981.9815702174715</v>
      </c>
      <c r="H78" s="20">
        <v>25445.880723842452</v>
      </c>
      <c r="I78" s="43"/>
      <c r="J78" s="43"/>
      <c r="K78" s="39">
        <v>0.19131988985142823</v>
      </c>
      <c r="L78" s="39">
        <v>1.0163198888007567</v>
      </c>
      <c r="M78" s="39">
        <v>1.6325731674133321</v>
      </c>
      <c r="N78" s="43"/>
      <c r="O78" s="43"/>
      <c r="P78" s="41">
        <v>0.11718916718113019</v>
      </c>
      <c r="Q78"/>
      <c r="S78"/>
    </row>
    <row r="79" spans="2:19" s="7" customFormat="1">
      <c r="B79" s="19"/>
      <c r="C79" s="21" t="s">
        <v>73</v>
      </c>
      <c r="D79" s="21"/>
      <c r="E79" s="21"/>
      <c r="F79" s="20">
        <v>16033.592494711504</v>
      </c>
      <c r="G79" s="20">
        <v>3013.7578761061945</v>
      </c>
      <c r="H79" s="20">
        <v>25306.254790953702</v>
      </c>
      <c r="I79" s="43"/>
      <c r="J79" s="43"/>
      <c r="K79" s="39">
        <v>0.18796522844772612</v>
      </c>
      <c r="L79" s="39">
        <v>1.0129652393101636</v>
      </c>
      <c r="M79" s="39">
        <v>1.5783271777239369</v>
      </c>
      <c r="N79" s="43"/>
      <c r="O79" s="43"/>
      <c r="P79" s="41">
        <v>0.11909142229862994</v>
      </c>
      <c r="Q79" s="21"/>
    </row>
    <row r="80" spans="2:19" s="7" customFormat="1">
      <c r="B80" s="19"/>
      <c r="C80" s="21"/>
      <c r="D80" s="21"/>
      <c r="E80" s="21"/>
      <c r="F80" s="20"/>
      <c r="G80" s="20"/>
      <c r="H80" s="20"/>
      <c r="I80" s="43"/>
      <c r="J80" s="43"/>
      <c r="K80" s="44"/>
      <c r="L80" s="44"/>
      <c r="M80" s="44"/>
      <c r="N80" s="43"/>
      <c r="O80" s="43"/>
      <c r="P80" s="41"/>
      <c r="Q80" s="21"/>
    </row>
    <row r="81" spans="2:17" s="7" customFormat="1">
      <c r="B81" s="19"/>
      <c r="C81" s="21"/>
      <c r="D81" s="21"/>
      <c r="E81" s="21"/>
      <c r="F81" s="43"/>
      <c r="G81" s="43"/>
      <c r="H81" s="43"/>
      <c r="I81" s="43"/>
      <c r="J81" s="43"/>
      <c r="K81" s="43"/>
      <c r="L81" s="43"/>
      <c r="M81" s="43"/>
      <c r="N81" s="43"/>
      <c r="O81" s="43"/>
      <c r="P81" s="43"/>
      <c r="Q81" s="21"/>
    </row>
    <row r="82" spans="2:17" s="7" customFormat="1">
      <c r="B82" s="19"/>
      <c r="C82" s="21" t="s">
        <v>74</v>
      </c>
      <c r="D82" s="21"/>
      <c r="E82" s="21"/>
      <c r="F82" s="43"/>
      <c r="G82" s="43"/>
      <c r="H82" s="43"/>
      <c r="I82" s="43"/>
      <c r="J82" s="43"/>
      <c r="K82" s="43"/>
      <c r="L82" s="43"/>
      <c r="M82" s="43"/>
      <c r="N82" s="43"/>
      <c r="O82" s="43"/>
      <c r="P82" s="43"/>
      <c r="Q82" s="21"/>
    </row>
    <row r="83" spans="2:17" s="7" customFormat="1">
      <c r="B83" s="19"/>
      <c r="C83" s="21" t="s">
        <v>75</v>
      </c>
      <c r="D83" s="21"/>
      <c r="E83" s="21"/>
      <c r="F83" s="21"/>
      <c r="G83" s="21"/>
      <c r="H83" s="21"/>
      <c r="I83" s="21"/>
      <c r="J83" s="21"/>
      <c r="K83" s="21"/>
      <c r="L83" s="21"/>
      <c r="M83" s="21"/>
      <c r="N83" s="21"/>
      <c r="O83" s="21"/>
      <c r="P83" s="21"/>
      <c r="Q83" s="45"/>
    </row>
    <row r="84" spans="2:17" s="7" customFormat="1">
      <c r="B84" s="19"/>
      <c r="C84" s="21" t="s">
        <v>76</v>
      </c>
      <c r="D84" s="21"/>
      <c r="E84" s="21"/>
      <c r="F84" s="21"/>
      <c r="G84" s="21"/>
      <c r="H84" s="21"/>
      <c r="I84" s="21"/>
      <c r="J84" s="21"/>
      <c r="K84" s="21"/>
      <c r="L84" s="21"/>
      <c r="M84" s="21"/>
      <c r="N84" s="21"/>
      <c r="O84" s="21"/>
      <c r="P84" s="21"/>
      <c r="Q84" s="45"/>
    </row>
    <row r="85" spans="2:17" s="7" customFormat="1">
      <c r="B85" s="19"/>
      <c r="C85" s="21" t="s">
        <v>77</v>
      </c>
      <c r="D85" s="21"/>
      <c r="E85" s="21"/>
      <c r="F85" s="21"/>
      <c r="G85" s="21"/>
      <c r="H85" s="21"/>
      <c r="I85" s="21"/>
      <c r="J85" s="21"/>
      <c r="K85" s="21"/>
      <c r="L85" s="21"/>
      <c r="M85" s="21"/>
      <c r="N85" s="21"/>
      <c r="O85" s="21"/>
      <c r="P85" s="21"/>
      <c r="Q85" s="45"/>
    </row>
    <row r="86" spans="2:17" s="7" customFormat="1">
      <c r="B86" s="19"/>
      <c r="C86" s="21" t="s">
        <v>78</v>
      </c>
      <c r="D86" s="21"/>
      <c r="E86" s="21"/>
      <c r="F86" s="21"/>
      <c r="G86" s="21"/>
      <c r="H86" s="21"/>
      <c r="I86" s="21"/>
      <c r="J86" s="21"/>
      <c r="K86" s="21"/>
      <c r="L86" s="21"/>
      <c r="M86" s="21"/>
      <c r="N86" s="21"/>
      <c r="O86" s="21"/>
      <c r="P86" s="21"/>
      <c r="Q86" s="45"/>
    </row>
    <row r="87" spans="2:17" s="7" customFormat="1">
      <c r="B87" s="19"/>
      <c r="C87" s="46" t="s">
        <v>79</v>
      </c>
      <c r="D87" s="47"/>
      <c r="E87" s="47"/>
      <c r="F87" s="47"/>
      <c r="G87" s="47"/>
      <c r="H87" s="47"/>
      <c r="I87" s="47"/>
      <c r="J87" s="47"/>
      <c r="K87" s="47"/>
      <c r="L87" s="47"/>
      <c r="M87" s="47"/>
      <c r="N87" s="47"/>
      <c r="O87" s="47"/>
      <c r="P87" s="47"/>
      <c r="Q87" s="45"/>
    </row>
    <row r="88" spans="2:17" s="7" customFormat="1">
      <c r="B88" s="19"/>
      <c r="C88" s="46" t="s">
        <v>80</v>
      </c>
      <c r="D88" s="47"/>
      <c r="E88" s="47"/>
      <c r="F88" s="47"/>
      <c r="G88" s="47"/>
      <c r="H88" s="47"/>
      <c r="I88" s="47"/>
      <c r="J88" s="47"/>
      <c r="K88" s="47"/>
      <c r="L88" s="47"/>
      <c r="M88" s="47"/>
      <c r="N88" s="47"/>
      <c r="O88" s="47"/>
      <c r="P88" s="47"/>
      <c r="Q88" s="45"/>
    </row>
    <row r="89" spans="2:17" s="7" customFormat="1">
      <c r="B89" s="19"/>
      <c r="C89" s="21"/>
      <c r="D89" s="21"/>
      <c r="E89" s="21"/>
      <c r="F89" s="21"/>
      <c r="G89" s="21"/>
      <c r="H89" s="21"/>
      <c r="I89" s="21"/>
      <c r="J89" s="21"/>
      <c r="K89" s="21"/>
      <c r="L89" s="21"/>
      <c r="M89" s="21"/>
      <c r="N89" s="21"/>
      <c r="O89" s="21"/>
      <c r="P89" s="21"/>
      <c r="Q89" s="45"/>
    </row>
    <row r="90" spans="2:17" s="7" customFormat="1">
      <c r="B90" s="19"/>
      <c r="C90" s="46" t="s">
        <v>81</v>
      </c>
      <c r="D90" s="21"/>
      <c r="E90" s="21"/>
      <c r="F90" s="21"/>
      <c r="G90" s="21"/>
      <c r="H90" s="45">
        <v>366634</v>
      </c>
      <c r="I90" s="48"/>
      <c r="J90" s="21"/>
      <c r="K90" s="46" t="s">
        <v>82</v>
      </c>
      <c r="L90"/>
      <c r="M90" s="21"/>
      <c r="N90" s="21"/>
      <c r="O90" s="21"/>
      <c r="P90" s="45">
        <v>114859</v>
      </c>
      <c r="Q90" s="49"/>
    </row>
    <row r="91" spans="2:17" s="7" customFormat="1">
      <c r="B91" s="19"/>
      <c r="C91" s="46" t="s">
        <v>83</v>
      </c>
      <c r="D91" s="21"/>
      <c r="E91" s="21"/>
      <c r="F91" s="21"/>
      <c r="G91" s="21"/>
      <c r="H91" s="45">
        <v>0</v>
      </c>
      <c r="I91" s="48"/>
      <c r="J91" s="21"/>
      <c r="K91" s="46" t="s">
        <v>84</v>
      </c>
      <c r="L91"/>
      <c r="M91" s="43"/>
      <c r="N91" s="21"/>
      <c r="O91" s="21"/>
      <c r="P91" s="45">
        <v>0</v>
      </c>
      <c r="Q91" s="45"/>
    </row>
    <row r="92" spans="2:17" s="7" customFormat="1">
      <c r="B92" s="19"/>
      <c r="C92" s="46" t="s">
        <v>85</v>
      </c>
      <c r="D92" s="21"/>
      <c r="E92" s="21"/>
      <c r="F92" s="21"/>
      <c r="G92" s="21"/>
      <c r="H92" s="45">
        <v>264246</v>
      </c>
      <c r="I92" s="48"/>
      <c r="J92" s="45"/>
      <c r="K92" s="46"/>
      <c r="L92" s="46"/>
      <c r="M92" s="49"/>
      <c r="N92" s="45"/>
      <c r="O92" s="45"/>
      <c r="P92" s="21"/>
      <c r="Q92" s="45"/>
    </row>
    <row r="94" spans="2:17">
      <c r="C94" s="50" t="s">
        <v>86</v>
      </c>
    </row>
    <row r="95" spans="2:17">
      <c r="C95" s="46" t="s">
        <v>87</v>
      </c>
    </row>
  </sheetData>
  <mergeCells count="2">
    <mergeCell ref="F44:H44"/>
    <mergeCell ref="K44:M4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9430B-5EAE-423F-8156-DDB349ACEE4B}">
  <dimension ref="B1:BA67"/>
  <sheetViews>
    <sheetView workbookViewId="0">
      <selection activeCell="H14" sqref="H14"/>
    </sheetView>
  </sheetViews>
  <sheetFormatPr defaultColWidth="10.28515625" defaultRowHeight="15"/>
  <cols>
    <col min="1" max="1" width="6.42578125" style="55" customWidth="1"/>
    <col min="2" max="2" width="6.28515625" style="52" customWidth="1"/>
    <col min="3" max="3" width="47.28515625" style="52" customWidth="1"/>
    <col min="4" max="4" width="18.28515625" style="52" customWidth="1"/>
    <col min="5" max="5" width="4.140625" style="52" customWidth="1"/>
    <col min="6" max="6" width="34.5703125" style="52" customWidth="1"/>
    <col min="7" max="7" width="17.85546875" style="52" customWidth="1"/>
    <col min="8" max="8" width="19.85546875" style="52" customWidth="1"/>
    <col min="9" max="10" width="17.85546875" style="52" customWidth="1"/>
    <col min="11" max="11" width="21" style="52" customWidth="1"/>
    <col min="12" max="12" width="27" style="55" bestFit="1" customWidth="1"/>
    <col min="13" max="13" width="28.85546875" customWidth="1"/>
    <col min="14" max="14" width="22.85546875" customWidth="1"/>
    <col min="15" max="15" width="15.42578125" customWidth="1"/>
    <col min="16" max="16" width="16.85546875" customWidth="1"/>
    <col min="17" max="18" width="17" style="55" bestFit="1" customWidth="1"/>
    <col min="19" max="20" width="10.28515625" style="55"/>
    <col min="21" max="21" width="20.28515625" style="55" customWidth="1"/>
    <col min="22" max="22" width="15" style="55" customWidth="1"/>
    <col min="23" max="23" width="15.28515625" style="55" customWidth="1"/>
    <col min="24" max="24" width="16" style="55" customWidth="1"/>
    <col min="25" max="25" width="14.140625" style="55" customWidth="1"/>
    <col min="26" max="26" width="13.28515625" style="55" customWidth="1"/>
    <col min="27" max="27" width="13.85546875" style="55" customWidth="1"/>
    <col min="28" max="28" width="14.42578125" style="55" customWidth="1"/>
    <col min="29" max="29" width="13.5703125" style="55" bestFit="1" customWidth="1"/>
    <col min="30" max="30" width="13.7109375" style="55" customWidth="1"/>
    <col min="31" max="31" width="13.5703125" style="55" bestFit="1" customWidth="1"/>
    <col min="32" max="32" width="14.5703125" style="55" bestFit="1" customWidth="1"/>
    <col min="33" max="35" width="13.140625" style="55" customWidth="1"/>
    <col min="36" max="36" width="14.140625" style="55" customWidth="1"/>
    <col min="37" max="37" width="13.42578125" style="55" customWidth="1"/>
    <col min="38" max="38" width="13.28515625" style="55" bestFit="1" customWidth="1"/>
    <col min="39" max="39" width="14.7109375" style="55" customWidth="1"/>
    <col min="40" max="40" width="14.28515625" style="55" customWidth="1"/>
    <col min="41" max="41" width="14.5703125" style="55" bestFit="1" customWidth="1"/>
    <col min="42" max="43" width="14.5703125" style="55" customWidth="1"/>
    <col min="44" max="45" width="10.28515625" style="55"/>
    <col min="46" max="46" width="30.42578125" style="55" bestFit="1" customWidth="1"/>
    <col min="47" max="47" width="29.42578125" style="55" bestFit="1" customWidth="1"/>
    <col min="48" max="52" width="14.42578125" style="55" bestFit="1" customWidth="1"/>
    <col min="53" max="16384" width="10.28515625" style="55"/>
  </cols>
  <sheetData>
    <row r="1" spans="2:53">
      <c r="B1" s="51" t="s">
        <v>88</v>
      </c>
      <c r="D1" s="53"/>
      <c r="K1" s="54" t="s">
        <v>89</v>
      </c>
    </row>
    <row r="2" spans="2:53">
      <c r="C2" s="51"/>
      <c r="D2" s="53"/>
      <c r="K2" s="56"/>
    </row>
    <row r="3" spans="2:53" ht="21">
      <c r="B3" s="57" t="s">
        <v>0</v>
      </c>
      <c r="C3" s="58"/>
      <c r="D3" s="58"/>
      <c r="E3" s="58"/>
      <c r="F3" s="58"/>
      <c r="G3" s="58"/>
      <c r="H3" s="58"/>
      <c r="I3" s="58"/>
      <c r="J3" s="58"/>
      <c r="K3" s="58"/>
    </row>
    <row r="4" spans="2:53" ht="24">
      <c r="B4" s="59" t="s">
        <v>90</v>
      </c>
      <c r="C4" s="58"/>
      <c r="D4" s="58"/>
      <c r="E4" s="58"/>
      <c r="F4" s="58"/>
      <c r="G4" s="58"/>
      <c r="H4" s="58"/>
      <c r="I4" s="58"/>
      <c r="J4" s="58"/>
    </row>
    <row r="5" spans="2:53" hidden="1">
      <c r="B5" s="60"/>
      <c r="C5" s="60"/>
      <c r="D5" s="60"/>
      <c r="E5" s="60"/>
      <c r="F5" s="60"/>
      <c r="G5" s="60"/>
    </row>
    <row r="6" spans="2:53" ht="18.75">
      <c r="B6" s="61">
        <v>314</v>
      </c>
      <c r="C6" s="58" t="s">
        <v>91</v>
      </c>
      <c r="D6" s="52" t="s">
        <v>92</v>
      </c>
      <c r="F6" s="62"/>
      <c r="P6" s="45"/>
      <c r="AR6"/>
      <c r="AS6"/>
      <c r="AT6"/>
      <c r="AU6"/>
      <c r="AV6"/>
      <c r="AW6"/>
      <c r="AX6"/>
      <c r="AY6"/>
      <c r="AZ6"/>
      <c r="BA6"/>
    </row>
    <row r="7" spans="2:53" ht="15.75">
      <c r="B7" s="63"/>
      <c r="C7" s="63"/>
      <c r="AR7"/>
      <c r="AS7"/>
      <c r="AT7"/>
      <c r="AU7"/>
      <c r="AV7"/>
      <c r="AW7"/>
      <c r="AX7"/>
      <c r="AY7"/>
      <c r="AZ7"/>
      <c r="BA7"/>
    </row>
    <row r="8" spans="2:53" s="67" customFormat="1" ht="18.75">
      <c r="B8" s="64" t="s">
        <v>93</v>
      </c>
      <c r="C8" s="58"/>
      <c r="D8" s="65"/>
      <c r="E8" s="65"/>
      <c r="F8" s="64" t="s">
        <v>94</v>
      </c>
      <c r="G8" s="65"/>
      <c r="H8" s="65"/>
      <c r="I8" s="65"/>
      <c r="J8" s="65"/>
      <c r="K8" s="66"/>
      <c r="L8" s="66"/>
      <c r="M8" s="66"/>
      <c r="N8" s="66"/>
      <c r="O8" s="66"/>
      <c r="Q8" s="68"/>
      <c r="AR8"/>
      <c r="AS8"/>
      <c r="AT8"/>
      <c r="AU8"/>
      <c r="AV8"/>
      <c r="AW8"/>
      <c r="AX8"/>
      <c r="AY8"/>
      <c r="AZ8"/>
      <c r="BA8"/>
    </row>
    <row r="9" spans="2:53">
      <c r="G9" s="69"/>
      <c r="K9" s="70"/>
      <c r="L9" s="71"/>
      <c r="M9" s="71"/>
      <c r="N9" s="71"/>
      <c r="O9" s="71"/>
      <c r="P9" s="72"/>
      <c r="AR9"/>
      <c r="AS9"/>
      <c r="AT9"/>
      <c r="AU9"/>
      <c r="AV9"/>
      <c r="AW9"/>
      <c r="AX9"/>
      <c r="AY9"/>
      <c r="AZ9"/>
      <c r="BA9"/>
    </row>
    <row r="10" spans="2:53">
      <c r="B10" s="73"/>
      <c r="C10" s="73"/>
      <c r="D10" s="73"/>
      <c r="E10" s="73"/>
      <c r="F10" s="74" t="s">
        <v>95</v>
      </c>
      <c r="G10" s="74" t="s">
        <v>63</v>
      </c>
      <c r="H10" s="74" t="s">
        <v>64</v>
      </c>
      <c r="I10" s="74" t="s">
        <v>96</v>
      </c>
      <c r="J10" s="74" t="s">
        <v>97</v>
      </c>
      <c r="K10" s="75"/>
      <c r="L10" s="74"/>
      <c r="M10" s="74"/>
      <c r="O10" s="74"/>
      <c r="P10" s="72"/>
      <c r="Q10" s="74"/>
      <c r="R10" s="74"/>
      <c r="S10" s="74"/>
      <c r="V10" s="76" t="s">
        <v>39</v>
      </c>
      <c r="W10" s="76" t="s">
        <v>40</v>
      </c>
      <c r="X10" s="76" t="s">
        <v>41</v>
      </c>
      <c r="Y10" s="76" t="s">
        <v>42</v>
      </c>
      <c r="Z10" s="76" t="s">
        <v>43</v>
      </c>
      <c r="AA10" s="76" t="s">
        <v>44</v>
      </c>
      <c r="AB10" s="76" t="s">
        <v>45</v>
      </c>
      <c r="AC10" s="76" t="s">
        <v>50</v>
      </c>
      <c r="AD10" s="76" t="s">
        <v>51</v>
      </c>
      <c r="AE10" s="76" t="s">
        <v>52</v>
      </c>
      <c r="AF10" s="76" t="s">
        <v>53</v>
      </c>
      <c r="AG10" s="76" t="s">
        <v>54</v>
      </c>
      <c r="AH10" s="76" t="s">
        <v>55</v>
      </c>
      <c r="AI10" s="76" t="s">
        <v>56</v>
      </c>
      <c r="AJ10" s="55" t="s">
        <v>57</v>
      </c>
      <c r="AK10" s="55" t="s">
        <v>58</v>
      </c>
      <c r="AL10" s="55" t="s">
        <v>59</v>
      </c>
      <c r="AM10" s="55" t="s">
        <v>60</v>
      </c>
      <c r="AN10" s="55" t="s">
        <v>61</v>
      </c>
      <c r="AO10" s="55" t="s">
        <v>62</v>
      </c>
      <c r="AP10" s="55" t="s">
        <v>63</v>
      </c>
      <c r="AQ10" s="55" t="s">
        <v>64</v>
      </c>
      <c r="AR10"/>
      <c r="AS10"/>
      <c r="AT10"/>
      <c r="AU10"/>
      <c r="AV10"/>
      <c r="AW10"/>
      <c r="AX10"/>
      <c r="AY10"/>
      <c r="AZ10"/>
      <c r="BA10"/>
    </row>
    <row r="11" spans="2:53">
      <c r="B11" s="77" t="s">
        <v>98</v>
      </c>
      <c r="C11" s="73"/>
      <c r="D11" s="78"/>
      <c r="E11" s="73"/>
      <c r="F11" s="79" t="s">
        <v>99</v>
      </c>
      <c r="G11" s="80">
        <v>2825</v>
      </c>
      <c r="H11" s="80">
        <v>2816</v>
      </c>
      <c r="I11" s="81">
        <v>-9</v>
      </c>
      <c r="J11" s="71">
        <v>-3.185840707964602E-3</v>
      </c>
      <c r="K11" s="82"/>
      <c r="L11" s="83"/>
      <c r="M11" s="83"/>
      <c r="O11" s="83"/>
      <c r="P11" s="84"/>
      <c r="Q11" s="83"/>
      <c r="R11" s="85"/>
      <c r="S11" s="72"/>
      <c r="U11" s="55" t="s">
        <v>100</v>
      </c>
      <c r="V11" s="86">
        <v>27494743</v>
      </c>
      <c r="W11" s="86">
        <v>26660901</v>
      </c>
      <c r="X11" s="86">
        <v>25584736</v>
      </c>
      <c r="Y11" s="86">
        <v>24228635</v>
      </c>
      <c r="Z11" s="86">
        <v>24010035</v>
      </c>
      <c r="AA11" s="86">
        <v>23332261</v>
      </c>
      <c r="AB11" s="86">
        <v>23433118</v>
      </c>
      <c r="AC11" s="86">
        <v>23875646</v>
      </c>
      <c r="AD11" s="86">
        <v>24440387</v>
      </c>
      <c r="AE11" s="86">
        <v>24409669</v>
      </c>
      <c r="AF11" s="86">
        <v>23909715</v>
      </c>
      <c r="AG11" s="86">
        <v>23092613</v>
      </c>
      <c r="AH11" s="86">
        <v>23755394</v>
      </c>
      <c r="AI11" s="86">
        <v>24450171</v>
      </c>
      <c r="AJ11" s="86">
        <v>25692240</v>
      </c>
      <c r="AK11" s="86">
        <v>27347367</v>
      </c>
      <c r="AL11" s="86">
        <v>27731833</v>
      </c>
      <c r="AM11" s="86">
        <v>29965018</v>
      </c>
      <c r="AN11" s="86">
        <v>32047587</v>
      </c>
      <c r="AO11" s="86">
        <v>34885791</v>
      </c>
      <c r="AP11" s="86">
        <v>37368292</v>
      </c>
      <c r="AQ11" s="86">
        <v>38568405</v>
      </c>
      <c r="AR11"/>
      <c r="AS11"/>
      <c r="AT11"/>
      <c r="AU11"/>
      <c r="AV11"/>
      <c r="AW11"/>
      <c r="AX11"/>
      <c r="AY11"/>
      <c r="AZ11"/>
      <c r="BA11"/>
    </row>
    <row r="12" spans="2:53">
      <c r="B12" s="73">
        <v>1</v>
      </c>
      <c r="C12" s="73" t="s">
        <v>101</v>
      </c>
      <c r="D12" s="87">
        <v>8513866</v>
      </c>
      <c r="E12" s="79"/>
      <c r="F12" s="79" t="s">
        <v>102</v>
      </c>
      <c r="G12" s="81">
        <v>45294898.797560006</v>
      </c>
      <c r="H12" s="81">
        <v>46749581.240119986</v>
      </c>
      <c r="I12" s="81">
        <v>1454682.4425599799</v>
      </c>
      <c r="J12" s="71">
        <v>3.2115811739893814E-2</v>
      </c>
      <c r="K12" s="82"/>
      <c r="L12" s="83"/>
      <c r="M12" s="83"/>
      <c r="O12" s="85"/>
      <c r="P12" s="84"/>
      <c r="Q12" s="85"/>
      <c r="R12" s="85"/>
      <c r="S12" s="72"/>
      <c r="U12" s="88" t="s">
        <v>103</v>
      </c>
      <c r="V12" s="86">
        <v>2500103.6</v>
      </c>
      <c r="W12" s="86">
        <v>2840199.6</v>
      </c>
      <c r="X12" s="86">
        <v>3182786.6</v>
      </c>
      <c r="Y12" s="86">
        <v>3486295.6</v>
      </c>
      <c r="Z12" s="86">
        <v>3416570</v>
      </c>
      <c r="AA12" s="86">
        <v>3481220</v>
      </c>
      <c r="AB12" s="89">
        <v>3234244</v>
      </c>
      <c r="AC12" s="89">
        <v>3341524</v>
      </c>
      <c r="AD12" s="89">
        <v>3928625.9136724374</v>
      </c>
      <c r="AE12" s="89">
        <v>4334781</v>
      </c>
      <c r="AF12" s="89">
        <v>4399531</v>
      </c>
      <c r="AG12" s="89">
        <v>4540881</v>
      </c>
      <c r="AH12" s="89">
        <v>4903189</v>
      </c>
      <c r="AI12" s="89">
        <v>5186400</v>
      </c>
      <c r="AJ12" s="89">
        <v>5858595</v>
      </c>
      <c r="AK12" s="89">
        <v>5858595</v>
      </c>
      <c r="AL12" s="89">
        <v>5936805</v>
      </c>
      <c r="AM12" s="89">
        <v>6356216</v>
      </c>
      <c r="AN12" s="89">
        <v>7807964</v>
      </c>
      <c r="AO12" s="86">
        <v>8090116</v>
      </c>
      <c r="AP12" s="86">
        <v>8513866</v>
      </c>
      <c r="AQ12" s="86">
        <v>8725066</v>
      </c>
      <c r="AR12"/>
      <c r="AS12"/>
      <c r="AT12"/>
      <c r="AU12"/>
      <c r="AV12"/>
      <c r="AW12"/>
      <c r="AX12"/>
      <c r="AY12"/>
      <c r="AZ12"/>
      <c r="BA12"/>
    </row>
    <row r="13" spans="2:53">
      <c r="B13" s="73"/>
      <c r="C13" s="73"/>
      <c r="D13" s="73"/>
      <c r="E13" s="79"/>
      <c r="F13" s="79" t="s">
        <v>104</v>
      </c>
      <c r="G13" s="81">
        <v>37368292</v>
      </c>
      <c r="H13" s="80">
        <v>38568405</v>
      </c>
      <c r="I13" s="81">
        <v>1200113</v>
      </c>
      <c r="J13" s="71">
        <v>3.2115810912631493E-2</v>
      </c>
      <c r="K13" s="82"/>
      <c r="L13" s="83"/>
      <c r="M13" s="83"/>
      <c r="O13" s="85"/>
      <c r="P13" s="84"/>
      <c r="Q13" s="85"/>
      <c r="R13" s="85"/>
      <c r="S13" s="72"/>
      <c r="U13" s="55" t="s">
        <v>14</v>
      </c>
      <c r="V13" s="86">
        <v>19464616</v>
      </c>
      <c r="W13" s="86">
        <v>21408022.994499996</v>
      </c>
      <c r="X13" s="86">
        <v>22755172.082941681</v>
      </c>
      <c r="Y13" s="86">
        <v>23442917.806000002</v>
      </c>
      <c r="Z13" s="86">
        <v>24506187.214984823</v>
      </c>
      <c r="AA13" s="86">
        <v>24666914.422698718</v>
      </c>
      <c r="AB13" s="86">
        <v>25827066.428560004</v>
      </c>
      <c r="AC13" s="86">
        <v>26990163.684909999</v>
      </c>
      <c r="AD13" s="86">
        <v>28042729.455369998</v>
      </c>
      <c r="AE13" s="86">
        <v>28744449.526519999</v>
      </c>
      <c r="AF13" s="86">
        <v>26987815.659180008</v>
      </c>
      <c r="AG13" s="86">
        <v>27574866.376769997</v>
      </c>
      <c r="AH13" s="86">
        <v>28658582.599711496</v>
      </c>
      <c r="AI13" s="86">
        <v>29636571.161200002</v>
      </c>
      <c r="AJ13" s="86">
        <v>31550834.623976581</v>
      </c>
      <c r="AK13" s="86">
        <v>33148323.506280009</v>
      </c>
      <c r="AL13" s="86">
        <v>33614343.104620002</v>
      </c>
      <c r="AM13" s="86">
        <v>36321233.870360002</v>
      </c>
      <c r="AN13" s="86">
        <v>39855550.60148</v>
      </c>
      <c r="AO13" s="86">
        <v>42285807.326579988</v>
      </c>
      <c r="AP13" s="86">
        <v>45294898.797560006</v>
      </c>
      <c r="AQ13" s="86">
        <v>46749581.240119986</v>
      </c>
      <c r="AR13"/>
      <c r="AS13"/>
      <c r="AT13"/>
      <c r="AU13"/>
      <c r="AV13"/>
      <c r="AW13"/>
      <c r="AX13"/>
      <c r="AY13"/>
      <c r="AZ13"/>
      <c r="BA13"/>
    </row>
    <row r="14" spans="2:53" ht="15.75">
      <c r="B14" s="77" t="s">
        <v>105</v>
      </c>
      <c r="C14" s="73"/>
      <c r="D14" s="73"/>
      <c r="E14" s="79"/>
      <c r="F14" s="73" t="s">
        <v>106</v>
      </c>
      <c r="G14" s="90">
        <v>8513866</v>
      </c>
      <c r="H14" s="90">
        <v>8725066</v>
      </c>
      <c r="I14" s="81">
        <v>211200</v>
      </c>
      <c r="J14" s="71">
        <v>2.4806591975960156E-2</v>
      </c>
      <c r="K14" s="82"/>
      <c r="L14" s="83"/>
      <c r="M14" s="83"/>
      <c r="N14" s="91"/>
      <c r="O14" s="90"/>
      <c r="P14" s="84"/>
      <c r="Q14" s="45"/>
      <c r="R14" s="85"/>
      <c r="S14" s="72"/>
      <c r="AR14"/>
      <c r="AS14"/>
      <c r="AT14"/>
      <c r="AU14"/>
      <c r="AV14"/>
      <c r="AW14"/>
      <c r="AX14"/>
      <c r="AY14"/>
      <c r="AZ14"/>
      <c r="BA14"/>
    </row>
    <row r="15" spans="2:53">
      <c r="B15" s="73">
        <v>2</v>
      </c>
      <c r="C15" s="73" t="s">
        <v>107</v>
      </c>
      <c r="D15" s="85">
        <v>46749581.240119986</v>
      </c>
      <c r="E15" s="79"/>
      <c r="F15" s="73" t="s">
        <v>108</v>
      </c>
      <c r="G15" s="81">
        <v>45882158</v>
      </c>
      <c r="H15" s="81">
        <v>47293471</v>
      </c>
      <c r="I15" s="81">
        <v>1411313</v>
      </c>
      <c r="J15" s="71">
        <v>3.0759516585946112E-2</v>
      </c>
      <c r="K15" s="82"/>
      <c r="L15" s="83"/>
      <c r="M15" s="83"/>
      <c r="O15" s="85"/>
      <c r="P15" s="84"/>
      <c r="Q15"/>
      <c r="R15" s="85"/>
      <c r="S15" s="72"/>
      <c r="AR15"/>
      <c r="AS15"/>
      <c r="AT15"/>
      <c r="AU15"/>
      <c r="AV15"/>
      <c r="AW15"/>
      <c r="AX15"/>
      <c r="AY15"/>
      <c r="AZ15"/>
      <c r="BA15"/>
    </row>
    <row r="16" spans="2:53">
      <c r="B16" s="73">
        <v>3</v>
      </c>
      <c r="C16" s="73" t="s">
        <v>109</v>
      </c>
      <c r="D16" s="83">
        <v>38568405</v>
      </c>
      <c r="E16" s="79"/>
      <c r="F16" s="92"/>
      <c r="G16" s="93"/>
      <c r="H16" s="93"/>
      <c r="I16" s="81"/>
      <c r="J16" s="94"/>
      <c r="K16" s="94"/>
      <c r="L16" s="92"/>
      <c r="M16" s="95"/>
      <c r="N16" s="92"/>
      <c r="O16" s="95"/>
      <c r="P16" s="84"/>
      <c r="Q16"/>
      <c r="AR16"/>
      <c r="AS16"/>
      <c r="AT16"/>
      <c r="AU16"/>
      <c r="AV16"/>
      <c r="AW16"/>
      <c r="AX16"/>
      <c r="AY16"/>
      <c r="AZ16"/>
      <c r="BA16"/>
    </row>
    <row r="17" spans="2:53">
      <c r="B17" s="73">
        <v>4</v>
      </c>
      <c r="C17" s="73" t="s">
        <v>110</v>
      </c>
      <c r="D17" s="83">
        <v>8181176</v>
      </c>
      <c r="E17" s="79"/>
      <c r="F17" s="73" t="s">
        <v>111</v>
      </c>
      <c r="G17" s="71">
        <v>0.17499999999999999</v>
      </c>
      <c r="H17" s="71">
        <v>0.17499999999999999</v>
      </c>
      <c r="I17" s="96"/>
      <c r="J17" s="97"/>
      <c r="K17" s="70"/>
      <c r="Q17"/>
      <c r="AR17"/>
      <c r="AS17"/>
      <c r="AT17"/>
      <c r="AU17"/>
      <c r="AV17"/>
      <c r="AW17"/>
      <c r="AX17"/>
      <c r="AY17"/>
      <c r="AZ17"/>
      <c r="BA17"/>
    </row>
    <row r="18" spans="2:53">
      <c r="B18" s="73">
        <v>5</v>
      </c>
      <c r="C18" s="73" t="s">
        <v>112</v>
      </c>
      <c r="D18" s="87">
        <v>0</v>
      </c>
      <c r="E18" s="79"/>
      <c r="F18" s="73" t="s">
        <v>113</v>
      </c>
      <c r="G18" s="98">
        <v>0.18796522844772609</v>
      </c>
      <c r="H18" s="71">
        <v>0.18663409956947899</v>
      </c>
      <c r="I18" s="96"/>
      <c r="J18" s="99"/>
      <c r="K18" s="81"/>
      <c r="L18" s="81"/>
      <c r="M18" s="81"/>
      <c r="N18" s="81"/>
      <c r="O18" s="81"/>
      <c r="P18" s="45"/>
      <c r="Q18" s="45"/>
      <c r="AR18"/>
      <c r="AS18"/>
      <c r="AT18"/>
      <c r="AU18"/>
      <c r="AV18"/>
      <c r="AW18"/>
      <c r="AX18"/>
      <c r="AY18"/>
      <c r="AZ18"/>
      <c r="BA18"/>
    </row>
    <row r="19" spans="2:53">
      <c r="B19" s="96"/>
      <c r="C19" s="96"/>
      <c r="D19" s="90"/>
      <c r="E19" s="79"/>
      <c r="F19" s="73"/>
      <c r="G19" s="98"/>
      <c r="H19" s="71"/>
      <c r="I19" s="96"/>
      <c r="J19" s="96"/>
      <c r="K19" s="81"/>
      <c r="L19" s="81"/>
      <c r="M19" s="81"/>
      <c r="N19" s="81"/>
      <c r="O19" s="81"/>
      <c r="P19" s="45"/>
      <c r="Q19" s="45"/>
      <c r="AR19"/>
      <c r="AS19"/>
      <c r="AT19"/>
      <c r="AU19"/>
      <c r="AV19"/>
      <c r="AW19"/>
      <c r="AX19"/>
      <c r="AY19"/>
      <c r="AZ19"/>
      <c r="BA19"/>
    </row>
    <row r="20" spans="2:53">
      <c r="B20" s="77" t="s">
        <v>114</v>
      </c>
      <c r="C20" s="96"/>
      <c r="D20" s="90"/>
      <c r="E20" s="79"/>
      <c r="F20" s="73" t="s">
        <v>115</v>
      </c>
      <c r="G20" s="98">
        <v>1.0129652393101634</v>
      </c>
      <c r="H20" s="98">
        <v>1.0116341097706616</v>
      </c>
      <c r="I20" s="70"/>
      <c r="J20" s="96"/>
      <c r="K20" s="81"/>
      <c r="L20" s="83"/>
      <c r="M20" s="83"/>
      <c r="N20" s="81"/>
      <c r="O20" s="81"/>
      <c r="P20" s="45"/>
      <c r="Q20" s="45"/>
      <c r="R20" s="86"/>
      <c r="AR20"/>
      <c r="AS20"/>
      <c r="AT20"/>
      <c r="AU20"/>
      <c r="AV20"/>
      <c r="AW20"/>
      <c r="AX20"/>
      <c r="AY20"/>
      <c r="AZ20"/>
      <c r="BA20"/>
    </row>
    <row r="21" spans="2:53">
      <c r="B21" s="73">
        <v>6</v>
      </c>
      <c r="C21" s="96" t="s">
        <v>116</v>
      </c>
      <c r="D21" s="83">
        <v>211200</v>
      </c>
      <c r="E21" s="79"/>
      <c r="G21" s="73"/>
      <c r="H21" s="73"/>
      <c r="I21" s="73"/>
      <c r="J21" s="73"/>
      <c r="K21" s="96"/>
      <c r="L21" s="85"/>
      <c r="M21" s="83"/>
      <c r="N21" s="81"/>
      <c r="P21" s="45"/>
      <c r="AR21"/>
      <c r="AS21"/>
      <c r="AT21"/>
      <c r="AU21"/>
      <c r="AV21"/>
      <c r="AW21"/>
      <c r="AX21"/>
      <c r="AY21"/>
      <c r="AZ21"/>
      <c r="BA21"/>
    </row>
    <row r="22" spans="2:53">
      <c r="B22" s="73">
        <v>7</v>
      </c>
      <c r="C22" s="73" t="s">
        <v>117</v>
      </c>
      <c r="E22" s="79"/>
      <c r="F22"/>
      <c r="G22"/>
      <c r="H22"/>
      <c r="I22" s="100"/>
      <c r="J22"/>
      <c r="K22" s="96"/>
      <c r="L22" s="85"/>
      <c r="M22" s="83"/>
      <c r="N22" s="81"/>
      <c r="Q22" s="86"/>
      <c r="AR22"/>
      <c r="AS22"/>
      <c r="AT22"/>
      <c r="AU22"/>
      <c r="AV22"/>
      <c r="AW22"/>
      <c r="AX22"/>
      <c r="AY22"/>
      <c r="AZ22"/>
      <c r="BA22"/>
    </row>
    <row r="23" spans="2:53">
      <c r="C23" s="73" t="s">
        <v>118</v>
      </c>
      <c r="D23" s="87">
        <v>211200</v>
      </c>
      <c r="E23" s="79"/>
      <c r="F23"/>
      <c r="G23"/>
      <c r="H23"/>
      <c r="I23"/>
      <c r="J23"/>
      <c r="K23" s="71"/>
      <c r="L23" s="80"/>
      <c r="M23" s="83"/>
      <c r="N23" s="81"/>
      <c r="AR23"/>
      <c r="AS23"/>
      <c r="AT23"/>
      <c r="AU23"/>
      <c r="AV23"/>
      <c r="AW23"/>
      <c r="AX23"/>
      <c r="AY23"/>
      <c r="AZ23"/>
      <c r="BA23"/>
    </row>
    <row r="24" spans="2:53">
      <c r="E24" s="79"/>
      <c r="F24"/>
      <c r="G24"/>
      <c r="H24"/>
      <c r="I24"/>
      <c r="J24"/>
      <c r="K24" s="71"/>
      <c r="L24" s="85"/>
      <c r="M24" s="83"/>
      <c r="N24" s="81"/>
      <c r="AR24"/>
      <c r="AS24"/>
      <c r="AT24"/>
      <c r="AU24"/>
      <c r="AV24"/>
      <c r="AW24"/>
      <c r="AX24"/>
      <c r="AY24"/>
      <c r="AZ24"/>
      <c r="BA24"/>
    </row>
    <row r="25" spans="2:53">
      <c r="B25" s="77" t="s">
        <v>119</v>
      </c>
      <c r="C25" s="96"/>
      <c r="F25"/>
      <c r="G25"/>
      <c r="H25"/>
      <c r="I25"/>
      <c r="J25"/>
      <c r="K25" s="72"/>
      <c r="L25" s="72"/>
      <c r="AR25"/>
      <c r="AS25"/>
      <c r="AT25"/>
      <c r="AU25"/>
      <c r="AV25"/>
      <c r="AW25"/>
      <c r="AX25"/>
      <c r="AY25"/>
      <c r="AZ25"/>
      <c r="BA25"/>
    </row>
    <row r="26" spans="2:53">
      <c r="B26" s="73">
        <v>8</v>
      </c>
      <c r="C26" s="101" t="s">
        <v>120</v>
      </c>
      <c r="D26" s="87">
        <v>8725066</v>
      </c>
      <c r="E26" s="102"/>
      <c r="F26"/>
      <c r="G26"/>
      <c r="H26"/>
      <c r="I26"/>
      <c r="J26"/>
      <c r="K26" s="72"/>
      <c r="L26" s="72"/>
      <c r="N26" s="45"/>
      <c r="AR26"/>
      <c r="AS26"/>
      <c r="AT26"/>
      <c r="AU26"/>
      <c r="AV26"/>
      <c r="AW26"/>
      <c r="AX26"/>
      <c r="AY26"/>
      <c r="AZ26"/>
      <c r="BA26"/>
    </row>
    <row r="27" spans="2:53">
      <c r="E27" s="102"/>
      <c r="F27"/>
      <c r="G27"/>
      <c r="H27"/>
      <c r="I27"/>
      <c r="J27"/>
      <c r="K27" s="73"/>
      <c r="L27" s="86"/>
      <c r="AR27"/>
      <c r="AS27"/>
      <c r="AT27"/>
      <c r="AU27"/>
      <c r="AV27"/>
      <c r="AW27"/>
      <c r="AX27"/>
      <c r="AY27"/>
      <c r="AZ27"/>
      <c r="BA27"/>
    </row>
    <row r="28" spans="2:53">
      <c r="B28" s="103" t="s">
        <v>121</v>
      </c>
      <c r="C28" s="96"/>
      <c r="D28" s="90"/>
    </row>
    <row r="29" spans="2:53">
      <c r="B29" s="96">
        <v>9</v>
      </c>
      <c r="C29" s="96" t="s">
        <v>122</v>
      </c>
      <c r="D29" s="83">
        <v>8598346</v>
      </c>
      <c r="E29" s="102"/>
      <c r="L29" s="104"/>
    </row>
    <row r="30" spans="2:53">
      <c r="B30" s="96">
        <v>10</v>
      </c>
      <c r="C30" s="96" t="s">
        <v>123</v>
      </c>
      <c r="E30" s="102"/>
      <c r="L30" s="105"/>
    </row>
    <row r="31" spans="2:53">
      <c r="B31" s="70"/>
      <c r="C31" s="96" t="s">
        <v>124</v>
      </c>
      <c r="D31" s="87">
        <v>0</v>
      </c>
      <c r="L31" s="106"/>
    </row>
    <row r="32" spans="2:53">
      <c r="B32" s="73"/>
      <c r="L32" s="106"/>
    </row>
    <row r="33" spans="2:16">
      <c r="B33" s="77" t="s">
        <v>125</v>
      </c>
      <c r="C33" s="79"/>
      <c r="D33" s="73"/>
      <c r="L33" s="106"/>
    </row>
    <row r="34" spans="2:16">
      <c r="B34" s="73">
        <v>11</v>
      </c>
      <c r="C34" s="79" t="s">
        <v>126</v>
      </c>
      <c r="D34" s="87">
        <v>0</v>
      </c>
      <c r="L34" s="106"/>
      <c r="M34" s="96"/>
      <c r="N34" s="96"/>
      <c r="P34" s="96"/>
    </row>
    <row r="35" spans="2:16">
      <c r="B35" s="73"/>
      <c r="C35" s="79"/>
      <c r="D35" s="90"/>
      <c r="L35" s="106"/>
      <c r="M35" s="96"/>
      <c r="N35" s="96"/>
      <c r="P35" s="96"/>
    </row>
    <row r="36" spans="2:16">
      <c r="B36" s="77" t="s">
        <v>127</v>
      </c>
      <c r="C36" s="79"/>
      <c r="D36" s="90"/>
      <c r="E36" s="102"/>
      <c r="L36" s="106"/>
      <c r="M36" s="73"/>
      <c r="N36" s="85"/>
      <c r="P36" s="85"/>
    </row>
    <row r="37" spans="2:16">
      <c r="B37" s="73">
        <v>12</v>
      </c>
      <c r="C37" s="79" t="s">
        <v>128</v>
      </c>
      <c r="D37" s="87">
        <v>0</v>
      </c>
      <c r="L37" s="107"/>
      <c r="M37" s="73"/>
      <c r="N37" s="85"/>
      <c r="P37" s="85"/>
    </row>
    <row r="38" spans="2:16">
      <c r="B38" s="73"/>
      <c r="C38" s="79"/>
      <c r="D38" s="90"/>
      <c r="L38" s="107"/>
      <c r="M38" s="73"/>
      <c r="N38" s="85"/>
      <c r="P38" s="85"/>
    </row>
    <row r="39" spans="2:16">
      <c r="B39" s="77" t="s">
        <v>129</v>
      </c>
      <c r="C39" s="77"/>
      <c r="D39" s="108"/>
      <c r="E39" s="102"/>
      <c r="F39" s="70"/>
      <c r="N39" s="45"/>
      <c r="P39" s="45"/>
    </row>
    <row r="40" spans="2:16">
      <c r="B40" s="73">
        <v>13</v>
      </c>
      <c r="C40" s="101" t="s">
        <v>130</v>
      </c>
      <c r="D40" s="109">
        <v>8725066</v>
      </c>
      <c r="E40" s="102"/>
      <c r="N40" s="45"/>
      <c r="P40" s="45"/>
    </row>
    <row r="41" spans="2:16">
      <c r="C41" s="110" t="s">
        <v>10</v>
      </c>
      <c r="D41" s="111" t="s">
        <v>10</v>
      </c>
      <c r="E41" s="102"/>
      <c r="N41" s="45"/>
      <c r="P41" s="45"/>
    </row>
    <row r="42" spans="2:16">
      <c r="E42" s="102"/>
      <c r="N42" s="45"/>
      <c r="P42" s="45"/>
    </row>
    <row r="43" spans="2:16">
      <c r="B43" s="77" t="s">
        <v>131</v>
      </c>
      <c r="E43" s="102"/>
      <c r="N43" s="45"/>
      <c r="P43" s="45"/>
    </row>
    <row r="44" spans="2:16">
      <c r="B44" s="96" t="s">
        <v>132</v>
      </c>
      <c r="C44" s="112"/>
      <c r="D44" s="113"/>
      <c r="E44" s="102"/>
      <c r="N44" s="45"/>
      <c r="P44" s="45"/>
    </row>
    <row r="45" spans="2:16">
      <c r="B45" s="112"/>
      <c r="C45" s="112"/>
      <c r="D45" s="113"/>
      <c r="G45"/>
      <c r="H45"/>
      <c r="I45"/>
      <c r="J45"/>
      <c r="K45"/>
      <c r="L45"/>
      <c r="M45" s="114"/>
      <c r="N45" s="115"/>
      <c r="P45" s="115"/>
    </row>
    <row r="46" spans="2:16">
      <c r="B46" s="112"/>
      <c r="C46" s="112"/>
      <c r="D46" s="113"/>
      <c r="G46"/>
      <c r="H46"/>
      <c r="I46"/>
      <c r="J46"/>
      <c r="K46"/>
      <c r="L46"/>
      <c r="N46" s="45"/>
      <c r="P46" s="45"/>
    </row>
    <row r="47" spans="2:16">
      <c r="B47" s="112"/>
      <c r="C47" s="112"/>
      <c r="D47" s="113"/>
      <c r="G47"/>
      <c r="H47"/>
      <c r="I47"/>
      <c r="J47"/>
      <c r="K47"/>
      <c r="L47"/>
      <c r="N47" s="45"/>
      <c r="P47" s="45"/>
    </row>
    <row r="48" spans="2:16">
      <c r="B48" s="112"/>
      <c r="C48" s="112"/>
      <c r="D48" s="113"/>
      <c r="G48"/>
      <c r="H48"/>
      <c r="I48"/>
      <c r="J48"/>
      <c r="K48"/>
      <c r="L48"/>
    </row>
    <row r="49" spans="2:12">
      <c r="B49" s="112"/>
      <c r="C49" s="112"/>
      <c r="E49" s="104"/>
      <c r="F49" s="104"/>
      <c r="G49"/>
      <c r="H49"/>
      <c r="I49"/>
      <c r="J49"/>
      <c r="K49"/>
      <c r="L49"/>
    </row>
    <row r="50" spans="2:12">
      <c r="B50" s="112"/>
      <c r="C50" s="112"/>
      <c r="E50" s="104"/>
      <c r="F50" s="104"/>
      <c r="G50"/>
      <c r="H50"/>
      <c r="I50"/>
      <c r="J50"/>
      <c r="K50"/>
      <c r="L50"/>
    </row>
    <row r="51" spans="2:12">
      <c r="F51"/>
      <c r="G51"/>
      <c r="H51"/>
      <c r="I51"/>
      <c r="J51"/>
      <c r="K51"/>
      <c r="L51"/>
    </row>
    <row r="52" spans="2:12">
      <c r="B52" s="77"/>
      <c r="F52"/>
      <c r="G52"/>
      <c r="H52"/>
      <c r="I52"/>
      <c r="J52"/>
      <c r="K52"/>
      <c r="L52"/>
    </row>
    <row r="53" spans="2:12">
      <c r="B53" s="119"/>
      <c r="C53" s="119"/>
      <c r="F53"/>
      <c r="G53"/>
      <c r="H53"/>
      <c r="I53"/>
      <c r="J53"/>
      <c r="K53"/>
      <c r="L53"/>
    </row>
    <row r="54" spans="2:12">
      <c r="B54" s="119"/>
      <c r="C54" s="119"/>
      <c r="E54" s="70"/>
      <c r="F54"/>
      <c r="G54"/>
      <c r="H54"/>
      <c r="I54"/>
      <c r="J54"/>
      <c r="K54"/>
      <c r="L54"/>
    </row>
    <row r="55" spans="2:12">
      <c r="B55" s="119"/>
      <c r="C55" s="119"/>
      <c r="E55" s="70"/>
      <c r="F55"/>
      <c r="G55"/>
      <c r="H55"/>
      <c r="I55"/>
      <c r="J55"/>
      <c r="K55"/>
      <c r="L55"/>
    </row>
    <row r="56" spans="2:12">
      <c r="B56" s="119"/>
      <c r="C56" s="119"/>
      <c r="E56" s="70"/>
      <c r="F56"/>
      <c r="G56"/>
      <c r="H56"/>
      <c r="I56"/>
      <c r="J56"/>
      <c r="K56"/>
      <c r="L56"/>
    </row>
    <row r="57" spans="2:12">
      <c r="B57" s="119"/>
      <c r="C57" s="119"/>
      <c r="F57"/>
      <c r="G57"/>
      <c r="H57"/>
      <c r="I57"/>
      <c r="J57"/>
      <c r="K57"/>
      <c r="L57"/>
    </row>
    <row r="58" spans="2:12">
      <c r="B58" s="119"/>
      <c r="C58" s="119"/>
      <c r="F58"/>
      <c r="G58"/>
      <c r="H58"/>
      <c r="I58"/>
      <c r="J58"/>
      <c r="K58"/>
      <c r="L58"/>
    </row>
    <row r="59" spans="2:12">
      <c r="B59" s="119"/>
      <c r="C59" s="119"/>
      <c r="F59"/>
      <c r="G59"/>
      <c r="H59"/>
      <c r="I59"/>
      <c r="J59"/>
      <c r="K59"/>
      <c r="L59"/>
    </row>
    <row r="60" spans="2:12">
      <c r="F60"/>
      <c r="G60"/>
      <c r="H60"/>
      <c r="I60"/>
      <c r="J60"/>
      <c r="K60"/>
      <c r="L60"/>
    </row>
    <row r="61" spans="2:12">
      <c r="F61"/>
      <c r="G61"/>
      <c r="H61"/>
      <c r="I61"/>
      <c r="J61"/>
      <c r="K61"/>
      <c r="L61"/>
    </row>
    <row r="62" spans="2:12">
      <c r="F62"/>
      <c r="G62"/>
      <c r="H62"/>
      <c r="I62"/>
      <c r="J62"/>
      <c r="K62"/>
      <c r="L62"/>
    </row>
    <row r="63" spans="2:12">
      <c r="F63"/>
      <c r="G63"/>
      <c r="H63"/>
      <c r="I63"/>
      <c r="J63"/>
      <c r="K63"/>
      <c r="L63"/>
    </row>
    <row r="64" spans="2:12">
      <c r="F64"/>
      <c r="G64"/>
      <c r="H64"/>
      <c r="I64"/>
      <c r="J64"/>
      <c r="K64"/>
      <c r="L64"/>
    </row>
    <row r="65" spans="6:15">
      <c r="F65"/>
      <c r="G65"/>
      <c r="H65"/>
      <c r="I65"/>
      <c r="J65"/>
      <c r="K65"/>
      <c r="L65"/>
    </row>
    <row r="66" spans="6:15">
      <c r="F66"/>
      <c r="G66"/>
      <c r="H66"/>
      <c r="I66"/>
      <c r="J66"/>
      <c r="K66"/>
      <c r="L66"/>
    </row>
    <row r="67" spans="6:15">
      <c r="H67" s="116"/>
      <c r="I67" s="116"/>
      <c r="J67" s="116"/>
      <c r="K67" s="116"/>
      <c r="L67" s="116"/>
      <c r="M67" s="116"/>
      <c r="N67" s="116"/>
      <c r="O67" s="116"/>
    </row>
  </sheetData>
  <mergeCells count="1">
    <mergeCell ref="B53:C59"/>
  </mergeCells>
  <conditionalFormatting sqref="D17:D20">
    <cfRule type="expression" dxfId="5" priority="6" stopIfTrue="1">
      <formula>"o2=""f"""</formula>
    </cfRule>
  </conditionalFormatting>
  <conditionalFormatting sqref="D26">
    <cfRule type="expression" dxfId="4" priority="4" stopIfTrue="1">
      <formula>"o2=""f"""</formula>
    </cfRule>
  </conditionalFormatting>
  <conditionalFormatting sqref="D28 D31">
    <cfRule type="expression" dxfId="3" priority="5" stopIfTrue="1">
      <formula>"o2=""f"""</formula>
    </cfRule>
  </conditionalFormatting>
  <conditionalFormatting sqref="D29">
    <cfRule type="expression" dxfId="2" priority="3" stopIfTrue="1">
      <formula>"o2=""f"""</formula>
    </cfRule>
  </conditionalFormatting>
  <conditionalFormatting sqref="D23">
    <cfRule type="expression" dxfId="1" priority="2" stopIfTrue="1">
      <formula>"o2=""f"""</formula>
    </cfRule>
  </conditionalFormatting>
  <conditionalFormatting sqref="D21">
    <cfRule type="expression" dxfId="0" priority="1" stopIfTrue="1">
      <formula>"o2=""f"""</formula>
    </cfRule>
  </conditionalFormatting>
  <pageMargins left="0.7" right="0.7" top="0.75" bottom="0.75" header="0.3" footer="0.3"/>
</worksheet>
</file>

<file path=docMetadata/LabelInfo.xml><?xml version="1.0" encoding="utf-8"?>
<clbl:labelList xmlns:clbl="http://schemas.microsoft.com/office/2020/mipLabelMetadata">
  <clbl:label id="{0b947e6b-ff26-4b13-ae1c-573c6750c888}" enabled="0" method="" siteId="{0b947e6b-ff26-4b13-ae1c-573c6750c888}"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Brownsberger, William (SEN)</dc:creator>
  <cp:keywords/>
  <dc:description/>
  <cp:lastModifiedBy/>
  <cp:revision/>
  <dcterms:created xsi:type="dcterms:W3CDTF">2026-04-12T17:50:53Z</dcterms:created>
  <dcterms:modified xsi:type="dcterms:W3CDTF">2026-04-13T20:09:32Z</dcterms:modified>
  <cp:category/>
  <cp:contentStatus/>
</cp:coreProperties>
</file>