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 defaultThemeVersion="166925"/>
  <xr:revisionPtr revIDLastSave="0" documentId="8_{D3A8CF95-D9E0-4616-9371-94704CE20CB2}" xr6:coauthVersionLast="47" xr6:coauthVersionMax="47" xr10:uidLastSave="{00000000-0000-0000-0000-000000000000}"/>
  <bookViews>
    <workbookView xWindow="240" yWindow="105" windowWidth="14805" windowHeight="8010" firstSheet="5" xr2:uid="{00000000-000D-0000-FFFF-FFFF00000000}"/>
  </bookViews>
  <sheets>
    <sheet name="Cover Links" sheetId="9" r:id="rId1"/>
    <sheet name="PUMS to Portrait" sheetId="1" r:id="rId2"/>
    <sheet name="Rent Burden by Income" sheetId="2" r:id="rId3"/>
    <sheet name="Housing Units Counts" sheetId="3" r:id="rId4"/>
    <sheet name="Rent computed" sheetId="4" r:id="rId5"/>
    <sheet name="Rent Burden" sheetId="7" r:id="rId6"/>
    <sheet name="rent burden nationally" sheetId="8" r:id="rId7"/>
    <sheet name="Income Adjusted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6" l="1"/>
  <c r="H30" i="6"/>
  <c r="H29" i="6"/>
  <c r="H28" i="6"/>
  <c r="H27" i="6"/>
  <c r="H26" i="6"/>
  <c r="H25" i="6"/>
  <c r="H24" i="6"/>
  <c r="H23" i="6"/>
  <c r="H22" i="6"/>
  <c r="H21" i="6"/>
  <c r="H20" i="6"/>
  <c r="H19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F10" i="8"/>
  <c r="F9" i="8"/>
  <c r="F8" i="8"/>
  <c r="F7" i="8"/>
  <c r="F6" i="8"/>
  <c r="F5" i="8"/>
  <c r="E10" i="8"/>
  <c r="D10" i="8"/>
  <c r="B10" i="8"/>
  <c r="E9" i="8"/>
  <c r="E8" i="8"/>
  <c r="E7" i="8"/>
  <c r="E6" i="8"/>
  <c r="E5" i="8"/>
  <c r="K7" i="7"/>
  <c r="L9" i="7"/>
  <c r="L8" i="7"/>
  <c r="L7" i="7"/>
  <c r="L6" i="7"/>
  <c r="L5" i="7"/>
  <c r="L10" i="7" s="1"/>
  <c r="K10" i="7"/>
  <c r="H10" i="7"/>
  <c r="G5" i="7"/>
  <c r="K9" i="7"/>
  <c r="K8" i="7"/>
  <c r="K6" i="7"/>
  <c r="K5" i="7"/>
  <c r="F10" i="7"/>
  <c r="E10" i="7"/>
  <c r="D10" i="7"/>
  <c r="C10" i="7"/>
  <c r="B10" i="7"/>
  <c r="G10" i="7"/>
  <c r="G9" i="7"/>
  <c r="G8" i="7"/>
  <c r="G7" i="7"/>
  <c r="G6" i="7"/>
  <c r="H9" i="7"/>
  <c r="H8" i="7"/>
  <c r="H7" i="7"/>
  <c r="H6" i="7"/>
  <c r="H5" i="7"/>
  <c r="I7" i="4"/>
  <c r="I6" i="4"/>
  <c r="I5" i="4"/>
  <c r="I4" i="4"/>
  <c r="I9" i="4"/>
  <c r="I8" i="4"/>
  <c r="H9" i="4"/>
  <c r="H8" i="4"/>
  <c r="H7" i="4"/>
  <c r="H6" i="4"/>
  <c r="H5" i="4"/>
  <c r="H4" i="4"/>
  <c r="C12" i="3"/>
  <c r="C41" i="2"/>
  <c r="C40" i="2"/>
  <c r="C39" i="2"/>
  <c r="C38" i="2"/>
  <c r="C37" i="2"/>
  <c r="C36" i="2"/>
  <c r="B41" i="2"/>
  <c r="F46" i="6"/>
  <c r="E46" i="6"/>
  <c r="D46" i="6"/>
  <c r="C46" i="6"/>
  <c r="B46" i="6"/>
  <c r="F31" i="6"/>
  <c r="E31" i="6"/>
  <c r="D31" i="6"/>
  <c r="C31" i="6"/>
  <c r="B31" i="6"/>
  <c r="G45" i="6"/>
  <c r="G44" i="6"/>
  <c r="G43" i="6"/>
  <c r="G42" i="6"/>
  <c r="G41" i="6"/>
  <c r="G40" i="6"/>
  <c r="G39" i="6"/>
  <c r="G38" i="6"/>
  <c r="G37" i="6"/>
  <c r="G36" i="6"/>
  <c r="G35" i="6"/>
  <c r="G34" i="6"/>
  <c r="G46" i="6" s="1"/>
  <c r="G22" i="6"/>
  <c r="G21" i="6"/>
  <c r="G30" i="6"/>
  <c r="G29" i="6"/>
  <c r="G28" i="6"/>
  <c r="G27" i="6"/>
  <c r="G20" i="6"/>
  <c r="G26" i="6"/>
  <c r="G25" i="6"/>
  <c r="G24" i="6"/>
  <c r="G23" i="6"/>
  <c r="G19" i="6"/>
  <c r="G31" i="6" s="1"/>
  <c r="M15" i="6"/>
  <c r="L15" i="6"/>
  <c r="K15" i="6"/>
  <c r="J15" i="6"/>
  <c r="I15" i="6"/>
  <c r="H15" i="6"/>
  <c r="G15" i="6"/>
  <c r="F15" i="6"/>
  <c r="E15" i="6"/>
  <c r="D15" i="6"/>
  <c r="C15" i="6"/>
  <c r="B15" i="6"/>
  <c r="N14" i="6"/>
  <c r="N13" i="6"/>
  <c r="N12" i="6"/>
  <c r="N11" i="6"/>
  <c r="N10" i="6"/>
  <c r="N9" i="6"/>
  <c r="N8" i="6"/>
  <c r="N7" i="6"/>
  <c r="N6" i="6"/>
  <c r="N5" i="6"/>
  <c r="N4" i="6"/>
  <c r="N3" i="6"/>
  <c r="N15" i="6" s="1"/>
  <c r="C9" i="4"/>
  <c r="B9" i="4"/>
  <c r="D8" i="4"/>
  <c r="E8" i="4" s="1"/>
  <c r="D7" i="4"/>
  <c r="E7" i="4" s="1"/>
  <c r="D6" i="4"/>
  <c r="E6" i="4" s="1"/>
  <c r="D5" i="4"/>
  <c r="E5" i="4" s="1"/>
  <c r="D4" i="4"/>
  <c r="K58" i="1"/>
  <c r="J58" i="1"/>
  <c r="I58" i="1"/>
  <c r="H58" i="1"/>
  <c r="G58" i="1"/>
  <c r="D58" i="1"/>
  <c r="C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B12" i="3"/>
  <c r="B13" i="3"/>
  <c r="B11" i="3"/>
  <c r="I63" i="1"/>
  <c r="H63" i="1"/>
  <c r="G63" i="1"/>
  <c r="D63" i="1"/>
  <c r="C63" i="1"/>
  <c r="I57" i="1"/>
  <c r="H57" i="1"/>
  <c r="H59" i="1" s="1"/>
  <c r="G57" i="1"/>
  <c r="G59" i="1" s="1"/>
  <c r="D57" i="1"/>
  <c r="D59" i="1" s="1"/>
  <c r="C57" i="1"/>
  <c r="C59" i="1" s="1"/>
  <c r="D9" i="4" l="1"/>
  <c r="E4" i="4"/>
  <c r="E9" i="4"/>
  <c r="I59" i="1"/>
  <c r="J57" i="1"/>
  <c r="J59" i="1"/>
</calcChain>
</file>

<file path=xl/sharedStrings.xml><?xml version="1.0" encoding="utf-8"?>
<sst xmlns="http://schemas.openxmlformats.org/spreadsheetml/2006/main" count="421" uniqueCount="145">
  <si>
    <t>Reference</t>
  </si>
  <si>
    <t>HUD Picture of Subsidized Households</t>
  </si>
  <si>
    <t>https://www.huduser.gov/portal/datasets/assthsg.html</t>
  </si>
  <si>
    <t>See analysis of Picture here</t>
  </si>
  <si>
    <t>https://willbrownsberger.com/wp-content/uploads/2024/11/Affordable-Housing-Supply-Stats-2024_11_30.xlsx</t>
  </si>
  <si>
    <t>Download HUD PUMS Data for 2023</t>
  </si>
  <si>
    <t>https://www.huduser.gov/apps/public/pums/home</t>
  </si>
  <si>
    <t>Requires registration and approval</t>
  </si>
  <si>
    <t>HUD PUMS Data Dictionary</t>
  </si>
  <si>
    <t>https://www.huduser.gov/apps/public/pums/download_pdf/PUMS-Data-Dictionary.pdf</t>
  </si>
  <si>
    <t>From PUMS</t>
  </si>
  <si>
    <t>pih by state</t>
  </si>
  <si>
    <t>mf by state</t>
  </si>
  <si>
    <t>fipst</t>
  </si>
  <si>
    <t>state</t>
  </si>
  <si>
    <t>P</t>
  </si>
  <si>
    <t>V</t>
  </si>
  <si>
    <t>Sec 202</t>
  </si>
  <si>
    <t>Sec 8</t>
  </si>
  <si>
    <t>Sec 811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</si>
  <si>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</si>
  <si>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</si>
  <si>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</si>
  <si>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</si>
  <si>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</si>
  <si>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</si>
  <si>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</si>
  <si>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</si>
  <si>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</si>
  <si>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</si>
  <si>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</si>
  <si>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</si>
  <si>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</si>
  <si>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</si>
  <si>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</si>
  <si>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</si>
  <si>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</si>
  <si>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</si>
  <si>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</si>
  <si>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</si>
  <si>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</si>
  <si>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</si>
  <si>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</si>
  <si>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</si>
  <si>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</si>
  <si>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</si>
  <si>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</si>
  <si>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</si>
  <si>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</si>
  <si>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</si>
  <si>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</si>
  <si>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</si>
  <si>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</si>
  <si>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</si>
  <si>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</si>
  <si>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</si>
  <si>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</si>
  <si>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</si>
  <si>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</si>
  <si>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</si>
  <si>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</si>
  <si>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</si>
  <si>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</si>
  <si>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</si>
  <si>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</si>
  <si>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</si>
  <si>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</si>
  <si>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</si>
  <si>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</si>
  <si>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</si>
  <si>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</si>
  <si>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</si>
  <si>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</si>
  <si>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Z Missing</t>
  </si>
  <si>
    <t>Sum without missing</t>
  </si>
  <si>
    <t>Sum with missing</t>
  </si>
  <si>
    <t>Missing % over not</t>
  </si>
  <si>
    <t>From Portrait</t>
  </si>
  <si>
    <t>(see: https://willbrownsberger.com/wp-content/uploads/2024/11/Affordable-Housing-Supply-Stats-2024_11_30.xlsx</t>
  </si>
  <si>
    <t>program_label</t>
  </si>
  <si>
    <t>Public Housing</t>
  </si>
  <si>
    <t>Housing Choice Vouchers</t>
  </si>
  <si>
    <t>202/PRAC</t>
  </si>
  <si>
    <t>Project Based Section 8</t>
  </si>
  <si>
    <t>811/PRAC</t>
  </si>
  <si>
    <t>total_units</t>
  </si>
  <si>
    <t>Portrait/PUMS</t>
  </si>
  <si>
    <t>Cross Tab vs Income</t>
  </si>
  <si>
    <t>burden cross tab mf</t>
  </si>
  <si>
    <t>burden cross tab</t>
  </si>
  <si>
    <t>inc5000</t>
  </si>
  <si>
    <t>&lt;&gt;</t>
  </si>
  <si>
    <t>0%-31%</t>
  </si>
  <si>
    <t>32%-39%</t>
  </si>
  <si>
    <t>50% and above</t>
  </si>
  <si>
    <t>40%-49%</t>
  </si>
  <si>
    <t>$0-$2,500</t>
  </si>
  <si>
    <t>$10,001-$12,500</t>
  </si>
  <si>
    <t>$12,501-$15,000</t>
  </si>
  <si>
    <t>$15,001-$17,500</t>
  </si>
  <si>
    <t>$17,501-$20,000</t>
  </si>
  <si>
    <t>$2,501-$5,000</t>
  </si>
  <si>
    <t>$20,001-$25,000</t>
  </si>
  <si>
    <t>$25,001-$30,000</t>
  </si>
  <si>
    <t>$30,001-$40,000</t>
  </si>
  <si>
    <t>$40,001-$90,000</t>
  </si>
  <si>
    <t>$5,001-$7,500</t>
  </si>
  <si>
    <t>$7,501-$10,000</t>
  </si>
  <si>
    <t>Cross tab vs adjusted income</t>
  </si>
  <si>
    <t>ainc5000</t>
  </si>
  <si>
    <t>Query1</t>
  </si>
  <si>
    <t>SumOfWeight</t>
  </si>
  <si>
    <t>%</t>
  </si>
  <si>
    <t>No income/rent?</t>
  </si>
  <si>
    <t>(1) State Public Housing — Elderly and Disabled</t>
  </si>
  <si>
    <t>(2) State Public Housing — Families</t>
  </si>
  <si>
    <t>(3) Federal Public Housing</t>
  </si>
  <si>
    <t>(4) Federal Moderate Rehabilitation</t>
  </si>
  <si>
    <t>(5) Federal Section 8 Project Based Rental Assistance (PBRA)</t>
  </si>
  <si>
    <t>(6) 202/PRAC (Federal Supportive Housing for the Elderly )</t>
  </si>
  <si>
    <t>(7) 811/PRAC (Federal Supportive Housing for Persons with Disabilities)</t>
  </si>
  <si>
    <t>(8) Federal low income housing tax credit units from HUD LIHTC property database</t>
  </si>
  <si>
    <r>
      <t>(9) </t>
    </r>
    <r>
      <rPr>
        <b/>
        <u/>
        <sz val="17"/>
        <color rgb="FF111111"/>
        <rFont val="-Apple-System"/>
        <charset val="1"/>
      </rPr>
      <t>Total units from administrative program counts</t>
    </r>
  </si>
  <si>
    <t>(11) Adjustment 2: Tax credit units with federal Housing Choice Vouchers that are project based (should be classified as “Rent based on income”)</t>
  </si>
  <si>
    <t>Compare to Sample PUMS</t>
  </si>
  <si>
    <t>Federal as in PUMS  -- (3) through (7), except Mod Rehab</t>
  </si>
  <si>
    <t>Federal Percent</t>
  </si>
  <si>
    <t>From:</t>
  </si>
  <si>
    <t>https://willbrownsberger.com/counting-subsidized-housing-units-in-ma/#administrative</t>
  </si>
  <si>
    <t>prog</t>
  </si>
  <si>
    <t>Burden Computed</t>
  </si>
  <si>
    <t>Burden not computed</t>
  </si>
  <si>
    <t>% Not computed</t>
  </si>
  <si>
    <t>total_units in portrait</t>
  </si>
  <si>
    <t>Inflate not-computed</t>
  </si>
  <si>
    <t>Inflate for excluded (by 1/.63, the overall RBI federal program share)</t>
  </si>
  <si>
    <t>Sum &lt; 31%</t>
  </si>
  <si>
    <t>Inflated &lt; 31%</t>
  </si>
  <si>
    <t>National counts in multifamily</t>
  </si>
  <si>
    <t>Query2</t>
  </si>
  <si>
    <t>national counts in pih</t>
  </si>
  <si>
    <t>brdn</t>
  </si>
  <si>
    <t>% of Total</t>
  </si>
  <si>
    <t>Total income range</t>
  </si>
  <si>
    <t>Adjusted Income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</si>
</sst>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_);_(* \(#,##0.0\);_(* &quot;-&quot;?_);_(@_)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b/>
      <u/>
      <sz val="17"/>
      <color rgb="FF111111"/>
      <name val="-Apple-System"/>
      <charset val="1"/>
    </font>
    <font>
      <b/>
      <sz val="16"/>
      <color rgb="FF000000"/>
      <name val="Calibri"/>
      <charset val="1"/>
    </font>
    <font>
      <sz val="11"/>
      <color rgb="FF44444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2" fillId="0" borderId="0" xfId="0" applyFont="1"/>
    <xf numFmtId="0" fontId="5" fillId="0" borderId="0" xfId="0" applyFont="1" applyFill="1" applyBorder="1" applyAlignment="1"/>
    <xf numFmtId="0" fontId="0" fillId="0" borderId="0" xfId="0" applyAlignment="1"/>
    <xf numFmtId="9" fontId="0" fillId="0" borderId="0" xfId="0" applyNumberFormat="1"/>
    <xf numFmtId="0" fontId="6" fillId="0" borderId="0" xfId="0" applyFont="1"/>
    <xf numFmtId="0" fontId="0" fillId="0" borderId="0" xfId="0" applyAlignment="1">
      <alignment wrapText="1"/>
    </xf>
    <xf numFmtId="1" fontId="4" fillId="3" borderId="1" xfId="0" applyNumberFormat="1" applyFont="1" applyFill="1" applyBorder="1"/>
    <xf numFmtId="1" fontId="0" fillId="3" borderId="1" xfId="0" applyNumberFormat="1" applyFill="1" applyBorder="1"/>
    <xf numFmtId="0" fontId="4" fillId="4" borderId="1" xfId="0" applyFont="1" applyFill="1" applyBorder="1"/>
    <xf numFmtId="0" fontId="1" fillId="0" borderId="0" xfId="1"/>
    <xf numFmtId="164" fontId="4" fillId="3" borderId="1" xfId="0" applyNumberFormat="1" applyFont="1" applyFill="1" applyBorder="1"/>
    <xf numFmtId="164" fontId="0" fillId="0" borderId="0" xfId="0" applyNumberFormat="1"/>
    <xf numFmtId="0" fontId="0" fillId="0" borderId="1" xfId="0" applyBorder="1"/>
    <xf numFmtId="164" fontId="4" fillId="3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3" borderId="1" xfId="0" applyNumberFormat="1" applyFill="1" applyBorder="1"/>
    <xf numFmtId="0" fontId="8" fillId="2" borderId="1" xfId="0" applyFont="1" applyFill="1" applyBorder="1"/>
    <xf numFmtId="164" fontId="3" fillId="2" borderId="1" xfId="0" applyNumberFormat="1" applyFont="1" applyFill="1" applyBorder="1"/>
    <xf numFmtId="9" fontId="0" fillId="0" borderId="1" xfId="0" applyNumberFormat="1" applyBorder="1"/>
    <xf numFmtId="164" fontId="0" fillId="0" borderId="1" xfId="0" applyNumberFormat="1" applyBorder="1"/>
    <xf numFmtId="0" fontId="3" fillId="2" borderId="3" xfId="0" applyFont="1" applyFill="1" applyBorder="1"/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165" fontId="0" fillId="7" borderId="1" xfId="0" applyNumberFormat="1" applyFill="1" applyBorder="1"/>
    <xf numFmtId="164" fontId="0" fillId="6" borderId="1" xfId="0" applyNumberFormat="1" applyFill="1" applyBorder="1"/>
    <xf numFmtId="165" fontId="0" fillId="0" borderId="1" xfId="0" applyNumberFormat="1" applyBorder="1"/>
    <xf numFmtId="9" fontId="0" fillId="0" borderId="4" xfId="0" applyNumberFormat="1" applyBorder="1" applyAlignment="1">
      <alignment horizontal="right"/>
    </xf>
    <xf numFmtId="0" fontId="3" fillId="2" borderId="0" xfId="0" applyFont="1" applyFill="1" applyBorder="1"/>
    <xf numFmtId="164" fontId="0" fillId="7" borderId="1" xfId="0" applyNumberFormat="1" applyFill="1" applyBorder="1"/>
    <xf numFmtId="0" fontId="2" fillId="0" borderId="0" xfId="0" applyFont="1" applyAlignment="1"/>
    <xf numFmtId="0" fontId="2" fillId="5" borderId="2" xfId="0" applyFont="1" applyFill="1" applyBorder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apps/public/pums/download_pdf/PUMS-Data-Dictionary.pdf" TargetMode="External"/><Relationship Id="rId2" Type="http://schemas.openxmlformats.org/officeDocument/2006/relationships/hyperlink" Target="https://www.huduser.gov/apps/public/pums/home" TargetMode="External"/><Relationship Id="rId1" Type="http://schemas.openxmlformats.org/officeDocument/2006/relationships/hyperlink" Target="https://www.huduser.gov/portal/datasets/assthsg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illbrownsberger.com/counting-subsidized-housing-units-in-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DDDA-AAB0-44E0-90F7-FFA158718484}">
  <dimension ref="A1:A12"/>
  <sheetViews>
    <sheetView tabSelected="1" workbookViewId="0">
      <selection activeCell="A12" sqref="A12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s="13" t="s">
        <v>2</v>
      </c>
    </row>
    <row r="5" spans="1:1">
      <c r="A5" t="s">
        <v>3</v>
      </c>
    </row>
    <row r="6" spans="1:1">
      <c r="A6" s="35" t="s">
        <v>4</v>
      </c>
    </row>
    <row r="8" spans="1:1">
      <c r="A8" t="s">
        <v>5</v>
      </c>
    </row>
    <row r="9" spans="1:1">
      <c r="A9" s="13" t="s">
        <v>6</v>
      </c>
    </row>
    <row r="10" spans="1:1">
      <c r="A10" t="s">
        <v>7</v>
      </c>
    </row>
    <row r="11" spans="1:1">
      <c r="A11" t="s">
        <v>8</v>
      </c>
    </row>
    <row r="12" spans="1:1">
      <c r="A12" s="13" t="s">
        <v>9</v>
      </c>
    </row>
  </sheetData>
  <hyperlinks>
    <hyperlink ref="A3" r:id="rId1" xr:uid="{47DF6399-2A3F-4972-B4AE-6BC9DAA84132}"/>
    <hyperlink ref="A9" r:id="rId2" xr:uid="{4AE5C233-511F-47D9-8038-FDF1B4701204}"/>
    <hyperlink ref="A12" r:id="rId3" xr:uid="{EAB79AE6-5F66-488E-A836-54B34CD79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opLeftCell="A25" workbookViewId="0">
      <selection activeCell="B60" sqref="B60"/>
    </sheetView>
  </sheetViews>
  <sheetFormatPr defaultRowHeight="15"/>
  <cols>
    <col min="1" max="1" width="15.5703125" customWidth="1"/>
    <col min="2" max="2" width="18.7109375" bestFit="1" customWidth="1"/>
    <col min="3" max="3" width="9.140625" customWidth="1"/>
    <col min="4" max="4" width="11.5703125" customWidth="1"/>
    <col min="5" max="5" width="5.140625" bestFit="1" customWidth="1"/>
    <col min="6" max="6" width="18.7109375" bestFit="1" customWidth="1"/>
    <col min="7" max="7" width="10.28515625" customWidth="1"/>
    <col min="9" max="9" width="10" customWidth="1"/>
  </cols>
  <sheetData>
    <row r="1" spans="1:10" ht="18.75">
      <c r="A1" s="8" t="s">
        <v>10</v>
      </c>
    </row>
    <row r="2" spans="1:10">
      <c r="A2" s="33" t="s">
        <v>11</v>
      </c>
      <c r="B2" s="33"/>
      <c r="C2" s="33"/>
      <c r="D2" s="33"/>
      <c r="E2" s="33" t="s">
        <v>12</v>
      </c>
      <c r="F2" s="33"/>
      <c r="G2" s="33"/>
      <c r="H2" s="33"/>
      <c r="I2" s="33"/>
    </row>
    <row r="3" spans="1:10">
      <c r="A3" s="1" t="s">
        <v>13</v>
      </c>
      <c r="B3" s="1" t="s">
        <v>14</v>
      </c>
      <c r="C3" s="1" t="s">
        <v>15</v>
      </c>
      <c r="D3" s="1" t="s">
        <v>16</v>
      </c>
      <c r="E3" s="1" t="s">
        <v>13</v>
      </c>
      <c r="F3" s="1" t="s">
        <v>14</v>
      </c>
      <c r="G3" s="1" t="s">
        <v>17</v>
      </c>
      <c r="H3" s="1" t="s">
        <v>18</v>
      </c>
      <c r="I3" s="1" t="s">
        <v>19</v>
      </c>
      <c r="J3" t="s">
        <v>20</v>
      </c>
    </row>
    <row r="4" spans="1:10">
      <c r="A4" s="2">
        <v>1</v>
      </c>
      <c r="B4" s="2" t="s">
        <v>21</v>
      </c>
      <c r="C4" s="2">
        <v>19532</v>
      </c>
      <c r="D4" s="2">
        <v>25449</v>
      </c>
      <c r="E4" s="2">
        <v>1</v>
      </c>
      <c r="F4" s="2" t="s">
        <v>21</v>
      </c>
      <c r="G4" s="2">
        <v>1584</v>
      </c>
      <c r="H4" s="2">
        <v>14031</v>
      </c>
      <c r="I4" s="2">
        <v>342</v>
      </c>
      <c r="J4">
        <f>I4+H4+G4+D4+C4</f>
        <v>60938</v>
      </c>
    </row>
    <row r="5" spans="1:10">
      <c r="A5" s="2">
        <v>2</v>
      </c>
      <c r="B5" s="2" t="s">
        <v>22</v>
      </c>
      <c r="C5" s="2">
        <v>470</v>
      </c>
      <c r="D5" s="2">
        <v>1886</v>
      </c>
      <c r="E5" s="2">
        <v>2</v>
      </c>
      <c r="F5" s="2" t="s">
        <v>22</v>
      </c>
      <c r="G5" s="3"/>
      <c r="H5" s="2">
        <v>477</v>
      </c>
      <c r="I5" s="3"/>
      <c r="J5">
        <f t="shared" ref="J5:J57" si="0">I5+H5+G5+D5+C5</f>
        <v>2833</v>
      </c>
    </row>
    <row r="6" spans="1:10">
      <c r="A6" s="2">
        <v>4</v>
      </c>
      <c r="B6" s="2" t="s">
        <v>23</v>
      </c>
      <c r="C6" s="2">
        <v>1611</v>
      </c>
      <c r="D6" s="2">
        <v>16301</v>
      </c>
      <c r="E6" s="2">
        <v>4</v>
      </c>
      <c r="F6" s="2" t="s">
        <v>23</v>
      </c>
      <c r="G6" s="2">
        <v>1521</v>
      </c>
      <c r="H6" s="2">
        <v>5939</v>
      </c>
      <c r="I6" s="3"/>
      <c r="J6">
        <f t="shared" si="0"/>
        <v>25372</v>
      </c>
    </row>
    <row r="7" spans="1:10">
      <c r="A7" s="2">
        <v>5</v>
      </c>
      <c r="B7" s="2" t="s">
        <v>24</v>
      </c>
      <c r="C7" s="2">
        <v>5482</v>
      </c>
      <c r="D7" s="2">
        <v>13821</v>
      </c>
      <c r="E7" s="2">
        <v>5</v>
      </c>
      <c r="F7" s="2" t="s">
        <v>24</v>
      </c>
      <c r="G7" s="2">
        <v>1168</v>
      </c>
      <c r="H7" s="2">
        <v>6727</v>
      </c>
      <c r="I7" s="2">
        <v>538</v>
      </c>
      <c r="J7">
        <f t="shared" si="0"/>
        <v>27736</v>
      </c>
    </row>
    <row r="8" spans="1:10">
      <c r="A8" s="2">
        <v>6</v>
      </c>
      <c r="B8" s="2" t="s">
        <v>25</v>
      </c>
      <c r="C8" s="2">
        <v>15410</v>
      </c>
      <c r="D8" s="2">
        <v>294458</v>
      </c>
      <c r="E8" s="2">
        <v>6</v>
      </c>
      <c r="F8" s="2" t="s">
        <v>25</v>
      </c>
      <c r="G8" s="2">
        <v>12132</v>
      </c>
      <c r="H8" s="2">
        <v>87966</v>
      </c>
      <c r="I8" s="2">
        <v>1581</v>
      </c>
      <c r="J8">
        <f t="shared" si="0"/>
        <v>411547</v>
      </c>
    </row>
    <row r="9" spans="1:10">
      <c r="A9" s="2">
        <v>8</v>
      </c>
      <c r="B9" s="2" t="s">
        <v>26</v>
      </c>
      <c r="C9" s="2">
        <v>3103</v>
      </c>
      <c r="D9" s="2">
        <v>23833</v>
      </c>
      <c r="E9" s="2">
        <v>8</v>
      </c>
      <c r="F9" s="2" t="s">
        <v>26</v>
      </c>
      <c r="G9" s="2">
        <v>1018</v>
      </c>
      <c r="H9" s="2">
        <v>11646</v>
      </c>
      <c r="I9" s="3"/>
      <c r="J9">
        <f t="shared" si="0"/>
        <v>39600</v>
      </c>
    </row>
    <row r="10" spans="1:10">
      <c r="A10" s="2">
        <v>9</v>
      </c>
      <c r="B10" s="2" t="s">
        <v>27</v>
      </c>
      <c r="C10" s="2">
        <v>10102</v>
      </c>
      <c r="D10" s="2">
        <v>35760</v>
      </c>
      <c r="E10" s="2">
        <v>9</v>
      </c>
      <c r="F10" s="2" t="s">
        <v>27</v>
      </c>
      <c r="G10" s="2">
        <v>1706</v>
      </c>
      <c r="H10" s="2">
        <v>20379</v>
      </c>
      <c r="I10" s="3"/>
      <c r="J10">
        <f t="shared" si="0"/>
        <v>67947</v>
      </c>
    </row>
    <row r="11" spans="1:10">
      <c r="A11" s="2">
        <v>10</v>
      </c>
      <c r="B11" s="2" t="s">
        <v>28</v>
      </c>
      <c r="C11" s="2">
        <v>848</v>
      </c>
      <c r="D11" s="2">
        <v>2346</v>
      </c>
      <c r="E11" s="2">
        <v>10</v>
      </c>
      <c r="F11" s="2" t="s">
        <v>28</v>
      </c>
      <c r="G11" s="3"/>
      <c r="H11" s="2">
        <v>2931</v>
      </c>
      <c r="I11" s="3"/>
      <c r="J11">
        <f t="shared" si="0"/>
        <v>6125</v>
      </c>
    </row>
    <row r="12" spans="1:10">
      <c r="A12" s="2">
        <v>11</v>
      </c>
      <c r="B12" s="2" t="s">
        <v>29</v>
      </c>
      <c r="C12" s="2">
        <v>3519</v>
      </c>
      <c r="D12" s="2">
        <v>8129</v>
      </c>
      <c r="E12" s="2">
        <v>11</v>
      </c>
      <c r="F12" s="2" t="s">
        <v>29</v>
      </c>
      <c r="G12" s="3"/>
      <c r="H12" s="2">
        <v>6686</v>
      </c>
      <c r="I12" s="3"/>
      <c r="J12">
        <f t="shared" si="0"/>
        <v>18334</v>
      </c>
    </row>
    <row r="13" spans="1:10">
      <c r="A13" s="2">
        <v>12</v>
      </c>
      <c r="B13" s="2" t="s">
        <v>30</v>
      </c>
      <c r="C13" s="2">
        <v>15502</v>
      </c>
      <c r="D13" s="2">
        <v>95261</v>
      </c>
      <c r="E13" s="2">
        <v>12</v>
      </c>
      <c r="F13" s="2" t="s">
        <v>30</v>
      </c>
      <c r="G13" s="2">
        <v>6359</v>
      </c>
      <c r="H13" s="2">
        <v>35994</v>
      </c>
      <c r="I13" s="2">
        <v>874</v>
      </c>
      <c r="J13">
        <f t="shared" si="0"/>
        <v>153990</v>
      </c>
    </row>
    <row r="14" spans="1:10">
      <c r="A14" s="2">
        <v>13</v>
      </c>
      <c r="B14" s="2" t="s">
        <v>31</v>
      </c>
      <c r="C14" s="2">
        <v>17259</v>
      </c>
      <c r="D14" s="2">
        <v>48832</v>
      </c>
      <c r="E14" s="2">
        <v>13</v>
      </c>
      <c r="F14" s="2" t="s">
        <v>31</v>
      </c>
      <c r="G14" s="2">
        <v>2285</v>
      </c>
      <c r="H14" s="2">
        <v>26049</v>
      </c>
      <c r="I14" s="2">
        <v>293</v>
      </c>
      <c r="J14">
        <f t="shared" si="0"/>
        <v>94718</v>
      </c>
    </row>
    <row r="15" spans="1:10">
      <c r="A15" s="2">
        <v>15</v>
      </c>
      <c r="B15" s="2" t="s">
        <v>32</v>
      </c>
      <c r="C15" s="2">
        <v>2194</v>
      </c>
      <c r="D15" s="2">
        <v>6112</v>
      </c>
      <c r="E15" s="2">
        <v>15</v>
      </c>
      <c r="F15" s="2" t="s">
        <v>32</v>
      </c>
      <c r="G15" s="2">
        <v>337</v>
      </c>
      <c r="H15" s="2">
        <v>1940</v>
      </c>
      <c r="I15" s="3"/>
      <c r="J15">
        <f t="shared" si="0"/>
        <v>10583</v>
      </c>
    </row>
    <row r="16" spans="1:10">
      <c r="A16" s="2">
        <v>16</v>
      </c>
      <c r="B16" s="2" t="s">
        <v>33</v>
      </c>
      <c r="C16" s="2">
        <v>324</v>
      </c>
      <c r="D16" s="2">
        <v>3998</v>
      </c>
      <c r="E16" s="2">
        <v>16</v>
      </c>
      <c r="F16" s="2" t="s">
        <v>33</v>
      </c>
      <c r="G16" s="3"/>
      <c r="H16" s="2">
        <v>2084</v>
      </c>
      <c r="I16" s="3"/>
      <c r="J16">
        <f t="shared" si="0"/>
        <v>6406</v>
      </c>
    </row>
    <row r="17" spans="1:10">
      <c r="A17" s="2">
        <v>17</v>
      </c>
      <c r="B17" s="2" t="s">
        <v>34</v>
      </c>
      <c r="C17" s="2">
        <v>28598</v>
      </c>
      <c r="D17" s="2">
        <v>83574</v>
      </c>
      <c r="E17" s="2">
        <v>17</v>
      </c>
      <c r="F17" s="2" t="s">
        <v>34</v>
      </c>
      <c r="G17" s="2">
        <v>4692</v>
      </c>
      <c r="H17" s="2">
        <v>53850</v>
      </c>
      <c r="I17" s="2">
        <v>848</v>
      </c>
      <c r="J17">
        <f t="shared" si="0"/>
        <v>171562</v>
      </c>
    </row>
    <row r="18" spans="1:10">
      <c r="A18" s="2">
        <v>18</v>
      </c>
      <c r="B18" s="2" t="s">
        <v>35</v>
      </c>
      <c r="C18" s="2">
        <v>5993</v>
      </c>
      <c r="D18" s="2">
        <v>28988</v>
      </c>
      <c r="E18" s="2">
        <v>18</v>
      </c>
      <c r="F18" s="2" t="s">
        <v>35</v>
      </c>
      <c r="G18" s="2">
        <v>1847</v>
      </c>
      <c r="H18" s="2">
        <v>23008</v>
      </c>
      <c r="I18" s="2">
        <v>460</v>
      </c>
      <c r="J18">
        <f t="shared" si="0"/>
        <v>60296</v>
      </c>
    </row>
    <row r="19" spans="1:10">
      <c r="A19" s="2">
        <v>19</v>
      </c>
      <c r="B19" s="2" t="s">
        <v>36</v>
      </c>
      <c r="C19" s="2">
        <v>2237</v>
      </c>
      <c r="D19" s="2">
        <v>12537</v>
      </c>
      <c r="E19" s="2">
        <v>19</v>
      </c>
      <c r="F19" s="2" t="s">
        <v>36</v>
      </c>
      <c r="G19" s="2">
        <v>822</v>
      </c>
      <c r="H19" s="2">
        <v>8203</v>
      </c>
      <c r="I19" s="3"/>
      <c r="J19">
        <f t="shared" si="0"/>
        <v>23799</v>
      </c>
    </row>
    <row r="20" spans="1:10">
      <c r="A20" s="2">
        <v>20</v>
      </c>
      <c r="B20" s="2" t="s">
        <v>37</v>
      </c>
      <c r="C20" s="2">
        <v>4282</v>
      </c>
      <c r="D20" s="2">
        <v>6561</v>
      </c>
      <c r="E20" s="2">
        <v>20</v>
      </c>
      <c r="F20" s="2" t="s">
        <v>37</v>
      </c>
      <c r="G20" s="2">
        <v>516</v>
      </c>
      <c r="H20" s="2">
        <v>7371</v>
      </c>
      <c r="I20" s="3"/>
      <c r="J20">
        <f t="shared" si="0"/>
        <v>18730</v>
      </c>
    </row>
    <row r="21" spans="1:10">
      <c r="A21" s="2">
        <v>21</v>
      </c>
      <c r="B21" s="2" t="s">
        <v>38</v>
      </c>
      <c r="C21" s="2">
        <v>12403</v>
      </c>
      <c r="D21" s="2">
        <v>22474</v>
      </c>
      <c r="E21" s="2">
        <v>21</v>
      </c>
      <c r="F21" s="2" t="s">
        <v>38</v>
      </c>
      <c r="G21" s="2">
        <v>1137</v>
      </c>
      <c r="H21" s="2">
        <v>16469</v>
      </c>
      <c r="I21" s="3"/>
      <c r="J21">
        <f t="shared" si="0"/>
        <v>52483</v>
      </c>
    </row>
    <row r="22" spans="1:10">
      <c r="A22" s="2">
        <v>22</v>
      </c>
      <c r="B22" s="2" t="s">
        <v>39</v>
      </c>
      <c r="C22" s="2">
        <v>9711</v>
      </c>
      <c r="D22" s="2">
        <v>38116</v>
      </c>
      <c r="E22" s="2">
        <v>22</v>
      </c>
      <c r="F22" s="2" t="s">
        <v>39</v>
      </c>
      <c r="G22" s="2">
        <v>1642</v>
      </c>
      <c r="H22" s="2">
        <v>11464</v>
      </c>
      <c r="I22" s="2">
        <v>615</v>
      </c>
      <c r="J22">
        <f t="shared" si="0"/>
        <v>61548</v>
      </c>
    </row>
    <row r="23" spans="1:10">
      <c r="A23" s="2">
        <v>23</v>
      </c>
      <c r="B23" s="2" t="s">
        <v>40</v>
      </c>
      <c r="C23" s="2">
        <v>1695</v>
      </c>
      <c r="D23" s="2">
        <v>8234</v>
      </c>
      <c r="E23" s="2">
        <v>23</v>
      </c>
      <c r="F23" s="2" t="s">
        <v>40</v>
      </c>
      <c r="G23" s="2">
        <v>595</v>
      </c>
      <c r="H23" s="2">
        <v>5596</v>
      </c>
      <c r="I23" s="3"/>
      <c r="J23">
        <f t="shared" si="0"/>
        <v>16120</v>
      </c>
    </row>
    <row r="24" spans="1:10">
      <c r="A24" s="2">
        <v>24</v>
      </c>
      <c r="B24" s="2" t="s">
        <v>41</v>
      </c>
      <c r="C24" s="2">
        <v>6295</v>
      </c>
      <c r="D24" s="2">
        <v>42487</v>
      </c>
      <c r="E24" s="2">
        <v>24</v>
      </c>
      <c r="F24" s="2" t="s">
        <v>41</v>
      </c>
      <c r="G24" s="2">
        <v>2800</v>
      </c>
      <c r="H24" s="2">
        <v>21558</v>
      </c>
      <c r="I24" s="2">
        <v>581</v>
      </c>
      <c r="J24">
        <f t="shared" si="0"/>
        <v>73721</v>
      </c>
    </row>
    <row r="25" spans="1:10">
      <c r="A25" s="12">
        <v>25</v>
      </c>
      <c r="B25" s="12" t="s">
        <v>42</v>
      </c>
      <c r="C25" s="12">
        <v>22824</v>
      </c>
      <c r="D25" s="12">
        <v>76823</v>
      </c>
      <c r="E25" s="12">
        <v>25</v>
      </c>
      <c r="F25" s="12" t="s">
        <v>42</v>
      </c>
      <c r="G25" s="12">
        <v>3153</v>
      </c>
      <c r="H25" s="12">
        <v>48522</v>
      </c>
      <c r="I25" s="12">
        <v>649</v>
      </c>
      <c r="J25">
        <f t="shared" si="0"/>
        <v>151971</v>
      </c>
    </row>
    <row r="26" spans="1:10">
      <c r="A26" s="2">
        <v>26</v>
      </c>
      <c r="B26" s="2" t="s">
        <v>43</v>
      </c>
      <c r="C26" s="2">
        <v>11557</v>
      </c>
      <c r="D26" s="2">
        <v>45187</v>
      </c>
      <c r="E26" s="2">
        <v>26</v>
      </c>
      <c r="F26" s="2" t="s">
        <v>43</v>
      </c>
      <c r="G26" s="2">
        <v>2753</v>
      </c>
      <c r="H26" s="2">
        <v>47215</v>
      </c>
      <c r="I26" s="2">
        <v>316</v>
      </c>
      <c r="J26">
        <f t="shared" si="0"/>
        <v>107028</v>
      </c>
    </row>
    <row r="27" spans="1:10">
      <c r="A27" s="2">
        <v>27</v>
      </c>
      <c r="B27" s="2" t="s">
        <v>44</v>
      </c>
      <c r="C27" s="2">
        <v>10615</v>
      </c>
      <c r="D27" s="2">
        <v>24030</v>
      </c>
      <c r="E27" s="2">
        <v>27</v>
      </c>
      <c r="F27" s="2" t="s">
        <v>44</v>
      </c>
      <c r="G27" s="2">
        <v>1834</v>
      </c>
      <c r="H27" s="2">
        <v>25528</v>
      </c>
      <c r="I27" s="2">
        <v>408</v>
      </c>
      <c r="J27">
        <f t="shared" si="0"/>
        <v>62415</v>
      </c>
    </row>
    <row r="28" spans="1:10">
      <c r="A28" s="2">
        <v>28</v>
      </c>
      <c r="B28" s="2" t="s">
        <v>45</v>
      </c>
      <c r="C28" s="2">
        <v>4732</v>
      </c>
      <c r="D28" s="2">
        <v>15571</v>
      </c>
      <c r="E28" s="2">
        <v>28</v>
      </c>
      <c r="F28" s="2" t="s">
        <v>45</v>
      </c>
      <c r="G28" s="2">
        <v>764</v>
      </c>
      <c r="H28" s="2">
        <v>12063</v>
      </c>
      <c r="I28" s="3"/>
      <c r="J28">
        <f t="shared" si="0"/>
        <v>33130</v>
      </c>
    </row>
    <row r="29" spans="1:10">
      <c r="A29" s="2">
        <v>29</v>
      </c>
      <c r="B29" s="2" t="s">
        <v>46</v>
      </c>
      <c r="C29" s="2">
        <v>9326</v>
      </c>
      <c r="D29" s="2">
        <v>29093</v>
      </c>
      <c r="E29" s="2">
        <v>29</v>
      </c>
      <c r="F29" s="2" t="s">
        <v>46</v>
      </c>
      <c r="G29" s="2">
        <v>2481</v>
      </c>
      <c r="H29" s="2">
        <v>16894</v>
      </c>
      <c r="I29" s="2">
        <v>590</v>
      </c>
      <c r="J29">
        <f t="shared" si="0"/>
        <v>58384</v>
      </c>
    </row>
    <row r="30" spans="1:10">
      <c r="A30" s="2">
        <v>30</v>
      </c>
      <c r="B30" s="2" t="s">
        <v>47</v>
      </c>
      <c r="C30" s="2">
        <v>427</v>
      </c>
      <c r="D30" s="2">
        <v>2765</v>
      </c>
      <c r="E30" s="2">
        <v>30</v>
      </c>
      <c r="F30" s="2" t="s">
        <v>47</v>
      </c>
      <c r="G30" s="3"/>
      <c r="H30" s="2">
        <v>2120</v>
      </c>
      <c r="I30" s="3"/>
      <c r="J30">
        <f t="shared" si="0"/>
        <v>5312</v>
      </c>
    </row>
    <row r="31" spans="1:10">
      <c r="A31" s="2">
        <v>31</v>
      </c>
      <c r="B31" s="2" t="s">
        <v>48</v>
      </c>
      <c r="C31" s="2">
        <v>3881</v>
      </c>
      <c r="D31" s="2">
        <v>6125</v>
      </c>
      <c r="E31" s="2">
        <v>31</v>
      </c>
      <c r="F31" s="2" t="s">
        <v>48</v>
      </c>
      <c r="G31" s="2">
        <v>385</v>
      </c>
      <c r="H31" s="2">
        <v>3839</v>
      </c>
      <c r="I31" s="3"/>
      <c r="J31">
        <f t="shared" si="0"/>
        <v>14230</v>
      </c>
    </row>
    <row r="32" spans="1:10">
      <c r="A32" s="2">
        <v>32</v>
      </c>
      <c r="B32" s="2" t="s">
        <v>49</v>
      </c>
      <c r="C32" s="2">
        <v>1173</v>
      </c>
      <c r="D32" s="2">
        <v>10562</v>
      </c>
      <c r="E32" s="2">
        <v>32</v>
      </c>
      <c r="F32" s="2" t="s">
        <v>49</v>
      </c>
      <c r="G32" s="3"/>
      <c r="H32" s="2">
        <v>1598</v>
      </c>
      <c r="I32" s="3"/>
      <c r="J32">
        <f t="shared" si="0"/>
        <v>13333</v>
      </c>
    </row>
    <row r="33" spans="1:10">
      <c r="A33" s="2">
        <v>33</v>
      </c>
      <c r="B33" s="2" t="s">
        <v>50</v>
      </c>
      <c r="C33" s="2">
        <v>2200</v>
      </c>
      <c r="D33" s="2">
        <v>6528</v>
      </c>
      <c r="E33" s="2">
        <v>33</v>
      </c>
      <c r="F33" s="2" t="s">
        <v>50</v>
      </c>
      <c r="G33" s="2">
        <v>909</v>
      </c>
      <c r="H33" s="2">
        <v>4228</v>
      </c>
      <c r="I33" s="3"/>
      <c r="J33">
        <f t="shared" si="0"/>
        <v>13865</v>
      </c>
    </row>
    <row r="34" spans="1:10">
      <c r="A34" s="2">
        <v>34</v>
      </c>
      <c r="B34" s="2" t="s">
        <v>51</v>
      </c>
      <c r="C34" s="2">
        <v>18505</v>
      </c>
      <c r="D34" s="2">
        <v>66817</v>
      </c>
      <c r="E34" s="2">
        <v>34</v>
      </c>
      <c r="F34" s="2" t="s">
        <v>51</v>
      </c>
      <c r="G34" s="2">
        <v>3319</v>
      </c>
      <c r="H34" s="2">
        <v>40356</v>
      </c>
      <c r="I34" s="2">
        <v>616</v>
      </c>
      <c r="J34">
        <f t="shared" si="0"/>
        <v>129613</v>
      </c>
    </row>
    <row r="35" spans="1:10">
      <c r="A35" s="2">
        <v>35</v>
      </c>
      <c r="B35" s="2" t="s">
        <v>52</v>
      </c>
      <c r="C35" s="2">
        <v>1087</v>
      </c>
      <c r="D35" s="2">
        <v>6252</v>
      </c>
      <c r="E35" s="2">
        <v>35</v>
      </c>
      <c r="F35" s="2" t="s">
        <v>52</v>
      </c>
      <c r="G35" s="2">
        <v>498</v>
      </c>
      <c r="H35" s="2">
        <v>2843</v>
      </c>
      <c r="I35" s="3"/>
      <c r="J35">
        <f t="shared" si="0"/>
        <v>10680</v>
      </c>
    </row>
    <row r="36" spans="1:10">
      <c r="A36" s="2">
        <v>36</v>
      </c>
      <c r="B36" s="2" t="s">
        <v>53</v>
      </c>
      <c r="C36" s="2">
        <v>135939</v>
      </c>
      <c r="D36" s="2">
        <v>204474</v>
      </c>
      <c r="E36" s="2">
        <v>36</v>
      </c>
      <c r="F36" s="2" t="s">
        <v>53</v>
      </c>
      <c r="G36" s="2">
        <v>11627</v>
      </c>
      <c r="H36" s="2">
        <v>89171</v>
      </c>
      <c r="I36" s="2">
        <v>1123</v>
      </c>
      <c r="J36">
        <f t="shared" si="0"/>
        <v>442334</v>
      </c>
    </row>
    <row r="37" spans="1:10">
      <c r="A37" s="2">
        <v>37</v>
      </c>
      <c r="B37" s="2" t="s">
        <v>54</v>
      </c>
      <c r="C37" s="2">
        <v>14986</v>
      </c>
      <c r="D37" s="2">
        <v>43927</v>
      </c>
      <c r="E37" s="2">
        <v>37</v>
      </c>
      <c r="F37" s="2" t="s">
        <v>54</v>
      </c>
      <c r="G37" s="2">
        <v>2687</v>
      </c>
      <c r="H37" s="2">
        <v>19704</v>
      </c>
      <c r="I37" s="2">
        <v>905</v>
      </c>
      <c r="J37">
        <f t="shared" si="0"/>
        <v>82209</v>
      </c>
    </row>
    <row r="38" spans="1:10">
      <c r="A38" s="2">
        <v>38</v>
      </c>
      <c r="B38" s="2" t="s">
        <v>55</v>
      </c>
      <c r="C38" s="2">
        <v>392</v>
      </c>
      <c r="D38" s="2">
        <v>4564</v>
      </c>
      <c r="E38" s="2">
        <v>38</v>
      </c>
      <c r="F38" s="2" t="s">
        <v>55</v>
      </c>
      <c r="G38" s="3"/>
      <c r="H38" s="2">
        <v>1027</v>
      </c>
      <c r="I38" s="3"/>
      <c r="J38">
        <f t="shared" si="0"/>
        <v>5983</v>
      </c>
    </row>
    <row r="39" spans="1:10">
      <c r="A39" s="2">
        <v>39</v>
      </c>
      <c r="B39" s="2" t="s">
        <v>56</v>
      </c>
      <c r="C39" s="2">
        <v>23320</v>
      </c>
      <c r="D39" s="2">
        <v>74203</v>
      </c>
      <c r="E39" s="2">
        <v>39</v>
      </c>
      <c r="F39" s="2" t="s">
        <v>56</v>
      </c>
      <c r="G39" s="2">
        <v>5755</v>
      </c>
      <c r="H39" s="2">
        <v>63789</v>
      </c>
      <c r="I39" s="2">
        <v>1063</v>
      </c>
      <c r="J39">
        <f t="shared" si="0"/>
        <v>168130</v>
      </c>
    </row>
    <row r="40" spans="1:10">
      <c r="A40" s="2">
        <v>40</v>
      </c>
      <c r="B40" s="2" t="s">
        <v>57</v>
      </c>
      <c r="C40" s="2">
        <v>4790</v>
      </c>
      <c r="D40" s="2">
        <v>15740</v>
      </c>
      <c r="E40" s="2">
        <v>40</v>
      </c>
      <c r="F40" s="2" t="s">
        <v>57</v>
      </c>
      <c r="G40" s="2">
        <v>785</v>
      </c>
      <c r="H40" s="2">
        <v>7687</v>
      </c>
      <c r="I40" s="2">
        <v>341</v>
      </c>
      <c r="J40">
        <f t="shared" si="0"/>
        <v>29343</v>
      </c>
    </row>
    <row r="41" spans="1:10">
      <c r="A41" s="2">
        <v>41</v>
      </c>
      <c r="B41" s="2" t="s">
        <v>58</v>
      </c>
      <c r="C41" s="2">
        <v>1179</v>
      </c>
      <c r="D41" s="2">
        <v>27970</v>
      </c>
      <c r="E41" s="2">
        <v>41</v>
      </c>
      <c r="F41" s="2" t="s">
        <v>58</v>
      </c>
      <c r="G41" s="2">
        <v>1148</v>
      </c>
      <c r="H41" s="2">
        <v>6243</v>
      </c>
      <c r="I41" s="3"/>
      <c r="J41">
        <f t="shared" si="0"/>
        <v>36540</v>
      </c>
    </row>
    <row r="42" spans="1:10">
      <c r="A42" s="2">
        <v>42</v>
      </c>
      <c r="B42" s="2" t="s">
        <v>59</v>
      </c>
      <c r="C42" s="2">
        <v>42360</v>
      </c>
      <c r="D42" s="2">
        <v>62272</v>
      </c>
      <c r="E42" s="2">
        <v>42</v>
      </c>
      <c r="F42" s="2" t="s">
        <v>59</v>
      </c>
      <c r="G42" s="2">
        <v>5080</v>
      </c>
      <c r="H42" s="2">
        <v>50707</v>
      </c>
      <c r="I42" s="2">
        <v>650</v>
      </c>
      <c r="J42">
        <f t="shared" si="0"/>
        <v>161069</v>
      </c>
    </row>
    <row r="43" spans="1:10">
      <c r="A43" s="2">
        <v>44</v>
      </c>
      <c r="B43" s="2" t="s">
        <v>60</v>
      </c>
      <c r="C43" s="2">
        <v>6614</v>
      </c>
      <c r="D43" s="2">
        <v>5067</v>
      </c>
      <c r="E43" s="2">
        <v>44</v>
      </c>
      <c r="F43" s="2" t="s">
        <v>60</v>
      </c>
      <c r="G43" s="2">
        <v>1030</v>
      </c>
      <c r="H43" s="2">
        <v>12715</v>
      </c>
      <c r="I43" s="3"/>
      <c r="J43">
        <f t="shared" si="0"/>
        <v>25426</v>
      </c>
    </row>
    <row r="44" spans="1:10">
      <c r="A44" s="2">
        <v>45</v>
      </c>
      <c r="B44" s="2" t="s">
        <v>61</v>
      </c>
      <c r="C44" s="2">
        <v>6907</v>
      </c>
      <c r="D44" s="2">
        <v>18902</v>
      </c>
      <c r="E44" s="2">
        <v>45</v>
      </c>
      <c r="F44" s="2" t="s">
        <v>61</v>
      </c>
      <c r="G44" s="2">
        <v>1444</v>
      </c>
      <c r="H44" s="2">
        <v>13037</v>
      </c>
      <c r="I44" s="2">
        <v>730</v>
      </c>
      <c r="J44">
        <f t="shared" si="0"/>
        <v>41020</v>
      </c>
    </row>
    <row r="45" spans="1:10">
      <c r="A45" s="2">
        <v>46</v>
      </c>
      <c r="B45" s="2" t="s">
        <v>62</v>
      </c>
      <c r="C45" s="2">
        <v>592</v>
      </c>
      <c r="D45" s="2">
        <v>2741</v>
      </c>
      <c r="E45" s="2">
        <v>46</v>
      </c>
      <c r="F45" s="2" t="s">
        <v>62</v>
      </c>
      <c r="G45" s="3"/>
      <c r="H45" s="2">
        <v>2595</v>
      </c>
      <c r="I45" s="3"/>
      <c r="J45">
        <f t="shared" si="0"/>
        <v>5928</v>
      </c>
    </row>
    <row r="46" spans="1:10">
      <c r="A46" s="2">
        <v>47</v>
      </c>
      <c r="B46" s="2" t="s">
        <v>63</v>
      </c>
      <c r="C46" s="2">
        <v>11946</v>
      </c>
      <c r="D46" s="2">
        <v>27148</v>
      </c>
      <c r="E46" s="2">
        <v>47</v>
      </c>
      <c r="F46" s="2" t="s">
        <v>63</v>
      </c>
      <c r="G46" s="2">
        <v>2289</v>
      </c>
      <c r="H46" s="2">
        <v>31438</v>
      </c>
      <c r="I46" s="2">
        <v>372</v>
      </c>
      <c r="J46">
        <f t="shared" si="0"/>
        <v>73193</v>
      </c>
    </row>
    <row r="47" spans="1:10">
      <c r="A47" s="2">
        <v>48</v>
      </c>
      <c r="B47" s="2" t="s">
        <v>64</v>
      </c>
      <c r="C47" s="2">
        <v>26203</v>
      </c>
      <c r="D47" s="2">
        <v>132555</v>
      </c>
      <c r="E47" s="2">
        <v>48</v>
      </c>
      <c r="F47" s="2" t="s">
        <v>64</v>
      </c>
      <c r="G47" s="2">
        <v>5188</v>
      </c>
      <c r="H47" s="2">
        <v>44695</v>
      </c>
      <c r="I47" s="2">
        <v>632</v>
      </c>
      <c r="J47">
        <f t="shared" si="0"/>
        <v>209273</v>
      </c>
    </row>
    <row r="48" spans="1:10">
      <c r="A48" s="2">
        <v>49</v>
      </c>
      <c r="B48" s="2" t="s">
        <v>65</v>
      </c>
      <c r="C48" s="2">
        <v>473</v>
      </c>
      <c r="D48" s="2">
        <v>8627</v>
      </c>
      <c r="E48" s="2">
        <v>49</v>
      </c>
      <c r="F48" s="2" t="s">
        <v>65</v>
      </c>
      <c r="G48" s="2">
        <v>433</v>
      </c>
      <c r="H48" s="2">
        <v>2707</v>
      </c>
      <c r="I48" s="3"/>
      <c r="J48">
        <f t="shared" si="0"/>
        <v>12240</v>
      </c>
    </row>
    <row r="49" spans="1:14">
      <c r="A49" s="2">
        <v>50</v>
      </c>
      <c r="B49" s="2" t="s">
        <v>66</v>
      </c>
      <c r="C49" s="3"/>
      <c r="D49" s="2">
        <v>4826</v>
      </c>
      <c r="E49" s="2">
        <v>50</v>
      </c>
      <c r="F49" s="2" t="s">
        <v>66</v>
      </c>
      <c r="G49" s="3"/>
      <c r="H49" s="2">
        <v>2066</v>
      </c>
      <c r="I49" s="3"/>
      <c r="J49">
        <f t="shared" si="0"/>
        <v>6892</v>
      </c>
    </row>
    <row r="50" spans="1:14">
      <c r="A50" s="2">
        <v>51</v>
      </c>
      <c r="B50" s="2" t="s">
        <v>67</v>
      </c>
      <c r="C50" s="2">
        <v>8300</v>
      </c>
      <c r="D50" s="2">
        <v>38086</v>
      </c>
      <c r="E50" s="2">
        <v>51</v>
      </c>
      <c r="F50" s="2" t="s">
        <v>67</v>
      </c>
      <c r="G50" s="2">
        <v>1850</v>
      </c>
      <c r="H50" s="2">
        <v>22232</v>
      </c>
      <c r="I50" s="2">
        <v>255</v>
      </c>
      <c r="J50">
        <f t="shared" si="0"/>
        <v>70723</v>
      </c>
    </row>
    <row r="51" spans="1:14">
      <c r="A51" s="2">
        <v>53</v>
      </c>
      <c r="B51" s="2" t="s">
        <v>68</v>
      </c>
      <c r="C51" s="2">
        <v>6804</v>
      </c>
      <c r="D51" s="2">
        <v>48670</v>
      </c>
      <c r="E51" s="2">
        <v>53</v>
      </c>
      <c r="F51" s="2" t="s">
        <v>68</v>
      </c>
      <c r="G51" s="2">
        <v>1857</v>
      </c>
      <c r="H51" s="2">
        <v>10562</v>
      </c>
      <c r="I51" s="3"/>
      <c r="J51">
        <f t="shared" si="0"/>
        <v>67893</v>
      </c>
    </row>
    <row r="52" spans="1:14">
      <c r="A52" s="2">
        <v>54</v>
      </c>
      <c r="B52" s="2" t="s">
        <v>69</v>
      </c>
      <c r="C52" s="2">
        <v>3506</v>
      </c>
      <c r="D52" s="2">
        <v>9157</v>
      </c>
      <c r="E52" s="2">
        <v>54</v>
      </c>
      <c r="F52" s="2" t="s">
        <v>69</v>
      </c>
      <c r="G52" s="3"/>
      <c r="H52" s="2">
        <v>7268</v>
      </c>
      <c r="I52" s="3"/>
      <c r="J52">
        <f t="shared" si="0"/>
        <v>19931</v>
      </c>
    </row>
    <row r="53" spans="1:14">
      <c r="A53" s="2">
        <v>55</v>
      </c>
      <c r="B53" s="2" t="s">
        <v>70</v>
      </c>
      <c r="C53" s="2">
        <v>6717</v>
      </c>
      <c r="D53" s="2">
        <v>20073</v>
      </c>
      <c r="E53" s="2">
        <v>55</v>
      </c>
      <c r="F53" s="2" t="s">
        <v>70</v>
      </c>
      <c r="G53" s="2">
        <v>1275</v>
      </c>
      <c r="H53" s="2">
        <v>24308</v>
      </c>
      <c r="I53" s="3"/>
      <c r="J53">
        <f t="shared" si="0"/>
        <v>52373</v>
      </c>
    </row>
    <row r="54" spans="1:14">
      <c r="A54" s="2">
        <v>56</v>
      </c>
      <c r="B54" s="2" t="s">
        <v>71</v>
      </c>
      <c r="C54" s="2">
        <v>174</v>
      </c>
      <c r="D54" s="2">
        <v>1107</v>
      </c>
      <c r="E54" s="2">
        <v>56</v>
      </c>
      <c r="F54" s="2" t="s">
        <v>71</v>
      </c>
      <c r="G54" s="3"/>
      <c r="H54" s="2">
        <v>885</v>
      </c>
      <c r="I54" s="3"/>
      <c r="J54">
        <f t="shared" si="0"/>
        <v>2166</v>
      </c>
    </row>
    <row r="55" spans="1:14">
      <c r="A55" s="2">
        <v>72</v>
      </c>
      <c r="B55" s="2" t="s">
        <v>72</v>
      </c>
      <c r="C55" s="2">
        <v>46592</v>
      </c>
      <c r="D55" s="2">
        <v>25244</v>
      </c>
      <c r="E55" s="2">
        <v>72</v>
      </c>
      <c r="F55" s="2" t="s">
        <v>72</v>
      </c>
      <c r="G55" s="2">
        <v>841</v>
      </c>
      <c r="H55" s="2">
        <v>15212</v>
      </c>
      <c r="I55" s="3"/>
      <c r="J55">
        <f t="shared" si="0"/>
        <v>87889</v>
      </c>
    </row>
    <row r="56" spans="1:14">
      <c r="A56" s="2">
        <v>99</v>
      </c>
      <c r="B56" s="2" t="s">
        <v>73</v>
      </c>
      <c r="C56" s="2">
        <v>185177</v>
      </c>
      <c r="D56" s="2">
        <v>502760</v>
      </c>
      <c r="E56" s="2">
        <v>99</v>
      </c>
      <c r="F56" s="2" t="s">
        <v>73</v>
      </c>
      <c r="G56" s="2">
        <v>16115</v>
      </c>
      <c r="H56" s="2">
        <v>202825</v>
      </c>
      <c r="I56" s="2">
        <v>15410</v>
      </c>
      <c r="J56">
        <f t="shared" si="0"/>
        <v>922287</v>
      </c>
    </row>
    <row r="57" spans="1:14">
      <c r="A57" t="s">
        <v>74</v>
      </c>
      <c r="C57">
        <f>SUM(C4:C55)</f>
        <v>600691</v>
      </c>
      <c r="D57">
        <f>SUM(D4:D55)</f>
        <v>1884263</v>
      </c>
      <c r="G57">
        <f>SUM(G4:G55)</f>
        <v>101546</v>
      </c>
      <c r="H57">
        <f>SUM(H4:H55)</f>
        <v>1003622</v>
      </c>
      <c r="I57">
        <f>SUM(I4:I55)</f>
        <v>14782</v>
      </c>
      <c r="J57">
        <f t="shared" si="0"/>
        <v>3604904</v>
      </c>
    </row>
    <row r="58" spans="1:14">
      <c r="A58" t="s">
        <v>75</v>
      </c>
      <c r="C58">
        <f>SUM(C4:C56)</f>
        <v>785868</v>
      </c>
      <c r="D58">
        <f>SUM(D4:D56)</f>
        <v>2387023</v>
      </c>
      <c r="G58">
        <f>SUM(G4:G56)</f>
        <v>117661</v>
      </c>
      <c r="H58">
        <f>SUM(H4:H56)</f>
        <v>1206447</v>
      </c>
      <c r="I58">
        <f>SUM(I4:I56)</f>
        <v>30192</v>
      </c>
      <c r="J58">
        <f>SUM(J4:J56)</f>
        <v>4527191</v>
      </c>
      <c r="K58">
        <f>J56/J58</f>
        <v>0.20372168967467907</v>
      </c>
    </row>
    <row r="59" spans="1:14">
      <c r="B59" t="s">
        <v>76</v>
      </c>
      <c r="C59" s="7">
        <f>C56/C57</f>
        <v>0.3082733052434613</v>
      </c>
      <c r="D59" s="7">
        <f>D56/D57</f>
        <v>0.26682050223349923</v>
      </c>
      <c r="E59" s="7"/>
      <c r="F59" s="7"/>
      <c r="G59" s="7">
        <f>G56/G57</f>
        <v>0.15869655131664467</v>
      </c>
      <c r="H59" s="7">
        <f>H56/H57</f>
        <v>0.20209301908487459</v>
      </c>
      <c r="I59" s="7">
        <f>I56/I57</f>
        <v>1.0424841022865647</v>
      </c>
      <c r="J59" s="7">
        <f>J56/J57</f>
        <v>0.25584231924067879</v>
      </c>
    </row>
    <row r="60" spans="1:14" ht="18.75">
      <c r="A60" s="8" t="s">
        <v>77</v>
      </c>
      <c r="B60" t="s">
        <v>78</v>
      </c>
    </row>
    <row r="61" spans="1:14" s="6" customFormat="1" ht="51.75" customHeight="1">
      <c r="A61" t="s">
        <v>79</v>
      </c>
      <c r="B61"/>
      <c r="C61" s="9" t="s">
        <v>80</v>
      </c>
      <c r="D61" s="9" t="s">
        <v>81</v>
      </c>
      <c r="E61" s="9"/>
      <c r="F61" s="9"/>
      <c r="G61" s="9" t="s">
        <v>82</v>
      </c>
      <c r="H61" s="9" t="s">
        <v>83</v>
      </c>
      <c r="I61" s="9" t="s">
        <v>84</v>
      </c>
      <c r="J61" s="5"/>
      <c r="K61" s="5"/>
      <c r="L61" s="5"/>
      <c r="M61" s="5"/>
      <c r="N61" s="5"/>
    </row>
    <row r="62" spans="1:14">
      <c r="A62" t="s">
        <v>85</v>
      </c>
      <c r="C62">
        <v>29957</v>
      </c>
      <c r="D62">
        <v>99530</v>
      </c>
      <c r="G62">
        <v>3752</v>
      </c>
      <c r="H62">
        <v>59394</v>
      </c>
      <c r="I62">
        <v>967</v>
      </c>
      <c r="J62" s="5"/>
      <c r="K62" s="5"/>
      <c r="L62" s="5"/>
      <c r="M62" s="5"/>
      <c r="N62" s="5"/>
    </row>
    <row r="63" spans="1:14">
      <c r="A63" t="s">
        <v>86</v>
      </c>
      <c r="C63" s="7">
        <f>C62/C25-1</f>
        <v>0.31252190676480907</v>
      </c>
      <c r="D63" s="7">
        <f>D62/D25-1</f>
        <v>0.29557554378246098</v>
      </c>
      <c r="E63" s="7"/>
      <c r="F63" s="7"/>
      <c r="G63" s="7">
        <f>G62/G25-1</f>
        <v>0.189977798921662</v>
      </c>
      <c r="H63" s="7">
        <f>H62/H25-1</f>
        <v>0.22406331148757275</v>
      </c>
      <c r="I63" s="7">
        <f>I62/I25-1</f>
        <v>0.48998459167950692</v>
      </c>
    </row>
  </sheetData>
  <mergeCells count="2">
    <mergeCell ref="A2:D2"/>
    <mergeCell ref="E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32A4-0DAD-4491-AAF7-A4B05FA9AF82}">
  <dimension ref="A1:O41"/>
  <sheetViews>
    <sheetView workbookViewId="0">
      <selection activeCell="A35" sqref="A35:C41"/>
    </sheetView>
  </sheetViews>
  <sheetFormatPr defaultRowHeight="15"/>
  <cols>
    <col min="1" max="1" width="16.85546875" customWidth="1"/>
    <col min="2" max="2" width="18.28515625" customWidth="1"/>
    <col min="3" max="3" width="17" customWidth="1"/>
    <col min="4" max="4" width="11" customWidth="1"/>
    <col min="5" max="5" width="10.7109375" customWidth="1"/>
    <col min="7" max="7" width="10.140625" customWidth="1"/>
    <col min="10" max="10" width="18.28515625" customWidth="1"/>
    <col min="12" max="12" width="15" customWidth="1"/>
  </cols>
  <sheetData>
    <row r="1" spans="1:15">
      <c r="A1" s="4" t="s">
        <v>87</v>
      </c>
    </row>
    <row r="2" spans="1:15">
      <c r="A2" s="33" t="s">
        <v>88</v>
      </c>
      <c r="B2" s="33"/>
      <c r="C2" s="33"/>
      <c r="D2" s="33"/>
      <c r="E2" s="33"/>
      <c r="F2" s="33"/>
      <c r="G2" s="33"/>
      <c r="H2" s="33" t="s">
        <v>89</v>
      </c>
      <c r="I2" s="33"/>
      <c r="J2" s="33"/>
      <c r="K2" s="33"/>
      <c r="L2" s="33"/>
      <c r="M2" s="33"/>
      <c r="N2" s="33"/>
      <c r="O2" s="33"/>
    </row>
    <row r="3" spans="1:15">
      <c r="A3" s="1" t="s">
        <v>13</v>
      </c>
      <c r="B3" s="1" t="s">
        <v>14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13</v>
      </c>
      <c r="I3" s="1" t="s">
        <v>14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95</v>
      </c>
      <c r="O3" s="1" t="s">
        <v>94</v>
      </c>
    </row>
    <row r="4" spans="1:15">
      <c r="A4" s="2">
        <v>25</v>
      </c>
      <c r="B4" s="2" t="s">
        <v>42</v>
      </c>
      <c r="C4" s="2" t="s">
        <v>96</v>
      </c>
      <c r="D4" s="2">
        <v>1008.14</v>
      </c>
      <c r="E4" s="2">
        <v>185.25</v>
      </c>
      <c r="F4" s="3"/>
      <c r="G4" s="2">
        <v>39.700000000000003</v>
      </c>
      <c r="H4" s="2">
        <v>25</v>
      </c>
      <c r="I4" s="2" t="s">
        <v>42</v>
      </c>
      <c r="J4" s="2" t="s">
        <v>96</v>
      </c>
      <c r="K4" s="2">
        <v>3608.25</v>
      </c>
      <c r="L4" s="2">
        <v>172.91</v>
      </c>
      <c r="M4" s="3"/>
      <c r="N4" s="2">
        <v>15.83</v>
      </c>
      <c r="O4" s="2">
        <v>236.24</v>
      </c>
    </row>
    <row r="5" spans="1:15">
      <c r="A5" s="2">
        <v>25</v>
      </c>
      <c r="B5" s="2" t="s">
        <v>42</v>
      </c>
      <c r="C5" s="2" t="s">
        <v>97</v>
      </c>
      <c r="D5" s="3"/>
      <c r="E5" s="2">
        <v>8982.5300000000007</v>
      </c>
      <c r="F5" s="3"/>
      <c r="G5" s="3"/>
      <c r="H5" s="2">
        <v>25</v>
      </c>
      <c r="I5" s="2" t="s">
        <v>42</v>
      </c>
      <c r="J5" s="2" t="s">
        <v>97</v>
      </c>
      <c r="K5" s="2">
        <v>680.83</v>
      </c>
      <c r="L5" s="2">
        <v>16390.939999999999</v>
      </c>
      <c r="M5" s="2">
        <v>775.83</v>
      </c>
      <c r="N5" s="2">
        <v>364.17</v>
      </c>
      <c r="O5" s="2">
        <v>395.83</v>
      </c>
    </row>
    <row r="6" spans="1:15">
      <c r="A6" s="2">
        <v>25</v>
      </c>
      <c r="B6" s="2" t="s">
        <v>42</v>
      </c>
      <c r="C6" s="2" t="s">
        <v>98</v>
      </c>
      <c r="D6" s="3"/>
      <c r="E6" s="2">
        <v>10779.03</v>
      </c>
      <c r="F6" s="3"/>
      <c r="G6" s="3"/>
      <c r="H6" s="2">
        <v>25</v>
      </c>
      <c r="I6" s="2" t="s">
        <v>42</v>
      </c>
      <c r="J6" s="2" t="s">
        <v>98</v>
      </c>
      <c r="K6" s="2">
        <v>1187.49</v>
      </c>
      <c r="L6" s="2">
        <v>14180.23</v>
      </c>
      <c r="M6" s="2">
        <v>380</v>
      </c>
      <c r="N6" s="2">
        <v>332.5</v>
      </c>
      <c r="O6" s="2">
        <v>158.33000000000001</v>
      </c>
    </row>
    <row r="7" spans="1:15">
      <c r="A7" s="2">
        <v>25</v>
      </c>
      <c r="B7" s="2" t="s">
        <v>42</v>
      </c>
      <c r="C7" s="2" t="s">
        <v>99</v>
      </c>
      <c r="D7" s="3"/>
      <c r="E7" s="2">
        <v>3931.68</v>
      </c>
      <c r="F7" s="3"/>
      <c r="G7" s="3"/>
      <c r="H7" s="2">
        <v>25</v>
      </c>
      <c r="I7" s="2" t="s">
        <v>42</v>
      </c>
      <c r="J7" s="2" t="s">
        <v>99</v>
      </c>
      <c r="K7" s="2">
        <v>459.16</v>
      </c>
      <c r="L7" s="2">
        <v>5989.33</v>
      </c>
      <c r="M7" s="2">
        <v>174.17</v>
      </c>
      <c r="N7" s="2">
        <v>31.67</v>
      </c>
      <c r="O7" s="2">
        <v>47.5</v>
      </c>
    </row>
    <row r="8" spans="1:15">
      <c r="A8" s="2">
        <v>25</v>
      </c>
      <c r="B8" s="2" t="s">
        <v>42</v>
      </c>
      <c r="C8" s="2" t="s">
        <v>100</v>
      </c>
      <c r="D8" s="3"/>
      <c r="E8" s="2">
        <v>4300.28</v>
      </c>
      <c r="F8" s="3"/>
      <c r="G8" s="3"/>
      <c r="H8" s="2">
        <v>25</v>
      </c>
      <c r="I8" s="2" t="s">
        <v>42</v>
      </c>
      <c r="J8" s="2" t="s">
        <v>100</v>
      </c>
      <c r="K8" s="2">
        <v>221.67</v>
      </c>
      <c r="L8" s="2">
        <v>6366.97</v>
      </c>
      <c r="M8" s="2">
        <v>110.83</v>
      </c>
      <c r="N8" s="2">
        <v>31.67</v>
      </c>
      <c r="O8" s="2">
        <v>47.5</v>
      </c>
    </row>
    <row r="9" spans="1:15">
      <c r="A9" s="2">
        <v>25</v>
      </c>
      <c r="B9" s="2" t="s">
        <v>42</v>
      </c>
      <c r="C9" s="2" t="s">
        <v>101</v>
      </c>
      <c r="D9" s="3"/>
      <c r="E9" s="2">
        <v>1323.21</v>
      </c>
      <c r="F9" s="3"/>
      <c r="G9" s="3"/>
      <c r="H9" s="2">
        <v>25</v>
      </c>
      <c r="I9" s="2" t="s">
        <v>42</v>
      </c>
      <c r="J9" s="2" t="s">
        <v>101</v>
      </c>
      <c r="K9" s="2">
        <v>174.17</v>
      </c>
      <c r="L9" s="2">
        <v>1966.13</v>
      </c>
      <c r="M9" s="2">
        <v>63.33</v>
      </c>
      <c r="N9" s="3"/>
      <c r="O9" s="2">
        <v>126.67</v>
      </c>
    </row>
    <row r="10" spans="1:15">
      <c r="A10" s="2">
        <v>25</v>
      </c>
      <c r="B10" s="2" t="s">
        <v>42</v>
      </c>
      <c r="C10" s="2" t="s">
        <v>102</v>
      </c>
      <c r="D10" s="3"/>
      <c r="E10" s="2">
        <v>6093.51</v>
      </c>
      <c r="F10" s="3"/>
      <c r="G10" s="3"/>
      <c r="H10" s="2">
        <v>25</v>
      </c>
      <c r="I10" s="2" t="s">
        <v>42</v>
      </c>
      <c r="J10" s="2" t="s">
        <v>102</v>
      </c>
      <c r="K10" s="2">
        <v>316.67</v>
      </c>
      <c r="L10" s="2">
        <v>8332.9500000000007</v>
      </c>
      <c r="M10" s="2">
        <v>427.5</v>
      </c>
      <c r="N10" s="2">
        <v>158.33000000000001</v>
      </c>
      <c r="O10" s="2">
        <v>31.67</v>
      </c>
    </row>
    <row r="11" spans="1:15">
      <c r="A11" s="2">
        <v>25</v>
      </c>
      <c r="B11" s="2" t="s">
        <v>42</v>
      </c>
      <c r="C11" s="2" t="s">
        <v>103</v>
      </c>
      <c r="D11" s="3"/>
      <c r="E11" s="2">
        <v>3870.72</v>
      </c>
      <c r="F11" s="3"/>
      <c r="G11" s="3"/>
      <c r="H11" s="2">
        <v>25</v>
      </c>
      <c r="I11" s="2" t="s">
        <v>42</v>
      </c>
      <c r="J11" s="2" t="s">
        <v>103</v>
      </c>
      <c r="K11" s="2">
        <v>190</v>
      </c>
      <c r="L11" s="2">
        <v>5515.44</v>
      </c>
      <c r="M11" s="2">
        <v>364.17</v>
      </c>
      <c r="N11" s="2">
        <v>47.5</v>
      </c>
      <c r="O11" s="3"/>
    </row>
    <row r="12" spans="1:15">
      <c r="A12" s="2">
        <v>25</v>
      </c>
      <c r="B12" s="2" t="s">
        <v>42</v>
      </c>
      <c r="C12" s="2" t="s">
        <v>104</v>
      </c>
      <c r="D12" s="3"/>
      <c r="E12" s="2">
        <v>4672.1099999999997</v>
      </c>
      <c r="F12" s="2">
        <v>13.23</v>
      </c>
      <c r="G12" s="3"/>
      <c r="H12" s="2">
        <v>25</v>
      </c>
      <c r="I12" s="2" t="s">
        <v>42</v>
      </c>
      <c r="J12" s="2" t="s">
        <v>104</v>
      </c>
      <c r="K12" s="2">
        <v>427.5</v>
      </c>
      <c r="L12" s="2">
        <v>7933.21</v>
      </c>
      <c r="M12" s="2">
        <v>570</v>
      </c>
      <c r="N12" s="2">
        <v>109.58</v>
      </c>
      <c r="O12" s="2">
        <v>15.83</v>
      </c>
    </row>
    <row r="13" spans="1:15">
      <c r="A13" s="2">
        <v>25</v>
      </c>
      <c r="B13" s="2" t="s">
        <v>42</v>
      </c>
      <c r="C13" s="2" t="s">
        <v>105</v>
      </c>
      <c r="D13" s="3"/>
      <c r="E13" s="2">
        <v>4653.67</v>
      </c>
      <c r="F13" s="3"/>
      <c r="G13" s="3"/>
      <c r="H13" s="2">
        <v>25</v>
      </c>
      <c r="I13" s="2" t="s">
        <v>42</v>
      </c>
      <c r="J13" s="2" t="s">
        <v>105</v>
      </c>
      <c r="K13" s="2">
        <v>427.5</v>
      </c>
      <c r="L13" s="2">
        <v>12675.33</v>
      </c>
      <c r="M13" s="2">
        <v>918.33</v>
      </c>
      <c r="N13" s="2">
        <v>63.33</v>
      </c>
      <c r="O13" s="3"/>
    </row>
    <row r="14" spans="1:15">
      <c r="A14" s="2">
        <v>25</v>
      </c>
      <c r="B14" s="2" t="s">
        <v>42</v>
      </c>
      <c r="C14" s="2" t="s">
        <v>106</v>
      </c>
      <c r="D14" s="3"/>
      <c r="E14" s="2">
        <v>648.37</v>
      </c>
      <c r="F14" s="3"/>
      <c r="G14" s="3"/>
      <c r="H14" s="2">
        <v>25</v>
      </c>
      <c r="I14" s="2" t="s">
        <v>42</v>
      </c>
      <c r="J14" s="2" t="s">
        <v>106</v>
      </c>
      <c r="K14" s="2">
        <v>95</v>
      </c>
      <c r="L14" s="2">
        <v>1473.27</v>
      </c>
      <c r="M14" s="2">
        <v>31.67</v>
      </c>
      <c r="N14" s="2">
        <v>15.83</v>
      </c>
      <c r="O14" s="2">
        <v>95</v>
      </c>
    </row>
    <row r="15" spans="1:15">
      <c r="A15" s="2">
        <v>25</v>
      </c>
      <c r="B15" s="2" t="s">
        <v>42</v>
      </c>
      <c r="C15" s="2" t="s">
        <v>107</v>
      </c>
      <c r="D15" s="3"/>
      <c r="E15" s="2">
        <v>1822.58</v>
      </c>
      <c r="F15" s="3"/>
      <c r="G15" s="3"/>
      <c r="H15" s="2">
        <v>25</v>
      </c>
      <c r="I15" s="2" t="s">
        <v>42</v>
      </c>
      <c r="J15" s="2" t="s">
        <v>107</v>
      </c>
      <c r="K15" s="2">
        <v>221.67</v>
      </c>
      <c r="L15" s="2">
        <v>3914.4</v>
      </c>
      <c r="M15" s="2">
        <v>221.67</v>
      </c>
      <c r="N15" s="2">
        <v>79.17</v>
      </c>
      <c r="O15" s="2">
        <v>284.37</v>
      </c>
    </row>
    <row r="17" spans="1:15">
      <c r="A17" t="s">
        <v>108</v>
      </c>
    </row>
    <row r="18" spans="1:15">
      <c r="A18" s="33" t="s">
        <v>88</v>
      </c>
      <c r="B18" s="33"/>
      <c r="C18" s="33"/>
      <c r="D18" s="33"/>
      <c r="E18" s="33"/>
      <c r="F18" s="33"/>
      <c r="G18" s="33"/>
      <c r="H18" s="4" t="s">
        <v>89</v>
      </c>
      <c r="I18" s="4"/>
      <c r="J18" s="4"/>
      <c r="K18" s="4"/>
      <c r="L18" s="4"/>
      <c r="M18" s="4"/>
      <c r="N18" s="4"/>
      <c r="O18" s="4"/>
    </row>
    <row r="19" spans="1:15">
      <c r="A19" s="1" t="s">
        <v>13</v>
      </c>
      <c r="B19" s="1" t="s">
        <v>14</v>
      </c>
      <c r="C19" s="1" t="s">
        <v>109</v>
      </c>
      <c r="D19" s="1" t="s">
        <v>91</v>
      </c>
      <c r="E19" s="1" t="s">
        <v>92</v>
      </c>
      <c r="F19" s="1" t="s">
        <v>93</v>
      </c>
      <c r="G19" s="1" t="s">
        <v>94</v>
      </c>
      <c r="H19" s="1" t="s">
        <v>13</v>
      </c>
      <c r="I19" s="1" t="s">
        <v>14</v>
      </c>
      <c r="J19" s="1" t="s">
        <v>109</v>
      </c>
      <c r="K19" s="1" t="s">
        <v>91</v>
      </c>
      <c r="L19" s="1" t="s">
        <v>92</v>
      </c>
      <c r="M19" s="1" t="s">
        <v>93</v>
      </c>
      <c r="N19" s="1" t="s">
        <v>95</v>
      </c>
      <c r="O19" s="1" t="s">
        <v>94</v>
      </c>
    </row>
    <row r="20" spans="1:15">
      <c r="A20" s="2">
        <v>25</v>
      </c>
      <c r="B20" s="2" t="s">
        <v>42</v>
      </c>
      <c r="C20" s="2" t="s">
        <v>96</v>
      </c>
      <c r="D20" s="2">
        <v>1008.14</v>
      </c>
      <c r="E20" s="2">
        <v>224.95</v>
      </c>
      <c r="F20" s="3"/>
      <c r="G20" s="2">
        <v>39.700000000000003</v>
      </c>
      <c r="H20" s="2">
        <v>25</v>
      </c>
      <c r="I20" s="2" t="s">
        <v>42</v>
      </c>
      <c r="J20" s="2" t="s">
        <v>96</v>
      </c>
      <c r="K20" s="10">
        <v>6759.07</v>
      </c>
      <c r="L20" s="10">
        <v>203.95</v>
      </c>
      <c r="M20" s="11"/>
      <c r="N20" s="10">
        <v>15.83</v>
      </c>
      <c r="O20" s="10">
        <v>252.08</v>
      </c>
    </row>
    <row r="21" spans="1:15">
      <c r="A21" s="2">
        <v>25</v>
      </c>
      <c r="B21" s="2" t="s">
        <v>42</v>
      </c>
      <c r="C21" s="2" t="s">
        <v>97</v>
      </c>
      <c r="D21" s="3"/>
      <c r="E21" s="2">
        <v>16063.68</v>
      </c>
      <c r="F21" s="2">
        <v>13.23</v>
      </c>
      <c r="G21" s="3"/>
      <c r="H21" s="2">
        <v>25</v>
      </c>
      <c r="I21" s="2" t="s">
        <v>42</v>
      </c>
      <c r="J21" s="2" t="s">
        <v>97</v>
      </c>
      <c r="K21" s="10">
        <v>285</v>
      </c>
      <c r="L21" s="10">
        <v>23358.62</v>
      </c>
      <c r="M21" s="10">
        <v>997.5</v>
      </c>
      <c r="N21" s="10">
        <v>585.83000000000004</v>
      </c>
      <c r="O21" s="10">
        <v>443.33</v>
      </c>
    </row>
    <row r="22" spans="1:15">
      <c r="A22" s="2">
        <v>25</v>
      </c>
      <c r="B22" s="2" t="s">
        <v>42</v>
      </c>
      <c r="C22" s="2" t="s">
        <v>98</v>
      </c>
      <c r="D22" s="3"/>
      <c r="E22" s="2">
        <v>4494.13</v>
      </c>
      <c r="F22" s="3"/>
      <c r="G22" s="3"/>
      <c r="H22" s="2">
        <v>25</v>
      </c>
      <c r="I22" s="2" t="s">
        <v>42</v>
      </c>
      <c r="J22" s="2" t="s">
        <v>98</v>
      </c>
      <c r="K22" s="10">
        <v>31.67</v>
      </c>
      <c r="L22" s="10">
        <v>6941.51</v>
      </c>
      <c r="M22" s="10">
        <v>95</v>
      </c>
      <c r="N22" s="10">
        <v>95</v>
      </c>
      <c r="O22" s="10">
        <v>31.67</v>
      </c>
    </row>
    <row r="23" spans="1:15">
      <c r="A23" s="2">
        <v>25</v>
      </c>
      <c r="B23" s="2" t="s">
        <v>42</v>
      </c>
      <c r="C23" s="2" t="s">
        <v>99</v>
      </c>
      <c r="D23" s="3"/>
      <c r="E23" s="2">
        <v>4192.3</v>
      </c>
      <c r="F23" s="3"/>
      <c r="G23" s="3"/>
      <c r="H23" s="2">
        <v>25</v>
      </c>
      <c r="I23" s="2" t="s">
        <v>42</v>
      </c>
      <c r="J23" s="2" t="s">
        <v>99</v>
      </c>
      <c r="K23" s="10">
        <v>47.5</v>
      </c>
      <c r="L23" s="10">
        <v>6598.05</v>
      </c>
      <c r="M23" s="10">
        <v>174.17</v>
      </c>
      <c r="N23" s="10">
        <v>31.67</v>
      </c>
      <c r="O23" s="10">
        <v>63.33</v>
      </c>
    </row>
    <row r="24" spans="1:15">
      <c r="A24" s="2">
        <v>25</v>
      </c>
      <c r="B24" s="2" t="s">
        <v>42</v>
      </c>
      <c r="C24" s="2" t="s">
        <v>100</v>
      </c>
      <c r="D24" s="3"/>
      <c r="E24" s="2">
        <v>4908.95</v>
      </c>
      <c r="F24" s="3"/>
      <c r="G24" s="3"/>
      <c r="H24" s="2">
        <v>25</v>
      </c>
      <c r="I24" s="2" t="s">
        <v>42</v>
      </c>
      <c r="J24" s="2" t="s">
        <v>100</v>
      </c>
      <c r="K24" s="10">
        <v>79.17</v>
      </c>
      <c r="L24" s="10">
        <v>6181.36</v>
      </c>
      <c r="M24" s="10">
        <v>126.67</v>
      </c>
      <c r="N24" s="10">
        <v>31.67</v>
      </c>
      <c r="O24" s="10">
        <v>31.67</v>
      </c>
    </row>
    <row r="25" spans="1:15">
      <c r="A25" s="2">
        <v>25</v>
      </c>
      <c r="B25" s="2" t="s">
        <v>42</v>
      </c>
      <c r="C25" s="2" t="s">
        <v>101</v>
      </c>
      <c r="D25" s="3"/>
      <c r="E25" s="2">
        <v>1376.14</v>
      </c>
      <c r="F25" s="3"/>
      <c r="G25" s="3"/>
      <c r="H25" s="2">
        <v>25</v>
      </c>
      <c r="I25" s="2" t="s">
        <v>42</v>
      </c>
      <c r="J25" s="2" t="s">
        <v>101</v>
      </c>
      <c r="K25" s="10">
        <v>15.83</v>
      </c>
      <c r="L25" s="10">
        <v>2108.63</v>
      </c>
      <c r="M25" s="10">
        <v>63.33</v>
      </c>
      <c r="N25" s="11"/>
      <c r="O25" s="10">
        <v>142.5</v>
      </c>
    </row>
    <row r="26" spans="1:15">
      <c r="A26" s="2">
        <v>25</v>
      </c>
      <c r="B26" s="2" t="s">
        <v>42</v>
      </c>
      <c r="C26" s="2" t="s">
        <v>102</v>
      </c>
      <c r="D26" s="3"/>
      <c r="E26" s="2">
        <v>5748.35</v>
      </c>
      <c r="F26" s="3"/>
      <c r="G26" s="3"/>
      <c r="H26" s="2">
        <v>25</v>
      </c>
      <c r="I26" s="2" t="s">
        <v>42</v>
      </c>
      <c r="J26" s="2" t="s">
        <v>102</v>
      </c>
      <c r="K26" s="10">
        <v>126.67</v>
      </c>
      <c r="L26" s="10">
        <v>7972.55</v>
      </c>
      <c r="M26" s="10">
        <v>427.5</v>
      </c>
      <c r="N26" s="10">
        <v>174.17</v>
      </c>
      <c r="O26" s="10">
        <v>31.67</v>
      </c>
    </row>
    <row r="27" spans="1:15">
      <c r="A27" s="2">
        <v>25</v>
      </c>
      <c r="B27" s="2" t="s">
        <v>42</v>
      </c>
      <c r="C27" s="2" t="s">
        <v>103</v>
      </c>
      <c r="D27" s="3"/>
      <c r="E27" s="2">
        <v>3286.75</v>
      </c>
      <c r="F27" s="3"/>
      <c r="G27" s="3"/>
      <c r="H27" s="2">
        <v>25</v>
      </c>
      <c r="I27" s="2" t="s">
        <v>42</v>
      </c>
      <c r="J27" s="2" t="s">
        <v>103</v>
      </c>
      <c r="K27" s="10">
        <v>95</v>
      </c>
      <c r="L27" s="10">
        <v>5236.09</v>
      </c>
      <c r="M27" s="10">
        <v>364.17</v>
      </c>
      <c r="N27" s="10">
        <v>31.04</v>
      </c>
      <c r="O27" s="11"/>
    </row>
    <row r="28" spans="1:15">
      <c r="A28" s="2">
        <v>25</v>
      </c>
      <c r="B28" s="2" t="s">
        <v>42</v>
      </c>
      <c r="C28" s="2" t="s">
        <v>104</v>
      </c>
      <c r="D28" s="3"/>
      <c r="E28" s="2">
        <v>3661.27</v>
      </c>
      <c r="F28" s="3"/>
      <c r="G28" s="3"/>
      <c r="H28" s="2">
        <v>25</v>
      </c>
      <c r="I28" s="2" t="s">
        <v>42</v>
      </c>
      <c r="J28" s="2" t="s">
        <v>104</v>
      </c>
      <c r="K28" s="10">
        <v>237.5</v>
      </c>
      <c r="L28" s="10">
        <v>7323.87</v>
      </c>
      <c r="M28" s="10">
        <v>570</v>
      </c>
      <c r="N28" s="10">
        <v>94.37</v>
      </c>
      <c r="O28" s="10">
        <v>15.83</v>
      </c>
    </row>
    <row r="29" spans="1:15">
      <c r="A29" s="2">
        <v>25</v>
      </c>
      <c r="B29" s="2" t="s">
        <v>42</v>
      </c>
      <c r="C29" s="2" t="s">
        <v>105</v>
      </c>
      <c r="D29" s="3"/>
      <c r="E29" s="2">
        <v>4190.55</v>
      </c>
      <c r="F29" s="3"/>
      <c r="G29" s="3"/>
      <c r="H29" s="2">
        <v>25</v>
      </c>
      <c r="I29" s="2" t="s">
        <v>42</v>
      </c>
      <c r="J29" s="2" t="s">
        <v>105</v>
      </c>
      <c r="K29" s="10">
        <v>285</v>
      </c>
      <c r="L29" s="10">
        <v>12156.59</v>
      </c>
      <c r="M29" s="10">
        <v>886.66</v>
      </c>
      <c r="N29" s="10">
        <v>63.33</v>
      </c>
      <c r="O29" s="11"/>
    </row>
    <row r="30" spans="1:15">
      <c r="A30" s="2">
        <v>25</v>
      </c>
      <c r="B30" s="2" t="s">
        <v>42</v>
      </c>
      <c r="C30" s="2" t="s">
        <v>106</v>
      </c>
      <c r="D30" s="3"/>
      <c r="E30" s="2">
        <v>1085.03</v>
      </c>
      <c r="F30" s="3"/>
      <c r="G30" s="3"/>
      <c r="H30" s="2">
        <v>25</v>
      </c>
      <c r="I30" s="2" t="s">
        <v>42</v>
      </c>
      <c r="J30" s="2" t="s">
        <v>106</v>
      </c>
      <c r="K30" s="10">
        <v>47.5</v>
      </c>
      <c r="L30" s="10">
        <v>2316.34</v>
      </c>
      <c r="M30" s="10">
        <v>79.17</v>
      </c>
      <c r="N30" s="10">
        <v>15.83</v>
      </c>
      <c r="O30" s="10">
        <v>252.7</v>
      </c>
    </row>
    <row r="31" spans="1:15">
      <c r="A31" s="2">
        <v>25</v>
      </c>
      <c r="B31" s="2" t="s">
        <v>42</v>
      </c>
      <c r="C31" s="2" t="s">
        <v>107</v>
      </c>
      <c r="D31" s="3"/>
      <c r="E31" s="2">
        <v>2030.84</v>
      </c>
      <c r="F31" s="3"/>
      <c r="G31" s="3"/>
      <c r="H31" s="2">
        <v>25</v>
      </c>
      <c r="I31" s="2" t="s">
        <v>42</v>
      </c>
      <c r="J31" s="2" t="s">
        <v>107</v>
      </c>
      <c r="K31" s="11"/>
      <c r="L31" s="10">
        <v>4513.55</v>
      </c>
      <c r="M31" s="10">
        <v>253.33</v>
      </c>
      <c r="N31" s="10">
        <v>110.83</v>
      </c>
      <c r="O31" s="10">
        <v>174.17</v>
      </c>
    </row>
    <row r="34" spans="1:3">
      <c r="A34" s="33" t="s">
        <v>110</v>
      </c>
      <c r="B34" s="33"/>
    </row>
    <row r="35" spans="1:3">
      <c r="A35" s="24" t="s">
        <v>88</v>
      </c>
      <c r="B35" s="24" t="s">
        <v>111</v>
      </c>
      <c r="C35" t="s">
        <v>112</v>
      </c>
    </row>
    <row r="36" spans="1:3">
      <c r="A36" s="3" t="s">
        <v>113</v>
      </c>
      <c r="B36" s="14">
        <v>9018.0400000000009</v>
      </c>
      <c r="C36" s="22">
        <f>B36/B$41</f>
        <v>5.9340535979926168E-2</v>
      </c>
    </row>
    <row r="37" spans="1:3">
      <c r="A37" s="2" t="s">
        <v>92</v>
      </c>
      <c r="B37" s="14">
        <v>136174.03</v>
      </c>
      <c r="C37" s="22">
        <f>B37/B$41</f>
        <v>0.89605279270734484</v>
      </c>
    </row>
    <row r="38" spans="1:3">
      <c r="A38" s="2" t="s">
        <v>93</v>
      </c>
      <c r="B38" s="14">
        <v>4050.71</v>
      </c>
      <c r="C38" s="22">
        <f>B38/B$41</f>
        <v>2.665449504540307E-2</v>
      </c>
    </row>
    <row r="39" spans="1:3">
      <c r="A39" s="2" t="s">
        <v>95</v>
      </c>
      <c r="B39" s="14">
        <v>1249.57</v>
      </c>
      <c r="C39" s="22">
        <f>B39/B$41</f>
        <v>8.2224245561603546E-3</v>
      </c>
    </row>
    <row r="40" spans="1:3">
      <c r="A40" s="2" t="s">
        <v>94</v>
      </c>
      <c r="B40" s="14">
        <v>1478.64</v>
      </c>
      <c r="C40" s="22">
        <f>B40/B$41</f>
        <v>9.7297517111654009E-3</v>
      </c>
    </row>
    <row r="41" spans="1:3">
      <c r="A41" s="16" t="s">
        <v>20</v>
      </c>
      <c r="B41" s="23">
        <f>SUM(B36:B40)</f>
        <v>151970.99000000002</v>
      </c>
      <c r="C41" s="22">
        <f>B41/B$41</f>
        <v>1</v>
      </c>
    </row>
  </sheetData>
  <mergeCells count="4">
    <mergeCell ref="A2:G2"/>
    <mergeCell ref="H2:O2"/>
    <mergeCell ref="A18:G18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D99B-50C8-42D4-9B55-C3C4ACA9FB09}">
  <dimension ref="A1:C16"/>
  <sheetViews>
    <sheetView workbookViewId="0">
      <selection activeCell="D12" sqref="D12"/>
    </sheetView>
  </sheetViews>
  <sheetFormatPr defaultColWidth="124.85546875" defaultRowHeight="15"/>
  <cols>
    <col min="2" max="2" width="8.7109375" customWidth="1"/>
    <col min="3" max="3" width="10.7109375" customWidth="1"/>
  </cols>
  <sheetData>
    <row r="1" spans="1:3">
      <c r="A1" t="s">
        <v>114</v>
      </c>
      <c r="B1">
        <v>28700</v>
      </c>
    </row>
    <row r="2" spans="1:3">
      <c r="A2" t="s">
        <v>115</v>
      </c>
      <c r="B2">
        <v>12800</v>
      </c>
    </row>
    <row r="3" spans="1:3">
      <c r="A3" t="s">
        <v>116</v>
      </c>
      <c r="B3">
        <v>29957</v>
      </c>
    </row>
    <row r="4" spans="1:3">
      <c r="A4" t="s">
        <v>117</v>
      </c>
      <c r="B4">
        <v>1662</v>
      </c>
    </row>
    <row r="5" spans="1:3">
      <c r="A5" t="s">
        <v>118</v>
      </c>
      <c r="B5">
        <v>59394</v>
      </c>
    </row>
    <row r="6" spans="1:3">
      <c r="A6" t="s">
        <v>119</v>
      </c>
      <c r="B6">
        <v>3752</v>
      </c>
    </row>
    <row r="7" spans="1:3">
      <c r="A7" t="s">
        <v>120</v>
      </c>
      <c r="B7">
        <v>967</v>
      </c>
    </row>
    <row r="8" spans="1:3">
      <c r="A8" t="s">
        <v>121</v>
      </c>
    </row>
    <row r="9" spans="1:3" ht="21.75">
      <c r="A9" t="s">
        <v>122</v>
      </c>
    </row>
    <row r="10" spans="1:3">
      <c r="A10" t="s">
        <v>123</v>
      </c>
      <c r="B10">
        <v>12752</v>
      </c>
    </row>
    <row r="11" spans="1:3">
      <c r="A11" t="s">
        <v>20</v>
      </c>
      <c r="B11">
        <f>SUM(B1:B10)</f>
        <v>149984</v>
      </c>
      <c r="C11" t="s">
        <v>124</v>
      </c>
    </row>
    <row r="12" spans="1:3">
      <c r="A12" t="s">
        <v>125</v>
      </c>
      <c r="B12">
        <f>SUM(B3:B7)-B4</f>
        <v>94070</v>
      </c>
      <c r="C12">
        <f>SUM('PUMS to Portrait'!C25,'PUMS to Portrait'!G25:I25)</f>
        <v>75148</v>
      </c>
    </row>
    <row r="13" spans="1:3">
      <c r="A13" t="s">
        <v>126</v>
      </c>
      <c r="B13" s="7">
        <f>B12/B11</f>
        <v>0.6272002346917005</v>
      </c>
    </row>
    <row r="15" spans="1:3">
      <c r="A15" t="s">
        <v>127</v>
      </c>
    </row>
    <row r="16" spans="1:3">
      <c r="A16" s="13" t="s">
        <v>128</v>
      </c>
    </row>
  </sheetData>
  <hyperlinks>
    <hyperlink ref="A16" r:id="rId1" location="administrative" xr:uid="{C81DA1DD-F084-42A8-A65A-33871FB34F8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2E2B-1306-4321-99AB-5872F941D405}">
  <dimension ref="A2:I9"/>
  <sheetViews>
    <sheetView workbookViewId="0">
      <selection activeCell="I3" sqref="I3:I9"/>
    </sheetView>
  </sheetViews>
  <sheetFormatPr defaultRowHeight="15"/>
  <cols>
    <col min="2" max="2" width="10.85546875" bestFit="1" customWidth="1"/>
    <col min="3" max="3" width="9.7109375" bestFit="1" customWidth="1"/>
    <col min="6" max="6" width="23" customWidth="1"/>
    <col min="7" max="7" width="11" customWidth="1"/>
    <col min="8" max="8" width="13.85546875" style="15" customWidth="1"/>
  </cols>
  <sheetData>
    <row r="2" spans="1:9">
      <c r="A2" s="33" t="s">
        <v>110</v>
      </c>
      <c r="B2" s="33"/>
      <c r="C2" s="33"/>
    </row>
    <row r="3" spans="1:9" ht="45.75">
      <c r="A3" s="1" t="s">
        <v>129</v>
      </c>
      <c r="B3" s="1" t="s">
        <v>130</v>
      </c>
      <c r="C3" s="1" t="s">
        <v>131</v>
      </c>
      <c r="D3" s="16" t="s">
        <v>20</v>
      </c>
      <c r="E3" s="16" t="s">
        <v>132</v>
      </c>
      <c r="F3" t="s">
        <v>79</v>
      </c>
      <c r="G3" s="9" t="s">
        <v>133</v>
      </c>
      <c r="H3" s="25" t="s">
        <v>134</v>
      </c>
      <c r="I3" t="s">
        <v>135</v>
      </c>
    </row>
    <row r="4" spans="1:9" ht="30.75">
      <c r="A4" s="2" t="s">
        <v>15</v>
      </c>
      <c r="B4" s="17">
        <v>22398.240000000002</v>
      </c>
      <c r="C4" s="17">
        <v>425.76</v>
      </c>
      <c r="D4" s="18">
        <f>B4+C4</f>
        <v>22824</v>
      </c>
      <c r="E4" s="30">
        <f>C4/D4</f>
        <v>1.8654048370136699E-2</v>
      </c>
      <c r="F4" s="26" t="s">
        <v>80</v>
      </c>
      <c r="G4" s="16">
        <v>29957</v>
      </c>
      <c r="H4" s="23">
        <f>G4/D4*C4</f>
        <v>558.8193270241851</v>
      </c>
      <c r="I4" s="27">
        <f>H4*1/0.63</f>
        <v>887.01480480029386</v>
      </c>
    </row>
    <row r="5" spans="1:9">
      <c r="A5" s="2" t="s">
        <v>17</v>
      </c>
      <c r="B5" s="17">
        <v>3129.99</v>
      </c>
      <c r="C5" s="17">
        <v>23.01</v>
      </c>
      <c r="D5" s="18">
        <f>B5+C5</f>
        <v>3153</v>
      </c>
      <c r="E5" s="30">
        <f>C5/D5</f>
        <v>7.2978116079923886E-3</v>
      </c>
      <c r="F5" s="26" t="s">
        <v>82</v>
      </c>
      <c r="G5" s="16">
        <v>3752</v>
      </c>
      <c r="H5" s="23">
        <f>G5/D5*C5</f>
        <v>27.381389153187445</v>
      </c>
      <c r="I5" s="27">
        <f t="shared" ref="I5:I7" si="0">H5*1/0.63</f>
        <v>43.4625224653769</v>
      </c>
    </row>
    <row r="6" spans="1:9" ht="20.25" customHeight="1">
      <c r="A6" s="2" t="s">
        <v>18</v>
      </c>
      <c r="B6" s="17">
        <v>47608.99</v>
      </c>
      <c r="C6" s="17">
        <v>913.01</v>
      </c>
      <c r="D6" s="18">
        <f>B6+C6</f>
        <v>48522</v>
      </c>
      <c r="E6" s="30">
        <f>C6/D6</f>
        <v>1.8816413173405877E-2</v>
      </c>
      <c r="F6" s="26" t="s">
        <v>83</v>
      </c>
      <c r="G6" s="16">
        <v>59394</v>
      </c>
      <c r="H6" s="23">
        <f>G6/D6*C6</f>
        <v>1117.5820440212688</v>
      </c>
      <c r="I6" s="27">
        <f t="shared" si="0"/>
        <v>1773.9397524147123</v>
      </c>
    </row>
    <row r="7" spans="1:9">
      <c r="A7" s="2" t="s">
        <v>19</v>
      </c>
      <c r="B7" s="17">
        <v>576.89</v>
      </c>
      <c r="C7" s="17">
        <v>72.11</v>
      </c>
      <c r="D7" s="18">
        <f>B7+C7</f>
        <v>649</v>
      </c>
      <c r="E7" s="30">
        <f>C7/D7</f>
        <v>0.11110939907550077</v>
      </c>
      <c r="F7" s="26" t="s">
        <v>84</v>
      </c>
      <c r="G7" s="16">
        <v>967</v>
      </c>
      <c r="H7" s="23">
        <f>G7/D7*C7</f>
        <v>107.44278890600924</v>
      </c>
      <c r="I7" s="27">
        <f t="shared" si="0"/>
        <v>170.54410937461785</v>
      </c>
    </row>
    <row r="8" spans="1:9">
      <c r="A8" s="2" t="s">
        <v>16</v>
      </c>
      <c r="B8" s="17">
        <v>69238.87</v>
      </c>
      <c r="C8" s="17">
        <v>7584.13</v>
      </c>
      <c r="D8" s="18">
        <f>B8+C8</f>
        <v>76823</v>
      </c>
      <c r="E8" s="30">
        <f>C8/D8</f>
        <v>9.8722127487861716E-2</v>
      </c>
      <c r="F8" s="26" t="s">
        <v>81</v>
      </c>
      <c r="G8" s="16">
        <v>99530</v>
      </c>
      <c r="H8" s="23">
        <f>G8/D8*C8</f>
        <v>9825.8133488668755</v>
      </c>
      <c r="I8" s="28">
        <f>H8</f>
        <v>9825.8133488668755</v>
      </c>
    </row>
    <row r="9" spans="1:9">
      <c r="A9" s="16"/>
      <c r="B9" s="18">
        <f>SUM(B4:B8)</f>
        <v>142952.97999999998</v>
      </c>
      <c r="C9" s="18">
        <f>SUM(C4:C8)</f>
        <v>9018.02</v>
      </c>
      <c r="D9" s="18">
        <f>SUM(D4:D8)</f>
        <v>151971</v>
      </c>
      <c r="E9" s="30">
        <f>C9/D9</f>
        <v>5.9340400471142522E-2</v>
      </c>
      <c r="F9" s="16"/>
      <c r="G9" s="16"/>
      <c r="H9" s="23">
        <f>SUM(H4:H8)</f>
        <v>11637.038897971526</v>
      </c>
      <c r="I9" s="29">
        <f>SUM(I4:I8)</f>
        <v>12700.774537921876</v>
      </c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6FF9-6192-4191-A68F-93B25E73B696}">
  <dimension ref="A3:L10"/>
  <sheetViews>
    <sheetView workbookViewId="0">
      <selection activeCell="L17" sqref="L17"/>
    </sheetView>
  </sheetViews>
  <sheetFormatPr defaultRowHeight="15"/>
  <cols>
    <col min="6" max="8" width="14.85546875" customWidth="1"/>
    <col min="9" max="9" width="13.5703125" customWidth="1"/>
    <col min="10" max="10" width="15.7109375" customWidth="1"/>
    <col min="11" max="11" width="14.140625" customWidth="1"/>
    <col min="12" max="12" width="11.85546875" bestFit="1" customWidth="1"/>
  </cols>
  <sheetData>
    <row r="3" spans="1:12">
      <c r="A3" s="33" t="s">
        <v>110</v>
      </c>
      <c r="B3" s="33"/>
      <c r="C3" s="33"/>
      <c r="D3" s="33"/>
      <c r="E3" s="33"/>
      <c r="F3" s="33"/>
      <c r="G3" s="4"/>
      <c r="H3" s="4"/>
    </row>
    <row r="4" spans="1:12">
      <c r="A4" s="1" t="s">
        <v>129</v>
      </c>
      <c r="B4" s="1" t="s">
        <v>91</v>
      </c>
      <c r="C4" s="1" t="s">
        <v>92</v>
      </c>
      <c r="D4" s="1" t="s">
        <v>93</v>
      </c>
      <c r="E4" s="1" t="s">
        <v>95</v>
      </c>
      <c r="F4" s="1" t="s">
        <v>94</v>
      </c>
      <c r="G4" s="31" t="s">
        <v>20</v>
      </c>
      <c r="H4" s="31" t="s">
        <v>136</v>
      </c>
      <c r="K4" t="s">
        <v>137</v>
      </c>
      <c r="L4" t="s">
        <v>135</v>
      </c>
    </row>
    <row r="5" spans="1:12">
      <c r="A5" s="2" t="s">
        <v>15</v>
      </c>
      <c r="B5" s="2">
        <v>425.76</v>
      </c>
      <c r="C5" s="2">
        <v>22322.21</v>
      </c>
      <c r="D5" s="3"/>
      <c r="E5" s="2">
        <v>30.41</v>
      </c>
      <c r="F5" s="2">
        <v>45.62</v>
      </c>
      <c r="G5" s="2">
        <f>SUM(B5:F5)</f>
        <v>22823.999999999996</v>
      </c>
      <c r="H5" s="2">
        <f>C5+B5</f>
        <v>22747.969999999998</v>
      </c>
      <c r="I5" s="26" t="s">
        <v>80</v>
      </c>
      <c r="J5" s="16">
        <v>29957</v>
      </c>
      <c r="K5" s="15">
        <f>J5/G5*H5</f>
        <v>29857.208959428677</v>
      </c>
      <c r="L5" s="32">
        <f>K5*1/0.63</f>
        <v>47392.395173696314</v>
      </c>
    </row>
    <row r="6" spans="1:12">
      <c r="A6" s="2" t="s">
        <v>17</v>
      </c>
      <c r="B6" s="2">
        <v>23.01</v>
      </c>
      <c r="C6" s="2">
        <v>3129.99</v>
      </c>
      <c r="D6" s="3"/>
      <c r="E6" s="3"/>
      <c r="F6" s="3"/>
      <c r="G6" s="2">
        <f>SUM(B6:F6)</f>
        <v>3153</v>
      </c>
      <c r="H6" s="2">
        <f>C6+B6</f>
        <v>3153</v>
      </c>
      <c r="I6" s="26" t="s">
        <v>82</v>
      </c>
      <c r="J6" s="16">
        <v>3752</v>
      </c>
      <c r="K6" s="15">
        <f>J6/G6*H6</f>
        <v>3752.0000000000005</v>
      </c>
      <c r="L6" s="32">
        <f t="shared" ref="L6:L8" si="0">K6*1/0.63</f>
        <v>5955.5555555555566</v>
      </c>
    </row>
    <row r="7" spans="1:12" ht="30.75">
      <c r="A7" s="2" t="s">
        <v>18</v>
      </c>
      <c r="B7" s="2">
        <v>913.01</v>
      </c>
      <c r="C7" s="2">
        <v>47556.06</v>
      </c>
      <c r="D7" s="2">
        <v>13.23</v>
      </c>
      <c r="E7" s="3"/>
      <c r="F7" s="2">
        <v>39.700000000000003</v>
      </c>
      <c r="G7" s="2">
        <f>SUM(B7:F7)</f>
        <v>48522</v>
      </c>
      <c r="H7" s="2">
        <f>C7+B7</f>
        <v>48469.07</v>
      </c>
      <c r="I7" s="26" t="s">
        <v>83</v>
      </c>
      <c r="J7" s="16">
        <v>59394</v>
      </c>
      <c r="K7" s="15">
        <f>J7/G7*H7</f>
        <v>59329.210328922971</v>
      </c>
      <c r="L7" s="32">
        <f t="shared" si="0"/>
        <v>94173.34972844916</v>
      </c>
    </row>
    <row r="8" spans="1:12">
      <c r="A8" s="2" t="s">
        <v>19</v>
      </c>
      <c r="B8" s="2">
        <v>72.11</v>
      </c>
      <c r="C8" s="2">
        <v>576.89</v>
      </c>
      <c r="D8" s="3"/>
      <c r="E8" s="3"/>
      <c r="F8" s="3"/>
      <c r="G8" s="2">
        <f>SUM(B8:F8)</f>
        <v>649</v>
      </c>
      <c r="H8" s="2">
        <f>C8+B8</f>
        <v>649</v>
      </c>
      <c r="I8" s="26" t="s">
        <v>84</v>
      </c>
      <c r="J8" s="16">
        <v>967</v>
      </c>
      <c r="K8" s="15">
        <f>J8/G8*H8</f>
        <v>967</v>
      </c>
      <c r="L8" s="32">
        <f t="shared" si="0"/>
        <v>1534.9206349206349</v>
      </c>
    </row>
    <row r="9" spans="1:12" ht="45.75">
      <c r="A9" s="2" t="s">
        <v>16</v>
      </c>
      <c r="B9" s="2">
        <v>7584.13</v>
      </c>
      <c r="C9" s="2">
        <v>62588.9</v>
      </c>
      <c r="D9" s="2">
        <v>4037.48</v>
      </c>
      <c r="E9" s="2">
        <v>1219.1600000000001</v>
      </c>
      <c r="F9" s="2">
        <v>1393.33</v>
      </c>
      <c r="G9" s="2">
        <f>SUM(B9:F9)</f>
        <v>76823</v>
      </c>
      <c r="H9" s="2">
        <f>C9+B9</f>
        <v>70173.03</v>
      </c>
      <c r="I9" s="26" t="s">
        <v>81</v>
      </c>
      <c r="J9" s="16">
        <v>99530</v>
      </c>
      <c r="K9" s="15">
        <f>J9/G9*H9</f>
        <v>90914.46150111295</v>
      </c>
      <c r="L9" s="28">
        <f>K9</f>
        <v>90914.46150111295</v>
      </c>
    </row>
    <row r="10" spans="1:12">
      <c r="B10">
        <f>SUM(B5:B9)</f>
        <v>9018.02</v>
      </c>
      <c r="C10">
        <f>SUM(C5:C9)</f>
        <v>136174.04999999999</v>
      </c>
      <c r="D10">
        <f>SUM(D5:D9)</f>
        <v>4050.71</v>
      </c>
      <c r="E10">
        <f>SUM(E5:E9)</f>
        <v>1249.5700000000002</v>
      </c>
      <c r="F10">
        <f>SUM(F5:F9)</f>
        <v>1478.6499999999999</v>
      </c>
      <c r="G10" s="2">
        <f>SUM(B10:F10)</f>
        <v>151970.99999999997</v>
      </c>
      <c r="H10">
        <f>SUM(H5:H9)</f>
        <v>145192.07</v>
      </c>
      <c r="K10" s="15">
        <f>SUM(K5:K9)</f>
        <v>184819.8807894646</v>
      </c>
      <c r="L10" s="23">
        <f>SUM(L5:L9)</f>
        <v>239970.68259373459</v>
      </c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BED2-BFD8-48A2-88D1-FD8D0D243CC7}">
  <dimension ref="A2:F10"/>
  <sheetViews>
    <sheetView workbookViewId="0">
      <selection activeCell="F10" sqref="F10"/>
    </sheetView>
  </sheetViews>
  <sheetFormatPr defaultRowHeight="15"/>
  <cols>
    <col min="2" max="2" width="36.7109375" customWidth="1"/>
    <col min="4" max="5" width="13.5703125" bestFit="1" customWidth="1"/>
  </cols>
  <sheetData>
    <row r="2" spans="1:6">
      <c r="B2" t="s">
        <v>138</v>
      </c>
    </row>
    <row r="3" spans="1:6">
      <c r="A3" s="33" t="s">
        <v>139</v>
      </c>
      <c r="B3" s="33"/>
      <c r="C3" s="33" t="s">
        <v>140</v>
      </c>
      <c r="D3" s="33"/>
    </row>
    <row r="4" spans="1:6">
      <c r="A4" s="1" t="s">
        <v>141</v>
      </c>
      <c r="B4" s="1" t="s">
        <v>111</v>
      </c>
      <c r="C4" s="1" t="s">
        <v>141</v>
      </c>
      <c r="D4" s="1" t="s">
        <v>111</v>
      </c>
      <c r="E4" t="s">
        <v>20</v>
      </c>
      <c r="F4" t="s">
        <v>142</v>
      </c>
    </row>
    <row r="5" spans="1:6">
      <c r="A5" s="3"/>
      <c r="B5" s="14">
        <v>65603.0204476043</v>
      </c>
      <c r="C5" s="19"/>
      <c r="D5" s="14">
        <v>333802.22132506297</v>
      </c>
      <c r="E5" s="15">
        <f>D5+B5</f>
        <v>399405.24177266727</v>
      </c>
      <c r="F5" s="7">
        <f>E5/$E$10</f>
        <v>8.8223633986722755E-2</v>
      </c>
    </row>
    <row r="6" spans="1:6">
      <c r="A6" s="2" t="s">
        <v>92</v>
      </c>
      <c r="B6" s="14">
        <v>1247282.6833995399</v>
      </c>
      <c r="C6" s="14" t="s">
        <v>92</v>
      </c>
      <c r="D6" s="14">
        <v>2352803.7758548898</v>
      </c>
      <c r="E6" s="15">
        <f>D6+B6</f>
        <v>3600086.4592544297</v>
      </c>
      <c r="F6" s="7">
        <f>E6/$E$10</f>
        <v>0.79521417568825425</v>
      </c>
    </row>
    <row r="7" spans="1:6">
      <c r="A7" s="2" t="s">
        <v>93</v>
      </c>
      <c r="B7" s="14">
        <v>6927.9180507009696</v>
      </c>
      <c r="C7" s="14" t="s">
        <v>93</v>
      </c>
      <c r="D7" s="14">
        <v>226864.81412516499</v>
      </c>
      <c r="E7" s="15">
        <f>D7+B7</f>
        <v>233792.73217586597</v>
      </c>
      <c r="F7" s="7">
        <f>E7/$E$10</f>
        <v>5.164189718866883E-2</v>
      </c>
    </row>
    <row r="8" spans="1:6">
      <c r="A8" s="2" t="s">
        <v>95</v>
      </c>
      <c r="B8" s="14">
        <v>6987.8110190349798</v>
      </c>
      <c r="C8" s="14" t="s">
        <v>95</v>
      </c>
      <c r="D8" s="14">
        <v>97507.367731373495</v>
      </c>
      <c r="E8" s="15">
        <f>D8+B8</f>
        <v>104495.17875040848</v>
      </c>
      <c r="F8" s="7">
        <f>E8/$E$10</f>
        <v>2.3081681057907668E-2</v>
      </c>
    </row>
    <row r="9" spans="1:6">
      <c r="A9" s="2" t="s">
        <v>94</v>
      </c>
      <c r="B9" s="14">
        <v>27498.5670844899</v>
      </c>
      <c r="C9" s="14" t="s">
        <v>94</v>
      </c>
      <c r="D9" s="14">
        <v>161912.820969867</v>
      </c>
      <c r="E9" s="15">
        <f>D9+B9</f>
        <v>189411.38805435691</v>
      </c>
      <c r="F9" s="7">
        <f>E9/$E$10</f>
        <v>4.1838612078446337E-2</v>
      </c>
    </row>
    <row r="10" spans="1:6">
      <c r="B10" s="15">
        <f>SUM(B5:B9)</f>
        <v>1354300.0000013702</v>
      </c>
      <c r="D10" s="15">
        <f>SUM(D5:D9)</f>
        <v>3172891.0000063581</v>
      </c>
      <c r="E10" s="15">
        <f>SUM(E5:E9)</f>
        <v>4527191.000007729</v>
      </c>
      <c r="F10" s="7">
        <f>E10/$E$10</f>
        <v>1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E064-5DE4-4BC0-9539-A2102C4222D0}">
  <dimension ref="A1:N46"/>
  <sheetViews>
    <sheetView topLeftCell="A11" workbookViewId="0">
      <selection activeCell="A18" sqref="A18:H31"/>
    </sheetView>
  </sheetViews>
  <sheetFormatPr defaultRowHeight="15"/>
  <cols>
    <col min="1" max="1" width="16" bestFit="1" customWidth="1"/>
    <col min="2" max="3" width="9.7109375" bestFit="1" customWidth="1"/>
    <col min="4" max="4" width="10.85546875" bestFit="1" customWidth="1"/>
    <col min="5" max="5" width="9.7109375" bestFit="1" customWidth="1"/>
    <col min="6" max="7" width="10.85546875" bestFit="1" customWidth="1"/>
    <col min="8" max="9" width="9.7109375" bestFit="1" customWidth="1"/>
    <col min="10" max="10" width="10.85546875" bestFit="1" customWidth="1"/>
    <col min="11" max="11" width="9.7109375" bestFit="1" customWidth="1"/>
    <col min="12" max="12" width="10.85546875" bestFit="1" customWidth="1"/>
    <col min="13" max="13" width="16" customWidth="1"/>
  </cols>
  <sheetData>
    <row r="1" spans="1:14">
      <c r="B1" s="34" t="s">
        <v>143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>
      <c r="A2" s="1" t="s">
        <v>109</v>
      </c>
      <c r="B2" s="1" t="s">
        <v>96</v>
      </c>
      <c r="C2" s="1" t="s">
        <v>101</v>
      </c>
      <c r="D2" s="1" t="s">
        <v>106</v>
      </c>
      <c r="E2" s="1" t="s">
        <v>107</v>
      </c>
      <c r="F2" s="1" t="s">
        <v>97</v>
      </c>
      <c r="G2" s="1" t="s">
        <v>98</v>
      </c>
      <c r="H2" s="1" t="s">
        <v>99</v>
      </c>
      <c r="I2" s="1" t="s">
        <v>100</v>
      </c>
      <c r="J2" s="1" t="s">
        <v>102</v>
      </c>
      <c r="K2" s="1" t="s">
        <v>103</v>
      </c>
      <c r="L2" s="1" t="s">
        <v>104</v>
      </c>
      <c r="M2" s="1" t="s">
        <v>105</v>
      </c>
      <c r="N2" t="s">
        <v>144</v>
      </c>
    </row>
    <row r="3" spans="1:14">
      <c r="A3" s="2" t="s">
        <v>96</v>
      </c>
      <c r="B3" s="14">
        <v>5266.32</v>
      </c>
      <c r="C3" s="14">
        <v>244.9</v>
      </c>
      <c r="D3" s="14">
        <v>95</v>
      </c>
      <c r="E3" s="14">
        <v>174.17</v>
      </c>
      <c r="F3" s="14">
        <v>475</v>
      </c>
      <c r="G3" s="14">
        <v>1076.6600000000001</v>
      </c>
      <c r="H3" s="14">
        <v>411.66</v>
      </c>
      <c r="I3" s="14">
        <v>158.33000000000001</v>
      </c>
      <c r="J3" s="14">
        <v>190</v>
      </c>
      <c r="K3" s="14">
        <v>79.17</v>
      </c>
      <c r="L3" s="14">
        <v>205.83</v>
      </c>
      <c r="M3" s="14">
        <v>126.67</v>
      </c>
      <c r="N3" s="15">
        <f>SUM(B3:M3)</f>
        <v>8503.7099999999991</v>
      </c>
    </row>
    <row r="4" spans="1:14">
      <c r="A4" s="2" t="s">
        <v>101</v>
      </c>
      <c r="B4" s="19"/>
      <c r="C4" s="14">
        <v>3408.6</v>
      </c>
      <c r="D4" s="14">
        <v>271.37</v>
      </c>
      <c r="E4" s="14">
        <v>13.23</v>
      </c>
      <c r="F4" s="14">
        <v>13.23</v>
      </c>
      <c r="G4" s="19"/>
      <c r="H4" s="19"/>
      <c r="I4" s="19"/>
      <c r="J4" s="19"/>
      <c r="K4" s="19"/>
      <c r="L4" s="19"/>
      <c r="M4" s="19"/>
      <c r="N4" s="15">
        <f t="shared" ref="N4:N14" si="0">SUM(B4:M4)</f>
        <v>3706.43</v>
      </c>
    </row>
    <row r="5" spans="1:14">
      <c r="A5" s="2" t="s">
        <v>106</v>
      </c>
      <c r="B5" s="19"/>
      <c r="C5" s="19"/>
      <c r="D5" s="14">
        <v>1992.77</v>
      </c>
      <c r="E5" s="14">
        <v>1737.64</v>
      </c>
      <c r="F5" s="14">
        <v>52.93</v>
      </c>
      <c r="G5" s="14">
        <v>13.23</v>
      </c>
      <c r="H5" s="19"/>
      <c r="I5" s="19"/>
      <c r="J5" s="19"/>
      <c r="K5" s="19"/>
      <c r="L5" s="19"/>
      <c r="M5" s="19"/>
      <c r="N5" s="15">
        <f t="shared" si="0"/>
        <v>3796.5699999999997</v>
      </c>
    </row>
    <row r="6" spans="1:14">
      <c r="A6" s="2" t="s">
        <v>107</v>
      </c>
      <c r="B6" s="19"/>
      <c r="C6" s="19"/>
      <c r="D6" s="19"/>
      <c r="E6" s="14">
        <v>4618.8</v>
      </c>
      <c r="F6" s="14">
        <v>2284.23</v>
      </c>
      <c r="G6" s="14">
        <v>140.84</v>
      </c>
      <c r="H6" s="14">
        <v>15.83</v>
      </c>
      <c r="I6" s="19"/>
      <c r="J6" s="14">
        <v>23.01</v>
      </c>
      <c r="K6" s="19"/>
      <c r="L6" s="19"/>
      <c r="M6" s="19"/>
      <c r="N6" s="15">
        <f t="shared" si="0"/>
        <v>7082.7100000000009</v>
      </c>
    </row>
    <row r="7" spans="1:14">
      <c r="A7" s="2" t="s">
        <v>97</v>
      </c>
      <c r="B7" s="19"/>
      <c r="C7" s="19"/>
      <c r="D7" s="19"/>
      <c r="E7" s="19"/>
      <c r="F7" s="14">
        <v>24764.74</v>
      </c>
      <c r="G7" s="14">
        <v>16591.48</v>
      </c>
      <c r="H7" s="14">
        <v>195.03</v>
      </c>
      <c r="I7" s="14">
        <v>130.62</v>
      </c>
      <c r="J7" s="14">
        <v>52.08</v>
      </c>
      <c r="K7" s="19"/>
      <c r="L7" s="14">
        <v>13.23</v>
      </c>
      <c r="M7" s="19"/>
      <c r="N7" s="15">
        <f t="shared" si="0"/>
        <v>41747.180000000008</v>
      </c>
    </row>
    <row r="8" spans="1:14">
      <c r="A8" s="2" t="s">
        <v>98</v>
      </c>
      <c r="B8" s="19"/>
      <c r="C8" s="19"/>
      <c r="D8" s="19"/>
      <c r="E8" s="19"/>
      <c r="F8" s="19"/>
      <c r="G8" s="14">
        <v>9195.3700000000008</v>
      </c>
      <c r="H8" s="14">
        <v>2007.73</v>
      </c>
      <c r="I8" s="14">
        <v>291.47000000000003</v>
      </c>
      <c r="J8" s="14">
        <v>194.4</v>
      </c>
      <c r="K8" s="19"/>
      <c r="L8" s="19"/>
      <c r="M8" s="19"/>
      <c r="N8" s="15">
        <f t="shared" si="0"/>
        <v>11688.97</v>
      </c>
    </row>
    <row r="9" spans="1:14">
      <c r="A9" s="2" t="s">
        <v>99</v>
      </c>
      <c r="B9" s="19"/>
      <c r="C9" s="19"/>
      <c r="D9" s="19"/>
      <c r="E9" s="19"/>
      <c r="F9" s="19"/>
      <c r="G9" s="19"/>
      <c r="H9" s="14">
        <v>8003.25</v>
      </c>
      <c r="I9" s="14">
        <v>2406.62</v>
      </c>
      <c r="J9" s="14">
        <v>683.91</v>
      </c>
      <c r="K9" s="14">
        <v>13.23</v>
      </c>
      <c r="L9" s="19"/>
      <c r="M9" s="19"/>
      <c r="N9" s="15">
        <f t="shared" si="0"/>
        <v>11107.009999999998</v>
      </c>
    </row>
    <row r="10" spans="1:14">
      <c r="A10" s="2" t="s">
        <v>100</v>
      </c>
      <c r="B10" s="19"/>
      <c r="C10" s="19"/>
      <c r="D10" s="19"/>
      <c r="E10" s="19"/>
      <c r="F10" s="19"/>
      <c r="G10" s="19"/>
      <c r="H10" s="19"/>
      <c r="I10" s="14">
        <v>8091.87</v>
      </c>
      <c r="J10" s="14">
        <v>3107.7</v>
      </c>
      <c r="K10" s="14">
        <v>133.44999999999999</v>
      </c>
      <c r="L10" s="14">
        <v>13.23</v>
      </c>
      <c r="M10" s="14">
        <v>13.23</v>
      </c>
      <c r="N10" s="15">
        <f t="shared" si="0"/>
        <v>11359.48</v>
      </c>
    </row>
    <row r="11" spans="1:14">
      <c r="A11" s="2" t="s">
        <v>102</v>
      </c>
      <c r="B11" s="19"/>
      <c r="C11" s="19"/>
      <c r="D11" s="19"/>
      <c r="E11" s="19"/>
      <c r="F11" s="19"/>
      <c r="G11" s="19"/>
      <c r="H11" s="19"/>
      <c r="I11" s="19"/>
      <c r="J11" s="14">
        <v>11109.52</v>
      </c>
      <c r="K11" s="14">
        <v>3035.44</v>
      </c>
      <c r="L11" s="14">
        <v>335.94</v>
      </c>
      <c r="M11" s="19"/>
      <c r="N11" s="15">
        <f t="shared" si="0"/>
        <v>14480.900000000001</v>
      </c>
    </row>
    <row r="12" spans="1:14">
      <c r="A12" s="2" t="s">
        <v>103</v>
      </c>
      <c r="B12" s="19"/>
      <c r="C12" s="19"/>
      <c r="D12" s="19"/>
      <c r="E12" s="19"/>
      <c r="F12" s="19"/>
      <c r="G12" s="19"/>
      <c r="H12" s="19"/>
      <c r="I12" s="19"/>
      <c r="J12" s="19"/>
      <c r="K12" s="14">
        <v>6726.54</v>
      </c>
      <c r="L12" s="14">
        <v>2286.5100000000002</v>
      </c>
      <c r="M12" s="19"/>
      <c r="N12" s="15">
        <f t="shared" si="0"/>
        <v>9013.0499999999993</v>
      </c>
    </row>
    <row r="13" spans="1:14">
      <c r="A13" s="2" t="s">
        <v>104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4">
        <v>10886.71</v>
      </c>
      <c r="M13" s="14">
        <v>1016.12</v>
      </c>
      <c r="N13" s="15">
        <f t="shared" si="0"/>
        <v>11902.83</v>
      </c>
    </row>
    <row r="14" spans="1:14">
      <c r="A14" s="2" t="s">
        <v>105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4">
        <v>17582.14</v>
      </c>
      <c r="N14" s="15">
        <f t="shared" si="0"/>
        <v>17582.14</v>
      </c>
    </row>
    <row r="15" spans="1:14">
      <c r="B15" s="15">
        <f>SUM(B3:B14)</f>
        <v>5266.32</v>
      </c>
      <c r="C15" s="15">
        <f t="shared" ref="C15:N15" si="1">SUM(C3:C14)</f>
        <v>3653.5</v>
      </c>
      <c r="D15" s="15">
        <f t="shared" si="1"/>
        <v>2359.14</v>
      </c>
      <c r="E15" s="15">
        <f t="shared" si="1"/>
        <v>6543.84</v>
      </c>
      <c r="F15" s="15">
        <f t="shared" si="1"/>
        <v>27590.13</v>
      </c>
      <c r="G15" s="15">
        <f t="shared" si="1"/>
        <v>27017.58</v>
      </c>
      <c r="H15" s="15">
        <f t="shared" si="1"/>
        <v>10633.5</v>
      </c>
      <c r="I15" s="15">
        <f t="shared" si="1"/>
        <v>11078.91</v>
      </c>
      <c r="J15" s="15">
        <f t="shared" si="1"/>
        <v>15360.62</v>
      </c>
      <c r="K15" s="15">
        <f t="shared" si="1"/>
        <v>9987.83</v>
      </c>
      <c r="L15" s="15">
        <f t="shared" si="1"/>
        <v>13741.449999999999</v>
      </c>
      <c r="M15" s="15">
        <f t="shared" si="1"/>
        <v>18738.16</v>
      </c>
      <c r="N15" s="15">
        <f t="shared" si="1"/>
        <v>151970.97999999998</v>
      </c>
    </row>
    <row r="18" spans="1:8" ht="21">
      <c r="A18" s="20" t="s">
        <v>109</v>
      </c>
      <c r="B18" s="21" t="s">
        <v>15</v>
      </c>
      <c r="C18" s="21" t="s">
        <v>17</v>
      </c>
      <c r="D18" s="21" t="s">
        <v>18</v>
      </c>
      <c r="E18" s="21" t="s">
        <v>19</v>
      </c>
      <c r="F18" s="21" t="s">
        <v>16</v>
      </c>
    </row>
    <row r="19" spans="1:8">
      <c r="A19" s="2" t="s">
        <v>96</v>
      </c>
      <c r="B19" s="14">
        <v>501.79</v>
      </c>
      <c r="C19" s="14">
        <v>23.01</v>
      </c>
      <c r="D19" s="14">
        <v>1177.6500000000001</v>
      </c>
      <c r="E19" s="14">
        <v>72.11</v>
      </c>
      <c r="F19" s="14">
        <v>6729.14</v>
      </c>
      <c r="G19" s="15">
        <f>SUM(B19:F19)</f>
        <v>8503.7000000000007</v>
      </c>
      <c r="H19" s="7">
        <f>G19/$G$31</f>
        <v>5.5956059520028252E-2</v>
      </c>
    </row>
    <row r="20" spans="1:8">
      <c r="A20" s="2" t="s">
        <v>101</v>
      </c>
      <c r="B20" s="14">
        <v>699.47</v>
      </c>
      <c r="C20" s="19"/>
      <c r="D20" s="14">
        <v>1376.14</v>
      </c>
      <c r="E20" s="19"/>
      <c r="F20" s="14">
        <v>1630.83</v>
      </c>
      <c r="G20" s="15">
        <f>SUM(B20:F20)</f>
        <v>3706.44</v>
      </c>
      <c r="H20" s="7">
        <f t="shared" ref="H20:H31" si="2">G20/$G$31</f>
        <v>2.4389122058329139E-2</v>
      </c>
    </row>
    <row r="21" spans="1:8">
      <c r="A21" s="2" t="s">
        <v>106</v>
      </c>
      <c r="B21" s="14">
        <v>669.06</v>
      </c>
      <c r="C21" s="19"/>
      <c r="D21" s="14">
        <v>1085.03</v>
      </c>
      <c r="E21" s="19"/>
      <c r="F21" s="14">
        <v>2042.49</v>
      </c>
      <c r="G21" s="15">
        <f>SUM(B21:F21)</f>
        <v>3796.58</v>
      </c>
      <c r="H21" s="7">
        <f t="shared" si="2"/>
        <v>2.4982261421798609E-2</v>
      </c>
    </row>
    <row r="22" spans="1:8">
      <c r="A22" s="2" t="s">
        <v>107</v>
      </c>
      <c r="B22" s="14">
        <v>1125.23</v>
      </c>
      <c r="C22" s="14">
        <v>46.03</v>
      </c>
      <c r="D22" s="14">
        <v>1984.81</v>
      </c>
      <c r="E22" s="19"/>
      <c r="F22" s="14">
        <v>3926.65</v>
      </c>
      <c r="G22" s="15">
        <f>SUM(B22:F22)</f>
        <v>7082.7199999999993</v>
      </c>
      <c r="H22" s="7">
        <f t="shared" si="2"/>
        <v>4.6605724788467896E-2</v>
      </c>
    </row>
    <row r="23" spans="1:8">
      <c r="A23" s="2" t="s">
        <v>97</v>
      </c>
      <c r="B23" s="14">
        <v>6797.02</v>
      </c>
      <c r="C23" s="14">
        <v>1081.69</v>
      </c>
      <c r="D23" s="14">
        <v>14634.67</v>
      </c>
      <c r="E23" s="14">
        <v>360.56</v>
      </c>
      <c r="F23" s="14">
        <v>18873.25</v>
      </c>
      <c r="G23" s="15">
        <f t="shared" ref="G23:G30" si="3">SUM(B23:F23)</f>
        <v>41747.19</v>
      </c>
      <c r="H23" s="7">
        <f t="shared" si="2"/>
        <v>0.274704922378956</v>
      </c>
    </row>
    <row r="24" spans="1:8">
      <c r="A24" s="2" t="s">
        <v>98</v>
      </c>
      <c r="B24" s="14">
        <v>2144.0300000000002</v>
      </c>
      <c r="C24" s="14">
        <v>184.12</v>
      </c>
      <c r="D24" s="14">
        <v>4273.96</v>
      </c>
      <c r="E24" s="14">
        <v>36.06</v>
      </c>
      <c r="F24" s="14">
        <v>5050.8100000000004</v>
      </c>
      <c r="G24" s="15">
        <f t="shared" si="3"/>
        <v>11688.980000000001</v>
      </c>
      <c r="H24" s="7">
        <f t="shared" si="2"/>
        <v>7.691584376311722E-2</v>
      </c>
    </row>
    <row r="25" spans="1:8">
      <c r="A25" s="2" t="s">
        <v>99</v>
      </c>
      <c r="B25" s="14">
        <v>1642.23</v>
      </c>
      <c r="C25" s="14">
        <v>368.23</v>
      </c>
      <c r="D25" s="14">
        <v>3824.07</v>
      </c>
      <c r="E25" s="19"/>
      <c r="F25" s="14">
        <v>5272.48</v>
      </c>
      <c r="G25" s="15">
        <f t="shared" si="3"/>
        <v>11107.01</v>
      </c>
      <c r="H25" s="7">
        <f t="shared" si="2"/>
        <v>7.3086363894486986E-2</v>
      </c>
    </row>
    <row r="26" spans="1:8">
      <c r="A26" s="2" t="s">
        <v>100</v>
      </c>
      <c r="B26" s="14">
        <v>1763.88</v>
      </c>
      <c r="C26" s="14">
        <v>345.22</v>
      </c>
      <c r="D26" s="14">
        <v>4419.51</v>
      </c>
      <c r="E26" s="14">
        <v>144.22</v>
      </c>
      <c r="F26" s="14">
        <v>4686.6499999999996</v>
      </c>
      <c r="G26" s="15">
        <f t="shared" si="3"/>
        <v>11359.48</v>
      </c>
      <c r="H26" s="7">
        <f t="shared" si="2"/>
        <v>7.4747667367918727E-2</v>
      </c>
    </row>
    <row r="27" spans="1:8">
      <c r="A27" s="2" t="s">
        <v>102</v>
      </c>
      <c r="B27" s="14">
        <v>2098.41</v>
      </c>
      <c r="C27" s="14">
        <v>644.41</v>
      </c>
      <c r="D27" s="14">
        <v>5067.88</v>
      </c>
      <c r="E27" s="14">
        <v>36.06</v>
      </c>
      <c r="F27" s="14">
        <v>6634.14</v>
      </c>
      <c r="G27" s="15">
        <f t="shared" si="3"/>
        <v>14480.900000000001</v>
      </c>
      <c r="H27" s="7">
        <f t="shared" si="2"/>
        <v>9.5287239943033869E-2</v>
      </c>
    </row>
    <row r="28" spans="1:8">
      <c r="A28" s="2" t="s">
        <v>103</v>
      </c>
      <c r="B28" s="14">
        <v>897.15</v>
      </c>
      <c r="C28" s="14">
        <v>230.15</v>
      </c>
      <c r="D28" s="14">
        <v>3056.61</v>
      </c>
      <c r="E28" s="19"/>
      <c r="F28" s="14">
        <v>4829.1499999999996</v>
      </c>
      <c r="G28" s="15">
        <f t="shared" si="3"/>
        <v>9013.06</v>
      </c>
      <c r="H28" s="7">
        <f t="shared" si="2"/>
        <v>5.9307750957534461E-2</v>
      </c>
    </row>
    <row r="29" spans="1:8">
      <c r="A29" s="2" t="s">
        <v>104</v>
      </c>
      <c r="B29" s="14">
        <v>1718.26</v>
      </c>
      <c r="C29" s="14">
        <v>115.07</v>
      </c>
      <c r="D29" s="14">
        <v>3546.19</v>
      </c>
      <c r="E29" s="19"/>
      <c r="F29" s="14">
        <v>6523.31</v>
      </c>
      <c r="G29" s="15">
        <f t="shared" si="3"/>
        <v>11902.830000000002</v>
      </c>
      <c r="H29" s="7">
        <f t="shared" si="2"/>
        <v>7.8323019854507792E-2</v>
      </c>
    </row>
    <row r="30" spans="1:8">
      <c r="A30" s="2" t="s">
        <v>105</v>
      </c>
      <c r="B30" s="14">
        <v>2767.47</v>
      </c>
      <c r="C30" s="14">
        <v>115.07</v>
      </c>
      <c r="D30" s="14">
        <v>4075.48</v>
      </c>
      <c r="E30" s="19"/>
      <c r="F30" s="14">
        <v>10624.12</v>
      </c>
      <c r="G30" s="15">
        <f t="shared" si="3"/>
        <v>17582.14</v>
      </c>
      <c r="H30" s="7">
        <f t="shared" si="2"/>
        <v>0.1156940240518209</v>
      </c>
    </row>
    <row r="31" spans="1:8">
      <c r="B31" s="15">
        <f>SUM(B19:B30)</f>
        <v>22824</v>
      </c>
      <c r="C31" s="15">
        <f>SUM(C19:C30)</f>
        <v>3153.0000000000005</v>
      </c>
      <c r="D31" s="15">
        <f>SUM(D19:D30)</f>
        <v>48522</v>
      </c>
      <c r="E31" s="15">
        <f>SUM(E19:E30)</f>
        <v>649.01</v>
      </c>
      <c r="F31" s="15">
        <f>SUM(F19:F30)</f>
        <v>76823.01999999999</v>
      </c>
      <c r="G31" s="15">
        <f>SUM(G19:G30)</f>
        <v>151971.03000000003</v>
      </c>
      <c r="H31" s="7">
        <f t="shared" si="2"/>
        <v>1</v>
      </c>
    </row>
    <row r="33" spans="1:8" ht="21">
      <c r="A33" s="20" t="s">
        <v>90</v>
      </c>
      <c r="B33" s="21" t="s">
        <v>15</v>
      </c>
      <c r="C33" s="21" t="s">
        <v>17</v>
      </c>
      <c r="D33" s="21" t="s">
        <v>18</v>
      </c>
      <c r="E33" s="21" t="s">
        <v>19</v>
      </c>
      <c r="F33" s="21" t="s">
        <v>16</v>
      </c>
    </row>
    <row r="34" spans="1:8">
      <c r="A34" s="2" t="s">
        <v>96</v>
      </c>
      <c r="B34" s="14">
        <v>486.59</v>
      </c>
      <c r="C34" s="14">
        <v>23.01</v>
      </c>
      <c r="D34" s="14">
        <v>1137.96</v>
      </c>
      <c r="E34" s="14">
        <v>72.11</v>
      </c>
      <c r="F34" s="14">
        <v>3546.65</v>
      </c>
      <c r="G34" s="15">
        <f>SUM(B34:F34)</f>
        <v>5266.32</v>
      </c>
      <c r="H34" s="7">
        <f>G34/$G$46</f>
        <v>3.4653455899708217E-2</v>
      </c>
    </row>
    <row r="35" spans="1:8">
      <c r="A35" s="2" t="s">
        <v>97</v>
      </c>
      <c r="B35" s="14">
        <v>4135.99</v>
      </c>
      <c r="C35" s="14">
        <v>437.28</v>
      </c>
      <c r="D35" s="14">
        <v>8256.81</v>
      </c>
      <c r="E35" s="14">
        <v>288.44</v>
      </c>
      <c r="F35" s="14">
        <v>14471.6</v>
      </c>
      <c r="G35" s="15">
        <f t="shared" ref="G35:G45" si="4">SUM(B35:F35)</f>
        <v>27590.12</v>
      </c>
      <c r="H35" s="7">
        <f t="shared" ref="H35:H46" si="5">G35/$G$46</f>
        <v>0.1815485968736533</v>
      </c>
    </row>
    <row r="36" spans="1:8">
      <c r="A36" s="2" t="s">
        <v>98</v>
      </c>
      <c r="B36" s="14">
        <v>4759.4399999999996</v>
      </c>
      <c r="C36" s="14">
        <v>667.42</v>
      </c>
      <c r="D36" s="14">
        <v>10003.44</v>
      </c>
      <c r="E36" s="14">
        <v>108.17</v>
      </c>
      <c r="F36" s="14">
        <v>11479.12</v>
      </c>
      <c r="G36" s="15">
        <f t="shared" si="4"/>
        <v>27017.59</v>
      </c>
      <c r="H36" s="7">
        <f t="shared" si="5"/>
        <v>0.17778123311560973</v>
      </c>
    </row>
    <row r="37" spans="1:8">
      <c r="A37" s="2" t="s">
        <v>99</v>
      </c>
      <c r="B37" s="14">
        <v>1429.35</v>
      </c>
      <c r="C37" s="14">
        <v>253.16</v>
      </c>
      <c r="D37" s="14">
        <v>3678.52</v>
      </c>
      <c r="E37" s="19"/>
      <c r="F37" s="14">
        <v>5272.48</v>
      </c>
      <c r="G37" s="15">
        <f t="shared" si="4"/>
        <v>10633.509999999998</v>
      </c>
      <c r="H37" s="7">
        <f t="shared" si="5"/>
        <v>6.997065689971485E-2</v>
      </c>
    </row>
    <row r="38" spans="1:8">
      <c r="A38" s="2" t="s">
        <v>100</v>
      </c>
      <c r="B38" s="14">
        <v>1870.32</v>
      </c>
      <c r="C38" s="14">
        <v>345.22</v>
      </c>
      <c r="D38" s="14">
        <v>3810.84</v>
      </c>
      <c r="E38" s="14">
        <v>144.22</v>
      </c>
      <c r="F38" s="14">
        <v>4908.3100000000004</v>
      </c>
      <c r="G38" s="15">
        <f t="shared" si="4"/>
        <v>11078.91</v>
      </c>
      <c r="H38" s="7">
        <f t="shared" si="5"/>
        <v>7.2901479420513074E-2</v>
      </c>
    </row>
    <row r="39" spans="1:8">
      <c r="A39" s="2" t="s">
        <v>101</v>
      </c>
      <c r="B39" s="14">
        <v>699.47</v>
      </c>
      <c r="C39" s="19"/>
      <c r="D39" s="14">
        <v>1323.21</v>
      </c>
      <c r="E39" s="19"/>
      <c r="F39" s="14">
        <v>1630.83</v>
      </c>
      <c r="G39" s="15">
        <f t="shared" si="4"/>
        <v>3653.51</v>
      </c>
      <c r="H39" s="7">
        <f t="shared" si="5"/>
        <v>2.4040838320524199E-2</v>
      </c>
    </row>
    <row r="40" spans="1:8">
      <c r="A40" s="2" t="s">
        <v>102</v>
      </c>
      <c r="B40" s="14">
        <v>2189.64</v>
      </c>
      <c r="C40" s="14">
        <v>460.29</v>
      </c>
      <c r="D40" s="14">
        <v>5597.17</v>
      </c>
      <c r="E40" s="14">
        <v>36.06</v>
      </c>
      <c r="F40" s="14">
        <v>7077.47</v>
      </c>
      <c r="G40" s="15">
        <f t="shared" si="4"/>
        <v>15360.630000000001</v>
      </c>
      <c r="H40" s="7">
        <f t="shared" si="5"/>
        <v>0.10107606721519678</v>
      </c>
    </row>
    <row r="41" spans="1:8">
      <c r="A41" s="2" t="s">
        <v>103</v>
      </c>
      <c r="B41" s="14">
        <v>1018.79</v>
      </c>
      <c r="C41" s="14">
        <v>483.31</v>
      </c>
      <c r="D41" s="14">
        <v>3387.41</v>
      </c>
      <c r="E41" s="19"/>
      <c r="F41" s="14">
        <v>5098.3100000000004</v>
      </c>
      <c r="G41" s="15">
        <f t="shared" si="4"/>
        <v>9987.82</v>
      </c>
      <c r="H41" s="7">
        <f t="shared" si="5"/>
        <v>6.5721885473010333E-2</v>
      </c>
    </row>
    <row r="42" spans="1:8">
      <c r="A42" s="2" t="s">
        <v>104</v>
      </c>
      <c r="B42" s="14">
        <v>1931.14</v>
      </c>
      <c r="C42" s="14">
        <v>345.22</v>
      </c>
      <c r="D42" s="14">
        <v>4340.12</v>
      </c>
      <c r="E42" s="19"/>
      <c r="F42" s="14">
        <v>7124.97</v>
      </c>
      <c r="G42" s="15">
        <f t="shared" si="4"/>
        <v>13741.45</v>
      </c>
      <c r="H42" s="7">
        <f t="shared" si="5"/>
        <v>9.0421533741406823E-2</v>
      </c>
    </row>
    <row r="43" spans="1:8">
      <c r="A43" s="2" t="s">
        <v>105</v>
      </c>
      <c r="B43" s="14">
        <v>2858.7</v>
      </c>
      <c r="C43" s="14">
        <v>115.07</v>
      </c>
      <c r="D43" s="14">
        <v>4538.6000000000004</v>
      </c>
      <c r="E43" s="19"/>
      <c r="F43" s="14">
        <v>11225.78</v>
      </c>
      <c r="G43" s="15">
        <f t="shared" si="4"/>
        <v>18738.150000000001</v>
      </c>
      <c r="H43" s="7">
        <f t="shared" si="5"/>
        <v>0.12330083524493721</v>
      </c>
    </row>
    <row r="44" spans="1:8">
      <c r="A44" s="2" t="s">
        <v>106</v>
      </c>
      <c r="B44" s="14">
        <v>364.94</v>
      </c>
      <c r="C44" s="19"/>
      <c r="D44" s="14">
        <v>648.37</v>
      </c>
      <c r="E44" s="19"/>
      <c r="F44" s="14">
        <v>1345.83</v>
      </c>
      <c r="G44" s="15">
        <f t="shared" si="4"/>
        <v>2359.14</v>
      </c>
      <c r="H44" s="7">
        <f t="shared" si="5"/>
        <v>1.552362065944296E-2</v>
      </c>
    </row>
    <row r="45" spans="1:8">
      <c r="A45" s="2" t="s">
        <v>107</v>
      </c>
      <c r="B45" s="14">
        <v>1079.6199999999999</v>
      </c>
      <c r="C45" s="14">
        <v>23.01</v>
      </c>
      <c r="D45" s="14">
        <v>1799.56</v>
      </c>
      <c r="E45" s="19"/>
      <c r="F45" s="14">
        <v>3641.65</v>
      </c>
      <c r="G45" s="15">
        <f t="shared" si="4"/>
        <v>6543.84</v>
      </c>
      <c r="H45" s="7">
        <f t="shared" si="5"/>
        <v>4.3059797136282385E-2</v>
      </c>
    </row>
    <row r="46" spans="1:8">
      <c r="B46" s="15">
        <f>SUM(B34:B45)</f>
        <v>22823.989999999998</v>
      </c>
      <c r="C46" s="15">
        <f t="shared" ref="C46" si="6">SUM(C34:C45)</f>
        <v>3152.9900000000002</v>
      </c>
      <c r="D46" s="15">
        <f t="shared" ref="D46" si="7">SUM(D34:D45)</f>
        <v>48522.01</v>
      </c>
      <c r="E46" s="15">
        <f t="shared" ref="E46" si="8">SUM(E34:E45)</f>
        <v>649</v>
      </c>
      <c r="F46" s="15">
        <f t="shared" ref="F46" si="9">SUM(F34:F45)</f>
        <v>76823</v>
      </c>
      <c r="G46" s="15">
        <f>SUM(G34:G45)</f>
        <v>151970.99000000002</v>
      </c>
      <c r="H46" s="7">
        <f t="shared" si="5"/>
        <v>1</v>
      </c>
    </row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2024-12-21T15:45:24Z</dcterms:created>
  <dcterms:modified xsi:type="dcterms:W3CDTF">2024-12-21T22:19:53Z</dcterms:modified>
  <cp:category/>
  <cp:contentStatus/>
</cp:coreProperties>
</file>