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D:\Downloads\"/>
    </mc:Choice>
  </mc:AlternateContent>
  <xr:revisionPtr revIDLastSave="0" documentId="13_ncr:1_{276CB7A8-3A7F-4FFD-80E5-1733D5906912}" xr6:coauthVersionLast="47" xr6:coauthVersionMax="47" xr10:uidLastSave="{00000000-0000-0000-0000-000000000000}"/>
  <bookViews>
    <workbookView xWindow="0" yWindow="0" windowWidth="38400" windowHeight="20910" xr2:uid="{B7EB1CC6-F543-4CBF-B8EF-D5610E35E593}"/>
  </bookViews>
  <sheets>
    <sheet name="Cover" sheetId="23" r:id="rId1"/>
    <sheet name="Tenure" sheetId="14" r:id="rId2"/>
    <sheet name="Household size" sheetId="20" r:id="rId3"/>
    <sheet name="HH Characteristics" sheetId="19" r:id="rId4"/>
    <sheet name="rent vs income" sheetId="18" r:id="rId5"/>
    <sheet name="r v i 2" sheetId="25" r:id="rId6"/>
    <sheet name="exploring characteristics" sheetId="22" r:id="rId7"/>
    <sheet name="vacant unit rents" sheetId="21" r:id="rId8"/>
    <sheet name="pums 23 data checks" sheetId="1" r:id="rId9"/>
    <sheet name="pums 23 count checks" sheetId="5" r:id="rId10"/>
    <sheet name="CBSA Medians -- Data" sheetId="3" r:id="rId11"/>
    <sheet name="Poverty thresholds" sheetId="4" r:id="rId12"/>
    <sheet name="create weights sql" sheetId="12" r:id="rId13"/>
    <sheet name="student" sheetId="16" r:id="rId14"/>
    <sheet name="unemployment" sheetId="13" r:id="rId15"/>
    <sheet name="Interest Income" sheetId="15" r:id="rId16"/>
    <sheet name="all carve out" sheetId="17" r:id="rId17"/>
    <sheet name="geocorr" sheetId="9" r:id="rId18"/>
    <sheet name="HUD wb vs HUD (error)" sheetId="11" r:id="rId19"/>
    <sheet name="Section8-FY23" sheetId="8" r:id="rId20"/>
    <sheet name="geocorrPivot" sheetId="10" r:id="rId21"/>
    <sheet name="high rent v income in 2022 5 yr" sheetId="24" r:id="rId22"/>
  </sheets>
  <definedNames>
    <definedName name="a" localSheetId="11">'Poverty thresholds'!$N$20</definedName>
    <definedName name="b" localSheetId="11">'Poverty thresholds'!$N$22</definedName>
  </definedNames>
  <calcPr calcId="191029"/>
  <pivotCaches>
    <pivotCache cacheId="1" r:id="rId2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7" i="25" l="1"/>
  <c r="B78" i="25" s="1"/>
  <c r="C76" i="25"/>
  <c r="CD67" i="25"/>
  <c r="CC67" i="25"/>
  <c r="CB67" i="25"/>
  <c r="CA67" i="25"/>
  <c r="BZ67" i="25"/>
  <c r="BY67" i="25"/>
  <c r="BX67" i="25"/>
  <c r="BW67" i="25"/>
  <c r="BV67" i="25"/>
  <c r="BU67" i="25"/>
  <c r="BT67" i="25"/>
  <c r="BS67" i="25"/>
  <c r="BR67" i="25"/>
  <c r="BQ67" i="25"/>
  <c r="BP67" i="25"/>
  <c r="BO67" i="25"/>
  <c r="BN67" i="25"/>
  <c r="BM67" i="25"/>
  <c r="BL67" i="25"/>
  <c r="BK67" i="25"/>
  <c r="BJ67" i="25"/>
  <c r="BI67" i="25"/>
  <c r="BH67" i="25"/>
  <c r="BG67" i="25"/>
  <c r="BF67" i="25"/>
  <c r="BE67" i="25"/>
  <c r="BD67" i="25"/>
  <c r="BC67" i="25"/>
  <c r="BB67" i="25"/>
  <c r="BA67" i="25"/>
  <c r="AZ67" i="25"/>
  <c r="AY67" i="25"/>
  <c r="AX67" i="25"/>
  <c r="AW67" i="25"/>
  <c r="AV67" i="25"/>
  <c r="AU67" i="25"/>
  <c r="AT67" i="25"/>
  <c r="AS67" i="25"/>
  <c r="AR67" i="25"/>
  <c r="AQ67" i="25"/>
  <c r="AP67" i="25"/>
  <c r="AO67" i="25"/>
  <c r="AN67" i="25"/>
  <c r="AM67" i="25"/>
  <c r="AL67" i="25"/>
  <c r="AK67" i="25"/>
  <c r="AJ67" i="25"/>
  <c r="AI67" i="25"/>
  <c r="AH67" i="25"/>
  <c r="AG67" i="25"/>
  <c r="AF67" i="25"/>
  <c r="AE67" i="25"/>
  <c r="AD67" i="25"/>
  <c r="AC67" i="25"/>
  <c r="AB67" i="25"/>
  <c r="AA67" i="25"/>
  <c r="Z67" i="25"/>
  <c r="Y67" i="25"/>
  <c r="X67" i="25"/>
  <c r="W67" i="25"/>
  <c r="V67" i="25"/>
  <c r="U67" i="25"/>
  <c r="T67" i="25"/>
  <c r="S67" i="25"/>
  <c r="R67" i="25"/>
  <c r="Q67" i="25"/>
  <c r="P67" i="25"/>
  <c r="O67" i="25"/>
  <c r="N67" i="25"/>
  <c r="M67" i="25"/>
  <c r="L67" i="25"/>
  <c r="K67" i="25"/>
  <c r="J67" i="25"/>
  <c r="I67" i="25"/>
  <c r="H67" i="25"/>
  <c r="G67" i="25"/>
  <c r="F67" i="25"/>
  <c r="E67" i="25"/>
  <c r="D67" i="25"/>
  <c r="C67" i="25"/>
  <c r="B67" i="25" s="1"/>
  <c r="CD66" i="25"/>
  <c r="CC66" i="25"/>
  <c r="CB66" i="25"/>
  <c r="CA66" i="25"/>
  <c r="BZ66" i="25"/>
  <c r="BY66" i="25"/>
  <c r="BX66" i="25"/>
  <c r="BW66" i="25"/>
  <c r="BV66" i="25"/>
  <c r="BU66" i="25"/>
  <c r="BT66" i="25"/>
  <c r="BS66" i="25"/>
  <c r="BR66" i="25"/>
  <c r="BQ66" i="25"/>
  <c r="BP66" i="25"/>
  <c r="BO66" i="25"/>
  <c r="BN66" i="25"/>
  <c r="BM66" i="25"/>
  <c r="BL66" i="25"/>
  <c r="BK66" i="25"/>
  <c r="BJ66" i="25"/>
  <c r="BI66" i="25"/>
  <c r="BH66" i="25"/>
  <c r="BG66" i="25"/>
  <c r="BF66" i="25"/>
  <c r="BE66" i="25"/>
  <c r="BD66" i="25"/>
  <c r="BC66" i="25"/>
  <c r="BB66" i="25"/>
  <c r="BA66" i="25"/>
  <c r="AZ66" i="25"/>
  <c r="AY66" i="25"/>
  <c r="AX66" i="25"/>
  <c r="AW66" i="25"/>
  <c r="AV66" i="25"/>
  <c r="AU66" i="25"/>
  <c r="AT66" i="25"/>
  <c r="AS66" i="25"/>
  <c r="AR66" i="25"/>
  <c r="AQ66" i="25"/>
  <c r="AP66" i="25"/>
  <c r="AO66" i="25"/>
  <c r="AN66" i="25"/>
  <c r="AM66" i="25"/>
  <c r="AL66" i="25"/>
  <c r="AK66" i="25"/>
  <c r="AJ66" i="25"/>
  <c r="AI66" i="25"/>
  <c r="AH66" i="25"/>
  <c r="AG66" i="25"/>
  <c r="AF66" i="25"/>
  <c r="AE66" i="25"/>
  <c r="AD66" i="25"/>
  <c r="AC66" i="25"/>
  <c r="AB66" i="25"/>
  <c r="AA66" i="25"/>
  <c r="Z66" i="25"/>
  <c r="Y66" i="25"/>
  <c r="X66" i="25"/>
  <c r="W66" i="25"/>
  <c r="V66" i="25"/>
  <c r="U66" i="25"/>
  <c r="T66" i="25"/>
  <c r="S66" i="25"/>
  <c r="R66" i="25"/>
  <c r="Q66" i="25"/>
  <c r="P66" i="25"/>
  <c r="O66" i="25"/>
  <c r="N66" i="25"/>
  <c r="M66" i="25"/>
  <c r="L66" i="25"/>
  <c r="K66" i="25"/>
  <c r="J66" i="25"/>
  <c r="I66" i="25"/>
  <c r="H66" i="25"/>
  <c r="G66" i="25"/>
  <c r="F66" i="25"/>
  <c r="E66" i="25"/>
  <c r="B66" i="25" s="1"/>
  <c r="D66" i="25"/>
  <c r="C66" i="25"/>
  <c r="CD65" i="25"/>
  <c r="CC65" i="25"/>
  <c r="CB65" i="25"/>
  <c r="CA65" i="25"/>
  <c r="BZ65" i="25"/>
  <c r="BY65" i="25"/>
  <c r="BX65" i="25"/>
  <c r="BW65" i="25"/>
  <c r="BV65" i="25"/>
  <c r="BU65" i="25"/>
  <c r="BT65" i="25"/>
  <c r="BS65" i="25"/>
  <c r="BR65" i="25"/>
  <c r="BQ65" i="25"/>
  <c r="BP65" i="25"/>
  <c r="BO65" i="25"/>
  <c r="BN65" i="25"/>
  <c r="BM65" i="25"/>
  <c r="BL65" i="25"/>
  <c r="BK65" i="25"/>
  <c r="BJ65" i="25"/>
  <c r="BI65" i="25"/>
  <c r="BH65" i="25"/>
  <c r="BG65" i="25"/>
  <c r="BF65" i="25"/>
  <c r="BE65" i="25"/>
  <c r="BD65" i="25"/>
  <c r="BC65" i="25"/>
  <c r="BB65" i="25"/>
  <c r="BA65" i="25"/>
  <c r="AZ65" i="25"/>
  <c r="AY65" i="25"/>
  <c r="AX65" i="25"/>
  <c r="AW65" i="25"/>
  <c r="AV65" i="25"/>
  <c r="AU65" i="25"/>
  <c r="AT65" i="25"/>
  <c r="AS65" i="25"/>
  <c r="AR65" i="25"/>
  <c r="AQ65" i="25"/>
  <c r="AP65" i="25"/>
  <c r="AO65" i="25"/>
  <c r="AN65" i="25"/>
  <c r="AM65" i="25"/>
  <c r="AL65" i="25"/>
  <c r="AK65" i="25"/>
  <c r="AJ65" i="25"/>
  <c r="AI65" i="25"/>
  <c r="AH65" i="25"/>
  <c r="AG65" i="25"/>
  <c r="AF65" i="25"/>
  <c r="AE65" i="25"/>
  <c r="AD65" i="25"/>
  <c r="AC65" i="25"/>
  <c r="AB65" i="25"/>
  <c r="AA65" i="25"/>
  <c r="Z65" i="25"/>
  <c r="Y65" i="25"/>
  <c r="X65" i="25"/>
  <c r="W65" i="25"/>
  <c r="V65" i="25"/>
  <c r="U65" i="25"/>
  <c r="T65" i="25"/>
  <c r="S65" i="25"/>
  <c r="R65" i="25"/>
  <c r="Q65" i="25"/>
  <c r="P65" i="25"/>
  <c r="O65" i="25"/>
  <c r="N65" i="25"/>
  <c r="B65" i="25" s="1"/>
  <c r="M65" i="25"/>
  <c r="L65" i="25"/>
  <c r="K65" i="25"/>
  <c r="J65" i="25"/>
  <c r="I65" i="25"/>
  <c r="H65" i="25"/>
  <c r="G65" i="25"/>
  <c r="F65" i="25"/>
  <c r="E65" i="25"/>
  <c r="D65" i="25"/>
  <c r="C65" i="25"/>
  <c r="CD64" i="25"/>
  <c r="CC64" i="25"/>
  <c r="CB64" i="25"/>
  <c r="CA64" i="25"/>
  <c r="BZ64" i="25"/>
  <c r="BY64" i="25"/>
  <c r="BX64" i="25"/>
  <c r="BW64" i="25"/>
  <c r="BV64" i="25"/>
  <c r="BU64" i="25"/>
  <c r="BT64" i="25"/>
  <c r="BS64" i="25"/>
  <c r="BR64" i="25"/>
  <c r="BQ64" i="25"/>
  <c r="BP64" i="25"/>
  <c r="BO64" i="25"/>
  <c r="BN64" i="25"/>
  <c r="BM64" i="25"/>
  <c r="BL64" i="25"/>
  <c r="BK64" i="25"/>
  <c r="BJ64" i="25"/>
  <c r="BI64" i="25"/>
  <c r="BH64" i="25"/>
  <c r="BG64" i="25"/>
  <c r="BF64" i="25"/>
  <c r="BE64" i="25"/>
  <c r="BD64" i="25"/>
  <c r="BC64" i="25"/>
  <c r="BB64" i="25"/>
  <c r="BA64" i="25"/>
  <c r="AZ64" i="25"/>
  <c r="AY64" i="25"/>
  <c r="AX64" i="25"/>
  <c r="AW64" i="25"/>
  <c r="AV64" i="25"/>
  <c r="AU64" i="25"/>
  <c r="AT64" i="25"/>
  <c r="AS64" i="25"/>
  <c r="AR64" i="25"/>
  <c r="AQ64" i="25"/>
  <c r="AP64" i="25"/>
  <c r="AO64" i="25"/>
  <c r="AN64" i="25"/>
  <c r="AM64" i="25"/>
  <c r="AL64" i="25"/>
  <c r="AK64" i="25"/>
  <c r="AJ64" i="25"/>
  <c r="AI64" i="25"/>
  <c r="AH64" i="25"/>
  <c r="AG64" i="25"/>
  <c r="AF64" i="25"/>
  <c r="AE64" i="25"/>
  <c r="AD64" i="25"/>
  <c r="AC64" i="25"/>
  <c r="AB64" i="25"/>
  <c r="AA64" i="25"/>
  <c r="Z64" i="25"/>
  <c r="Y64" i="25"/>
  <c r="X64" i="25"/>
  <c r="W64" i="25"/>
  <c r="V64" i="25"/>
  <c r="U64" i="25"/>
  <c r="T64" i="25"/>
  <c r="S64" i="25"/>
  <c r="R64" i="25"/>
  <c r="Q64" i="25"/>
  <c r="P64" i="25"/>
  <c r="O64" i="25"/>
  <c r="N64" i="25"/>
  <c r="M64" i="25"/>
  <c r="L64" i="25"/>
  <c r="K64" i="25"/>
  <c r="J64" i="25"/>
  <c r="I64" i="25"/>
  <c r="H64" i="25"/>
  <c r="G64" i="25"/>
  <c r="F64" i="25"/>
  <c r="E64" i="25"/>
  <c r="D64" i="25"/>
  <c r="C64" i="25"/>
  <c r="B64" i="25" s="1"/>
  <c r="CD63" i="25"/>
  <c r="CC63" i="25"/>
  <c r="CB63" i="25"/>
  <c r="CA63" i="25"/>
  <c r="BZ63" i="25"/>
  <c r="BY63" i="25"/>
  <c r="BX63" i="25"/>
  <c r="BW63" i="25"/>
  <c r="BV63" i="25"/>
  <c r="BU63" i="25"/>
  <c r="BT63" i="25"/>
  <c r="BS63" i="25"/>
  <c r="BR63" i="25"/>
  <c r="BQ63" i="25"/>
  <c r="BP63" i="25"/>
  <c r="BO63" i="25"/>
  <c r="BN63" i="25"/>
  <c r="BM63" i="25"/>
  <c r="BL63" i="25"/>
  <c r="BK63" i="25"/>
  <c r="BJ63" i="25"/>
  <c r="BI63" i="25"/>
  <c r="BH63" i="25"/>
  <c r="BG63" i="25"/>
  <c r="BF63" i="25"/>
  <c r="BE63" i="25"/>
  <c r="BD63" i="25"/>
  <c r="BC63" i="25"/>
  <c r="BB63" i="25"/>
  <c r="BA63" i="25"/>
  <c r="AZ63" i="25"/>
  <c r="AY63" i="25"/>
  <c r="AX63" i="25"/>
  <c r="AW63" i="25"/>
  <c r="AV63" i="25"/>
  <c r="AU63" i="25"/>
  <c r="AT63" i="25"/>
  <c r="AS63" i="25"/>
  <c r="AR63" i="25"/>
  <c r="AQ63" i="25"/>
  <c r="AP63" i="25"/>
  <c r="AO63" i="25"/>
  <c r="AN63" i="25"/>
  <c r="AM63" i="25"/>
  <c r="AL63" i="25"/>
  <c r="AK63" i="25"/>
  <c r="AJ63" i="25"/>
  <c r="AI63" i="25"/>
  <c r="AH63" i="25"/>
  <c r="AG63" i="25"/>
  <c r="AF63" i="25"/>
  <c r="AE63" i="25"/>
  <c r="AD63" i="25"/>
  <c r="AC63" i="25"/>
  <c r="AB63" i="25"/>
  <c r="AA63" i="25"/>
  <c r="Z63" i="25"/>
  <c r="Y63" i="25"/>
  <c r="X63" i="25"/>
  <c r="W63" i="25"/>
  <c r="V63" i="25"/>
  <c r="U63" i="25"/>
  <c r="T63" i="25"/>
  <c r="S63" i="25"/>
  <c r="R63" i="25"/>
  <c r="Q63" i="25"/>
  <c r="P63" i="25"/>
  <c r="O63" i="25"/>
  <c r="N63" i="25"/>
  <c r="M63" i="25"/>
  <c r="L63" i="25"/>
  <c r="K63" i="25"/>
  <c r="J63" i="25"/>
  <c r="I63" i="25"/>
  <c r="H63" i="25"/>
  <c r="G63" i="25"/>
  <c r="F63" i="25"/>
  <c r="E63" i="25"/>
  <c r="B63" i="25" s="1"/>
  <c r="D63" i="25"/>
  <c r="C63" i="25"/>
  <c r="CD62" i="25"/>
  <c r="CC62" i="25"/>
  <c r="CB62" i="25"/>
  <c r="CA62" i="25"/>
  <c r="BZ62" i="25"/>
  <c r="BY62" i="25"/>
  <c r="BX62" i="25"/>
  <c r="BW62" i="25"/>
  <c r="BV62" i="25"/>
  <c r="BU62" i="25"/>
  <c r="BT62" i="25"/>
  <c r="BS62" i="25"/>
  <c r="BR62" i="25"/>
  <c r="BQ62" i="25"/>
  <c r="BP62" i="25"/>
  <c r="BO62" i="25"/>
  <c r="BN62" i="25"/>
  <c r="BM62" i="25"/>
  <c r="BL62" i="25"/>
  <c r="BK62" i="25"/>
  <c r="BJ62" i="25"/>
  <c r="BI62" i="25"/>
  <c r="BH62" i="25"/>
  <c r="BG62" i="25"/>
  <c r="BF62" i="25"/>
  <c r="BE62" i="25"/>
  <c r="BD62" i="25"/>
  <c r="BC62" i="25"/>
  <c r="BB62" i="25"/>
  <c r="BA62" i="25"/>
  <c r="AZ62" i="25"/>
  <c r="AY62" i="25"/>
  <c r="AX62" i="25"/>
  <c r="B62" i="25" s="1"/>
  <c r="AW62" i="25"/>
  <c r="AV62" i="25"/>
  <c r="AU62" i="25"/>
  <c r="AT62" i="25"/>
  <c r="AS62" i="25"/>
  <c r="AR62" i="25"/>
  <c r="AQ62" i="25"/>
  <c r="AP62" i="25"/>
  <c r="AO62" i="25"/>
  <c r="AN62" i="25"/>
  <c r="AM62" i="25"/>
  <c r="AL62" i="25"/>
  <c r="AK62" i="25"/>
  <c r="AJ62" i="25"/>
  <c r="AI62" i="25"/>
  <c r="AH62" i="25"/>
  <c r="AG62" i="25"/>
  <c r="AF62" i="25"/>
  <c r="AE62" i="25"/>
  <c r="AD62" i="25"/>
  <c r="AC62" i="25"/>
  <c r="AB62" i="25"/>
  <c r="AA62" i="25"/>
  <c r="Z62" i="25"/>
  <c r="Y62" i="25"/>
  <c r="X62" i="25"/>
  <c r="W62" i="25"/>
  <c r="V62" i="25"/>
  <c r="U62" i="25"/>
  <c r="T62" i="25"/>
  <c r="S62" i="25"/>
  <c r="R62" i="25"/>
  <c r="Q62" i="25"/>
  <c r="P62" i="25"/>
  <c r="O62" i="25"/>
  <c r="N62" i="25"/>
  <c r="M62" i="25"/>
  <c r="L62" i="25"/>
  <c r="K62" i="25"/>
  <c r="J62" i="25"/>
  <c r="I62" i="25"/>
  <c r="H62" i="25"/>
  <c r="G62" i="25"/>
  <c r="F62" i="25"/>
  <c r="E62" i="25"/>
  <c r="D62" i="25"/>
  <c r="C62" i="25"/>
  <c r="CD61" i="25"/>
  <c r="CC61" i="25"/>
  <c r="CB61" i="25"/>
  <c r="CA61" i="25"/>
  <c r="BZ61" i="25"/>
  <c r="BY61" i="25"/>
  <c r="BX61" i="25"/>
  <c r="BW61" i="25"/>
  <c r="BV61" i="25"/>
  <c r="BU61" i="25"/>
  <c r="BT61" i="25"/>
  <c r="BS61" i="25"/>
  <c r="BR61" i="25"/>
  <c r="BQ61" i="25"/>
  <c r="BP61" i="25"/>
  <c r="BO61" i="25"/>
  <c r="BN61" i="25"/>
  <c r="BM61" i="25"/>
  <c r="BL61" i="25"/>
  <c r="BK61" i="25"/>
  <c r="BJ61" i="25"/>
  <c r="BI61" i="25"/>
  <c r="BH61" i="25"/>
  <c r="BG61" i="25"/>
  <c r="BF61" i="25"/>
  <c r="BE61" i="25"/>
  <c r="BD61" i="25"/>
  <c r="BC61" i="25"/>
  <c r="BB61" i="25"/>
  <c r="BA61" i="25"/>
  <c r="AZ61" i="25"/>
  <c r="AY61" i="25"/>
  <c r="AX61" i="25"/>
  <c r="AW61" i="25"/>
  <c r="AV61" i="25"/>
  <c r="AU61" i="25"/>
  <c r="AT61" i="25"/>
  <c r="AS61" i="25"/>
  <c r="AR61" i="25"/>
  <c r="AQ61" i="25"/>
  <c r="AP61" i="25"/>
  <c r="AO61" i="25"/>
  <c r="AN61" i="25"/>
  <c r="AM61" i="25"/>
  <c r="AL61" i="25"/>
  <c r="AK61" i="25"/>
  <c r="AJ61" i="25"/>
  <c r="AI61" i="25"/>
  <c r="AH61" i="25"/>
  <c r="AG61" i="25"/>
  <c r="AF61" i="25"/>
  <c r="AE61" i="25"/>
  <c r="AD61" i="25"/>
  <c r="AC61" i="25"/>
  <c r="AB61" i="25"/>
  <c r="AA61" i="25"/>
  <c r="Z61" i="25"/>
  <c r="Y61" i="25"/>
  <c r="X61" i="25"/>
  <c r="W61" i="25"/>
  <c r="V61" i="25"/>
  <c r="U61" i="25"/>
  <c r="T61" i="25"/>
  <c r="S61" i="25"/>
  <c r="R61" i="25"/>
  <c r="Q61" i="25"/>
  <c r="P61" i="25"/>
  <c r="O61" i="25"/>
  <c r="N61" i="25"/>
  <c r="M61" i="25"/>
  <c r="L61" i="25"/>
  <c r="K61" i="25"/>
  <c r="B61" i="25" s="1"/>
  <c r="J61" i="25"/>
  <c r="I61" i="25"/>
  <c r="H61" i="25"/>
  <c r="G61" i="25"/>
  <c r="F61" i="25"/>
  <c r="E61" i="25"/>
  <c r="D61" i="25"/>
  <c r="C61" i="25"/>
  <c r="CD60" i="25"/>
  <c r="CC60" i="25"/>
  <c r="CB60" i="25"/>
  <c r="CA60" i="25"/>
  <c r="BZ60" i="25"/>
  <c r="BY60" i="25"/>
  <c r="BX60" i="25"/>
  <c r="BW60" i="25"/>
  <c r="BV60" i="25"/>
  <c r="BU60" i="25"/>
  <c r="BT60" i="25"/>
  <c r="BS60" i="25"/>
  <c r="BR60" i="25"/>
  <c r="BQ60" i="25"/>
  <c r="BP60" i="25"/>
  <c r="BO60" i="25"/>
  <c r="BN60" i="25"/>
  <c r="BM60" i="25"/>
  <c r="BL60" i="25"/>
  <c r="BK60" i="25"/>
  <c r="BJ60" i="25"/>
  <c r="BI60" i="25"/>
  <c r="BH60" i="25"/>
  <c r="BG60" i="25"/>
  <c r="BF60" i="25"/>
  <c r="BE60" i="25"/>
  <c r="BD60" i="25"/>
  <c r="BC60" i="25"/>
  <c r="BB60" i="25"/>
  <c r="BA60" i="25"/>
  <c r="AZ60" i="25"/>
  <c r="AY60" i="25"/>
  <c r="AX60" i="25"/>
  <c r="AW60" i="25"/>
  <c r="AV60" i="25"/>
  <c r="AU60" i="25"/>
  <c r="AT60" i="25"/>
  <c r="AS60" i="25"/>
  <c r="AR60" i="25"/>
  <c r="AQ60" i="25"/>
  <c r="AP60" i="25"/>
  <c r="AO60" i="25"/>
  <c r="AN60" i="25"/>
  <c r="AM60" i="25"/>
  <c r="AL60" i="25"/>
  <c r="AK60" i="25"/>
  <c r="AJ60" i="25"/>
  <c r="AI60" i="25"/>
  <c r="AH60" i="25"/>
  <c r="AG60" i="25"/>
  <c r="AF60" i="25"/>
  <c r="AE60" i="25"/>
  <c r="AD60" i="25"/>
  <c r="AC60" i="25"/>
  <c r="AB60" i="25"/>
  <c r="AA60" i="25"/>
  <c r="Z60" i="25"/>
  <c r="Y60" i="25"/>
  <c r="X60" i="25"/>
  <c r="W60" i="25"/>
  <c r="V60" i="25"/>
  <c r="U60" i="25"/>
  <c r="T60" i="25"/>
  <c r="S60" i="25"/>
  <c r="R60" i="25"/>
  <c r="Q60" i="25"/>
  <c r="P60" i="25"/>
  <c r="O60" i="25"/>
  <c r="N60" i="25"/>
  <c r="M60" i="25"/>
  <c r="L60" i="25"/>
  <c r="K60" i="25"/>
  <c r="J60" i="25"/>
  <c r="I60" i="25"/>
  <c r="H60" i="25"/>
  <c r="B60" i="25" s="1"/>
  <c r="G60" i="25"/>
  <c r="F60" i="25"/>
  <c r="E60" i="25"/>
  <c r="D60" i="25"/>
  <c r="C60" i="25"/>
  <c r="CD47" i="25"/>
  <c r="CC47" i="25"/>
  <c r="CB47" i="25"/>
  <c r="CA47" i="25"/>
  <c r="BZ47" i="25"/>
  <c r="BY47" i="25"/>
  <c r="BX47" i="25"/>
  <c r="BW47" i="25"/>
  <c r="BV47" i="25"/>
  <c r="BU47" i="25"/>
  <c r="BT47" i="25"/>
  <c r="BS47" i="25"/>
  <c r="BR47" i="25"/>
  <c r="BQ47" i="25"/>
  <c r="BP47" i="25"/>
  <c r="BO47" i="25"/>
  <c r="BN47" i="25"/>
  <c r="BM47" i="25"/>
  <c r="BL47" i="25"/>
  <c r="BK47" i="25"/>
  <c r="BJ47" i="25"/>
  <c r="BI47" i="25"/>
  <c r="BH47" i="25"/>
  <c r="BG47" i="25"/>
  <c r="BF47" i="25"/>
  <c r="BE47" i="25"/>
  <c r="BD47" i="25"/>
  <c r="BC47" i="25"/>
  <c r="BB47" i="25"/>
  <c r="BA47" i="25"/>
  <c r="AZ47" i="25"/>
  <c r="AY47" i="25"/>
  <c r="AX47" i="25"/>
  <c r="AW47" i="25"/>
  <c r="AV47" i="25"/>
  <c r="AU47" i="25"/>
  <c r="AT47" i="25"/>
  <c r="AS47" i="25"/>
  <c r="AR47" i="25"/>
  <c r="AQ47" i="25"/>
  <c r="AP47" i="25"/>
  <c r="AO47" i="25"/>
  <c r="AN47" i="25"/>
  <c r="AM47" i="25"/>
  <c r="AL47" i="25"/>
  <c r="AK47" i="25"/>
  <c r="AJ47" i="25"/>
  <c r="AI47" i="25"/>
  <c r="AH47" i="25"/>
  <c r="AG47" i="25"/>
  <c r="AF47" i="25"/>
  <c r="AE47" i="25"/>
  <c r="AD47" i="25"/>
  <c r="AC47" i="25"/>
  <c r="AB47" i="25"/>
  <c r="AA47" i="25"/>
  <c r="Z47" i="25"/>
  <c r="Y47" i="25"/>
  <c r="X47" i="25"/>
  <c r="W47" i="25"/>
  <c r="V47" i="25"/>
  <c r="U47" i="25"/>
  <c r="T47" i="25"/>
  <c r="S47" i="25"/>
  <c r="R47" i="25"/>
  <c r="Q47" i="25"/>
  <c r="P47" i="25"/>
  <c r="O47" i="25"/>
  <c r="N47" i="25"/>
  <c r="M47" i="25"/>
  <c r="L47" i="25"/>
  <c r="K47" i="25"/>
  <c r="J47" i="25"/>
  <c r="I47" i="25"/>
  <c r="H47" i="25"/>
  <c r="G47" i="25"/>
  <c r="F47" i="25"/>
  <c r="E47" i="25"/>
  <c r="D47" i="25"/>
  <c r="C47" i="25"/>
  <c r="B47" i="25" s="1"/>
  <c r="CD46" i="25"/>
  <c r="CC46" i="25"/>
  <c r="CB46" i="25"/>
  <c r="CA46" i="25"/>
  <c r="BZ46" i="25"/>
  <c r="BY46" i="25"/>
  <c r="BX46" i="25"/>
  <c r="BW46" i="25"/>
  <c r="BV46" i="25"/>
  <c r="BU46" i="25"/>
  <c r="BT46" i="25"/>
  <c r="BS46" i="25"/>
  <c r="BR46" i="25"/>
  <c r="BQ46" i="25"/>
  <c r="BP46" i="25"/>
  <c r="BO46" i="25"/>
  <c r="BN46" i="25"/>
  <c r="BM46" i="25"/>
  <c r="BL46" i="25"/>
  <c r="BK46" i="25"/>
  <c r="BJ46" i="25"/>
  <c r="BI46" i="25"/>
  <c r="BH46" i="25"/>
  <c r="BG46" i="25"/>
  <c r="BF46" i="25"/>
  <c r="BE46" i="25"/>
  <c r="BD46" i="25"/>
  <c r="BC46" i="25"/>
  <c r="BB46" i="25"/>
  <c r="BA46" i="25"/>
  <c r="AZ46" i="25"/>
  <c r="AY46" i="25"/>
  <c r="AX46" i="25"/>
  <c r="AW46" i="25"/>
  <c r="AV46" i="25"/>
  <c r="AU46" i="25"/>
  <c r="AT46" i="25"/>
  <c r="AS46" i="25"/>
  <c r="AR46" i="25"/>
  <c r="AQ46" i="25"/>
  <c r="AP46" i="25"/>
  <c r="AO46" i="25"/>
  <c r="AN46" i="25"/>
  <c r="AM46" i="25"/>
  <c r="AL46" i="25"/>
  <c r="AK46" i="25"/>
  <c r="AJ46" i="25"/>
  <c r="AI46" i="25"/>
  <c r="AH46" i="25"/>
  <c r="AG46" i="25"/>
  <c r="AF46" i="25"/>
  <c r="AE46" i="25"/>
  <c r="AD46" i="25"/>
  <c r="AC46" i="25"/>
  <c r="AB46" i="25"/>
  <c r="AA46" i="25"/>
  <c r="Z46" i="25"/>
  <c r="Y46" i="25"/>
  <c r="X46" i="25"/>
  <c r="W46" i="25"/>
  <c r="V46" i="25"/>
  <c r="U46" i="25"/>
  <c r="T46" i="25"/>
  <c r="S46" i="25"/>
  <c r="R46" i="25"/>
  <c r="Q46" i="25"/>
  <c r="P46" i="25"/>
  <c r="O46" i="25"/>
  <c r="N46" i="25"/>
  <c r="M46" i="25"/>
  <c r="L46" i="25"/>
  <c r="K46" i="25"/>
  <c r="J46" i="25"/>
  <c r="I46" i="25"/>
  <c r="H46" i="25"/>
  <c r="G46" i="25"/>
  <c r="F46" i="25"/>
  <c r="E46" i="25"/>
  <c r="B46" i="25" s="1"/>
  <c r="D46" i="25"/>
  <c r="C46" i="25"/>
  <c r="CD45" i="25"/>
  <c r="CC45" i="25"/>
  <c r="CB45" i="25"/>
  <c r="CA45" i="25"/>
  <c r="BZ45" i="25"/>
  <c r="BY45" i="25"/>
  <c r="BX45" i="25"/>
  <c r="BW45" i="25"/>
  <c r="BV45" i="25"/>
  <c r="BU45" i="25"/>
  <c r="BT45" i="25"/>
  <c r="BS45" i="25"/>
  <c r="BR45" i="25"/>
  <c r="BQ45" i="25"/>
  <c r="BP45" i="25"/>
  <c r="BO45" i="25"/>
  <c r="BN45" i="25"/>
  <c r="BM45" i="25"/>
  <c r="BL45" i="25"/>
  <c r="BK45" i="25"/>
  <c r="BJ45" i="25"/>
  <c r="BI45" i="25"/>
  <c r="BH45" i="25"/>
  <c r="BG45" i="25"/>
  <c r="BF45" i="25"/>
  <c r="BE45" i="25"/>
  <c r="BD45" i="25"/>
  <c r="BC45" i="25"/>
  <c r="BB45" i="25"/>
  <c r="BA45" i="25"/>
  <c r="AZ45" i="25"/>
  <c r="AY45" i="25"/>
  <c r="AX45" i="25"/>
  <c r="AW45" i="25"/>
  <c r="AV45" i="25"/>
  <c r="AU45" i="25"/>
  <c r="AT45" i="25"/>
  <c r="AS45" i="25"/>
  <c r="AR45" i="25"/>
  <c r="AQ45" i="25"/>
  <c r="AP45" i="25"/>
  <c r="AO45" i="25"/>
  <c r="AN45" i="25"/>
  <c r="AM45" i="25"/>
  <c r="AL45" i="25"/>
  <c r="AK45" i="25"/>
  <c r="AJ45" i="25"/>
  <c r="AI45" i="25"/>
  <c r="AH45" i="25"/>
  <c r="AG45" i="25"/>
  <c r="AF45" i="25"/>
  <c r="AE45" i="25"/>
  <c r="AD45" i="25"/>
  <c r="AC45" i="25"/>
  <c r="AB45" i="25"/>
  <c r="AA45" i="25"/>
  <c r="Z45" i="25"/>
  <c r="Y45" i="25"/>
  <c r="X45" i="25"/>
  <c r="W45" i="25"/>
  <c r="V45" i="25"/>
  <c r="U45" i="25"/>
  <c r="T45" i="25"/>
  <c r="S45" i="25"/>
  <c r="R45" i="25"/>
  <c r="Q45" i="25"/>
  <c r="P45" i="25"/>
  <c r="O45" i="25"/>
  <c r="N45" i="25"/>
  <c r="B45" i="25" s="1"/>
  <c r="M45" i="25"/>
  <c r="L45" i="25"/>
  <c r="K45" i="25"/>
  <c r="J45" i="25"/>
  <c r="I45" i="25"/>
  <c r="H45" i="25"/>
  <c r="G45" i="25"/>
  <c r="F45" i="25"/>
  <c r="E45" i="25"/>
  <c r="D45" i="25"/>
  <c r="C45" i="25"/>
  <c r="CD44" i="25"/>
  <c r="CC44" i="25"/>
  <c r="CB44" i="25"/>
  <c r="CA44" i="25"/>
  <c r="BZ44" i="25"/>
  <c r="BY44" i="25"/>
  <c r="BX44" i="25"/>
  <c r="BW44" i="25"/>
  <c r="BV44" i="25"/>
  <c r="BU44" i="25"/>
  <c r="BT44" i="25"/>
  <c r="BS44" i="25"/>
  <c r="BR44" i="25"/>
  <c r="BQ44" i="25"/>
  <c r="BP44" i="25"/>
  <c r="BO44" i="25"/>
  <c r="BN44" i="25"/>
  <c r="BM44" i="25"/>
  <c r="BL44" i="25"/>
  <c r="BK44" i="25"/>
  <c r="BJ44" i="25"/>
  <c r="BI44" i="25"/>
  <c r="BH44" i="25"/>
  <c r="BG44" i="25"/>
  <c r="BF44" i="25"/>
  <c r="BE44" i="25"/>
  <c r="BD44" i="25"/>
  <c r="BC44" i="25"/>
  <c r="BB44" i="25"/>
  <c r="BA44" i="25"/>
  <c r="AZ44" i="25"/>
  <c r="AY44" i="25"/>
  <c r="AX44" i="25"/>
  <c r="AW44" i="25"/>
  <c r="AV44" i="25"/>
  <c r="AU44" i="25"/>
  <c r="AT44" i="25"/>
  <c r="AS44" i="25"/>
  <c r="AR44" i="25"/>
  <c r="AQ44" i="25"/>
  <c r="AP44" i="25"/>
  <c r="AO44" i="25"/>
  <c r="AN44" i="25"/>
  <c r="AM44" i="25"/>
  <c r="AL44" i="25"/>
  <c r="AK44" i="25"/>
  <c r="AJ44" i="25"/>
  <c r="AI44" i="25"/>
  <c r="AH44" i="25"/>
  <c r="AG44" i="25"/>
  <c r="AF44" i="25"/>
  <c r="AE44" i="25"/>
  <c r="AD44" i="25"/>
  <c r="AC44" i="25"/>
  <c r="AB44" i="25"/>
  <c r="AA44" i="25"/>
  <c r="Z44" i="25"/>
  <c r="Y44" i="25"/>
  <c r="X44" i="25"/>
  <c r="W44" i="25"/>
  <c r="V44" i="25"/>
  <c r="U44" i="25"/>
  <c r="T44" i="25"/>
  <c r="S44" i="25"/>
  <c r="R44" i="25"/>
  <c r="Q44" i="25"/>
  <c r="P44" i="25"/>
  <c r="O44" i="25"/>
  <c r="N44" i="25"/>
  <c r="M44" i="25"/>
  <c r="L44" i="25"/>
  <c r="K44" i="25"/>
  <c r="J44" i="25"/>
  <c r="I44" i="25"/>
  <c r="H44" i="25"/>
  <c r="B44" i="25" s="1"/>
  <c r="G44" i="25"/>
  <c r="F44" i="25"/>
  <c r="E44" i="25"/>
  <c r="D44" i="25"/>
  <c r="C44" i="25"/>
  <c r="CD43" i="25"/>
  <c r="CC43" i="25"/>
  <c r="CB43" i="25"/>
  <c r="CA43" i="25"/>
  <c r="BZ43" i="25"/>
  <c r="BY43" i="25"/>
  <c r="BX43" i="25"/>
  <c r="BW43" i="25"/>
  <c r="BV43" i="25"/>
  <c r="BU43" i="25"/>
  <c r="BT43" i="25"/>
  <c r="BS43" i="25"/>
  <c r="BR43" i="25"/>
  <c r="BQ43" i="25"/>
  <c r="BP43" i="25"/>
  <c r="BO43" i="25"/>
  <c r="BN43" i="25"/>
  <c r="BM43" i="25"/>
  <c r="BL43" i="25"/>
  <c r="BK43" i="25"/>
  <c r="BJ43" i="25"/>
  <c r="BI43" i="25"/>
  <c r="BH43" i="25"/>
  <c r="BG43" i="25"/>
  <c r="BF43" i="25"/>
  <c r="BE43" i="25"/>
  <c r="BD43" i="25"/>
  <c r="BC43" i="25"/>
  <c r="BB43" i="25"/>
  <c r="BA43" i="25"/>
  <c r="AZ43" i="25"/>
  <c r="AY43" i="25"/>
  <c r="AX43" i="25"/>
  <c r="AW43" i="25"/>
  <c r="AV43" i="25"/>
  <c r="AU43" i="25"/>
  <c r="AT43" i="25"/>
  <c r="AS43" i="25"/>
  <c r="AR43" i="25"/>
  <c r="AQ43" i="25"/>
  <c r="AP43" i="25"/>
  <c r="AO43" i="25"/>
  <c r="AN43" i="25"/>
  <c r="AM43" i="25"/>
  <c r="AL43" i="25"/>
  <c r="AK43" i="25"/>
  <c r="AJ43" i="25"/>
  <c r="AI43" i="25"/>
  <c r="AH43" i="25"/>
  <c r="AG43" i="25"/>
  <c r="AF43" i="25"/>
  <c r="AE43" i="25"/>
  <c r="AD43" i="25"/>
  <c r="AC43" i="25"/>
  <c r="AB43" i="25"/>
  <c r="AA43" i="25"/>
  <c r="Z43" i="25"/>
  <c r="Y43" i="25"/>
  <c r="X43" i="25"/>
  <c r="W43" i="25"/>
  <c r="V43" i="25"/>
  <c r="U43" i="25"/>
  <c r="T43" i="25"/>
  <c r="S43" i="25"/>
  <c r="R43" i="25"/>
  <c r="Q43" i="25"/>
  <c r="P43" i="25"/>
  <c r="O43" i="25"/>
  <c r="N43" i="25"/>
  <c r="M43" i="25"/>
  <c r="L43" i="25"/>
  <c r="K43" i="25"/>
  <c r="J43" i="25"/>
  <c r="I43" i="25"/>
  <c r="H43" i="25"/>
  <c r="G43" i="25"/>
  <c r="F43" i="25"/>
  <c r="E43" i="25"/>
  <c r="D43" i="25"/>
  <c r="C43" i="25"/>
  <c r="B43" i="25" s="1"/>
  <c r="CD42" i="25"/>
  <c r="CC42" i="25"/>
  <c r="CB42" i="25"/>
  <c r="CA42" i="25"/>
  <c r="BZ42" i="25"/>
  <c r="BY42" i="25"/>
  <c r="BX42" i="25"/>
  <c r="BW42" i="25"/>
  <c r="BV42" i="25"/>
  <c r="BU42" i="25"/>
  <c r="BT42" i="25"/>
  <c r="BS42" i="25"/>
  <c r="BR42" i="25"/>
  <c r="BQ42" i="25"/>
  <c r="BP42" i="25"/>
  <c r="BO42" i="25"/>
  <c r="BN42" i="25"/>
  <c r="BM42" i="25"/>
  <c r="BL42" i="25"/>
  <c r="BK42" i="25"/>
  <c r="BJ42" i="25"/>
  <c r="BI42" i="25"/>
  <c r="BH42" i="25"/>
  <c r="BG42" i="25"/>
  <c r="BF42" i="25"/>
  <c r="BE42" i="25"/>
  <c r="BD42" i="25"/>
  <c r="BC42" i="25"/>
  <c r="BB42" i="25"/>
  <c r="BA42" i="25"/>
  <c r="AZ42" i="25"/>
  <c r="AY42" i="25"/>
  <c r="AX42" i="25"/>
  <c r="B42" i="25" s="1"/>
  <c r="AW42" i="25"/>
  <c r="AV42" i="25"/>
  <c r="AU42" i="25"/>
  <c r="AT42" i="25"/>
  <c r="AS42" i="25"/>
  <c r="AR42" i="25"/>
  <c r="AQ42" i="25"/>
  <c r="AP42" i="25"/>
  <c r="AO42" i="25"/>
  <c r="AN42" i="25"/>
  <c r="AM42" i="25"/>
  <c r="AL42" i="25"/>
  <c r="AK42" i="25"/>
  <c r="AJ42" i="25"/>
  <c r="AI42" i="25"/>
  <c r="AH42" i="25"/>
  <c r="AG42" i="25"/>
  <c r="AF42" i="25"/>
  <c r="AE42" i="25"/>
  <c r="AD42" i="25"/>
  <c r="AC42" i="25"/>
  <c r="AB42" i="25"/>
  <c r="AA42" i="25"/>
  <c r="Z42" i="25"/>
  <c r="Y42" i="25"/>
  <c r="X42" i="25"/>
  <c r="W42" i="25"/>
  <c r="V42" i="25"/>
  <c r="U42" i="25"/>
  <c r="T42" i="25"/>
  <c r="S42" i="25"/>
  <c r="R42" i="25"/>
  <c r="Q42" i="25"/>
  <c r="P42" i="25"/>
  <c r="O42" i="25"/>
  <c r="N42" i="25"/>
  <c r="M42" i="25"/>
  <c r="L42" i="25"/>
  <c r="K42" i="25"/>
  <c r="J42" i="25"/>
  <c r="I42" i="25"/>
  <c r="H42" i="25"/>
  <c r="G42" i="25"/>
  <c r="F42" i="25"/>
  <c r="E42" i="25"/>
  <c r="D42" i="25"/>
  <c r="C42" i="25"/>
  <c r="CD41" i="25"/>
  <c r="CC41" i="25"/>
  <c r="CB41" i="25"/>
  <c r="CA41" i="25"/>
  <c r="BZ41" i="25"/>
  <c r="BY41" i="25"/>
  <c r="BX41" i="25"/>
  <c r="BW41" i="25"/>
  <c r="BV41" i="25"/>
  <c r="BU41" i="25"/>
  <c r="BT41" i="25"/>
  <c r="BS41" i="25"/>
  <c r="BR41" i="25"/>
  <c r="BQ41" i="25"/>
  <c r="BP41" i="25"/>
  <c r="BO41" i="25"/>
  <c r="BN41" i="25"/>
  <c r="BM41" i="25"/>
  <c r="BL41" i="25"/>
  <c r="BK41" i="25"/>
  <c r="BJ41" i="25"/>
  <c r="BI41" i="25"/>
  <c r="BH41" i="25"/>
  <c r="BG41" i="25"/>
  <c r="BF41" i="25"/>
  <c r="BE41" i="25"/>
  <c r="BD41" i="25"/>
  <c r="BC41" i="25"/>
  <c r="BB41" i="25"/>
  <c r="BA41" i="25"/>
  <c r="AZ41" i="25"/>
  <c r="AY41" i="25"/>
  <c r="AX41" i="25"/>
  <c r="AW41" i="25"/>
  <c r="AV41" i="25"/>
  <c r="AU41" i="25"/>
  <c r="AT41" i="25"/>
  <c r="AS41" i="25"/>
  <c r="AR41" i="25"/>
  <c r="AQ41" i="25"/>
  <c r="AP41" i="25"/>
  <c r="AO41" i="25"/>
  <c r="AN41" i="25"/>
  <c r="AM41" i="25"/>
  <c r="AL41" i="25"/>
  <c r="AK41" i="25"/>
  <c r="AJ41" i="25"/>
  <c r="AI41" i="25"/>
  <c r="AH41" i="25"/>
  <c r="AG41" i="25"/>
  <c r="AF41" i="25"/>
  <c r="AE41" i="25"/>
  <c r="AD41" i="25"/>
  <c r="AC41" i="25"/>
  <c r="AB41" i="25"/>
  <c r="AA41" i="25"/>
  <c r="Z41" i="25"/>
  <c r="Y41" i="25"/>
  <c r="X41" i="25"/>
  <c r="W41" i="25"/>
  <c r="V41" i="25"/>
  <c r="U41" i="25"/>
  <c r="T41" i="25"/>
  <c r="S41" i="25"/>
  <c r="R41" i="25"/>
  <c r="Q41" i="25"/>
  <c r="P41" i="25"/>
  <c r="O41" i="25"/>
  <c r="N41" i="25"/>
  <c r="M41" i="25"/>
  <c r="L41" i="25"/>
  <c r="K41" i="25"/>
  <c r="B41" i="25" s="1"/>
  <c r="J41" i="25"/>
  <c r="I41" i="25"/>
  <c r="H41" i="25"/>
  <c r="G41" i="25"/>
  <c r="F41" i="25"/>
  <c r="E41" i="25"/>
  <c r="D41" i="25"/>
  <c r="C41" i="25"/>
  <c r="CD40" i="25"/>
  <c r="CC40" i="25"/>
  <c r="CB40" i="25"/>
  <c r="CA40" i="25"/>
  <c r="BZ40" i="25"/>
  <c r="BY40" i="25"/>
  <c r="BX40" i="25"/>
  <c r="BW40" i="25"/>
  <c r="BV40" i="25"/>
  <c r="BU40" i="25"/>
  <c r="BT40" i="25"/>
  <c r="BS40" i="25"/>
  <c r="BR40" i="25"/>
  <c r="BQ40" i="25"/>
  <c r="BP40" i="25"/>
  <c r="BO40" i="25"/>
  <c r="BN40" i="25"/>
  <c r="BM40" i="25"/>
  <c r="BL40" i="25"/>
  <c r="BK40" i="25"/>
  <c r="BJ40" i="25"/>
  <c r="BI40" i="25"/>
  <c r="BH40" i="25"/>
  <c r="BG40" i="25"/>
  <c r="BF40" i="25"/>
  <c r="BE40" i="25"/>
  <c r="BD40" i="25"/>
  <c r="BC40" i="25"/>
  <c r="BB40" i="25"/>
  <c r="BA40" i="25"/>
  <c r="AZ40" i="25"/>
  <c r="AY40" i="25"/>
  <c r="AX40" i="25"/>
  <c r="AW40" i="25"/>
  <c r="AV40" i="25"/>
  <c r="AU40" i="25"/>
  <c r="AT40" i="25"/>
  <c r="AS40" i="25"/>
  <c r="AR40" i="25"/>
  <c r="AQ40" i="25"/>
  <c r="AP40" i="25"/>
  <c r="AO40" i="25"/>
  <c r="AN40" i="25"/>
  <c r="AM40" i="25"/>
  <c r="AL40" i="25"/>
  <c r="AK40" i="25"/>
  <c r="AJ40" i="25"/>
  <c r="AI40" i="25"/>
  <c r="AH40" i="25"/>
  <c r="AG40" i="25"/>
  <c r="AF40" i="25"/>
  <c r="AE40" i="25"/>
  <c r="AD40" i="25"/>
  <c r="AC40" i="25"/>
  <c r="AB40" i="25"/>
  <c r="AA40" i="25"/>
  <c r="Z40" i="25"/>
  <c r="Y40" i="25"/>
  <c r="X40" i="25"/>
  <c r="W40" i="25"/>
  <c r="V40" i="25"/>
  <c r="U40" i="25"/>
  <c r="T40" i="25"/>
  <c r="S40" i="25"/>
  <c r="R40" i="25"/>
  <c r="Q40" i="25"/>
  <c r="P40" i="25"/>
  <c r="O40" i="25"/>
  <c r="N40" i="25"/>
  <c r="M40" i="25"/>
  <c r="L40" i="25"/>
  <c r="K40" i="25"/>
  <c r="B40" i="25" s="1"/>
  <c r="J40" i="25"/>
  <c r="I40" i="25"/>
  <c r="H40" i="25"/>
  <c r="G40" i="25"/>
  <c r="F40" i="25"/>
  <c r="E40" i="25"/>
  <c r="D40" i="25"/>
  <c r="C40" i="25"/>
  <c r="G7" i="24"/>
  <c r="N3" i="18"/>
  <c r="M3" i="18"/>
  <c r="J25" i="18"/>
  <c r="I150" i="22"/>
  <c r="I149" i="22"/>
  <c r="I148" i="22"/>
  <c r="I147" i="22"/>
  <c r="I146" i="22"/>
  <c r="F151" i="22"/>
  <c r="G50" i="22"/>
  <c r="G49" i="22"/>
  <c r="G51" i="22" s="1"/>
  <c r="E151" i="22"/>
  <c r="H150" i="22"/>
  <c r="H149" i="22"/>
  <c r="H148" i="22"/>
  <c r="H147" i="22"/>
  <c r="H146" i="22"/>
  <c r="D162" i="22"/>
  <c r="D151" i="22"/>
  <c r="C151" i="22"/>
  <c r="G150" i="22"/>
  <c r="G149" i="22"/>
  <c r="G148" i="22"/>
  <c r="G147" i="22"/>
  <c r="G146" i="22"/>
  <c r="J15" i="22"/>
  <c r="J14" i="22"/>
  <c r="L111" i="22" a="1"/>
  <c r="L111" i="22" s="1"/>
  <c r="K111" i="22"/>
  <c r="J112" i="22"/>
  <c r="J111" i="22"/>
  <c r="J113" i="22" s="1"/>
  <c r="I33" i="18"/>
  <c r="L4" i="18"/>
  <c r="L6" i="18"/>
  <c r="K3" i="18"/>
  <c r="B68" i="25" l="1"/>
  <c r="B79" i="25"/>
  <c r="C78" i="25"/>
  <c r="C77" i="25"/>
  <c r="I151" i="22"/>
  <c r="J16" i="22"/>
  <c r="H151" i="22"/>
  <c r="G151" i="22"/>
  <c r="B80" i="25" l="1"/>
  <c r="C79" i="25"/>
  <c r="K66" i="22"/>
  <c r="N11" i="22"/>
  <c r="M13" i="22"/>
  <c r="CE60" i="18"/>
  <c r="CD60" i="18"/>
  <c r="CC60" i="18"/>
  <c r="CB60" i="18"/>
  <c r="CA60" i="18"/>
  <c r="BZ60" i="18"/>
  <c r="BY60" i="18"/>
  <c r="BX60" i="18"/>
  <c r="BW60" i="18"/>
  <c r="BV60" i="18"/>
  <c r="BU60" i="18"/>
  <c r="BT60" i="18"/>
  <c r="BS60" i="18"/>
  <c r="BR60" i="18"/>
  <c r="BQ60" i="18"/>
  <c r="BP60" i="18"/>
  <c r="BO60" i="18"/>
  <c r="BN60" i="18"/>
  <c r="BM60" i="18"/>
  <c r="BL60" i="18"/>
  <c r="BK60" i="18"/>
  <c r="BJ60" i="18"/>
  <c r="BI60" i="18"/>
  <c r="BH60" i="18"/>
  <c r="BG60" i="18"/>
  <c r="BF60" i="18"/>
  <c r="BE60" i="18"/>
  <c r="BD60" i="18"/>
  <c r="BC60" i="18"/>
  <c r="BB60" i="18"/>
  <c r="BA60" i="18"/>
  <c r="AZ60" i="18"/>
  <c r="AY60" i="18"/>
  <c r="AX60" i="18"/>
  <c r="AW60" i="18"/>
  <c r="AV60" i="18"/>
  <c r="AU60" i="18"/>
  <c r="AT60" i="18"/>
  <c r="AS60" i="18"/>
  <c r="AR60" i="18"/>
  <c r="AQ60" i="18"/>
  <c r="AP60" i="18"/>
  <c r="AO60" i="18"/>
  <c r="AN60" i="18"/>
  <c r="AM60" i="18"/>
  <c r="AL60" i="18"/>
  <c r="AK60" i="18"/>
  <c r="AJ60" i="18"/>
  <c r="AI60" i="18"/>
  <c r="AH60" i="18"/>
  <c r="AG60" i="18"/>
  <c r="AF60" i="18"/>
  <c r="AE60" i="18"/>
  <c r="AD60" i="18"/>
  <c r="AC60" i="18"/>
  <c r="AB60" i="18"/>
  <c r="AA60" i="18"/>
  <c r="Z60" i="18"/>
  <c r="Y60" i="18"/>
  <c r="X60" i="18"/>
  <c r="W60" i="18"/>
  <c r="V60" i="18"/>
  <c r="U60" i="18"/>
  <c r="T60" i="18"/>
  <c r="S60" i="18"/>
  <c r="R60" i="18"/>
  <c r="Q60" i="18"/>
  <c r="P60" i="18"/>
  <c r="O60" i="18"/>
  <c r="N60" i="18"/>
  <c r="M60" i="18"/>
  <c r="L60" i="18"/>
  <c r="K60" i="18"/>
  <c r="J60" i="18"/>
  <c r="I60" i="18"/>
  <c r="H60" i="18"/>
  <c r="G60" i="18"/>
  <c r="F60" i="18"/>
  <c r="E60" i="18"/>
  <c r="D60" i="18"/>
  <c r="CE59" i="18"/>
  <c r="CD59" i="18"/>
  <c r="CC59" i="18"/>
  <c r="CB59" i="18"/>
  <c r="CA59" i="18"/>
  <c r="BZ59" i="18"/>
  <c r="BY59" i="18"/>
  <c r="BX59" i="18"/>
  <c r="BW59" i="18"/>
  <c r="BV59" i="18"/>
  <c r="BU59" i="18"/>
  <c r="BT59" i="18"/>
  <c r="BS59" i="18"/>
  <c r="BR59" i="18"/>
  <c r="BQ59" i="18"/>
  <c r="BP59" i="18"/>
  <c r="BO59" i="18"/>
  <c r="BN59" i="18"/>
  <c r="BM59" i="18"/>
  <c r="BL59" i="18"/>
  <c r="BK59" i="18"/>
  <c r="BJ59" i="18"/>
  <c r="BI59" i="18"/>
  <c r="BH59" i="18"/>
  <c r="BG59" i="18"/>
  <c r="BF59" i="18"/>
  <c r="BE59" i="18"/>
  <c r="BD59" i="18"/>
  <c r="BC59" i="18"/>
  <c r="BB59" i="18"/>
  <c r="BA59" i="18"/>
  <c r="AZ59" i="18"/>
  <c r="AY59" i="18"/>
  <c r="AX59" i="18"/>
  <c r="AW59" i="18"/>
  <c r="AV59" i="18"/>
  <c r="AU59" i="18"/>
  <c r="AT59" i="18"/>
  <c r="AS59" i="18"/>
  <c r="AR59" i="18"/>
  <c r="AQ59" i="18"/>
  <c r="AP59" i="18"/>
  <c r="AO59" i="18"/>
  <c r="AN59" i="18"/>
  <c r="AM59" i="18"/>
  <c r="AL59" i="18"/>
  <c r="AK59" i="18"/>
  <c r="AJ59" i="18"/>
  <c r="AI59" i="18"/>
  <c r="AH59" i="18"/>
  <c r="AG59" i="18"/>
  <c r="AF59" i="18"/>
  <c r="AE59" i="18"/>
  <c r="AD59" i="18"/>
  <c r="AC59" i="18"/>
  <c r="AB59" i="18"/>
  <c r="AA59" i="18"/>
  <c r="Z59" i="18"/>
  <c r="Y59" i="18"/>
  <c r="X59" i="18"/>
  <c r="W59" i="18"/>
  <c r="V59" i="18"/>
  <c r="U59" i="18"/>
  <c r="T59" i="18"/>
  <c r="S59" i="18"/>
  <c r="R59" i="18"/>
  <c r="Q59" i="18"/>
  <c r="P59" i="18"/>
  <c r="O59" i="18"/>
  <c r="N59" i="18"/>
  <c r="M59" i="18"/>
  <c r="L59" i="18"/>
  <c r="K59" i="18"/>
  <c r="J59" i="18"/>
  <c r="I59" i="18"/>
  <c r="H59" i="18"/>
  <c r="G59" i="18"/>
  <c r="F59" i="18"/>
  <c r="E59" i="18"/>
  <c r="D59" i="18"/>
  <c r="CE58" i="18"/>
  <c r="CD58" i="18"/>
  <c r="CC58" i="18"/>
  <c r="CB58" i="18"/>
  <c r="CA58" i="18"/>
  <c r="BZ58" i="18"/>
  <c r="BY58" i="18"/>
  <c r="BX58" i="18"/>
  <c r="BW58" i="18"/>
  <c r="BV58" i="18"/>
  <c r="BU58" i="18"/>
  <c r="BT58" i="18"/>
  <c r="BS58" i="18"/>
  <c r="BR58" i="18"/>
  <c r="BQ58" i="18"/>
  <c r="BP58" i="18"/>
  <c r="BO58" i="18"/>
  <c r="BN58" i="18"/>
  <c r="BM58" i="18"/>
  <c r="BL58" i="18"/>
  <c r="BK58" i="18"/>
  <c r="BJ58" i="18"/>
  <c r="BI58" i="18"/>
  <c r="BH58" i="18"/>
  <c r="BG58" i="18"/>
  <c r="BF58" i="18"/>
  <c r="BE58" i="18"/>
  <c r="BD58" i="18"/>
  <c r="BC58" i="18"/>
  <c r="BB58" i="18"/>
  <c r="BA58" i="18"/>
  <c r="AZ58" i="18"/>
  <c r="AY58" i="18"/>
  <c r="AX58" i="18"/>
  <c r="AW58" i="18"/>
  <c r="AV58" i="18"/>
  <c r="AU58" i="18"/>
  <c r="AT58" i="18"/>
  <c r="AS58" i="18"/>
  <c r="AR58" i="18"/>
  <c r="AQ58" i="18"/>
  <c r="AP58" i="18"/>
  <c r="AO58" i="18"/>
  <c r="AN58" i="18"/>
  <c r="AM58" i="18"/>
  <c r="AL58" i="18"/>
  <c r="AK58" i="18"/>
  <c r="AJ58" i="18"/>
  <c r="AI58" i="18"/>
  <c r="AH58" i="18"/>
  <c r="AG58" i="18"/>
  <c r="AF58" i="18"/>
  <c r="AE58" i="18"/>
  <c r="AD58" i="18"/>
  <c r="AC58" i="18"/>
  <c r="AB58" i="18"/>
  <c r="AA58" i="18"/>
  <c r="Z58" i="18"/>
  <c r="Y58" i="18"/>
  <c r="X58" i="18"/>
  <c r="W58" i="18"/>
  <c r="V58" i="18"/>
  <c r="U58" i="18"/>
  <c r="T58" i="18"/>
  <c r="S58" i="18"/>
  <c r="R58" i="18"/>
  <c r="Q58" i="18"/>
  <c r="P58" i="18"/>
  <c r="O58" i="18"/>
  <c r="N58" i="18"/>
  <c r="M58" i="18"/>
  <c r="L58" i="18"/>
  <c r="K58" i="18"/>
  <c r="J58" i="18"/>
  <c r="I58" i="18"/>
  <c r="H58" i="18"/>
  <c r="G58" i="18"/>
  <c r="F58" i="18"/>
  <c r="E58" i="18"/>
  <c r="D58" i="18"/>
  <c r="CE57" i="18"/>
  <c r="CD57" i="18"/>
  <c r="CC57" i="18"/>
  <c r="CB57" i="18"/>
  <c r="CA57" i="18"/>
  <c r="BZ57" i="18"/>
  <c r="BY57" i="18"/>
  <c r="BX57" i="18"/>
  <c r="BW57" i="18"/>
  <c r="BV57" i="18"/>
  <c r="BU57" i="18"/>
  <c r="BT57" i="18"/>
  <c r="BS57" i="18"/>
  <c r="BR57" i="18"/>
  <c r="BQ57" i="18"/>
  <c r="BP57" i="18"/>
  <c r="BO57" i="18"/>
  <c r="BN57" i="18"/>
  <c r="BM57" i="18"/>
  <c r="BL57" i="18"/>
  <c r="BK57" i="18"/>
  <c r="BJ57" i="18"/>
  <c r="BI57" i="18"/>
  <c r="BH57" i="18"/>
  <c r="BG57" i="18"/>
  <c r="BF57" i="18"/>
  <c r="BE57" i="18"/>
  <c r="BD57" i="18"/>
  <c r="BC57" i="18"/>
  <c r="BB57" i="18"/>
  <c r="BA57" i="18"/>
  <c r="AZ57" i="18"/>
  <c r="AY57" i="18"/>
  <c r="AX57" i="18"/>
  <c r="AW57" i="18"/>
  <c r="AV57" i="18"/>
  <c r="AU57" i="18"/>
  <c r="AT57" i="18"/>
  <c r="AS57" i="18"/>
  <c r="AR57" i="18"/>
  <c r="AQ57" i="18"/>
  <c r="AP57" i="18"/>
  <c r="AO57" i="18"/>
  <c r="AN57" i="18"/>
  <c r="AM57" i="18"/>
  <c r="AL57" i="18"/>
  <c r="AK57" i="18"/>
  <c r="AJ57" i="18"/>
  <c r="AI57" i="18"/>
  <c r="AH57" i="18"/>
  <c r="AG57" i="18"/>
  <c r="AF57" i="18"/>
  <c r="AE57" i="18"/>
  <c r="AD57" i="18"/>
  <c r="AC57" i="18"/>
  <c r="AB57" i="18"/>
  <c r="AA57" i="18"/>
  <c r="Z57" i="18"/>
  <c r="Y57" i="18"/>
  <c r="X57" i="18"/>
  <c r="W57" i="18"/>
  <c r="V57" i="18"/>
  <c r="U57" i="18"/>
  <c r="T57" i="18"/>
  <c r="S57" i="18"/>
  <c r="R57" i="18"/>
  <c r="Q57" i="18"/>
  <c r="P57" i="18"/>
  <c r="O57" i="18"/>
  <c r="N57" i="18"/>
  <c r="M57" i="18"/>
  <c r="L57" i="18"/>
  <c r="K57" i="18"/>
  <c r="J57" i="18"/>
  <c r="I57" i="18"/>
  <c r="H57" i="18"/>
  <c r="G57" i="18"/>
  <c r="F57" i="18"/>
  <c r="E57" i="18"/>
  <c r="D57" i="18"/>
  <c r="CE56" i="18"/>
  <c r="CD56" i="18"/>
  <c r="CC56" i="18"/>
  <c r="CB56" i="18"/>
  <c r="CA56" i="18"/>
  <c r="BZ56" i="18"/>
  <c r="BY56" i="18"/>
  <c r="BX56" i="18"/>
  <c r="BW56" i="18"/>
  <c r="BV56" i="18"/>
  <c r="BU56" i="18"/>
  <c r="BT56" i="18"/>
  <c r="BS56" i="18"/>
  <c r="BR56" i="18"/>
  <c r="BQ56" i="18"/>
  <c r="BP56" i="18"/>
  <c r="BO56" i="18"/>
  <c r="BN56" i="18"/>
  <c r="BM56" i="18"/>
  <c r="BL56" i="18"/>
  <c r="BK56" i="18"/>
  <c r="BJ56" i="18"/>
  <c r="BI56" i="18"/>
  <c r="BH56" i="18"/>
  <c r="BG56" i="18"/>
  <c r="BF56" i="18"/>
  <c r="BE56" i="18"/>
  <c r="BD56" i="18"/>
  <c r="BC56" i="18"/>
  <c r="BB56" i="18"/>
  <c r="BA56" i="18"/>
  <c r="AZ56" i="18"/>
  <c r="AY56" i="18"/>
  <c r="AX56" i="18"/>
  <c r="AW56" i="18"/>
  <c r="AV56" i="18"/>
  <c r="AU56" i="18"/>
  <c r="AT56" i="18"/>
  <c r="AS56" i="18"/>
  <c r="AR56" i="18"/>
  <c r="AQ56" i="18"/>
  <c r="AP56" i="18"/>
  <c r="AO56" i="18"/>
  <c r="AN56" i="18"/>
  <c r="AM56" i="18"/>
  <c r="AL56" i="18"/>
  <c r="AK56" i="18"/>
  <c r="AJ56" i="18"/>
  <c r="AI56" i="18"/>
  <c r="AH56" i="18"/>
  <c r="AG56" i="18"/>
  <c r="AF56" i="18"/>
  <c r="AE56" i="18"/>
  <c r="AD56" i="18"/>
  <c r="AC56" i="18"/>
  <c r="AB56" i="18"/>
  <c r="AA56" i="18"/>
  <c r="Z56" i="18"/>
  <c r="Y56" i="18"/>
  <c r="X56" i="18"/>
  <c r="W56" i="18"/>
  <c r="V56" i="18"/>
  <c r="U56" i="18"/>
  <c r="T56" i="18"/>
  <c r="S56" i="18"/>
  <c r="R56" i="18"/>
  <c r="Q56" i="18"/>
  <c r="P56" i="18"/>
  <c r="O56" i="18"/>
  <c r="N56" i="18"/>
  <c r="M56" i="18"/>
  <c r="L56" i="18"/>
  <c r="K56" i="18"/>
  <c r="J56" i="18"/>
  <c r="I56" i="18"/>
  <c r="H56" i="18"/>
  <c r="G56" i="18"/>
  <c r="F56" i="18"/>
  <c r="E56" i="18"/>
  <c r="D56" i="18"/>
  <c r="CE55" i="18"/>
  <c r="CD55" i="18"/>
  <c r="CC55" i="18"/>
  <c r="CB55" i="18"/>
  <c r="CA55" i="18"/>
  <c r="BZ55" i="18"/>
  <c r="BY55" i="18"/>
  <c r="BX55" i="18"/>
  <c r="BW55" i="18"/>
  <c r="BV55" i="18"/>
  <c r="BU55" i="18"/>
  <c r="BT55" i="18"/>
  <c r="BS55" i="18"/>
  <c r="BR55" i="18"/>
  <c r="BQ55" i="18"/>
  <c r="BP55" i="18"/>
  <c r="BO55" i="18"/>
  <c r="BN55" i="18"/>
  <c r="BM55" i="18"/>
  <c r="BL55" i="18"/>
  <c r="BK55" i="18"/>
  <c r="BJ55" i="18"/>
  <c r="BI55" i="18"/>
  <c r="BH55" i="18"/>
  <c r="BG55" i="18"/>
  <c r="BF55" i="18"/>
  <c r="BE55" i="18"/>
  <c r="BD55" i="18"/>
  <c r="BC55" i="18"/>
  <c r="BB55" i="18"/>
  <c r="BA55" i="18"/>
  <c r="AZ55" i="18"/>
  <c r="AY55" i="18"/>
  <c r="AX55" i="18"/>
  <c r="AW55" i="18"/>
  <c r="AV55" i="18"/>
  <c r="AU55" i="18"/>
  <c r="AT55" i="18"/>
  <c r="AS55" i="18"/>
  <c r="AR55" i="18"/>
  <c r="AQ55" i="18"/>
  <c r="AP55" i="18"/>
  <c r="AO55" i="18"/>
  <c r="AN55" i="18"/>
  <c r="AM55" i="18"/>
  <c r="AL55" i="18"/>
  <c r="AK55" i="18"/>
  <c r="AJ55" i="18"/>
  <c r="AI55" i="18"/>
  <c r="AH55" i="18"/>
  <c r="AG55" i="18"/>
  <c r="AF55" i="18"/>
  <c r="AE55" i="18"/>
  <c r="AD55" i="18"/>
  <c r="AC55" i="18"/>
  <c r="AB55" i="18"/>
  <c r="AA55" i="18"/>
  <c r="Z55" i="18"/>
  <c r="Y55" i="18"/>
  <c r="X55" i="18"/>
  <c r="W55" i="18"/>
  <c r="V55" i="18"/>
  <c r="U55" i="18"/>
  <c r="T55" i="18"/>
  <c r="S55" i="18"/>
  <c r="R55" i="18"/>
  <c r="Q55" i="18"/>
  <c r="P55" i="18"/>
  <c r="O55" i="18"/>
  <c r="N55" i="18"/>
  <c r="M55" i="18"/>
  <c r="L55" i="18"/>
  <c r="K55" i="18"/>
  <c r="J55" i="18"/>
  <c r="I55" i="18"/>
  <c r="H55" i="18"/>
  <c r="G55" i="18"/>
  <c r="F55" i="18"/>
  <c r="E55" i="18"/>
  <c r="D55" i="18"/>
  <c r="F142" i="22"/>
  <c r="E142" i="22"/>
  <c r="D142" i="22"/>
  <c r="C142" i="22"/>
  <c r="B142" i="22"/>
  <c r="F133" i="22"/>
  <c r="E133" i="22"/>
  <c r="D133" i="22"/>
  <c r="C133" i="22"/>
  <c r="B133" i="22"/>
  <c r="F124" i="22"/>
  <c r="E124" i="22"/>
  <c r="D124" i="22"/>
  <c r="C124" i="22"/>
  <c r="B124" i="22"/>
  <c r="F118" i="22"/>
  <c r="E118" i="22"/>
  <c r="D118" i="22"/>
  <c r="C118" i="22"/>
  <c r="B118" i="22"/>
  <c r="I113" i="22"/>
  <c r="H113" i="22"/>
  <c r="G113" i="22"/>
  <c r="F113" i="22"/>
  <c r="E113" i="22"/>
  <c r="D113" i="22"/>
  <c r="C113" i="22"/>
  <c r="B113" i="22"/>
  <c r="H108" i="22"/>
  <c r="G108" i="22"/>
  <c r="F108" i="22"/>
  <c r="E108" i="22"/>
  <c r="D108" i="22"/>
  <c r="C108" i="22"/>
  <c r="B108" i="22"/>
  <c r="J101" i="22"/>
  <c r="J100" i="22"/>
  <c r="J99" i="22"/>
  <c r="J98" i="22"/>
  <c r="J97" i="22"/>
  <c r="J96" i="22"/>
  <c r="J95" i="22"/>
  <c r="J94" i="22"/>
  <c r="J93" i="22"/>
  <c r="J92" i="22"/>
  <c r="J91" i="22"/>
  <c r="I102" i="22"/>
  <c r="H102" i="22"/>
  <c r="G102" i="22"/>
  <c r="F102" i="22"/>
  <c r="E102" i="22"/>
  <c r="D102" i="22"/>
  <c r="C102" i="22"/>
  <c r="B102" i="22"/>
  <c r="J85" i="22"/>
  <c r="J84" i="22"/>
  <c r="J83" i="22"/>
  <c r="J82" i="22"/>
  <c r="J81" i="22"/>
  <c r="J77" i="22"/>
  <c r="J76" i="22"/>
  <c r="J75" i="22"/>
  <c r="J74" i="22"/>
  <c r="J73" i="22"/>
  <c r="I86" i="22"/>
  <c r="H86" i="22"/>
  <c r="G86" i="22"/>
  <c r="F86" i="22"/>
  <c r="E86" i="22"/>
  <c r="D86" i="22"/>
  <c r="C86" i="22"/>
  <c r="B86" i="22"/>
  <c r="I78" i="22"/>
  <c r="H78" i="22"/>
  <c r="G78" i="22"/>
  <c r="F78" i="22"/>
  <c r="E78" i="22"/>
  <c r="D78" i="22"/>
  <c r="C78" i="22"/>
  <c r="B78" i="22"/>
  <c r="F50" i="22"/>
  <c r="F49" i="22"/>
  <c r="J61" i="22"/>
  <c r="J60" i="22"/>
  <c r="J67" i="22"/>
  <c r="J66" i="22"/>
  <c r="I68" i="22"/>
  <c r="H68" i="22"/>
  <c r="G68" i="22"/>
  <c r="F68" i="22"/>
  <c r="E68" i="22"/>
  <c r="D68" i="22"/>
  <c r="C68" i="22"/>
  <c r="B68" i="22"/>
  <c r="I62" i="22"/>
  <c r="H62" i="22"/>
  <c r="G62" i="22"/>
  <c r="F62" i="22"/>
  <c r="E62" i="22"/>
  <c r="D62" i="22"/>
  <c r="C62" i="22"/>
  <c r="B62" i="22"/>
  <c r="E56" i="22"/>
  <c r="D56" i="22"/>
  <c r="C56" i="22"/>
  <c r="B56" i="22"/>
  <c r="E51" i="22"/>
  <c r="D51" i="22"/>
  <c r="C51" i="22"/>
  <c r="B51" i="22"/>
  <c r="K45" i="22"/>
  <c r="J45" i="22"/>
  <c r="I45" i="22"/>
  <c r="H45" i="22"/>
  <c r="G45" i="22"/>
  <c r="F45" i="22"/>
  <c r="E45" i="22"/>
  <c r="B45" i="22"/>
  <c r="L44" i="22"/>
  <c r="L43" i="22"/>
  <c r="K27" i="22"/>
  <c r="J27" i="22"/>
  <c r="I27" i="22"/>
  <c r="H27" i="22"/>
  <c r="G27" i="22"/>
  <c r="F27" i="22"/>
  <c r="E27" i="22"/>
  <c r="B27" i="22"/>
  <c r="L26" i="22"/>
  <c r="L25" i="22"/>
  <c r="K39" i="22"/>
  <c r="J39" i="22"/>
  <c r="I39" i="22"/>
  <c r="H39" i="22"/>
  <c r="G39" i="22"/>
  <c r="F39" i="22"/>
  <c r="E39" i="22"/>
  <c r="B39" i="22"/>
  <c r="L38" i="22"/>
  <c r="L37" i="22"/>
  <c r="K34" i="22"/>
  <c r="J34" i="22"/>
  <c r="I34" i="22"/>
  <c r="H34" i="22"/>
  <c r="G34" i="22"/>
  <c r="F34" i="22"/>
  <c r="E34" i="22"/>
  <c r="D34" i="22"/>
  <c r="C34" i="22"/>
  <c r="B34" i="22"/>
  <c r="L33" i="22"/>
  <c r="L32" i="22"/>
  <c r="L21" i="22"/>
  <c r="L20" i="22"/>
  <c r="K22" i="22"/>
  <c r="J22" i="22"/>
  <c r="I22" i="22"/>
  <c r="H22" i="22"/>
  <c r="G22" i="22"/>
  <c r="F22" i="22"/>
  <c r="E22" i="22"/>
  <c r="D22" i="22"/>
  <c r="C22" i="22"/>
  <c r="B22" i="22"/>
  <c r="C16" i="22"/>
  <c r="D16" i="22"/>
  <c r="E16" i="22"/>
  <c r="F16" i="22"/>
  <c r="G16" i="22"/>
  <c r="H16" i="22"/>
  <c r="I16" i="22"/>
  <c r="B16" i="22"/>
  <c r="B37" i="18"/>
  <c r="C37" i="18"/>
  <c r="D37" i="18"/>
  <c r="E37" i="18"/>
  <c r="F37" i="18"/>
  <c r="G36" i="18"/>
  <c r="G35" i="18"/>
  <c r="G34" i="18"/>
  <c r="G33" i="18"/>
  <c r="H33" i="18" s="1"/>
  <c r="F7" i="18"/>
  <c r="E7" i="18"/>
  <c r="D7" i="18"/>
  <c r="C7" i="18"/>
  <c r="B7" i="18"/>
  <c r="C10" i="18"/>
  <c r="J3" i="18"/>
  <c r="G6" i="18"/>
  <c r="H6" i="18" s="1"/>
  <c r="G5" i="18"/>
  <c r="H5" i="18" s="1"/>
  <c r="G4" i="18"/>
  <c r="H4" i="18" s="1"/>
  <c r="G3" i="18"/>
  <c r="D13" i="18" s="1"/>
  <c r="R48" i="21"/>
  <c r="S48" i="21" s="1"/>
  <c r="R47" i="21"/>
  <c r="S47" i="21" s="1"/>
  <c r="R46" i="21"/>
  <c r="S46" i="21" s="1"/>
  <c r="R45" i="21"/>
  <c r="S45" i="21" s="1"/>
  <c r="R44" i="21"/>
  <c r="S44" i="21" s="1"/>
  <c r="R43" i="21"/>
  <c r="S43" i="21" s="1"/>
  <c r="R42" i="21"/>
  <c r="S42" i="21" s="1"/>
  <c r="R41" i="21"/>
  <c r="S41" i="21" s="1"/>
  <c r="R58" i="19"/>
  <c r="Q58" i="19"/>
  <c r="P58" i="19"/>
  <c r="O58" i="19"/>
  <c r="N58" i="19"/>
  <c r="M58" i="19"/>
  <c r="L58" i="19"/>
  <c r="K58" i="19"/>
  <c r="J58" i="19"/>
  <c r="I58" i="19"/>
  <c r="H58" i="19"/>
  <c r="G58" i="19"/>
  <c r="F58" i="19"/>
  <c r="E58" i="19"/>
  <c r="R57" i="19"/>
  <c r="Q57" i="19"/>
  <c r="P57" i="19"/>
  <c r="O57" i="19"/>
  <c r="N57" i="19"/>
  <c r="M57" i="19"/>
  <c r="L57" i="19"/>
  <c r="K57" i="19"/>
  <c r="J57" i="19"/>
  <c r="I57" i="19"/>
  <c r="H57" i="19"/>
  <c r="G57" i="19"/>
  <c r="F57" i="19"/>
  <c r="E57" i="19"/>
  <c r="R56" i="19"/>
  <c r="Q56" i="19"/>
  <c r="P56" i="19"/>
  <c r="O56" i="19"/>
  <c r="N56" i="19"/>
  <c r="M56" i="19"/>
  <c r="L56" i="19"/>
  <c r="K56" i="19"/>
  <c r="J56" i="19"/>
  <c r="I56" i="19"/>
  <c r="H56" i="19"/>
  <c r="G56" i="19"/>
  <c r="F56" i="19"/>
  <c r="E56" i="19"/>
  <c r="R55" i="19"/>
  <c r="Q55" i="19"/>
  <c r="P55" i="19"/>
  <c r="O55" i="19"/>
  <c r="N55" i="19"/>
  <c r="M55" i="19"/>
  <c r="L55" i="19"/>
  <c r="K55" i="19"/>
  <c r="J55" i="19"/>
  <c r="I55" i="19"/>
  <c r="H55" i="19"/>
  <c r="G55" i="19"/>
  <c r="F55" i="19"/>
  <c r="E55" i="19"/>
  <c r="R54" i="19"/>
  <c r="Q54" i="19"/>
  <c r="P54" i="19"/>
  <c r="O54" i="19"/>
  <c r="N54" i="19"/>
  <c r="M54" i="19"/>
  <c r="L54" i="19"/>
  <c r="K54" i="19"/>
  <c r="J54" i="19"/>
  <c r="I54" i="19"/>
  <c r="H54" i="19"/>
  <c r="G54" i="19"/>
  <c r="F54" i="19"/>
  <c r="E54" i="19"/>
  <c r="R53" i="19"/>
  <c r="Q53" i="19"/>
  <c r="P53" i="19"/>
  <c r="O53" i="19"/>
  <c r="N53" i="19"/>
  <c r="M53" i="19"/>
  <c r="L53" i="19"/>
  <c r="K53" i="19"/>
  <c r="J53" i="19"/>
  <c r="I53" i="19"/>
  <c r="H53" i="19"/>
  <c r="G53" i="19"/>
  <c r="F53" i="19"/>
  <c r="E53" i="19"/>
  <c r="R52" i="19"/>
  <c r="Q52" i="19"/>
  <c r="P52" i="19"/>
  <c r="O52" i="19"/>
  <c r="N52" i="19"/>
  <c r="M52" i="19"/>
  <c r="L52" i="19"/>
  <c r="K52" i="19"/>
  <c r="J52" i="19"/>
  <c r="I52" i="19"/>
  <c r="H52" i="19"/>
  <c r="G52" i="19"/>
  <c r="F52" i="19"/>
  <c r="E52" i="19"/>
  <c r="R51" i="19"/>
  <c r="Q51" i="19"/>
  <c r="P51" i="19"/>
  <c r="O51" i="19"/>
  <c r="N51" i="19"/>
  <c r="M51" i="19"/>
  <c r="L51" i="19"/>
  <c r="K51" i="19"/>
  <c r="J51" i="19"/>
  <c r="I51" i="19"/>
  <c r="H51" i="19"/>
  <c r="G51" i="19"/>
  <c r="F51" i="19"/>
  <c r="E51" i="19"/>
  <c r="R50" i="19"/>
  <c r="Q50" i="19"/>
  <c r="P50" i="19"/>
  <c r="O50" i="19"/>
  <c r="N50" i="19"/>
  <c r="M50" i="19"/>
  <c r="L50" i="19"/>
  <c r="K50" i="19"/>
  <c r="J50" i="19"/>
  <c r="I50" i="19"/>
  <c r="H50" i="19"/>
  <c r="G50" i="19"/>
  <c r="F50" i="19"/>
  <c r="E50" i="19"/>
  <c r="R49" i="19"/>
  <c r="Q49" i="19"/>
  <c r="P49" i="19"/>
  <c r="O49" i="19"/>
  <c r="N49" i="19"/>
  <c r="M49" i="19"/>
  <c r="L49" i="19"/>
  <c r="K49" i="19"/>
  <c r="J49" i="19"/>
  <c r="I49" i="19"/>
  <c r="H49" i="19"/>
  <c r="G49" i="19"/>
  <c r="F49" i="19"/>
  <c r="E49" i="19"/>
  <c r="R48" i="19"/>
  <c r="Q48" i="19"/>
  <c r="P48" i="19"/>
  <c r="O48" i="19"/>
  <c r="N48" i="19"/>
  <c r="M48" i="19"/>
  <c r="L48" i="19"/>
  <c r="K48" i="19"/>
  <c r="J48" i="19"/>
  <c r="I48" i="19"/>
  <c r="H48" i="19"/>
  <c r="G48" i="19"/>
  <c r="F48" i="19"/>
  <c r="E48" i="19"/>
  <c r="R47" i="19"/>
  <c r="Q47" i="19"/>
  <c r="P47" i="19"/>
  <c r="O47" i="19"/>
  <c r="N47" i="19"/>
  <c r="M47" i="19"/>
  <c r="L47" i="19"/>
  <c r="K47" i="19"/>
  <c r="J47" i="19"/>
  <c r="I47" i="19"/>
  <c r="H47" i="19"/>
  <c r="G47" i="19"/>
  <c r="F47" i="19"/>
  <c r="E47" i="19"/>
  <c r="R46" i="19"/>
  <c r="Q46" i="19"/>
  <c r="P46" i="19"/>
  <c r="O46" i="19"/>
  <c r="N46" i="19"/>
  <c r="M46" i="19"/>
  <c r="L46" i="19"/>
  <c r="K46" i="19"/>
  <c r="J46" i="19"/>
  <c r="I46" i="19"/>
  <c r="H46" i="19"/>
  <c r="G46" i="19"/>
  <c r="F46" i="19"/>
  <c r="E46" i="19"/>
  <c r="R45" i="19"/>
  <c r="Q45" i="19"/>
  <c r="P45" i="19"/>
  <c r="O45" i="19"/>
  <c r="N45" i="19"/>
  <c r="M45" i="19"/>
  <c r="L45" i="19"/>
  <c r="K45" i="19"/>
  <c r="J45" i="19"/>
  <c r="I45" i="19"/>
  <c r="H45" i="19"/>
  <c r="G45" i="19"/>
  <c r="F45" i="19"/>
  <c r="E45" i="19"/>
  <c r="R44" i="19"/>
  <c r="Q44" i="19"/>
  <c r="P44" i="19"/>
  <c r="O44" i="19"/>
  <c r="N44" i="19"/>
  <c r="M44" i="19"/>
  <c r="L44" i="19"/>
  <c r="K44" i="19"/>
  <c r="J44" i="19"/>
  <c r="I44" i="19"/>
  <c r="H44" i="19"/>
  <c r="G44" i="19"/>
  <c r="F44" i="19"/>
  <c r="E44" i="19"/>
  <c r="R43" i="19"/>
  <c r="Q43" i="19"/>
  <c r="P43" i="19"/>
  <c r="O43" i="19"/>
  <c r="N43" i="19"/>
  <c r="M43" i="19"/>
  <c r="L43" i="19"/>
  <c r="K43" i="19"/>
  <c r="J43" i="19"/>
  <c r="I43" i="19"/>
  <c r="H43" i="19"/>
  <c r="G43" i="19"/>
  <c r="F43" i="19"/>
  <c r="E43" i="19"/>
  <c r="D58" i="19"/>
  <c r="D57" i="19"/>
  <c r="D56" i="19"/>
  <c r="D55" i="19"/>
  <c r="D54" i="19"/>
  <c r="D53" i="19"/>
  <c r="D52" i="19"/>
  <c r="D51" i="19"/>
  <c r="D50" i="19"/>
  <c r="D49" i="19"/>
  <c r="D48" i="19"/>
  <c r="D47" i="19"/>
  <c r="D46" i="19"/>
  <c r="D45" i="19"/>
  <c r="D44" i="19"/>
  <c r="D43" i="19"/>
  <c r="H52" i="21"/>
  <c r="M41" i="21"/>
  <c r="N41" i="21" s="1"/>
  <c r="O41" i="21" s="1"/>
  <c r="P41" i="21" s="1"/>
  <c r="Q41" i="21" s="1"/>
  <c r="L42" i="21"/>
  <c r="K42" i="21"/>
  <c r="J42" i="21"/>
  <c r="I42" i="21"/>
  <c r="H42" i="21"/>
  <c r="G42" i="21"/>
  <c r="F42" i="21"/>
  <c r="E42" i="21"/>
  <c r="B129" i="21"/>
  <c r="B128" i="21"/>
  <c r="B127" i="21"/>
  <c r="B126" i="21"/>
  <c r="B125" i="21"/>
  <c r="B124" i="21"/>
  <c r="B123" i="21"/>
  <c r="B122" i="21"/>
  <c r="B121" i="21"/>
  <c r="B120" i="21"/>
  <c r="B119" i="21"/>
  <c r="B118" i="21"/>
  <c r="B117" i="21"/>
  <c r="B116" i="21"/>
  <c r="B115" i="21"/>
  <c r="B114" i="21"/>
  <c r="B113" i="21"/>
  <c r="B112" i="21"/>
  <c r="B111" i="21"/>
  <c r="B110" i="21"/>
  <c r="B109" i="21"/>
  <c r="B108" i="21"/>
  <c r="B107" i="21"/>
  <c r="B106" i="21"/>
  <c r="B105" i="21"/>
  <c r="B104" i="21"/>
  <c r="B103" i="21"/>
  <c r="B102" i="21"/>
  <c r="B101" i="21"/>
  <c r="B100" i="21"/>
  <c r="B99" i="21"/>
  <c r="B98" i="21"/>
  <c r="B97" i="21"/>
  <c r="B96" i="21"/>
  <c r="B95" i="21"/>
  <c r="B94" i="21"/>
  <c r="B93" i="21"/>
  <c r="B92" i="21"/>
  <c r="B91" i="21"/>
  <c r="B90" i="21"/>
  <c r="B89" i="21"/>
  <c r="B88" i="21"/>
  <c r="B87" i="21"/>
  <c r="B86" i="21"/>
  <c r="B85" i="21"/>
  <c r="B84" i="21"/>
  <c r="B83" i="21"/>
  <c r="B82" i="21"/>
  <c r="B81" i="21"/>
  <c r="B80" i="21"/>
  <c r="B79" i="21"/>
  <c r="B78" i="21"/>
  <c r="B77" i="21"/>
  <c r="B76" i="21"/>
  <c r="B75" i="21"/>
  <c r="B74" i="21"/>
  <c r="B73" i="21"/>
  <c r="B72" i="21"/>
  <c r="B71" i="21"/>
  <c r="B70" i="21"/>
  <c r="B69" i="21"/>
  <c r="B68" i="21"/>
  <c r="B67" i="21"/>
  <c r="B66" i="21"/>
  <c r="B65" i="21"/>
  <c r="B64" i="21"/>
  <c r="B63" i="21"/>
  <c r="B62" i="21"/>
  <c r="B61" i="21"/>
  <c r="B60" i="21"/>
  <c r="B59" i="21"/>
  <c r="B58" i="21"/>
  <c r="B57" i="21"/>
  <c r="B56" i="21"/>
  <c r="B55" i="21"/>
  <c r="B54" i="21"/>
  <c r="R30" i="11"/>
  <c r="Q30" i="11"/>
  <c r="P30" i="11"/>
  <c r="O30" i="11"/>
  <c r="N30" i="11"/>
  <c r="M30" i="11"/>
  <c r="L30" i="11"/>
  <c r="K30" i="11"/>
  <c r="E6" i="20"/>
  <c r="F5" i="20"/>
  <c r="G5" i="20" s="1"/>
  <c r="F3" i="20"/>
  <c r="G3" i="20" s="1"/>
  <c r="F4" i="20"/>
  <c r="G4" i="20" s="1"/>
  <c r="F2" i="20"/>
  <c r="G2" i="20" s="1"/>
  <c r="K27" i="15"/>
  <c r="K28" i="15" a="1"/>
  <c r="K28" i="15" s="1"/>
  <c r="K26" i="15"/>
  <c r="CD40" i="17"/>
  <c r="CC40" i="17"/>
  <c r="CB40" i="17"/>
  <c r="CA40" i="17"/>
  <c r="BZ40" i="17"/>
  <c r="BY40" i="17"/>
  <c r="BX40" i="17"/>
  <c r="BW40" i="17"/>
  <c r="BV40" i="17"/>
  <c r="BU40" i="17"/>
  <c r="BT40" i="17"/>
  <c r="BS40" i="17"/>
  <c r="BR40" i="17"/>
  <c r="BQ40" i="17"/>
  <c r="BP40" i="17"/>
  <c r="BO40" i="17"/>
  <c r="BN40" i="17"/>
  <c r="BM40" i="17"/>
  <c r="BL40" i="17"/>
  <c r="BK40" i="17"/>
  <c r="BJ40" i="17"/>
  <c r="BI40" i="17"/>
  <c r="BH40" i="17"/>
  <c r="BG40" i="17"/>
  <c r="BF40" i="17"/>
  <c r="BE40" i="17"/>
  <c r="BD40" i="17"/>
  <c r="BC40" i="17"/>
  <c r="BB40" i="17"/>
  <c r="BA40" i="17"/>
  <c r="AZ40" i="17"/>
  <c r="AY40" i="17"/>
  <c r="AX40" i="17"/>
  <c r="AW40" i="17"/>
  <c r="AV40" i="17"/>
  <c r="AU40" i="17"/>
  <c r="AT40" i="17"/>
  <c r="AS40" i="17"/>
  <c r="AR40" i="17"/>
  <c r="AQ40" i="17"/>
  <c r="AP40" i="17"/>
  <c r="AO40" i="17"/>
  <c r="AN40" i="17"/>
  <c r="AM40" i="17"/>
  <c r="AL40" i="17"/>
  <c r="AK40" i="17"/>
  <c r="AJ40" i="17"/>
  <c r="AI40" i="17"/>
  <c r="AH40" i="17"/>
  <c r="AG40" i="17"/>
  <c r="AF40" i="17"/>
  <c r="AE40" i="17"/>
  <c r="AD40" i="17"/>
  <c r="AC40" i="17"/>
  <c r="AB40" i="17"/>
  <c r="AA40" i="17"/>
  <c r="Z40" i="17"/>
  <c r="Y40" i="17"/>
  <c r="X40" i="17"/>
  <c r="W40" i="17"/>
  <c r="V40" i="17"/>
  <c r="U40" i="17"/>
  <c r="T40" i="17"/>
  <c r="S40" i="17"/>
  <c r="R40" i="17"/>
  <c r="Q40" i="17"/>
  <c r="P40" i="17"/>
  <c r="O40" i="17"/>
  <c r="N40" i="17"/>
  <c r="M40" i="17"/>
  <c r="L40" i="17"/>
  <c r="K40" i="17"/>
  <c r="J40" i="17"/>
  <c r="I40" i="17"/>
  <c r="H40" i="17"/>
  <c r="G40" i="17"/>
  <c r="F40" i="17"/>
  <c r="E40" i="17"/>
  <c r="D40" i="17"/>
  <c r="B40" i="17" s="1"/>
  <c r="C40" i="17"/>
  <c r="CD39" i="17"/>
  <c r="CC39" i="17"/>
  <c r="CB39" i="17"/>
  <c r="CA39" i="17"/>
  <c r="BZ39" i="17"/>
  <c r="BY39" i="17"/>
  <c r="BX39" i="17"/>
  <c r="BW39" i="17"/>
  <c r="BV39" i="17"/>
  <c r="BU39" i="17"/>
  <c r="BT39" i="17"/>
  <c r="BS39" i="17"/>
  <c r="BR39" i="17"/>
  <c r="BQ39" i="17"/>
  <c r="BP39" i="17"/>
  <c r="BO39" i="17"/>
  <c r="BN39" i="17"/>
  <c r="BM39" i="17"/>
  <c r="BL39" i="17"/>
  <c r="BK39" i="17"/>
  <c r="BJ39" i="17"/>
  <c r="BI39" i="17"/>
  <c r="BH39" i="17"/>
  <c r="BG39" i="17"/>
  <c r="BF39" i="17"/>
  <c r="BE39" i="17"/>
  <c r="BD39" i="17"/>
  <c r="BC39" i="17"/>
  <c r="BB39" i="17"/>
  <c r="BA39" i="17"/>
  <c r="AZ39" i="17"/>
  <c r="AY39" i="17"/>
  <c r="AX39" i="17"/>
  <c r="AW39" i="17"/>
  <c r="AV39" i="17"/>
  <c r="AU39" i="17"/>
  <c r="AT39" i="17"/>
  <c r="AS39" i="17"/>
  <c r="AR39" i="17"/>
  <c r="AQ39" i="17"/>
  <c r="AP39" i="17"/>
  <c r="AO39" i="17"/>
  <c r="AN39" i="17"/>
  <c r="AM39" i="17"/>
  <c r="AL39" i="17"/>
  <c r="AK39" i="17"/>
  <c r="AJ39" i="17"/>
  <c r="AI39" i="17"/>
  <c r="AH39" i="17"/>
  <c r="AG39" i="17"/>
  <c r="AF39" i="17"/>
  <c r="AE39" i="17"/>
  <c r="AD39" i="17"/>
  <c r="AC39" i="17"/>
  <c r="AB39" i="17"/>
  <c r="AA39" i="17"/>
  <c r="Z39" i="17"/>
  <c r="Y39" i="17"/>
  <c r="X39" i="17"/>
  <c r="W39" i="17"/>
  <c r="V39" i="17"/>
  <c r="U39" i="17"/>
  <c r="T39" i="17"/>
  <c r="S39" i="17"/>
  <c r="R39" i="17"/>
  <c r="Q39" i="17"/>
  <c r="P39" i="17"/>
  <c r="O39" i="17"/>
  <c r="N39" i="17"/>
  <c r="M39" i="17"/>
  <c r="L39" i="17"/>
  <c r="K39" i="17"/>
  <c r="J39" i="17"/>
  <c r="I39" i="17"/>
  <c r="H39" i="17"/>
  <c r="G39" i="17"/>
  <c r="F39" i="17"/>
  <c r="E39" i="17"/>
  <c r="D39" i="17"/>
  <c r="C39" i="17"/>
  <c r="B39" i="17" s="1"/>
  <c r="CD38" i="17"/>
  <c r="CC38" i="17"/>
  <c r="CB38" i="17"/>
  <c r="CA38" i="17"/>
  <c r="BZ38" i="17"/>
  <c r="BY38" i="17"/>
  <c r="BX38" i="17"/>
  <c r="BW38" i="17"/>
  <c r="BV38" i="17"/>
  <c r="BU38" i="17"/>
  <c r="BT38" i="17"/>
  <c r="BS38" i="17"/>
  <c r="BR38" i="17"/>
  <c r="BQ38" i="17"/>
  <c r="BP38" i="17"/>
  <c r="BO38" i="17"/>
  <c r="BN38" i="17"/>
  <c r="BM38" i="17"/>
  <c r="BL38" i="17"/>
  <c r="BK38" i="17"/>
  <c r="BJ38" i="17"/>
  <c r="BI38" i="17"/>
  <c r="BH38" i="17"/>
  <c r="BG38" i="17"/>
  <c r="BF38" i="17"/>
  <c r="BE38" i="17"/>
  <c r="BD38" i="17"/>
  <c r="BC38" i="17"/>
  <c r="BB38" i="17"/>
  <c r="BA38" i="17"/>
  <c r="AZ38" i="17"/>
  <c r="AY38" i="17"/>
  <c r="AX38" i="17"/>
  <c r="AW38" i="17"/>
  <c r="AV38" i="17"/>
  <c r="AU38" i="17"/>
  <c r="AT38" i="17"/>
  <c r="AS38" i="17"/>
  <c r="AR38" i="17"/>
  <c r="AQ38" i="17"/>
  <c r="AP38" i="17"/>
  <c r="AO38" i="17"/>
  <c r="AN38" i="17"/>
  <c r="AM38" i="17"/>
  <c r="AL38" i="17"/>
  <c r="AK38" i="17"/>
  <c r="AJ38" i="17"/>
  <c r="AI38" i="17"/>
  <c r="AH38" i="17"/>
  <c r="AG38" i="17"/>
  <c r="AF38" i="17"/>
  <c r="AE38" i="17"/>
  <c r="AD38" i="17"/>
  <c r="AC38" i="17"/>
  <c r="AB38" i="17"/>
  <c r="AA38" i="17"/>
  <c r="Z38" i="17"/>
  <c r="Y38" i="17"/>
  <c r="X38" i="17"/>
  <c r="W38" i="17"/>
  <c r="V38" i="17"/>
  <c r="U38" i="17"/>
  <c r="T38" i="17"/>
  <c r="S38" i="17"/>
  <c r="R38" i="17"/>
  <c r="Q38" i="17"/>
  <c r="P38" i="17"/>
  <c r="O38" i="17"/>
  <c r="N38" i="17"/>
  <c r="M38" i="17"/>
  <c r="L38" i="17"/>
  <c r="K38" i="17"/>
  <c r="J38" i="17"/>
  <c r="I38" i="17"/>
  <c r="H38" i="17"/>
  <c r="G38" i="17"/>
  <c r="F38" i="17"/>
  <c r="E38" i="17"/>
  <c r="D38" i="17"/>
  <c r="C38" i="17"/>
  <c r="B38" i="17" s="1"/>
  <c r="CD37" i="17"/>
  <c r="CC37" i="17"/>
  <c r="CB37" i="17"/>
  <c r="CA37" i="17"/>
  <c r="BZ37" i="17"/>
  <c r="BY37" i="17"/>
  <c r="BX37" i="17"/>
  <c r="BW37" i="17"/>
  <c r="BV37" i="17"/>
  <c r="BU37" i="17"/>
  <c r="BT37" i="17"/>
  <c r="BS37" i="17"/>
  <c r="BR37" i="17"/>
  <c r="BQ37" i="17"/>
  <c r="BP37" i="17"/>
  <c r="BO37" i="17"/>
  <c r="BN37" i="17"/>
  <c r="BM37" i="17"/>
  <c r="BL37" i="17"/>
  <c r="BK37" i="17"/>
  <c r="BJ37" i="17"/>
  <c r="BI37" i="17"/>
  <c r="BH37" i="17"/>
  <c r="BG37" i="17"/>
  <c r="BF37" i="17"/>
  <c r="BE37" i="17"/>
  <c r="BD37" i="17"/>
  <c r="BC37" i="17"/>
  <c r="BB37" i="17"/>
  <c r="BA37" i="17"/>
  <c r="AZ37" i="17"/>
  <c r="AY37" i="17"/>
  <c r="AX37" i="17"/>
  <c r="AW37" i="17"/>
  <c r="AV37" i="17"/>
  <c r="AU37" i="17"/>
  <c r="AT37" i="17"/>
  <c r="AS37" i="17"/>
  <c r="AR37" i="17"/>
  <c r="AQ37" i="17"/>
  <c r="AP37" i="17"/>
  <c r="AO37" i="17"/>
  <c r="AN37" i="17"/>
  <c r="AM37" i="17"/>
  <c r="AL37" i="17"/>
  <c r="AK37" i="17"/>
  <c r="AJ37" i="17"/>
  <c r="AI37" i="17"/>
  <c r="AH37" i="17"/>
  <c r="AG37" i="17"/>
  <c r="AF37" i="17"/>
  <c r="AE37" i="17"/>
  <c r="AD37" i="17"/>
  <c r="AC37" i="17"/>
  <c r="AB37" i="17"/>
  <c r="AA37" i="17"/>
  <c r="Z37" i="17"/>
  <c r="Y37" i="17"/>
  <c r="X37" i="17"/>
  <c r="W37" i="17"/>
  <c r="V37" i="17"/>
  <c r="U37" i="17"/>
  <c r="T37" i="17"/>
  <c r="S37" i="17"/>
  <c r="R37" i="17"/>
  <c r="Q37" i="17"/>
  <c r="P37" i="17"/>
  <c r="O37" i="17"/>
  <c r="N37" i="17"/>
  <c r="M37" i="17"/>
  <c r="L37" i="17"/>
  <c r="K37" i="17"/>
  <c r="J37" i="17"/>
  <c r="I37" i="17"/>
  <c r="H37" i="17"/>
  <c r="G37" i="17"/>
  <c r="F37" i="17"/>
  <c r="E37" i="17"/>
  <c r="D37" i="17"/>
  <c r="C37" i="17"/>
  <c r="B37" i="17"/>
  <c r="CD29" i="17"/>
  <c r="CC29" i="17"/>
  <c r="CB29" i="17"/>
  <c r="CA29" i="17"/>
  <c r="BZ29" i="17"/>
  <c r="BY29" i="17"/>
  <c r="BX29" i="17"/>
  <c r="BW29" i="17"/>
  <c r="BV29" i="17"/>
  <c r="BU29" i="17"/>
  <c r="BT29" i="17"/>
  <c r="BS29" i="17"/>
  <c r="BR29" i="17"/>
  <c r="BQ29" i="17"/>
  <c r="BP29" i="17"/>
  <c r="BO29" i="17"/>
  <c r="BN29" i="17"/>
  <c r="BM29" i="17"/>
  <c r="BL29" i="17"/>
  <c r="BK29" i="17"/>
  <c r="BJ29" i="17"/>
  <c r="BI29" i="17"/>
  <c r="BH29" i="17"/>
  <c r="BG29" i="17"/>
  <c r="BF29" i="17"/>
  <c r="BE29" i="17"/>
  <c r="BD29" i="17"/>
  <c r="BC29" i="17"/>
  <c r="BB29" i="17"/>
  <c r="BA29" i="17"/>
  <c r="AZ29" i="17"/>
  <c r="AY29" i="17"/>
  <c r="AX29" i="17"/>
  <c r="AW29" i="17"/>
  <c r="AV29" i="17"/>
  <c r="AU29" i="17"/>
  <c r="AT29" i="17"/>
  <c r="AS29" i="17"/>
  <c r="AR29" i="17"/>
  <c r="AQ29" i="17"/>
  <c r="AP29" i="17"/>
  <c r="AO29" i="17"/>
  <c r="AN29" i="17"/>
  <c r="AM29" i="17"/>
  <c r="AL29" i="17"/>
  <c r="AK29" i="17"/>
  <c r="AJ29" i="17"/>
  <c r="AI29" i="17"/>
  <c r="AH29" i="17"/>
  <c r="AG29" i="17"/>
  <c r="AF29" i="17"/>
  <c r="AE29" i="17"/>
  <c r="AD29" i="17"/>
  <c r="AC29" i="17"/>
  <c r="AB29" i="17"/>
  <c r="AA29" i="17"/>
  <c r="Z29" i="17"/>
  <c r="Y29" i="17"/>
  <c r="X29" i="17"/>
  <c r="W29" i="17"/>
  <c r="V29" i="17"/>
  <c r="U29" i="17"/>
  <c r="T29" i="17"/>
  <c r="S29" i="17"/>
  <c r="R29" i="17"/>
  <c r="Q29" i="17"/>
  <c r="P29" i="17"/>
  <c r="O29" i="17"/>
  <c r="N29" i="17"/>
  <c r="M29" i="17"/>
  <c r="L29" i="17"/>
  <c r="K29" i="17"/>
  <c r="J29" i="17"/>
  <c r="I29" i="17"/>
  <c r="H29" i="17"/>
  <c r="G29" i="17"/>
  <c r="F29" i="17"/>
  <c r="E29" i="17"/>
  <c r="D29" i="17"/>
  <c r="CD28" i="17"/>
  <c r="CC28" i="17"/>
  <c r="CB28" i="17"/>
  <c r="CA28" i="17"/>
  <c r="BZ28" i="17"/>
  <c r="BY28" i="17"/>
  <c r="BX28" i="17"/>
  <c r="BW28" i="17"/>
  <c r="BV28" i="17"/>
  <c r="BU28" i="17"/>
  <c r="BT28" i="17"/>
  <c r="BS28" i="17"/>
  <c r="BR28" i="17"/>
  <c r="BQ28" i="17"/>
  <c r="BP28" i="17"/>
  <c r="BO28" i="17"/>
  <c r="BN28" i="17"/>
  <c r="BM28" i="17"/>
  <c r="BL28" i="17"/>
  <c r="BK28" i="17"/>
  <c r="BJ28" i="17"/>
  <c r="BI28" i="17"/>
  <c r="BH28" i="17"/>
  <c r="BG28" i="17"/>
  <c r="BF28" i="17"/>
  <c r="BE28" i="17"/>
  <c r="BD28" i="17"/>
  <c r="BC28" i="17"/>
  <c r="BB28" i="17"/>
  <c r="BA28" i="17"/>
  <c r="AZ28" i="17"/>
  <c r="AY28" i="17"/>
  <c r="AX28" i="17"/>
  <c r="AW28" i="17"/>
  <c r="AV28" i="17"/>
  <c r="AU28" i="17"/>
  <c r="AT28" i="17"/>
  <c r="AS28" i="17"/>
  <c r="AR28" i="17"/>
  <c r="AQ28" i="17"/>
  <c r="AP28" i="17"/>
  <c r="AO28" i="17"/>
  <c r="AN28" i="17"/>
  <c r="AM28" i="17"/>
  <c r="AL28" i="17"/>
  <c r="AK28" i="17"/>
  <c r="AJ28" i="17"/>
  <c r="AI28" i="17"/>
  <c r="AH28" i="17"/>
  <c r="AG28" i="17"/>
  <c r="AF28" i="17"/>
  <c r="AE28" i="17"/>
  <c r="AD28" i="17"/>
  <c r="AC28" i="17"/>
  <c r="AB28" i="17"/>
  <c r="AA28" i="17"/>
  <c r="Z28" i="17"/>
  <c r="Y28" i="17"/>
  <c r="X28" i="17"/>
  <c r="W28" i="17"/>
  <c r="V28" i="17"/>
  <c r="U28" i="17"/>
  <c r="T28" i="17"/>
  <c r="S28" i="17"/>
  <c r="R28" i="17"/>
  <c r="Q28" i="17"/>
  <c r="P28" i="17"/>
  <c r="O28" i="17"/>
  <c r="N28" i="17"/>
  <c r="M28" i="17"/>
  <c r="L28" i="17"/>
  <c r="K28" i="17"/>
  <c r="J28" i="17"/>
  <c r="I28" i="17"/>
  <c r="H28" i="17"/>
  <c r="G28" i="17"/>
  <c r="F28" i="17"/>
  <c r="E28" i="17"/>
  <c r="D28" i="17"/>
  <c r="CD27" i="17"/>
  <c r="CC27" i="17"/>
  <c r="CB27" i="17"/>
  <c r="CA27" i="17"/>
  <c r="BZ27" i="17"/>
  <c r="BY27" i="17"/>
  <c r="BX27" i="17"/>
  <c r="BW27" i="17"/>
  <c r="BV27" i="17"/>
  <c r="BU27" i="17"/>
  <c r="BT27" i="17"/>
  <c r="BS27" i="17"/>
  <c r="BR27" i="17"/>
  <c r="BQ27" i="17"/>
  <c r="BP27" i="17"/>
  <c r="BO27" i="17"/>
  <c r="BN27" i="17"/>
  <c r="BM27" i="17"/>
  <c r="BL27" i="17"/>
  <c r="BK27" i="17"/>
  <c r="BJ27" i="17"/>
  <c r="BI27" i="17"/>
  <c r="BH27" i="17"/>
  <c r="BG27" i="17"/>
  <c r="BF27" i="17"/>
  <c r="BE27" i="17"/>
  <c r="BD27" i="17"/>
  <c r="BC27" i="17"/>
  <c r="BB27" i="17"/>
  <c r="BA27" i="17"/>
  <c r="AZ27" i="17"/>
  <c r="AY27" i="17"/>
  <c r="AX27" i="17"/>
  <c r="AW27" i="17"/>
  <c r="AV27" i="17"/>
  <c r="AU27" i="17"/>
  <c r="AT27" i="17"/>
  <c r="AS27" i="17"/>
  <c r="AR27" i="17"/>
  <c r="AQ27" i="17"/>
  <c r="AP27" i="17"/>
  <c r="AO27" i="17"/>
  <c r="AN27" i="17"/>
  <c r="AM27" i="17"/>
  <c r="AL27" i="17"/>
  <c r="AK27" i="17"/>
  <c r="AJ27" i="17"/>
  <c r="AI27" i="17"/>
  <c r="AH27" i="17"/>
  <c r="AG27" i="17"/>
  <c r="AF27" i="17"/>
  <c r="AE27" i="17"/>
  <c r="AD27" i="17"/>
  <c r="AC27" i="17"/>
  <c r="AB27" i="17"/>
  <c r="AA27" i="17"/>
  <c r="Z27" i="17"/>
  <c r="Y27" i="17"/>
  <c r="X27" i="17"/>
  <c r="W27" i="17"/>
  <c r="V27" i="17"/>
  <c r="U27" i="17"/>
  <c r="T27" i="17"/>
  <c r="S27" i="17"/>
  <c r="R27" i="17"/>
  <c r="Q27" i="17"/>
  <c r="P27" i="17"/>
  <c r="O27" i="17"/>
  <c r="N27" i="17"/>
  <c r="M27" i="17"/>
  <c r="L27" i="17"/>
  <c r="K27" i="17"/>
  <c r="J27" i="17"/>
  <c r="I27" i="17"/>
  <c r="H27" i="17"/>
  <c r="G27" i="17"/>
  <c r="F27" i="17"/>
  <c r="E27" i="17"/>
  <c r="D27" i="17"/>
  <c r="CD26" i="17"/>
  <c r="CC26" i="17"/>
  <c r="CB26" i="17"/>
  <c r="CA26" i="17"/>
  <c r="BZ26" i="17"/>
  <c r="BY26" i="17"/>
  <c r="BX26" i="17"/>
  <c r="BW26" i="17"/>
  <c r="BV26" i="17"/>
  <c r="BU26" i="17"/>
  <c r="BT26" i="17"/>
  <c r="BS26" i="17"/>
  <c r="BR26" i="17"/>
  <c r="BQ26" i="17"/>
  <c r="BP26" i="17"/>
  <c r="BO26" i="17"/>
  <c r="BN26" i="17"/>
  <c r="BM26" i="17"/>
  <c r="BL26" i="17"/>
  <c r="BK26" i="17"/>
  <c r="BJ26" i="17"/>
  <c r="BI26" i="17"/>
  <c r="BH26" i="17"/>
  <c r="BG26" i="17"/>
  <c r="BF26" i="17"/>
  <c r="BE26" i="17"/>
  <c r="BD26" i="17"/>
  <c r="BC26" i="17"/>
  <c r="BB26" i="17"/>
  <c r="BA26" i="17"/>
  <c r="AZ26" i="17"/>
  <c r="AY26" i="17"/>
  <c r="AX26" i="17"/>
  <c r="AW26" i="17"/>
  <c r="AV26" i="17"/>
  <c r="AU26" i="17"/>
  <c r="AT26" i="17"/>
  <c r="AS26" i="17"/>
  <c r="AR26" i="17"/>
  <c r="AQ26" i="17"/>
  <c r="AP26" i="17"/>
  <c r="AO26" i="17"/>
  <c r="AN26" i="17"/>
  <c r="AM26" i="17"/>
  <c r="AL26" i="17"/>
  <c r="AK26" i="17"/>
  <c r="AJ26" i="17"/>
  <c r="AI26" i="17"/>
  <c r="AH26" i="17"/>
  <c r="AG26" i="17"/>
  <c r="AF26" i="17"/>
  <c r="AE26" i="17"/>
  <c r="AD26" i="17"/>
  <c r="AC26" i="17"/>
  <c r="AB26" i="17"/>
  <c r="AA26" i="17"/>
  <c r="Z26" i="17"/>
  <c r="Y26" i="17"/>
  <c r="X26" i="17"/>
  <c r="W26" i="17"/>
  <c r="V26" i="17"/>
  <c r="U26" i="17"/>
  <c r="T26" i="17"/>
  <c r="S26" i="17"/>
  <c r="R26" i="17"/>
  <c r="Q26" i="17"/>
  <c r="P26" i="17"/>
  <c r="O26" i="17"/>
  <c r="N26" i="17"/>
  <c r="M26" i="17"/>
  <c r="L26" i="17"/>
  <c r="K26" i="17"/>
  <c r="J26" i="17"/>
  <c r="I26" i="17"/>
  <c r="H26" i="17"/>
  <c r="G26" i="17"/>
  <c r="F26" i="17"/>
  <c r="E26" i="17"/>
  <c r="D26" i="17"/>
  <c r="C29" i="17"/>
  <c r="C28" i="17"/>
  <c r="C27" i="17"/>
  <c r="C26" i="17"/>
  <c r="K14" i="16"/>
  <c r="K13" i="16"/>
  <c r="K12" i="16"/>
  <c r="K11" i="16"/>
  <c r="J14" i="16"/>
  <c r="J13" i="16"/>
  <c r="J12" i="16"/>
  <c r="J11" i="16"/>
  <c r="M7" i="16"/>
  <c r="M6" i="16"/>
  <c r="M5" i="16"/>
  <c r="M4" i="16"/>
  <c r="L4" i="16"/>
  <c r="L7" i="16"/>
  <c r="L6" i="16"/>
  <c r="L5" i="16"/>
  <c r="D20" i="15"/>
  <c r="D19" i="15"/>
  <c r="D18" i="15"/>
  <c r="D17" i="15"/>
  <c r="D7" i="15"/>
  <c r="D6" i="15"/>
  <c r="D5" i="15"/>
  <c r="D4" i="15"/>
  <c r="D14" i="15"/>
  <c r="D13" i="15"/>
  <c r="D12" i="15"/>
  <c r="D11" i="15"/>
  <c r="J34" i="13"/>
  <c r="J33" i="13"/>
  <c r="J32" i="13"/>
  <c r="J31" i="13"/>
  <c r="I34" i="13"/>
  <c r="H34" i="13"/>
  <c r="I33" i="13"/>
  <c r="H33" i="13"/>
  <c r="I32" i="13"/>
  <c r="H32" i="13"/>
  <c r="I31" i="13"/>
  <c r="H31" i="13"/>
  <c r="G34" i="13"/>
  <c r="G33" i="13"/>
  <c r="G32" i="13"/>
  <c r="G31" i="13"/>
  <c r="G20" i="14"/>
  <c r="F20" i="14"/>
  <c r="G19" i="14"/>
  <c r="F19" i="14"/>
  <c r="G18" i="14"/>
  <c r="F18" i="14"/>
  <c r="G17" i="14"/>
  <c r="F17" i="14"/>
  <c r="E80" i="5"/>
  <c r="E79" i="5"/>
  <c r="E78" i="5"/>
  <c r="E77" i="5"/>
  <c r="E76" i="5"/>
  <c r="E75" i="5"/>
  <c r="E74" i="5"/>
  <c r="E73" i="5"/>
  <c r="E72" i="5"/>
  <c r="E71" i="5"/>
  <c r="E70" i="5"/>
  <c r="E69" i="5"/>
  <c r="E68" i="5"/>
  <c r="E67" i="5"/>
  <c r="E66" i="5"/>
  <c r="E65" i="5"/>
  <c r="E64" i="5"/>
  <c r="E63" i="5"/>
  <c r="E62" i="5"/>
  <c r="C58" i="5"/>
  <c r="D58" i="5" s="1"/>
  <c r="B58" i="5"/>
  <c r="D57" i="5"/>
  <c r="D56" i="5"/>
  <c r="D55" i="5"/>
  <c r="D54" i="5"/>
  <c r="D53" i="5"/>
  <c r="D52" i="5"/>
  <c r="D51" i="5"/>
  <c r="D50" i="5"/>
  <c r="D49" i="5"/>
  <c r="D48" i="5"/>
  <c r="D47" i="5"/>
  <c r="D46" i="5"/>
  <c r="D45" i="5"/>
  <c r="B41" i="5"/>
  <c r="C36" i="5"/>
  <c r="D36" i="5" s="1"/>
  <c r="E36" i="5" s="1"/>
  <c r="F36" i="5" s="1"/>
  <c r="G36" i="5" s="1"/>
  <c r="H36" i="5" s="1"/>
  <c r="I36" i="5" s="1"/>
  <c r="B33" i="5"/>
  <c r="C33" i="5" s="1"/>
  <c r="D33" i="5" s="1"/>
  <c r="E33" i="5" s="1"/>
  <c r="F33" i="5" s="1"/>
  <c r="G33" i="5" s="1"/>
  <c r="H33" i="5" s="1"/>
  <c r="I33" i="5" s="1"/>
  <c r="CD12" i="13"/>
  <c r="CC12" i="13"/>
  <c r="CB12" i="13"/>
  <c r="CA12" i="13"/>
  <c r="BZ12" i="13"/>
  <c r="BY12" i="13"/>
  <c r="BX12" i="13"/>
  <c r="BW12" i="13"/>
  <c r="BV12" i="13"/>
  <c r="BU12" i="13"/>
  <c r="BT12" i="13"/>
  <c r="BS12" i="13"/>
  <c r="BR12" i="13"/>
  <c r="BQ12" i="13"/>
  <c r="BP12" i="13"/>
  <c r="BO12" i="13"/>
  <c r="BN12" i="13"/>
  <c r="BM12" i="13"/>
  <c r="BL12" i="13"/>
  <c r="BK12" i="13"/>
  <c r="BJ12" i="13"/>
  <c r="BI12" i="13"/>
  <c r="BH12" i="13"/>
  <c r="BG12" i="13"/>
  <c r="BF12" i="13"/>
  <c r="BE12" i="13"/>
  <c r="BD12" i="13"/>
  <c r="BC12" i="13"/>
  <c r="BB12" i="13"/>
  <c r="BA12" i="13"/>
  <c r="AZ12" i="13"/>
  <c r="AY12" i="13"/>
  <c r="AX12" i="13"/>
  <c r="AW12" i="13"/>
  <c r="AV12" i="13"/>
  <c r="AU12" i="13"/>
  <c r="AT12" i="13"/>
  <c r="AS12" i="13"/>
  <c r="AR12" i="13"/>
  <c r="AQ12" i="13"/>
  <c r="AP12" i="13"/>
  <c r="AO12" i="13"/>
  <c r="AN12" i="13"/>
  <c r="AM12" i="13"/>
  <c r="AL12" i="13"/>
  <c r="AK12" i="13"/>
  <c r="AJ12" i="13"/>
  <c r="AI12" i="13"/>
  <c r="AH12" i="13"/>
  <c r="AG12" i="13"/>
  <c r="AF12" i="13"/>
  <c r="AE12" i="13"/>
  <c r="AD12" i="13"/>
  <c r="AC12" i="13"/>
  <c r="AB12" i="13"/>
  <c r="AA12" i="13"/>
  <c r="Z12" i="13"/>
  <c r="Y12" i="13"/>
  <c r="X12" i="13"/>
  <c r="W12" i="13"/>
  <c r="V12" i="13"/>
  <c r="U12" i="13"/>
  <c r="T12" i="13"/>
  <c r="S12" i="13"/>
  <c r="R12" i="13"/>
  <c r="Q12" i="13"/>
  <c r="P12" i="13"/>
  <c r="O12" i="13"/>
  <c r="N12" i="13"/>
  <c r="M12" i="13"/>
  <c r="L12" i="13"/>
  <c r="K12" i="13"/>
  <c r="J12" i="13"/>
  <c r="I12" i="13"/>
  <c r="H12" i="13"/>
  <c r="G12" i="13"/>
  <c r="F12" i="13"/>
  <c r="E12" i="13"/>
  <c r="D12" i="13"/>
  <c r="CD11" i="13"/>
  <c r="CC11" i="13"/>
  <c r="CB11" i="13"/>
  <c r="CA11" i="13"/>
  <c r="BZ11" i="13"/>
  <c r="BY11" i="13"/>
  <c r="BX11" i="13"/>
  <c r="BW11" i="13"/>
  <c r="BV11" i="13"/>
  <c r="BU11" i="13"/>
  <c r="BT11" i="13"/>
  <c r="BS11" i="13"/>
  <c r="BR11" i="13"/>
  <c r="BQ11" i="13"/>
  <c r="BP11" i="13"/>
  <c r="BO11" i="13"/>
  <c r="BN11" i="13"/>
  <c r="BM11" i="13"/>
  <c r="BL11" i="13"/>
  <c r="BK11" i="13"/>
  <c r="BJ11" i="13"/>
  <c r="BI11" i="13"/>
  <c r="BH11" i="13"/>
  <c r="BG11" i="13"/>
  <c r="BF11" i="13"/>
  <c r="BE11" i="13"/>
  <c r="BD11" i="13"/>
  <c r="BC11" i="13"/>
  <c r="BB11" i="13"/>
  <c r="BA11" i="13"/>
  <c r="AZ11" i="13"/>
  <c r="AY11" i="13"/>
  <c r="AX11" i="13"/>
  <c r="AW11" i="13"/>
  <c r="AV11" i="13"/>
  <c r="AU11" i="13"/>
  <c r="AT11" i="13"/>
  <c r="AS11" i="13"/>
  <c r="AR11" i="13"/>
  <c r="AQ11" i="13"/>
  <c r="AP11" i="13"/>
  <c r="AO11" i="13"/>
  <c r="AN11" i="13"/>
  <c r="AM11" i="13"/>
  <c r="AL11" i="13"/>
  <c r="AK11" i="13"/>
  <c r="AJ11" i="13"/>
  <c r="AI11" i="13"/>
  <c r="AH11" i="13"/>
  <c r="AG11" i="13"/>
  <c r="AF11" i="13"/>
  <c r="AE11" i="13"/>
  <c r="AD11" i="13"/>
  <c r="AC11" i="13"/>
  <c r="AB11" i="13"/>
  <c r="AA11" i="13"/>
  <c r="Z11" i="13"/>
  <c r="Y11" i="13"/>
  <c r="X11" i="13"/>
  <c r="W11" i="13"/>
  <c r="V11" i="13"/>
  <c r="U11" i="13"/>
  <c r="T11" i="13"/>
  <c r="S11" i="13"/>
  <c r="R11" i="13"/>
  <c r="Q11" i="13"/>
  <c r="P11" i="13"/>
  <c r="O11" i="13"/>
  <c r="N11" i="13"/>
  <c r="M11" i="13"/>
  <c r="L11" i="13"/>
  <c r="K11" i="13"/>
  <c r="J11" i="13"/>
  <c r="I11" i="13"/>
  <c r="H11" i="13"/>
  <c r="G11" i="13"/>
  <c r="F11" i="13"/>
  <c r="E11" i="13"/>
  <c r="D11" i="13"/>
  <c r="CD10" i="13"/>
  <c r="CC10" i="13"/>
  <c r="CB10" i="13"/>
  <c r="CA10" i="13"/>
  <c r="BZ10" i="13"/>
  <c r="BY10" i="13"/>
  <c r="BX10" i="13"/>
  <c r="BW10" i="13"/>
  <c r="BV10" i="13"/>
  <c r="BU10" i="13"/>
  <c r="BT10" i="13"/>
  <c r="BS10" i="13"/>
  <c r="BR10" i="13"/>
  <c r="BQ10" i="13"/>
  <c r="BP10" i="13"/>
  <c r="BO10" i="13"/>
  <c r="BN10" i="13"/>
  <c r="BM10" i="13"/>
  <c r="BL10" i="13"/>
  <c r="BK10" i="13"/>
  <c r="BJ10" i="13"/>
  <c r="BI10" i="13"/>
  <c r="BH10" i="13"/>
  <c r="BG10" i="13"/>
  <c r="BF10" i="13"/>
  <c r="BE10" i="13"/>
  <c r="BD10" i="13"/>
  <c r="BC10" i="13"/>
  <c r="BB10" i="13"/>
  <c r="BA10" i="13"/>
  <c r="AZ10" i="13"/>
  <c r="AY10" i="13"/>
  <c r="AX10" i="13"/>
  <c r="AW10" i="13"/>
  <c r="AV10" i="13"/>
  <c r="AU10" i="13"/>
  <c r="AT10" i="13"/>
  <c r="AS10" i="13"/>
  <c r="AR10" i="13"/>
  <c r="AQ10" i="13"/>
  <c r="AP10" i="13"/>
  <c r="AO10" i="13"/>
  <c r="AN10" i="13"/>
  <c r="AM10" i="13"/>
  <c r="AL10" i="13"/>
  <c r="AK10" i="13"/>
  <c r="AJ10" i="13"/>
  <c r="AI10" i="13"/>
  <c r="AH10" i="13"/>
  <c r="AG10" i="13"/>
  <c r="AF10" i="13"/>
  <c r="AE10" i="13"/>
  <c r="AD10" i="13"/>
  <c r="AC10" i="13"/>
  <c r="AB10" i="13"/>
  <c r="AA10" i="13"/>
  <c r="Z10" i="13"/>
  <c r="Y10" i="13"/>
  <c r="X10" i="13"/>
  <c r="W10" i="13"/>
  <c r="V10" i="13"/>
  <c r="U10" i="13"/>
  <c r="T10" i="13"/>
  <c r="S10" i="13"/>
  <c r="R10" i="13"/>
  <c r="Q10" i="13"/>
  <c r="P10" i="13"/>
  <c r="O10" i="13"/>
  <c r="N10" i="13"/>
  <c r="M10" i="13"/>
  <c r="L10" i="13"/>
  <c r="K10" i="13"/>
  <c r="J10" i="13"/>
  <c r="I10" i="13"/>
  <c r="H10" i="13"/>
  <c r="G10" i="13"/>
  <c r="F10" i="13"/>
  <c r="E10" i="13"/>
  <c r="D10" i="13"/>
  <c r="CD9" i="13"/>
  <c r="CC9" i="13"/>
  <c r="CB9" i="13"/>
  <c r="CA9" i="13"/>
  <c r="BZ9" i="13"/>
  <c r="BY9" i="13"/>
  <c r="BX9" i="13"/>
  <c r="BW9" i="13"/>
  <c r="BV9" i="13"/>
  <c r="BU9" i="13"/>
  <c r="BT9" i="13"/>
  <c r="BS9" i="13"/>
  <c r="BR9" i="13"/>
  <c r="BQ9" i="13"/>
  <c r="BP9" i="13"/>
  <c r="BO9" i="13"/>
  <c r="BN9" i="13"/>
  <c r="BM9" i="13"/>
  <c r="BL9" i="13"/>
  <c r="BK9" i="13"/>
  <c r="BJ9" i="13"/>
  <c r="BI9" i="13"/>
  <c r="BH9" i="13"/>
  <c r="BG9" i="13"/>
  <c r="BF9" i="13"/>
  <c r="BE9" i="13"/>
  <c r="BD9" i="13"/>
  <c r="BC9" i="13"/>
  <c r="BB9" i="13"/>
  <c r="BA9" i="13"/>
  <c r="AZ9" i="13"/>
  <c r="AY9" i="13"/>
  <c r="AX9" i="13"/>
  <c r="AW9" i="13"/>
  <c r="AV9" i="13"/>
  <c r="AU9" i="13"/>
  <c r="AT9" i="13"/>
  <c r="AS9" i="13"/>
  <c r="AR9" i="13"/>
  <c r="AQ9" i="13"/>
  <c r="AP9" i="13"/>
  <c r="AO9" i="13"/>
  <c r="AN9" i="13"/>
  <c r="AM9" i="13"/>
  <c r="AL9" i="13"/>
  <c r="AK9" i="13"/>
  <c r="AJ9" i="13"/>
  <c r="AI9" i="13"/>
  <c r="AH9" i="13"/>
  <c r="AG9" i="13"/>
  <c r="AF9" i="13"/>
  <c r="AE9" i="13"/>
  <c r="AD9" i="13"/>
  <c r="AC9" i="13"/>
  <c r="AB9" i="13"/>
  <c r="AA9" i="13"/>
  <c r="Z9" i="13"/>
  <c r="Y9" i="13"/>
  <c r="X9" i="13"/>
  <c r="W9" i="13"/>
  <c r="V9" i="13"/>
  <c r="U9" i="13"/>
  <c r="T9" i="13"/>
  <c r="S9" i="13"/>
  <c r="R9" i="13"/>
  <c r="Q9" i="13"/>
  <c r="P9" i="13"/>
  <c r="O9" i="13"/>
  <c r="N9" i="13"/>
  <c r="M9" i="13"/>
  <c r="L9" i="13"/>
  <c r="K9" i="13"/>
  <c r="J9" i="13"/>
  <c r="I9" i="13"/>
  <c r="H9" i="13"/>
  <c r="G9" i="13"/>
  <c r="F9" i="13"/>
  <c r="E9" i="13"/>
  <c r="D9" i="13"/>
  <c r="C12" i="13"/>
  <c r="B12" i="13" s="1"/>
  <c r="C11" i="13"/>
  <c r="B11" i="13" s="1"/>
  <c r="C10" i="13"/>
  <c r="B10" i="13" s="1"/>
  <c r="C9" i="13"/>
  <c r="B1" i="12"/>
  <c r="C14" i="12"/>
  <c r="B14" i="12" s="1"/>
  <c r="C13" i="12"/>
  <c r="B13" i="12"/>
  <c r="C12" i="12"/>
  <c r="B12" i="12" s="1"/>
  <c r="B11" i="12"/>
  <c r="B10" i="12"/>
  <c r="B9" i="12"/>
  <c r="B8" i="12"/>
  <c r="B7" i="12"/>
  <c r="B6" i="12"/>
  <c r="B5" i="12"/>
  <c r="B4" i="12"/>
  <c r="B3" i="12"/>
  <c r="B2" i="12"/>
  <c r="D2" i="12" s="1"/>
  <c r="G2" i="12"/>
  <c r="B81" i="25" l="1"/>
  <c r="C80" i="25"/>
  <c r="C56" i="18"/>
  <c r="C59" i="18"/>
  <c r="C57" i="18"/>
  <c r="C60" i="18"/>
  <c r="L3" i="18" s="1"/>
  <c r="C55" i="18"/>
  <c r="C58" i="18"/>
  <c r="F51" i="22"/>
  <c r="J86" i="22"/>
  <c r="J78" i="22"/>
  <c r="J62" i="22"/>
  <c r="J68" i="22"/>
  <c r="L45" i="22"/>
  <c r="L27" i="22"/>
  <c r="L39" i="22"/>
  <c r="L22" i="22"/>
  <c r="L34" i="22"/>
  <c r="G37" i="18"/>
  <c r="C16" i="18"/>
  <c r="G7" i="18"/>
  <c r="F13" i="18"/>
  <c r="D16" i="18"/>
  <c r="E13" i="18"/>
  <c r="B14" i="18"/>
  <c r="C14" i="18"/>
  <c r="D14" i="18"/>
  <c r="E14" i="18"/>
  <c r="F14" i="18"/>
  <c r="B15" i="18"/>
  <c r="C15" i="18"/>
  <c r="D15" i="18"/>
  <c r="E15" i="18"/>
  <c r="F15" i="18"/>
  <c r="B16" i="18"/>
  <c r="E16" i="18"/>
  <c r="F16" i="18"/>
  <c r="H3" i="18"/>
  <c r="I3" i="18" s="1"/>
  <c r="B13" i="18"/>
  <c r="C13" i="18"/>
  <c r="K43" i="21"/>
  <c r="I43" i="21"/>
  <c r="M42" i="21"/>
  <c r="N42" i="21" s="1"/>
  <c r="O42" i="21" s="1"/>
  <c r="P42" i="21" s="1"/>
  <c r="F43" i="21"/>
  <c r="Q42" i="21"/>
  <c r="Q43" i="21" s="1"/>
  <c r="M43" i="21"/>
  <c r="B26" i="17"/>
  <c r="B29" i="17"/>
  <c r="B28" i="17"/>
  <c r="B27" i="17"/>
  <c r="B9" i="13"/>
  <c r="B14" i="13" s="1"/>
  <c r="C15" i="12"/>
  <c r="F2" i="12"/>
  <c r="Z43" i="11"/>
  <c r="Y43" i="11"/>
  <c r="X43" i="11"/>
  <c r="W43" i="11"/>
  <c r="V43" i="11"/>
  <c r="U43" i="11"/>
  <c r="T43" i="11"/>
  <c r="S43" i="11"/>
  <c r="R43" i="11"/>
  <c r="Q43" i="11"/>
  <c r="P43" i="11"/>
  <c r="O43" i="11"/>
  <c r="N43" i="11"/>
  <c r="M43" i="11"/>
  <c r="L43" i="11"/>
  <c r="K43" i="11"/>
  <c r="J43" i="11"/>
  <c r="I43" i="11"/>
  <c r="H43" i="11"/>
  <c r="G43" i="11"/>
  <c r="F43" i="11"/>
  <c r="E43" i="11"/>
  <c r="D43" i="11"/>
  <c r="Z42" i="11"/>
  <c r="Y42" i="11"/>
  <c r="X42" i="11"/>
  <c r="W42" i="11"/>
  <c r="V42" i="11"/>
  <c r="U42" i="11"/>
  <c r="T42" i="11"/>
  <c r="S42" i="11"/>
  <c r="R42" i="11"/>
  <c r="Q42" i="11"/>
  <c r="P42" i="11"/>
  <c r="O42" i="11"/>
  <c r="N42" i="11"/>
  <c r="M42" i="11"/>
  <c r="L42" i="11"/>
  <c r="K42" i="11"/>
  <c r="J42" i="11"/>
  <c r="I42" i="11"/>
  <c r="H42" i="11"/>
  <c r="G42" i="11"/>
  <c r="F42" i="11"/>
  <c r="E42" i="11"/>
  <c r="D42" i="11"/>
  <c r="Z41" i="11"/>
  <c r="Y41" i="11"/>
  <c r="X41" i="11"/>
  <c r="W41" i="11"/>
  <c r="V41" i="11"/>
  <c r="U41" i="11"/>
  <c r="T41" i="11"/>
  <c r="S41" i="11"/>
  <c r="R41" i="11"/>
  <c r="Q41" i="11"/>
  <c r="P41" i="11"/>
  <c r="O41" i="11"/>
  <c r="N41" i="11"/>
  <c r="M41" i="11"/>
  <c r="L41" i="11"/>
  <c r="K41" i="11"/>
  <c r="J41" i="11"/>
  <c r="I41" i="11"/>
  <c r="H41" i="11"/>
  <c r="G41" i="11"/>
  <c r="F41" i="11"/>
  <c r="E41" i="11"/>
  <c r="D41" i="11"/>
  <c r="Z40" i="11"/>
  <c r="Y40" i="11"/>
  <c r="X40" i="11"/>
  <c r="W40" i="11"/>
  <c r="V40" i="11"/>
  <c r="U40" i="11"/>
  <c r="T40" i="11"/>
  <c r="S40" i="11"/>
  <c r="R40" i="11"/>
  <c r="Q40" i="11"/>
  <c r="P40" i="11"/>
  <c r="O40" i="11"/>
  <c r="N40" i="11"/>
  <c r="M40" i="11"/>
  <c r="L40" i="11"/>
  <c r="K40" i="11"/>
  <c r="J40" i="11"/>
  <c r="I40" i="11"/>
  <c r="H40" i="11"/>
  <c r="G40" i="11"/>
  <c r="F40" i="11"/>
  <c r="E40" i="11"/>
  <c r="D40" i="11"/>
  <c r="Z39" i="11"/>
  <c r="Y39" i="11"/>
  <c r="X39" i="11"/>
  <c r="W39" i="11"/>
  <c r="V39" i="11"/>
  <c r="U39" i="11"/>
  <c r="T39" i="11"/>
  <c r="S39" i="11"/>
  <c r="R39" i="11"/>
  <c r="Q39" i="11"/>
  <c r="P39" i="11"/>
  <c r="O39" i="11"/>
  <c r="N39" i="11"/>
  <c r="M39" i="11"/>
  <c r="L39" i="11"/>
  <c r="K39" i="11"/>
  <c r="J39" i="11"/>
  <c r="I39" i="11"/>
  <c r="H39" i="11"/>
  <c r="G39" i="11"/>
  <c r="F39" i="11"/>
  <c r="E39" i="11"/>
  <c r="D39" i="11"/>
  <c r="Z38" i="11"/>
  <c r="Y38" i="11"/>
  <c r="X38" i="11"/>
  <c r="W38" i="11"/>
  <c r="V38" i="11"/>
  <c r="U38" i="11"/>
  <c r="T38" i="11"/>
  <c r="S38" i="11"/>
  <c r="R38" i="11"/>
  <c r="Q38" i="11"/>
  <c r="P38" i="11"/>
  <c r="O38" i="11"/>
  <c r="N38" i="11"/>
  <c r="M38" i="11"/>
  <c r="L38" i="11"/>
  <c r="K38" i="11"/>
  <c r="J38" i="11"/>
  <c r="I38" i="11"/>
  <c r="H38" i="11"/>
  <c r="G38" i="11"/>
  <c r="F38" i="11"/>
  <c r="E38" i="11"/>
  <c r="D38" i="11"/>
  <c r="Z37" i="11"/>
  <c r="Y37" i="11"/>
  <c r="X37" i="11"/>
  <c r="W37" i="11"/>
  <c r="V37" i="11"/>
  <c r="U37" i="11"/>
  <c r="T37" i="11"/>
  <c r="S37" i="11"/>
  <c r="R37" i="11"/>
  <c r="Q37" i="11"/>
  <c r="P37" i="11"/>
  <c r="O37" i="11"/>
  <c r="N37" i="11"/>
  <c r="M37" i="11"/>
  <c r="L37" i="11"/>
  <c r="K37" i="11"/>
  <c r="J37" i="11"/>
  <c r="I37" i="11"/>
  <c r="H37" i="11"/>
  <c r="G37" i="11"/>
  <c r="F37" i="11"/>
  <c r="E37" i="11"/>
  <c r="D37" i="11"/>
  <c r="Z36" i="11"/>
  <c r="Y36" i="11"/>
  <c r="X36" i="11"/>
  <c r="W36" i="11"/>
  <c r="V36" i="11"/>
  <c r="U36" i="11"/>
  <c r="T36" i="11"/>
  <c r="S36" i="11"/>
  <c r="R36" i="11"/>
  <c r="Q36" i="11"/>
  <c r="P36" i="11"/>
  <c r="O36" i="11"/>
  <c r="N36" i="11"/>
  <c r="M36" i="11"/>
  <c r="L36" i="11"/>
  <c r="K36" i="11"/>
  <c r="J36" i="11"/>
  <c r="I36" i="11"/>
  <c r="H36" i="11"/>
  <c r="G36" i="11"/>
  <c r="F36" i="11"/>
  <c r="E36" i="11"/>
  <c r="D36" i="11"/>
  <c r="Z35" i="11"/>
  <c r="Y35" i="11"/>
  <c r="X35" i="11"/>
  <c r="W35" i="11"/>
  <c r="V35" i="11"/>
  <c r="U35" i="11"/>
  <c r="T35" i="11"/>
  <c r="S35" i="11"/>
  <c r="R35" i="11"/>
  <c r="Q35" i="11"/>
  <c r="P35" i="11"/>
  <c r="O35" i="11"/>
  <c r="N35" i="11"/>
  <c r="M35" i="11"/>
  <c r="L35" i="11"/>
  <c r="K35" i="11"/>
  <c r="J35" i="11"/>
  <c r="I35" i="11"/>
  <c r="H35" i="11"/>
  <c r="G35" i="11"/>
  <c r="F35" i="11"/>
  <c r="E35" i="11"/>
  <c r="D35" i="11"/>
  <c r="Z34" i="11"/>
  <c r="Y34" i="11"/>
  <c r="X34" i="11"/>
  <c r="W34" i="11"/>
  <c r="V34" i="11"/>
  <c r="U34" i="11"/>
  <c r="T34" i="11"/>
  <c r="S34" i="11"/>
  <c r="R34" i="11"/>
  <c r="Q34" i="11"/>
  <c r="P34" i="11"/>
  <c r="O34" i="11"/>
  <c r="N34" i="11"/>
  <c r="M34" i="11"/>
  <c r="L34" i="11"/>
  <c r="K34" i="11"/>
  <c r="J34" i="11"/>
  <c r="I34" i="11"/>
  <c r="H34" i="11"/>
  <c r="G34" i="11"/>
  <c r="F34" i="11"/>
  <c r="E34" i="11"/>
  <c r="D34" i="11"/>
  <c r="Z33" i="11"/>
  <c r="Y33" i="11"/>
  <c r="X33" i="11"/>
  <c r="W33" i="11"/>
  <c r="V33" i="11"/>
  <c r="U33" i="11"/>
  <c r="T33" i="11"/>
  <c r="S33" i="11"/>
  <c r="R33" i="11"/>
  <c r="Q33" i="11"/>
  <c r="P33" i="11"/>
  <c r="O33" i="11"/>
  <c r="N33" i="11"/>
  <c r="M33" i="11"/>
  <c r="L33" i="11"/>
  <c r="K33" i="11"/>
  <c r="J33" i="11"/>
  <c r="I33" i="11"/>
  <c r="H33" i="11"/>
  <c r="G33" i="11"/>
  <c r="F33" i="11"/>
  <c r="E33" i="11"/>
  <c r="D33" i="11"/>
  <c r="Z32" i="11"/>
  <c r="Y32" i="11"/>
  <c r="X32" i="11"/>
  <c r="W32" i="11"/>
  <c r="V32" i="11"/>
  <c r="U32" i="11"/>
  <c r="T32" i="11"/>
  <c r="S32" i="11"/>
  <c r="R32" i="11"/>
  <c r="Q32" i="11"/>
  <c r="P32" i="11"/>
  <c r="O32" i="11"/>
  <c r="N32" i="11"/>
  <c r="M32" i="11"/>
  <c r="L32" i="11"/>
  <c r="K32" i="11"/>
  <c r="J32" i="11"/>
  <c r="I32" i="11"/>
  <c r="H32" i="11"/>
  <c r="G32" i="11"/>
  <c r="F32" i="11"/>
  <c r="E32" i="11"/>
  <c r="D32" i="11"/>
  <c r="Z31" i="11"/>
  <c r="Y31" i="11"/>
  <c r="X31" i="11"/>
  <c r="W31" i="11"/>
  <c r="V31" i="11"/>
  <c r="U31" i="11"/>
  <c r="T31" i="11"/>
  <c r="S31" i="11"/>
  <c r="R31" i="11"/>
  <c r="Q31" i="11"/>
  <c r="P31" i="11"/>
  <c r="O31" i="11"/>
  <c r="N31" i="11"/>
  <c r="M31" i="11"/>
  <c r="L31" i="11"/>
  <c r="K31" i="11"/>
  <c r="J31" i="11"/>
  <c r="I31" i="11"/>
  <c r="H31" i="11"/>
  <c r="G31" i="11"/>
  <c r="F31" i="11"/>
  <c r="E31" i="11"/>
  <c r="D31" i="11"/>
  <c r="C43" i="11"/>
  <c r="C42" i="11"/>
  <c r="C41" i="11"/>
  <c r="C40" i="11"/>
  <c r="C39" i="11"/>
  <c r="C38" i="11"/>
  <c r="C37" i="11"/>
  <c r="C36" i="11"/>
  <c r="C35" i="11"/>
  <c r="C34" i="11"/>
  <c r="C33" i="11"/>
  <c r="C32" i="11"/>
  <c r="C31" i="11"/>
  <c r="A43" i="11"/>
  <c r="A42" i="11"/>
  <c r="A41" i="11"/>
  <c r="A40" i="11"/>
  <c r="A39" i="11"/>
  <c r="A38" i="11"/>
  <c r="A37" i="11"/>
  <c r="A36" i="11"/>
  <c r="A35" i="11"/>
  <c r="A34" i="11"/>
  <c r="A33" i="11"/>
  <c r="A32" i="11"/>
  <c r="A31" i="11"/>
  <c r="B82" i="25" l="1"/>
  <c r="C81" i="25"/>
  <c r="B16" i="13"/>
  <c r="B17" i="13"/>
  <c r="B15" i="13"/>
  <c r="C16" i="12"/>
  <c r="B15" i="12"/>
  <c r="B83" i="25" l="1"/>
  <c r="C82" i="25"/>
  <c r="B16" i="12"/>
  <c r="C17" i="12"/>
  <c r="C83" i="25" l="1"/>
  <c r="B84" i="25"/>
  <c r="C18" i="12"/>
  <c r="B17" i="12"/>
  <c r="C84" i="25" l="1"/>
  <c r="B85" i="25"/>
  <c r="C19" i="12"/>
  <c r="B18" i="12"/>
  <c r="B86" i="25" l="1"/>
  <c r="C85" i="25"/>
  <c r="C20" i="12"/>
  <c r="B19" i="12"/>
  <c r="B87" i="25" l="1"/>
  <c r="C86" i="25"/>
  <c r="C21" i="12"/>
  <c r="B20" i="12"/>
  <c r="M385" i="9"/>
  <c r="L385" i="9"/>
  <c r="M384" i="9"/>
  <c r="L384" i="9"/>
  <c r="M383" i="9"/>
  <c r="L383" i="9"/>
  <c r="M382" i="9"/>
  <c r="L382" i="9"/>
  <c r="M381" i="9"/>
  <c r="L381" i="9"/>
  <c r="M380" i="9"/>
  <c r="L380" i="9"/>
  <c r="M379" i="9"/>
  <c r="L379" i="9"/>
  <c r="M378" i="9"/>
  <c r="L378" i="9"/>
  <c r="M377" i="9"/>
  <c r="L377" i="9"/>
  <c r="M376" i="9"/>
  <c r="L376" i="9"/>
  <c r="M375" i="9"/>
  <c r="L375" i="9"/>
  <c r="M374" i="9"/>
  <c r="L374" i="9"/>
  <c r="M373" i="9"/>
  <c r="L373" i="9"/>
  <c r="M372" i="9"/>
  <c r="L372" i="9"/>
  <c r="M371" i="9"/>
  <c r="L371" i="9"/>
  <c r="M370" i="9"/>
  <c r="L370" i="9"/>
  <c r="M369" i="9"/>
  <c r="L369" i="9"/>
  <c r="M368" i="9"/>
  <c r="L368" i="9"/>
  <c r="M367" i="9"/>
  <c r="L367" i="9"/>
  <c r="M366" i="9"/>
  <c r="L366" i="9"/>
  <c r="M365" i="9"/>
  <c r="L365" i="9"/>
  <c r="M364" i="9"/>
  <c r="L364" i="9"/>
  <c r="M363" i="9"/>
  <c r="L363" i="9"/>
  <c r="M362" i="9"/>
  <c r="L362" i="9"/>
  <c r="M361" i="9"/>
  <c r="L361" i="9"/>
  <c r="M360" i="9"/>
  <c r="L360" i="9"/>
  <c r="M359" i="9"/>
  <c r="L359" i="9"/>
  <c r="M358" i="9"/>
  <c r="L358" i="9"/>
  <c r="M357" i="9"/>
  <c r="L357" i="9"/>
  <c r="M356" i="9"/>
  <c r="L356" i="9"/>
  <c r="M355" i="9"/>
  <c r="L355" i="9"/>
  <c r="M354" i="9"/>
  <c r="L354" i="9"/>
  <c r="M353" i="9"/>
  <c r="L353" i="9"/>
  <c r="M352" i="9"/>
  <c r="L352" i="9"/>
  <c r="M351" i="9"/>
  <c r="L351" i="9"/>
  <c r="M350" i="9"/>
  <c r="L350" i="9"/>
  <c r="M349" i="9"/>
  <c r="L349" i="9"/>
  <c r="M348" i="9"/>
  <c r="L348" i="9"/>
  <c r="M347" i="9"/>
  <c r="L347" i="9"/>
  <c r="M346" i="9"/>
  <c r="L346" i="9"/>
  <c r="M345" i="9"/>
  <c r="L345" i="9"/>
  <c r="M344" i="9"/>
  <c r="L344" i="9"/>
  <c r="M343" i="9"/>
  <c r="L343" i="9"/>
  <c r="M342" i="9"/>
  <c r="L342" i="9"/>
  <c r="M341" i="9"/>
  <c r="L341" i="9"/>
  <c r="M340" i="9"/>
  <c r="L340" i="9"/>
  <c r="M339" i="9"/>
  <c r="L339" i="9"/>
  <c r="M338" i="9"/>
  <c r="L338" i="9"/>
  <c r="M337" i="9"/>
  <c r="L337" i="9"/>
  <c r="M336" i="9"/>
  <c r="L336" i="9"/>
  <c r="M335" i="9"/>
  <c r="L335" i="9"/>
  <c r="M334" i="9"/>
  <c r="L334" i="9"/>
  <c r="M333" i="9"/>
  <c r="L333" i="9"/>
  <c r="M332" i="9"/>
  <c r="L332" i="9"/>
  <c r="M331" i="9"/>
  <c r="L331" i="9"/>
  <c r="M330" i="9"/>
  <c r="L330" i="9"/>
  <c r="M329" i="9"/>
  <c r="L329" i="9"/>
  <c r="M328" i="9"/>
  <c r="L328" i="9"/>
  <c r="M327" i="9"/>
  <c r="L327" i="9"/>
  <c r="M326" i="9"/>
  <c r="L326" i="9"/>
  <c r="M325" i="9"/>
  <c r="L325" i="9"/>
  <c r="M324" i="9"/>
  <c r="L324" i="9"/>
  <c r="M323" i="9"/>
  <c r="L323" i="9"/>
  <c r="M322" i="9"/>
  <c r="L322" i="9"/>
  <c r="M321" i="9"/>
  <c r="L321" i="9"/>
  <c r="M320" i="9"/>
  <c r="L320" i="9"/>
  <c r="M319" i="9"/>
  <c r="L319" i="9"/>
  <c r="M318" i="9"/>
  <c r="L318" i="9"/>
  <c r="M317" i="9"/>
  <c r="L317" i="9"/>
  <c r="M316" i="9"/>
  <c r="L316" i="9"/>
  <c r="M315" i="9"/>
  <c r="L315" i="9"/>
  <c r="M314" i="9"/>
  <c r="L314" i="9"/>
  <c r="M313" i="9"/>
  <c r="L313" i="9"/>
  <c r="M312" i="9"/>
  <c r="L312" i="9"/>
  <c r="M311" i="9"/>
  <c r="L311" i="9"/>
  <c r="M310" i="9"/>
  <c r="L310" i="9"/>
  <c r="M309" i="9"/>
  <c r="L309" i="9"/>
  <c r="M308" i="9"/>
  <c r="L308" i="9"/>
  <c r="M307" i="9"/>
  <c r="L307" i="9"/>
  <c r="M306" i="9"/>
  <c r="L306" i="9"/>
  <c r="M305" i="9"/>
  <c r="L305" i="9"/>
  <c r="M304" i="9"/>
  <c r="L304" i="9"/>
  <c r="M303" i="9"/>
  <c r="L303" i="9"/>
  <c r="M302" i="9"/>
  <c r="L302" i="9"/>
  <c r="M301" i="9"/>
  <c r="L301" i="9"/>
  <c r="M300" i="9"/>
  <c r="L300" i="9"/>
  <c r="M299" i="9"/>
  <c r="L299" i="9"/>
  <c r="M298" i="9"/>
  <c r="L298" i="9"/>
  <c r="M297" i="9"/>
  <c r="L297" i="9"/>
  <c r="M296" i="9"/>
  <c r="L296" i="9"/>
  <c r="M295" i="9"/>
  <c r="L295" i="9"/>
  <c r="M294" i="9"/>
  <c r="L294" i="9"/>
  <c r="M293" i="9"/>
  <c r="L293" i="9"/>
  <c r="M292" i="9"/>
  <c r="L292" i="9"/>
  <c r="M291" i="9"/>
  <c r="L291" i="9"/>
  <c r="M290" i="9"/>
  <c r="L290" i="9"/>
  <c r="M289" i="9"/>
  <c r="L289" i="9"/>
  <c r="M288" i="9"/>
  <c r="L288" i="9"/>
  <c r="M287" i="9"/>
  <c r="L287" i="9"/>
  <c r="M286" i="9"/>
  <c r="L286" i="9"/>
  <c r="M285" i="9"/>
  <c r="L285" i="9"/>
  <c r="M284" i="9"/>
  <c r="L284" i="9"/>
  <c r="M283" i="9"/>
  <c r="L283" i="9"/>
  <c r="M282" i="9"/>
  <c r="L282" i="9"/>
  <c r="M281" i="9"/>
  <c r="L281" i="9"/>
  <c r="M280" i="9"/>
  <c r="L280" i="9"/>
  <c r="M279" i="9"/>
  <c r="L279" i="9"/>
  <c r="M278" i="9"/>
  <c r="L278" i="9"/>
  <c r="M277" i="9"/>
  <c r="L277" i="9"/>
  <c r="M276" i="9"/>
  <c r="L276" i="9"/>
  <c r="M275" i="9"/>
  <c r="L275" i="9"/>
  <c r="M274" i="9"/>
  <c r="L274" i="9"/>
  <c r="M273" i="9"/>
  <c r="L273" i="9"/>
  <c r="M272" i="9"/>
  <c r="L272" i="9"/>
  <c r="M271" i="9"/>
  <c r="L271" i="9"/>
  <c r="M270" i="9"/>
  <c r="L270" i="9"/>
  <c r="M269" i="9"/>
  <c r="L269" i="9"/>
  <c r="M268" i="9"/>
  <c r="L268" i="9"/>
  <c r="M267" i="9"/>
  <c r="L267" i="9"/>
  <c r="M266" i="9"/>
  <c r="L266" i="9"/>
  <c r="M265" i="9"/>
  <c r="L265" i="9"/>
  <c r="M264" i="9"/>
  <c r="L264" i="9"/>
  <c r="M263" i="9"/>
  <c r="L263" i="9"/>
  <c r="M262" i="9"/>
  <c r="L262" i="9"/>
  <c r="M261" i="9"/>
  <c r="L261" i="9"/>
  <c r="M260" i="9"/>
  <c r="L260" i="9"/>
  <c r="M259" i="9"/>
  <c r="L259" i="9"/>
  <c r="M258" i="9"/>
  <c r="L258" i="9"/>
  <c r="M257" i="9"/>
  <c r="L257" i="9"/>
  <c r="M256" i="9"/>
  <c r="L256" i="9"/>
  <c r="M255" i="9"/>
  <c r="L255" i="9"/>
  <c r="M254" i="9"/>
  <c r="L254" i="9"/>
  <c r="M253" i="9"/>
  <c r="L253" i="9"/>
  <c r="M252" i="9"/>
  <c r="L252" i="9"/>
  <c r="M251" i="9"/>
  <c r="L251" i="9"/>
  <c r="M250" i="9"/>
  <c r="L250" i="9"/>
  <c r="M249" i="9"/>
  <c r="L249" i="9"/>
  <c r="M248" i="9"/>
  <c r="L248" i="9"/>
  <c r="M247" i="9"/>
  <c r="L247" i="9"/>
  <c r="M246" i="9"/>
  <c r="L246" i="9"/>
  <c r="M245" i="9"/>
  <c r="L245" i="9"/>
  <c r="M244" i="9"/>
  <c r="L244" i="9"/>
  <c r="M243" i="9"/>
  <c r="L243" i="9"/>
  <c r="M242" i="9"/>
  <c r="L242" i="9"/>
  <c r="M241" i="9"/>
  <c r="L241" i="9"/>
  <c r="M240" i="9"/>
  <c r="L240" i="9"/>
  <c r="M239" i="9"/>
  <c r="L239" i="9"/>
  <c r="M238" i="9"/>
  <c r="L238" i="9"/>
  <c r="M237" i="9"/>
  <c r="L237" i="9"/>
  <c r="M236" i="9"/>
  <c r="L236" i="9"/>
  <c r="M235" i="9"/>
  <c r="L235" i="9"/>
  <c r="M234" i="9"/>
  <c r="L234" i="9"/>
  <c r="M233" i="9"/>
  <c r="L233" i="9"/>
  <c r="M232" i="9"/>
  <c r="L232" i="9"/>
  <c r="M231" i="9"/>
  <c r="L231" i="9"/>
  <c r="M230" i="9"/>
  <c r="L230" i="9"/>
  <c r="M229" i="9"/>
  <c r="L229" i="9"/>
  <c r="M228" i="9"/>
  <c r="L228" i="9"/>
  <c r="M227" i="9"/>
  <c r="L227" i="9"/>
  <c r="M226" i="9"/>
  <c r="L226" i="9"/>
  <c r="M225" i="9"/>
  <c r="L225" i="9"/>
  <c r="M224" i="9"/>
  <c r="L224" i="9"/>
  <c r="M223" i="9"/>
  <c r="L223" i="9"/>
  <c r="M222" i="9"/>
  <c r="L222" i="9"/>
  <c r="M221" i="9"/>
  <c r="L221" i="9"/>
  <c r="M220" i="9"/>
  <c r="L220" i="9"/>
  <c r="M219" i="9"/>
  <c r="L219" i="9"/>
  <c r="M218" i="9"/>
  <c r="L218" i="9"/>
  <c r="M217" i="9"/>
  <c r="L217" i="9"/>
  <c r="M216" i="9"/>
  <c r="L216" i="9"/>
  <c r="M215" i="9"/>
  <c r="L215" i="9"/>
  <c r="M214" i="9"/>
  <c r="L214" i="9"/>
  <c r="M213" i="9"/>
  <c r="L213" i="9"/>
  <c r="M212" i="9"/>
  <c r="L212" i="9"/>
  <c r="M211" i="9"/>
  <c r="L211" i="9"/>
  <c r="M210" i="9"/>
  <c r="L210" i="9"/>
  <c r="M209" i="9"/>
  <c r="L209" i="9"/>
  <c r="M208" i="9"/>
  <c r="L208" i="9"/>
  <c r="M207" i="9"/>
  <c r="L207" i="9"/>
  <c r="M206" i="9"/>
  <c r="L206" i="9"/>
  <c r="M205" i="9"/>
  <c r="L205" i="9"/>
  <c r="M204" i="9"/>
  <c r="L204" i="9"/>
  <c r="M203" i="9"/>
  <c r="L203" i="9"/>
  <c r="M202" i="9"/>
  <c r="L202" i="9"/>
  <c r="M201" i="9"/>
  <c r="L201" i="9"/>
  <c r="M200" i="9"/>
  <c r="L200" i="9"/>
  <c r="M199" i="9"/>
  <c r="L199" i="9"/>
  <c r="M198" i="9"/>
  <c r="L198" i="9"/>
  <c r="M197" i="9"/>
  <c r="L197" i="9"/>
  <c r="M196" i="9"/>
  <c r="L196" i="9"/>
  <c r="M195" i="9"/>
  <c r="L195" i="9"/>
  <c r="M194" i="9"/>
  <c r="L194" i="9"/>
  <c r="M193" i="9"/>
  <c r="L193" i="9"/>
  <c r="M192" i="9"/>
  <c r="L192" i="9"/>
  <c r="M191" i="9"/>
  <c r="L191" i="9"/>
  <c r="M190" i="9"/>
  <c r="L190" i="9"/>
  <c r="M189" i="9"/>
  <c r="L189" i="9"/>
  <c r="M188" i="9"/>
  <c r="L188" i="9"/>
  <c r="M187" i="9"/>
  <c r="L187" i="9"/>
  <c r="M186" i="9"/>
  <c r="L186" i="9"/>
  <c r="M185" i="9"/>
  <c r="L185" i="9"/>
  <c r="M184" i="9"/>
  <c r="L184" i="9"/>
  <c r="M183" i="9"/>
  <c r="L183" i="9"/>
  <c r="M182" i="9"/>
  <c r="L182" i="9"/>
  <c r="M181" i="9"/>
  <c r="L181" i="9"/>
  <c r="M180" i="9"/>
  <c r="L180" i="9"/>
  <c r="M179" i="9"/>
  <c r="L179" i="9"/>
  <c r="M178" i="9"/>
  <c r="L178" i="9"/>
  <c r="M177" i="9"/>
  <c r="L177" i="9"/>
  <c r="M176" i="9"/>
  <c r="L176" i="9"/>
  <c r="M175" i="9"/>
  <c r="L175" i="9"/>
  <c r="M174" i="9"/>
  <c r="L174" i="9"/>
  <c r="M173" i="9"/>
  <c r="L173" i="9"/>
  <c r="M172" i="9"/>
  <c r="L172" i="9"/>
  <c r="M171" i="9"/>
  <c r="L171" i="9"/>
  <c r="M170" i="9"/>
  <c r="L170" i="9"/>
  <c r="M169" i="9"/>
  <c r="L169" i="9"/>
  <c r="M168" i="9"/>
  <c r="L168" i="9"/>
  <c r="M167" i="9"/>
  <c r="L167" i="9"/>
  <c r="M166" i="9"/>
  <c r="L166" i="9"/>
  <c r="M165" i="9"/>
  <c r="L165" i="9"/>
  <c r="M164" i="9"/>
  <c r="L164" i="9"/>
  <c r="M163" i="9"/>
  <c r="L163" i="9"/>
  <c r="M162" i="9"/>
  <c r="L162" i="9"/>
  <c r="M161" i="9"/>
  <c r="L161" i="9"/>
  <c r="M160" i="9"/>
  <c r="L160" i="9"/>
  <c r="M159" i="9"/>
  <c r="L159" i="9"/>
  <c r="M158" i="9"/>
  <c r="L158" i="9"/>
  <c r="M157" i="9"/>
  <c r="L157" i="9"/>
  <c r="M156" i="9"/>
  <c r="L156" i="9"/>
  <c r="M155" i="9"/>
  <c r="L155" i="9"/>
  <c r="M154" i="9"/>
  <c r="L154" i="9"/>
  <c r="M153" i="9"/>
  <c r="L153" i="9"/>
  <c r="M152" i="9"/>
  <c r="L152" i="9"/>
  <c r="M151" i="9"/>
  <c r="L151" i="9"/>
  <c r="M150" i="9"/>
  <c r="L150" i="9"/>
  <c r="M149" i="9"/>
  <c r="L149" i="9"/>
  <c r="M148" i="9"/>
  <c r="L148" i="9"/>
  <c r="M147" i="9"/>
  <c r="L147" i="9"/>
  <c r="M146" i="9"/>
  <c r="L146" i="9"/>
  <c r="M145" i="9"/>
  <c r="L145" i="9"/>
  <c r="M144" i="9"/>
  <c r="L144" i="9"/>
  <c r="M143" i="9"/>
  <c r="L143" i="9"/>
  <c r="M142" i="9"/>
  <c r="L142" i="9"/>
  <c r="M141" i="9"/>
  <c r="L141" i="9"/>
  <c r="M140" i="9"/>
  <c r="L140" i="9"/>
  <c r="M139" i="9"/>
  <c r="L139" i="9"/>
  <c r="M138" i="9"/>
  <c r="L138" i="9"/>
  <c r="M137" i="9"/>
  <c r="L137" i="9"/>
  <c r="M136" i="9"/>
  <c r="L136" i="9"/>
  <c r="M135" i="9"/>
  <c r="L135" i="9"/>
  <c r="M134" i="9"/>
  <c r="L134" i="9"/>
  <c r="M133" i="9"/>
  <c r="L133" i="9"/>
  <c r="M132" i="9"/>
  <c r="L132" i="9"/>
  <c r="M131" i="9"/>
  <c r="L131" i="9"/>
  <c r="M130" i="9"/>
  <c r="L130" i="9"/>
  <c r="M129" i="9"/>
  <c r="L129" i="9"/>
  <c r="M128" i="9"/>
  <c r="L128" i="9"/>
  <c r="M127" i="9"/>
  <c r="L127" i="9"/>
  <c r="M126" i="9"/>
  <c r="L126" i="9"/>
  <c r="M125" i="9"/>
  <c r="L125" i="9"/>
  <c r="M124" i="9"/>
  <c r="L124" i="9"/>
  <c r="M123" i="9"/>
  <c r="L123" i="9"/>
  <c r="M122" i="9"/>
  <c r="L122" i="9"/>
  <c r="M121" i="9"/>
  <c r="L121" i="9"/>
  <c r="M120" i="9"/>
  <c r="L120" i="9"/>
  <c r="M119" i="9"/>
  <c r="L119" i="9"/>
  <c r="M118" i="9"/>
  <c r="L118" i="9"/>
  <c r="M117" i="9"/>
  <c r="L117" i="9"/>
  <c r="M116" i="9"/>
  <c r="L116" i="9"/>
  <c r="M115" i="9"/>
  <c r="L115" i="9"/>
  <c r="M114" i="9"/>
  <c r="L114" i="9"/>
  <c r="M113" i="9"/>
  <c r="L113" i="9"/>
  <c r="M112" i="9"/>
  <c r="L112" i="9"/>
  <c r="M111" i="9"/>
  <c r="L111" i="9"/>
  <c r="M110" i="9"/>
  <c r="L110" i="9"/>
  <c r="M109" i="9"/>
  <c r="L109" i="9"/>
  <c r="M108" i="9"/>
  <c r="L108" i="9"/>
  <c r="M107" i="9"/>
  <c r="L107" i="9"/>
  <c r="M106" i="9"/>
  <c r="L106" i="9"/>
  <c r="M105" i="9"/>
  <c r="L105" i="9"/>
  <c r="M104" i="9"/>
  <c r="L104" i="9"/>
  <c r="M103" i="9"/>
  <c r="L103" i="9"/>
  <c r="M102" i="9"/>
  <c r="L102" i="9"/>
  <c r="M101" i="9"/>
  <c r="L101" i="9"/>
  <c r="M100" i="9"/>
  <c r="L100" i="9"/>
  <c r="M99" i="9"/>
  <c r="L99" i="9"/>
  <c r="M98" i="9"/>
  <c r="L98" i="9"/>
  <c r="M97" i="9"/>
  <c r="L97" i="9"/>
  <c r="M96" i="9"/>
  <c r="L96" i="9"/>
  <c r="M95" i="9"/>
  <c r="L95" i="9"/>
  <c r="M94" i="9"/>
  <c r="L94" i="9"/>
  <c r="M93" i="9"/>
  <c r="L93" i="9"/>
  <c r="M92" i="9"/>
  <c r="L92" i="9"/>
  <c r="M91" i="9"/>
  <c r="L91" i="9"/>
  <c r="M90" i="9"/>
  <c r="L90" i="9"/>
  <c r="M89" i="9"/>
  <c r="L89" i="9"/>
  <c r="M88" i="9"/>
  <c r="L88" i="9"/>
  <c r="M87" i="9"/>
  <c r="L87" i="9"/>
  <c r="M86" i="9"/>
  <c r="L86" i="9"/>
  <c r="M85" i="9"/>
  <c r="L85" i="9"/>
  <c r="M84" i="9"/>
  <c r="L84" i="9"/>
  <c r="M83" i="9"/>
  <c r="L83" i="9"/>
  <c r="M82" i="9"/>
  <c r="L82" i="9"/>
  <c r="M81" i="9"/>
  <c r="L81" i="9"/>
  <c r="M80" i="9"/>
  <c r="L80" i="9"/>
  <c r="M79" i="9"/>
  <c r="L79" i="9"/>
  <c r="M78" i="9"/>
  <c r="L78" i="9"/>
  <c r="M77" i="9"/>
  <c r="L77" i="9"/>
  <c r="M76" i="9"/>
  <c r="L76" i="9"/>
  <c r="M75" i="9"/>
  <c r="L75" i="9"/>
  <c r="M74" i="9"/>
  <c r="L74" i="9"/>
  <c r="M73" i="9"/>
  <c r="L73" i="9"/>
  <c r="M72" i="9"/>
  <c r="L72" i="9"/>
  <c r="M71" i="9"/>
  <c r="L71" i="9"/>
  <c r="M70" i="9"/>
  <c r="L70" i="9"/>
  <c r="M69" i="9"/>
  <c r="L69" i="9"/>
  <c r="M68" i="9"/>
  <c r="L68" i="9"/>
  <c r="M67" i="9"/>
  <c r="L67" i="9"/>
  <c r="M66" i="9"/>
  <c r="L66" i="9"/>
  <c r="M65" i="9"/>
  <c r="L65" i="9"/>
  <c r="M64" i="9"/>
  <c r="L64" i="9"/>
  <c r="M63" i="9"/>
  <c r="L63" i="9"/>
  <c r="M62" i="9"/>
  <c r="L62" i="9"/>
  <c r="M61" i="9"/>
  <c r="L61" i="9"/>
  <c r="M60" i="9"/>
  <c r="L60" i="9"/>
  <c r="M59" i="9"/>
  <c r="L59" i="9"/>
  <c r="M58" i="9"/>
  <c r="L58" i="9"/>
  <c r="M57" i="9"/>
  <c r="L57" i="9"/>
  <c r="M56" i="9"/>
  <c r="L56" i="9"/>
  <c r="M55" i="9"/>
  <c r="L55" i="9"/>
  <c r="M54" i="9"/>
  <c r="L54" i="9"/>
  <c r="M53" i="9"/>
  <c r="L53" i="9"/>
  <c r="M52" i="9"/>
  <c r="L52" i="9"/>
  <c r="M51" i="9"/>
  <c r="L51" i="9"/>
  <c r="M50" i="9"/>
  <c r="L50" i="9"/>
  <c r="M49" i="9"/>
  <c r="L49" i="9"/>
  <c r="M48" i="9"/>
  <c r="L48" i="9"/>
  <c r="M47" i="9"/>
  <c r="L47" i="9"/>
  <c r="M46" i="9"/>
  <c r="L46" i="9"/>
  <c r="M45" i="9"/>
  <c r="L45" i="9"/>
  <c r="M44" i="9"/>
  <c r="L44" i="9"/>
  <c r="M43" i="9"/>
  <c r="L43" i="9"/>
  <c r="M42" i="9"/>
  <c r="L42" i="9"/>
  <c r="M41" i="9"/>
  <c r="L41" i="9"/>
  <c r="M40" i="9"/>
  <c r="L40" i="9"/>
  <c r="M39" i="9"/>
  <c r="L39" i="9"/>
  <c r="M38" i="9"/>
  <c r="L38" i="9"/>
  <c r="M37" i="9"/>
  <c r="L37" i="9"/>
  <c r="M36" i="9"/>
  <c r="L36" i="9"/>
  <c r="M35" i="9"/>
  <c r="L35" i="9"/>
  <c r="M34" i="9"/>
  <c r="L34" i="9"/>
  <c r="M33" i="9"/>
  <c r="L33" i="9"/>
  <c r="M32" i="9"/>
  <c r="L32" i="9"/>
  <c r="M31" i="9"/>
  <c r="L31" i="9"/>
  <c r="M30" i="9"/>
  <c r="L30" i="9"/>
  <c r="M29" i="9"/>
  <c r="L29" i="9"/>
  <c r="M28" i="9"/>
  <c r="L28" i="9"/>
  <c r="M27" i="9"/>
  <c r="L27" i="9"/>
  <c r="CD22" i="5"/>
  <c r="CC22" i="5"/>
  <c r="CB22" i="5"/>
  <c r="CA22" i="5"/>
  <c r="BZ22" i="5"/>
  <c r="BY22" i="5"/>
  <c r="BX22" i="5"/>
  <c r="BW22" i="5"/>
  <c r="BV22" i="5"/>
  <c r="BU22" i="5"/>
  <c r="BT22" i="5"/>
  <c r="BS22" i="5"/>
  <c r="BR22" i="5"/>
  <c r="BQ22" i="5"/>
  <c r="BP22" i="5"/>
  <c r="BO22" i="5"/>
  <c r="BN22" i="5"/>
  <c r="BM22" i="5"/>
  <c r="BL22" i="5"/>
  <c r="BK22" i="5"/>
  <c r="BJ22" i="5"/>
  <c r="BI22" i="5"/>
  <c r="BH22" i="5"/>
  <c r="BG22" i="5"/>
  <c r="BF22" i="5"/>
  <c r="BE22" i="5"/>
  <c r="BD22" i="5"/>
  <c r="BC22" i="5"/>
  <c r="BB22" i="5"/>
  <c r="BA22" i="5"/>
  <c r="AZ22" i="5"/>
  <c r="AY22" i="5"/>
  <c r="AX22" i="5"/>
  <c r="AW22" i="5"/>
  <c r="AV22" i="5"/>
  <c r="AU22" i="5"/>
  <c r="AT22" i="5"/>
  <c r="AS22" i="5"/>
  <c r="AR22" i="5"/>
  <c r="AQ22" i="5"/>
  <c r="AP22" i="5"/>
  <c r="AO22" i="5"/>
  <c r="AN22" i="5"/>
  <c r="AM22" i="5"/>
  <c r="AL22" i="5"/>
  <c r="AK22" i="5"/>
  <c r="AJ22" i="5"/>
  <c r="AI22" i="5"/>
  <c r="AH22" i="5"/>
  <c r="AG22" i="5"/>
  <c r="AF22" i="5"/>
  <c r="AE22" i="5"/>
  <c r="AD22" i="5"/>
  <c r="AC22" i="5"/>
  <c r="AB22" i="5"/>
  <c r="AA22" i="5"/>
  <c r="Z22" i="5"/>
  <c r="Y22" i="5"/>
  <c r="X22" i="5"/>
  <c r="W22" i="5"/>
  <c r="V22" i="5"/>
  <c r="U22" i="5"/>
  <c r="T22" i="5"/>
  <c r="S22" i="5"/>
  <c r="R22" i="5"/>
  <c r="Q22" i="5"/>
  <c r="P22" i="5"/>
  <c r="O22" i="5"/>
  <c r="N22" i="5"/>
  <c r="M22" i="5"/>
  <c r="L22" i="5"/>
  <c r="K22" i="5"/>
  <c r="J22" i="5"/>
  <c r="I22" i="5"/>
  <c r="H22" i="5"/>
  <c r="G22" i="5"/>
  <c r="F22" i="5"/>
  <c r="E22" i="5"/>
  <c r="D22" i="5"/>
  <c r="CD21" i="5"/>
  <c r="CC21" i="5"/>
  <c r="CB21" i="5"/>
  <c r="CA21" i="5"/>
  <c r="BZ21" i="5"/>
  <c r="BY21" i="5"/>
  <c r="BX21" i="5"/>
  <c r="BW21" i="5"/>
  <c r="BV21" i="5"/>
  <c r="BU21" i="5"/>
  <c r="BT21" i="5"/>
  <c r="BS21" i="5"/>
  <c r="BR21" i="5"/>
  <c r="BQ21" i="5"/>
  <c r="BP21" i="5"/>
  <c r="BO21" i="5"/>
  <c r="BN21" i="5"/>
  <c r="BM21" i="5"/>
  <c r="BL21" i="5"/>
  <c r="BK21" i="5"/>
  <c r="BJ21" i="5"/>
  <c r="BI21" i="5"/>
  <c r="BH21" i="5"/>
  <c r="BG21" i="5"/>
  <c r="BF21" i="5"/>
  <c r="BE21" i="5"/>
  <c r="BD21" i="5"/>
  <c r="BC21" i="5"/>
  <c r="BB21" i="5"/>
  <c r="BA21" i="5"/>
  <c r="AZ21" i="5"/>
  <c r="AY21" i="5"/>
  <c r="AX21" i="5"/>
  <c r="AW21" i="5"/>
  <c r="AV21" i="5"/>
  <c r="AU21" i="5"/>
  <c r="AT21" i="5"/>
  <c r="AS21" i="5"/>
  <c r="AR21" i="5"/>
  <c r="AQ21" i="5"/>
  <c r="AP21" i="5"/>
  <c r="AO21" i="5"/>
  <c r="AN21" i="5"/>
  <c r="AM21" i="5"/>
  <c r="AL21" i="5"/>
  <c r="AK21" i="5"/>
  <c r="AJ21" i="5"/>
  <c r="AI21" i="5"/>
  <c r="AH21" i="5"/>
  <c r="AG21" i="5"/>
  <c r="AF21" i="5"/>
  <c r="AE21" i="5"/>
  <c r="AD21" i="5"/>
  <c r="AC21" i="5"/>
  <c r="AB21" i="5"/>
  <c r="AA21" i="5"/>
  <c r="Z21" i="5"/>
  <c r="Y21" i="5"/>
  <c r="X21" i="5"/>
  <c r="W21" i="5"/>
  <c r="V21" i="5"/>
  <c r="U21" i="5"/>
  <c r="T21" i="5"/>
  <c r="S21" i="5"/>
  <c r="R21" i="5"/>
  <c r="Q21" i="5"/>
  <c r="P21" i="5"/>
  <c r="O21" i="5"/>
  <c r="N21" i="5"/>
  <c r="M21" i="5"/>
  <c r="L21" i="5"/>
  <c r="K21" i="5"/>
  <c r="J21" i="5"/>
  <c r="I21" i="5"/>
  <c r="H21" i="5"/>
  <c r="G21" i="5"/>
  <c r="F21" i="5"/>
  <c r="E21" i="5"/>
  <c r="D21" i="5"/>
  <c r="CD20" i="5"/>
  <c r="CC20" i="5"/>
  <c r="CB20" i="5"/>
  <c r="CA20" i="5"/>
  <c r="BZ20" i="5"/>
  <c r="BY20" i="5"/>
  <c r="BX20" i="5"/>
  <c r="BW20" i="5"/>
  <c r="BV20" i="5"/>
  <c r="BU20" i="5"/>
  <c r="BT20" i="5"/>
  <c r="BS20" i="5"/>
  <c r="BR20" i="5"/>
  <c r="BQ20" i="5"/>
  <c r="BP20" i="5"/>
  <c r="BO20" i="5"/>
  <c r="BN20" i="5"/>
  <c r="BM20" i="5"/>
  <c r="BL20" i="5"/>
  <c r="BK20" i="5"/>
  <c r="BJ20" i="5"/>
  <c r="BI20" i="5"/>
  <c r="BH20" i="5"/>
  <c r="BG20" i="5"/>
  <c r="BF20" i="5"/>
  <c r="BE20" i="5"/>
  <c r="BD20" i="5"/>
  <c r="BC20" i="5"/>
  <c r="BB20" i="5"/>
  <c r="BA20" i="5"/>
  <c r="AZ20" i="5"/>
  <c r="AY20" i="5"/>
  <c r="AX20" i="5"/>
  <c r="AW20" i="5"/>
  <c r="AV20" i="5"/>
  <c r="AU20" i="5"/>
  <c r="AT20" i="5"/>
  <c r="AS20" i="5"/>
  <c r="AR20" i="5"/>
  <c r="AQ20" i="5"/>
  <c r="AP20" i="5"/>
  <c r="AO20" i="5"/>
  <c r="AN20" i="5"/>
  <c r="AM20" i="5"/>
  <c r="AL20" i="5"/>
  <c r="AK20" i="5"/>
  <c r="AJ20" i="5"/>
  <c r="AI20" i="5"/>
  <c r="AH20" i="5"/>
  <c r="AG20" i="5"/>
  <c r="AF20" i="5"/>
  <c r="AE20" i="5"/>
  <c r="AD20" i="5"/>
  <c r="AC20" i="5"/>
  <c r="AB20" i="5"/>
  <c r="AA20" i="5"/>
  <c r="Z20" i="5"/>
  <c r="Y20" i="5"/>
  <c r="X20" i="5"/>
  <c r="W20" i="5"/>
  <c r="V20" i="5"/>
  <c r="U20" i="5"/>
  <c r="T20" i="5"/>
  <c r="S20" i="5"/>
  <c r="R20" i="5"/>
  <c r="Q20" i="5"/>
  <c r="P20" i="5"/>
  <c r="O20" i="5"/>
  <c r="N20" i="5"/>
  <c r="M20" i="5"/>
  <c r="L20" i="5"/>
  <c r="K20" i="5"/>
  <c r="J20" i="5"/>
  <c r="I20" i="5"/>
  <c r="H20" i="5"/>
  <c r="G20" i="5"/>
  <c r="F20" i="5"/>
  <c r="E20" i="5"/>
  <c r="D20" i="5"/>
  <c r="CD19" i="5"/>
  <c r="CC19" i="5"/>
  <c r="CB19" i="5"/>
  <c r="CA19" i="5"/>
  <c r="BZ19" i="5"/>
  <c r="BY19" i="5"/>
  <c r="BX19" i="5"/>
  <c r="BW19" i="5"/>
  <c r="BV19" i="5"/>
  <c r="BU19" i="5"/>
  <c r="BT19" i="5"/>
  <c r="BS19" i="5"/>
  <c r="BR19" i="5"/>
  <c r="BQ19" i="5"/>
  <c r="BP19" i="5"/>
  <c r="BO19" i="5"/>
  <c r="BN19" i="5"/>
  <c r="BM19" i="5"/>
  <c r="BL19" i="5"/>
  <c r="BK19" i="5"/>
  <c r="BJ19" i="5"/>
  <c r="BI19" i="5"/>
  <c r="BH19" i="5"/>
  <c r="BG19" i="5"/>
  <c r="BF19" i="5"/>
  <c r="BE19" i="5"/>
  <c r="BD19" i="5"/>
  <c r="BC19" i="5"/>
  <c r="BB19" i="5"/>
  <c r="BA19" i="5"/>
  <c r="AZ19" i="5"/>
  <c r="AY19" i="5"/>
  <c r="AX19" i="5"/>
  <c r="AW19" i="5"/>
  <c r="AV19" i="5"/>
  <c r="AU19" i="5"/>
  <c r="AT19" i="5"/>
  <c r="AS19" i="5"/>
  <c r="AR19" i="5"/>
  <c r="AQ19" i="5"/>
  <c r="AP19" i="5"/>
  <c r="AO19" i="5"/>
  <c r="AN19" i="5"/>
  <c r="AM19" i="5"/>
  <c r="AL19" i="5"/>
  <c r="AK19" i="5"/>
  <c r="AJ19" i="5"/>
  <c r="AI19" i="5"/>
  <c r="AH19" i="5"/>
  <c r="AG19" i="5"/>
  <c r="AF19" i="5"/>
  <c r="AE19" i="5"/>
  <c r="AD19" i="5"/>
  <c r="AC19" i="5"/>
  <c r="AB19" i="5"/>
  <c r="AA19" i="5"/>
  <c r="Z19" i="5"/>
  <c r="Y19" i="5"/>
  <c r="X19" i="5"/>
  <c r="W19" i="5"/>
  <c r="V19" i="5"/>
  <c r="U19" i="5"/>
  <c r="T19" i="5"/>
  <c r="S19" i="5"/>
  <c r="R19" i="5"/>
  <c r="Q19" i="5"/>
  <c r="P19" i="5"/>
  <c r="O19" i="5"/>
  <c r="N19" i="5"/>
  <c r="M19" i="5"/>
  <c r="L19" i="5"/>
  <c r="K19" i="5"/>
  <c r="J19" i="5"/>
  <c r="I19" i="5"/>
  <c r="H19" i="5"/>
  <c r="G19" i="5"/>
  <c r="F19" i="5"/>
  <c r="E19" i="5"/>
  <c r="D19" i="5"/>
  <c r="C22" i="5"/>
  <c r="C21" i="5"/>
  <c r="C20" i="5"/>
  <c r="C19" i="5"/>
  <c r="D192" i="1"/>
  <c r="D193" i="1"/>
  <c r="D194" i="1"/>
  <c r="D195" i="1"/>
  <c r="D188" i="1"/>
  <c r="D187" i="1"/>
  <c r="D186" i="1"/>
  <c r="D185" i="1"/>
  <c r="D184" i="1"/>
  <c r="D183" i="1"/>
  <c r="D182" i="1"/>
  <c r="D178" i="1"/>
  <c r="D177" i="1"/>
  <c r="D176" i="1"/>
  <c r="D175" i="1"/>
  <c r="D174" i="1"/>
  <c r="D173" i="1"/>
  <c r="D168" i="1"/>
  <c r="D167" i="1"/>
  <c r="D166" i="1"/>
  <c r="D165" i="1"/>
  <c r="D164" i="1"/>
  <c r="D163" i="1"/>
  <c r="D162" i="1"/>
  <c r="D161" i="1"/>
  <c r="H97" i="1"/>
  <c r="C73" i="1"/>
  <c r="D72" i="1"/>
  <c r="D71" i="1"/>
  <c r="D70" i="1"/>
  <c r="D69" i="1"/>
  <c r="D68" i="1"/>
  <c r="D67" i="1"/>
  <c r="D66" i="1"/>
  <c r="D65" i="1"/>
  <c r="D64" i="1"/>
  <c r="D63" i="1"/>
  <c r="D62" i="1"/>
  <c r="D61" i="1"/>
  <c r="D60" i="1"/>
  <c r="D59" i="1"/>
  <c r="D58" i="1"/>
  <c r="P14" i="4"/>
  <c r="P13" i="4"/>
  <c r="P12" i="4"/>
  <c r="P11" i="4"/>
  <c r="P10" i="4"/>
  <c r="P9" i="4"/>
  <c r="P8" i="4"/>
  <c r="B45" i="4"/>
  <c r="B44" i="4"/>
  <c r="B43" i="4"/>
  <c r="B42" i="4"/>
  <c r="B41" i="4"/>
  <c r="B40" i="4"/>
  <c r="B39" i="4"/>
  <c r="B38" i="4"/>
  <c r="B37" i="4"/>
  <c r="B36" i="4"/>
  <c r="B35" i="4"/>
  <c r="B34" i="4"/>
  <c r="B33" i="4"/>
  <c r="B32" i="4"/>
  <c r="B31" i="4"/>
  <c r="B30" i="4"/>
  <c r="B29" i="4"/>
  <c r="B28" i="4"/>
  <c r="B27" i="4"/>
  <c r="B26" i="4"/>
  <c r="A45" i="4"/>
  <c r="A44" i="4"/>
  <c r="A43" i="4"/>
  <c r="A42" i="4"/>
  <c r="A41" i="4"/>
  <c r="A40" i="4"/>
  <c r="A39" i="4"/>
  <c r="A38" i="4"/>
  <c r="A37" i="4"/>
  <c r="A36" i="4"/>
  <c r="B88" i="25" l="1"/>
  <c r="C87" i="25"/>
  <c r="C22" i="12"/>
  <c r="B21" i="12"/>
  <c r="B19" i="5"/>
  <c r="A19" i="5" s="1"/>
  <c r="B21" i="5"/>
  <c r="A21" i="5" s="1"/>
  <c r="B20" i="5"/>
  <c r="A20" i="5" s="1"/>
  <c r="B22" i="5"/>
  <c r="A22" i="5" s="1"/>
  <c r="D169" i="1"/>
  <c r="D179" i="1"/>
  <c r="D189" i="1"/>
  <c r="D73" i="1"/>
  <c r="B89" i="25" l="1"/>
  <c r="C88" i="25"/>
  <c r="C23" i="12"/>
  <c r="B22" i="12"/>
  <c r="B90" i="25" l="1"/>
  <c r="C89" i="25"/>
  <c r="C24" i="12"/>
  <c r="B23" i="12"/>
  <c r="B91" i="25" l="1"/>
  <c r="C90" i="25"/>
  <c r="C25" i="12"/>
  <c r="B24" i="12"/>
  <c r="B92" i="25" l="1"/>
  <c r="C91" i="25"/>
  <c r="B25" i="12"/>
  <c r="C26" i="12"/>
  <c r="B93" i="25" l="1"/>
  <c r="C92" i="25"/>
  <c r="B26" i="12"/>
  <c r="C27" i="12"/>
  <c r="B94" i="25" l="1"/>
  <c r="C93" i="25"/>
  <c r="B27" i="12"/>
  <c r="C28" i="12"/>
  <c r="B95" i="25" l="1"/>
  <c r="C94" i="25"/>
  <c r="B28" i="12"/>
  <c r="C29" i="12"/>
  <c r="C95" i="25" l="1"/>
  <c r="B96" i="25"/>
  <c r="C30" i="12"/>
  <c r="B29" i="12"/>
  <c r="C96" i="25" l="1"/>
  <c r="B97" i="25"/>
  <c r="C31" i="12"/>
  <c r="B30" i="12"/>
  <c r="B98" i="25" l="1"/>
  <c r="C97" i="25"/>
  <c r="C32" i="12"/>
  <c r="B31" i="12"/>
  <c r="B99" i="25" l="1"/>
  <c r="C98" i="25"/>
  <c r="C33" i="12"/>
  <c r="B32" i="12"/>
  <c r="B100" i="25" l="1"/>
  <c r="C99" i="25"/>
  <c r="C34" i="12"/>
  <c r="B33" i="12"/>
  <c r="B101" i="25" l="1"/>
  <c r="C100" i="25"/>
  <c r="C35" i="12"/>
  <c r="B34" i="12"/>
  <c r="B102" i="25" l="1"/>
  <c r="C101" i="25"/>
  <c r="C36" i="12"/>
  <c r="B35" i="12"/>
  <c r="B103" i="25" l="1"/>
  <c r="C102" i="25"/>
  <c r="C37" i="12"/>
  <c r="B36" i="12"/>
  <c r="B104" i="25" l="1"/>
  <c r="C103" i="25"/>
  <c r="B37" i="12"/>
  <c r="C38" i="12"/>
  <c r="B105" i="25" l="1"/>
  <c r="C104" i="25"/>
  <c r="C39" i="12"/>
  <c r="B38" i="12"/>
  <c r="B106" i="25" l="1"/>
  <c r="C105" i="25"/>
  <c r="B39" i="12"/>
  <c r="C40" i="12"/>
  <c r="B107" i="25" l="1"/>
  <c r="C106" i="25"/>
  <c r="B40" i="12"/>
  <c r="C41" i="12"/>
  <c r="C107" i="25" l="1"/>
  <c r="B108" i="25"/>
  <c r="B41" i="12"/>
  <c r="C42" i="12"/>
  <c r="C108" i="25" l="1"/>
  <c r="B109" i="25"/>
  <c r="C43" i="12"/>
  <c r="B42" i="12"/>
  <c r="B110" i="25" l="1"/>
  <c r="C109" i="25"/>
  <c r="C44" i="12"/>
  <c r="B43" i="12"/>
  <c r="B111" i="25" l="1"/>
  <c r="C110" i="25"/>
  <c r="C45" i="12"/>
  <c r="B44" i="12"/>
  <c r="B112" i="25" l="1"/>
  <c r="C111" i="25"/>
  <c r="C46" i="12"/>
  <c r="B45" i="12"/>
  <c r="B113" i="25" l="1"/>
  <c r="C112" i="25"/>
  <c r="C47" i="12"/>
  <c r="B46" i="12"/>
  <c r="B114" i="25" l="1"/>
  <c r="C113" i="25"/>
  <c r="C48" i="12"/>
  <c r="B47" i="12"/>
  <c r="B115" i="25" l="1"/>
  <c r="C114" i="25"/>
  <c r="C49" i="12"/>
  <c r="B48" i="12"/>
  <c r="B116" i="25" l="1"/>
  <c r="C115" i="25"/>
  <c r="B49" i="12"/>
  <c r="C50" i="12"/>
  <c r="B117" i="25" l="1"/>
  <c r="C116" i="25"/>
  <c r="C51" i="12"/>
  <c r="B50" i="12"/>
  <c r="B118" i="25" l="1"/>
  <c r="C117" i="25"/>
  <c r="B51" i="12"/>
  <c r="C52" i="12"/>
  <c r="B119" i="25" l="1"/>
  <c r="C118" i="25"/>
  <c r="C53" i="12"/>
  <c r="B52" i="12"/>
  <c r="C119" i="25" l="1"/>
  <c r="B120" i="25"/>
  <c r="C54" i="12"/>
  <c r="B53" i="12"/>
  <c r="C120" i="25" l="1"/>
  <c r="B121" i="25"/>
  <c r="B54" i="12"/>
  <c r="C55" i="12"/>
  <c r="B122" i="25" l="1"/>
  <c r="C121" i="25"/>
  <c r="C56" i="12"/>
  <c r="B55" i="12"/>
  <c r="B123" i="25" l="1"/>
  <c r="C122" i="25"/>
  <c r="C57" i="12"/>
  <c r="B56" i="12"/>
  <c r="B124" i="25" l="1"/>
  <c r="C123" i="25"/>
  <c r="C58" i="12"/>
  <c r="B57" i="12"/>
  <c r="B125" i="25" l="1"/>
  <c r="C124" i="25"/>
  <c r="C59" i="12"/>
  <c r="B58" i="12"/>
  <c r="B126" i="25" l="1"/>
  <c r="C125" i="25"/>
  <c r="C60" i="12"/>
  <c r="B59" i="12"/>
  <c r="B127" i="25" l="1"/>
  <c r="C126" i="25"/>
  <c r="C61" i="12"/>
  <c r="B60" i="12"/>
  <c r="B128" i="25" l="1"/>
  <c r="C127" i="25"/>
  <c r="B61" i="12"/>
  <c r="C62" i="12"/>
  <c r="B129" i="25" l="1"/>
  <c r="C128" i="25"/>
  <c r="C63" i="12"/>
  <c r="B62" i="12"/>
  <c r="B130" i="25" l="1"/>
  <c r="C129" i="25"/>
  <c r="B63" i="12"/>
  <c r="C64" i="12"/>
  <c r="B131" i="25" l="1"/>
  <c r="C130" i="25"/>
  <c r="B64" i="12"/>
  <c r="C65" i="12"/>
  <c r="C131" i="25" l="1"/>
  <c r="B132" i="25"/>
  <c r="C66" i="12"/>
  <c r="B65" i="12"/>
  <c r="B133" i="25" l="1"/>
  <c r="C132" i="25"/>
  <c r="C67" i="12"/>
  <c r="B66" i="12"/>
  <c r="B134" i="25" l="1"/>
  <c r="C133" i="25"/>
  <c r="C68" i="12"/>
  <c r="B67" i="12"/>
  <c r="B135" i="25" l="1"/>
  <c r="C134" i="25"/>
  <c r="C69" i="12"/>
  <c r="B68" i="12"/>
  <c r="B136" i="25" l="1"/>
  <c r="C135" i="25"/>
  <c r="C70" i="12"/>
  <c r="B69" i="12"/>
  <c r="B137" i="25" l="1"/>
  <c r="C136" i="25"/>
  <c r="C71" i="12"/>
  <c r="B70" i="12"/>
  <c r="B138" i="25" l="1"/>
  <c r="C137" i="25"/>
  <c r="C72" i="12"/>
  <c r="B71" i="12"/>
  <c r="B139" i="25" l="1"/>
  <c r="C138" i="25"/>
  <c r="C73" i="12"/>
  <c r="B72" i="12"/>
  <c r="B140" i="25" l="1"/>
  <c r="C139" i="25"/>
  <c r="B73" i="12"/>
  <c r="C74" i="12"/>
  <c r="B141" i="25" l="1"/>
  <c r="C140" i="25"/>
  <c r="B74" i="12"/>
  <c r="C75" i="12"/>
  <c r="B142" i="25" l="1"/>
  <c r="C141" i="25"/>
  <c r="B75" i="12"/>
  <c r="C76" i="12"/>
  <c r="B143" i="25" l="1"/>
  <c r="C142" i="25"/>
  <c r="C77" i="12"/>
  <c r="B76" i="12"/>
  <c r="C143" i="25" l="1"/>
  <c r="B144" i="25"/>
  <c r="C78" i="12"/>
  <c r="B77" i="12"/>
  <c r="C144" i="25" l="1"/>
  <c r="B145" i="25"/>
  <c r="C79" i="12"/>
  <c r="B78" i="12"/>
  <c r="B146" i="25" l="1"/>
  <c r="C145" i="25"/>
  <c r="C80" i="12"/>
  <c r="B79" i="12"/>
  <c r="B147" i="25" l="1"/>
  <c r="C146" i="25"/>
  <c r="C81" i="12"/>
  <c r="B80" i="12"/>
  <c r="B148" i="25" l="1"/>
  <c r="C147" i="25"/>
  <c r="C82" i="12"/>
  <c r="B81" i="12"/>
  <c r="B149" i="25" l="1"/>
  <c r="C148" i="25"/>
  <c r="B82" i="12"/>
  <c r="B150" i="25" l="1"/>
  <c r="C149" i="25"/>
  <c r="B151" i="25" l="1"/>
  <c r="C150" i="25"/>
  <c r="B152" i="25" l="1"/>
  <c r="C151" i="25"/>
  <c r="C152" i="25" l="1"/>
  <c r="B153" i="25"/>
  <c r="B154" i="25" l="1"/>
  <c r="C153" i="25"/>
  <c r="B155" i="25" l="1"/>
  <c r="C155" i="25" s="1"/>
  <c r="B75" i="25" s="1"/>
  <c r="C154" i="2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<sst xmlns="http://schemas.openxmlformats.org/spreadsheetml/2006/main" count="8141" uniqueCount="2378">
  <si>
    <t>STATE</t>
  </si>
  <si>
    <t>STATENAME</t>
  </si>
  <si>
    <t>CHARACTERISTIC</t>
  </si>
  <si>
    <t>PUMS_EST_23</t>
  </si>
  <si>
    <t>PUMS_SE_23</t>
  </si>
  <si>
    <t>PUMS_MOE_23</t>
  </si>
  <si>
    <t>Total population</t>
  </si>
  <si>
    <t>Housing unit population (RELSHIPP=20-36)</t>
  </si>
  <si>
    <t>GQ population (RELSHIPP=37-38)</t>
  </si>
  <si>
    <t>GQ institutional population (RELSHIPP=37)</t>
  </si>
  <si>
    <t>GQ noninstitutional population (RELSHIPP=38)</t>
  </si>
  <si>
    <t>Total males (SEX=1)</t>
  </si>
  <si>
    <t>Total females (SEX=2)</t>
  </si>
  <si>
    <t>Age 0-4</t>
  </si>
  <si>
    <t>Age 5-9</t>
  </si>
  <si>
    <t>Age 10-14</t>
  </si>
  <si>
    <t>Age 15-19</t>
  </si>
  <si>
    <t>Age 20-24</t>
  </si>
  <si>
    <t>Age 25-34</t>
  </si>
  <si>
    <t>Age 35-44</t>
  </si>
  <si>
    <t>Age 45-54</t>
  </si>
  <si>
    <t>Age 55-59</t>
  </si>
  <si>
    <t>Age 60-64</t>
  </si>
  <si>
    <t>Age 65-74</t>
  </si>
  <si>
    <t>Age 75-84</t>
  </si>
  <si>
    <t>Age 85 and over</t>
  </si>
  <si>
    <t>Total housing units (TYPEHUGQ=1)</t>
  </si>
  <si>
    <t>Total occupied units</t>
  </si>
  <si>
    <t>Owner occupied units (TEN in 1,2)</t>
  </si>
  <si>
    <t>Renter occupied units (TEN in 3,4)</t>
  </si>
  <si>
    <t>Owned with a mortgage (TEN=1)</t>
  </si>
  <si>
    <t>Owned free and clear (TEN=2)</t>
  </si>
  <si>
    <t>Rented for cash (TEN=3)</t>
  </si>
  <si>
    <t>No cash rent (TEN=4)</t>
  </si>
  <si>
    <t>Total vacant units</t>
  </si>
  <si>
    <t>For rent (VACS=1)</t>
  </si>
  <si>
    <t>For sale only (VACS=3)</t>
  </si>
  <si>
    <t>All Other Vacant (VACS in 2,4,5,6,7)</t>
  </si>
  <si>
    <t>Massachusetts</t>
  </si>
  <si>
    <t/>
  </si>
  <si>
    <t>Barnstable Town, MA Metro Area</t>
  </si>
  <si>
    <t>Boston-Cambridge-Newton, MA-NH Metro Area</t>
  </si>
  <si>
    <t>Pittsfield, MA Metro Area</t>
  </si>
  <si>
    <t>Providence-Warwick, RI-MA Metro Area</t>
  </si>
  <si>
    <t>Springfield, MA Metro Area</t>
  </si>
  <si>
    <t>Worcester, MA Metro Area</t>
  </si>
  <si>
    <t>Label</t>
  </si>
  <si>
    <t>Estimate</t>
  </si>
  <si>
    <t>Margin of Error</t>
  </si>
  <si>
    <t>Median family income in the past 12 months (in 2023 inflation-adjusted dollars)</t>
  </si>
  <si>
    <t>126,104</t>
  </si>
  <si>
    <t>±1,413</t>
  </si>
  <si>
    <t>114,846</t>
  </si>
  <si>
    <t>±8,795</t>
  </si>
  <si>
    <t>140,739</t>
  </si>
  <si>
    <t>±2,457</t>
  </si>
  <si>
    <t>94,348</t>
  </si>
  <si>
    <t>±5,844</t>
  </si>
  <si>
    <t>106,574</t>
  </si>
  <si>
    <t>±3,292</t>
  </si>
  <si>
    <t>89,017</t>
  </si>
  <si>
    <t>±5,430</t>
  </si>
  <si>
    <t>113,551</t>
  </si>
  <si>
    <t>±4,011</t>
  </si>
  <si>
    <t>cbsa code</t>
  </si>
  <si>
    <t>cbsa_name</t>
  </si>
  <si>
    <t>AMI</t>
  </si>
  <si>
    <t>Poverty</t>
  </si>
  <si>
    <t>Poverty Thresholds for 2023 by Size of Family and Number of Related Children Under 18 Years</t>
  </si>
  <si>
    <t>(In dollars)</t>
  </si>
  <si>
    <t>Size of family unit</t>
  </si>
  <si>
    <t>Weighted
average
thresholds</t>
  </si>
  <si>
    <t>Related children under 18 years</t>
  </si>
  <si>
    <t xml:space="preserve"> None</t>
  </si>
  <si>
    <t>One</t>
  </si>
  <si>
    <t>Two</t>
  </si>
  <si>
    <t>Three</t>
  </si>
  <si>
    <t>Four</t>
  </si>
  <si>
    <t>Five</t>
  </si>
  <si>
    <t>Six</t>
  </si>
  <si>
    <t>Seven</t>
  </si>
  <si>
    <t>Eight or more</t>
  </si>
  <si>
    <t>One person (unrelated individual):</t>
  </si>
  <si>
    <t>Under 65 years......</t>
  </si>
  <si>
    <t>65 years and over......</t>
  </si>
  <si>
    <t>Two people:</t>
  </si>
  <si>
    <t>Householder under 65 years</t>
  </si>
  <si>
    <t>Householder 65 years and over......</t>
  </si>
  <si>
    <t>Three people</t>
  </si>
  <si>
    <t>Four people</t>
  </si>
  <si>
    <t>Five people</t>
  </si>
  <si>
    <t>Six people</t>
  </si>
  <si>
    <t>Seven people</t>
  </si>
  <si>
    <t>Eight people</t>
  </si>
  <si>
    <t>Nine people or more</t>
  </si>
  <si>
    <t>Source: U.S. Census Bureau, 2024.</t>
  </si>
  <si>
    <t>Note: The source of the weighted average thresholds is the 2024 Current Population Survey Annual Social and Economic Supplement (CPS ASEC).</t>
  </si>
  <si>
    <t>use this table of weighted averages for poverty assignment by person count</t>
  </si>
  <si>
    <t>https://aspe.hhs.gov/topics/poverty-economic-mobility/poverty-guidelines/frequently-asked-questions-related-poverty-guidelines-poverty</t>
  </si>
  <si>
    <t>https://aspe.hhs.gov/topics/poverty-economic-mobility/poverty-guidelines/prior-hhs-poverty-guidelines-federal-register-references/2023-poverty-guidelines-computations</t>
  </si>
  <si>
    <t>Persons in family or household</t>
  </si>
  <si>
    <t>January 2023 poverty guidelines</t>
  </si>
  <si>
    <t>Compare poverty guidelines vs. Thresholds.  Use the Thresholds.</t>
  </si>
  <si>
    <t>https://www.census.gov/data/tables/time-series/demo/income-poverty/historical-poverty-thresholds.html</t>
  </si>
  <si>
    <t>Used guidelines previously, but these are primarily administrative</t>
  </si>
  <si>
    <t>In code, apply relative cost adjustment -- use factor release for 2022 in late 2023</t>
  </si>
  <si>
    <t>https://www.bea.gov/data/consumer-spending/real-consumer-spending-state</t>
  </si>
  <si>
    <t>INCOME_CLASSIFICATION</t>
  </si>
  <si>
    <t>ELI</t>
  </si>
  <si>
    <t>LI</t>
  </si>
  <si>
    <t>NOT</t>
  </si>
  <si>
    <t>VLI</t>
  </si>
  <si>
    <t>Total</t>
  </si>
  <si>
    <t>https://www.census.gov/newsroom/blogs/random-samplings/2010/09/income-vs-earnings.html</t>
  </si>
  <si>
    <t>https://www.census.gov/data/tables/time-series/dec/coh-grossrents.html</t>
  </si>
  <si>
    <t>Gross rent is the monthly amount of rent plus the estimated average monthly cost of utilities (electricity, gas, water and sewer) and fuels (oil, coal, kerosene, wood, etc.). </t>
  </si>
  <si>
    <t>https://www2.census.gov/programs-surveys/acs/methodology/questionnaires/2023/quest23.pdf</t>
  </si>
  <si>
    <t>Person 1 is the householder, the reference person</t>
  </si>
  <si>
    <t>C</t>
  </si>
  <si>
    <t>b</t>
  </si>
  <si>
    <t>FS</t>
  </si>
  <si>
    <t>RELSHIPP</t>
  </si>
  <si>
    <t>Reference person</t>
  </si>
  <si>
    <t>HINS4</t>
  </si>
  <si>
    <t>N/A (Less than 5 years old)</t>
  </si>
  <si>
    <t>N/A (Less than 15 years old)</t>
  </si>
  <si>
    <t>DRATX</t>
  </si>
  <si>
    <t>TEN</t>
  </si>
  <si>
    <t>NP</t>
  </si>
  <si>
    <t>VACS</t>
  </si>
  <si>
    <t>bbbbbbb</t>
  </si>
  <si>
    <t>N/A (less than 15 years old)</t>
  </si>
  <si>
    <t>N/A (less than 16 years old)</t>
  </si>
  <si>
    <t>DIS</t>
  </si>
  <si>
    <t>Disability recode</t>
  </si>
  <si>
    <t>With a disability</t>
  </si>
  <si>
    <t>Without a disability</t>
  </si>
  <si>
    <t>Peru</t>
  </si>
  <si>
    <t>Particular variables</t>
  </si>
  <si>
    <t>https://www.huduser.gov/portal/periodicals/cityscpe/vol10num2/ch8.pdf</t>
  </si>
  <si>
    <t>https://www.census.gov/glossary/?term=Gross+rent</t>
  </si>
  <si>
    <t>Trying to square off gross rent vs. its parts: GRNTP is present on all records with tenure 3</t>
  </si>
  <si>
    <t>Accept GRNTP and do not trackkutilities.</t>
  </si>
  <si>
    <t>SumGRparts: Round(IIf([ELEP] Is Not Null,[elep],0)+IIf([FULP] Is Not Null,[FULP]/12,0)+IIf([GASP] Is Not Null,[GASP],0)+IIf([WATP] Is Not Null,[WATP]/12,0)+IIf([RNTP] Is Not Null,[RNTP],0))</t>
  </si>
  <si>
    <t>This quantity checks +/- 1 only rounding issues.  (Water and Fuel are yearly bills)</t>
  </si>
  <si>
    <t>GRNTP is not present on tenure type 4 (no rent), although majority of these 368 records do have utility values.</t>
  </si>
  <si>
    <t>Squaring HINCP -- does check to sum of person records in all cases (for household records)</t>
  </si>
  <si>
    <t>Reverified application of income adjustment, 1.019518 (makes sense to line up income past 12 months with current costs?  No current cost adjustment.)</t>
  </si>
  <si>
    <t>SumOfWGTP</t>
  </si>
  <si>
    <t>Completed all household verification steps above</t>
  </si>
  <si>
    <t>Note that interestingly, sum of Number of persons * unit weight is not quite the household population.</t>
  </si>
  <si>
    <t>Product</t>
  </si>
  <si>
    <t>Less than Household population for person file</t>
  </si>
  <si>
    <t>Focusing on Income</t>
  </si>
  <si>
    <t>SumOfPAP</t>
  </si>
  <si>
    <t>SumOfRETP</t>
  </si>
  <si>
    <t>SumOfSEMP</t>
  </si>
  <si>
    <t>SumOfSSP</t>
  </si>
  <si>
    <t>SumOfSSIP</t>
  </si>
  <si>
    <t>SumOfWAGP</t>
  </si>
  <si>
    <t>SumOfINTP</t>
  </si>
  <si>
    <t>SumOfPERNP</t>
  </si>
  <si>
    <t>SumOfOIP</t>
  </si>
  <si>
    <t>SumOfPINCP</t>
  </si>
  <si>
    <t>For all of these, 0= [pap]+[retp]+[semp]+[ssp]+[ssip]+[wagp]+[intp]+[oip]-[pincp] (two exceptions where roundoff by 1)</t>
  </si>
  <si>
    <t>PINCP, not null on 63238 records -- all over age 14</t>
  </si>
  <si>
    <t>For all of these, 0=  [semp]+[wagp]-[pernp]</t>
  </si>
  <si>
    <t>PERNP NOT NULL ON 62453 RECORDS -- all over age 15</t>
  </si>
  <si>
    <t>`</t>
  </si>
  <si>
    <t>https://www.census.gov/topics/health/disability/guidance/data-collection-acs.html</t>
  </si>
  <si>
    <t>From OR of six disability questions, get 10695 records:  DIS = 1 on all of them.</t>
  </si>
  <si>
    <t>DIS = 1 on exactly 10695 records</t>
  </si>
  <si>
    <t>DOUT, independent living populated un populated for under 15</t>
  </si>
  <si>
    <t>DDRS, self care, unpopulated for children under 5</t>
  </si>
  <si>
    <t>For these, DIS is not, unless there is another disability</t>
  </si>
  <si>
    <t>In the logical OR, the presence of a null is just a not trure condition</t>
  </si>
  <si>
    <t xml:space="preserve"> IIf([ddrs]=1 Or [dear]=1 Or [deye]=1 Or [dout]=1 Or [dphy]=1 Or [drem]=1,'dis','not')</t>
  </si>
  <si>
    <t>Service related disability is NOT consistent with DIS</t>
  </si>
  <si>
    <t>&lt;&gt;</t>
  </si>
  <si>
    <t>1</t>
  </si>
  <si>
    <t>2</t>
  </si>
  <si>
    <t>Disability Recode, DIS, never null</t>
  </si>
  <si>
    <t>DIS vs DRATX (weighted)</t>
  </si>
  <si>
    <t>DIS vs DRATX (record counts)</t>
  </si>
  <si>
    <t>3</t>
  </si>
  <si>
    <t>4</t>
  </si>
  <si>
    <t>5</t>
  </si>
  <si>
    <t>6</t>
  </si>
  <si>
    <t>DIS vs DRAT (weighted)</t>
  </si>
  <si>
    <t>Dratx vs DRAT (weighted)</t>
  </si>
  <si>
    <t>earn</t>
  </si>
  <si>
    <t>not</t>
  </si>
  <si>
    <t>With earnings by disability status</t>
  </si>
  <si>
    <t>Looking at individual household relationships</t>
  </si>
  <si>
    <t>abs(WGTP -PGTWP) is never greater than 1 for the reference person</t>
  </si>
  <si>
    <t>weights vary widely for people</t>
  </si>
  <si>
    <t xml:space="preserve">The ACS Public Use Microdata Sample
(PUMS) includes a subsample of the ACS microdata,
devoid of personalized information. The PUMS represents about two-thirds of the responses collected in
the ACS in a specific 1-year or 5-year period. </t>
  </si>
  <si>
    <t xml:space="preserve">The 1-year PUMS file includes records for
about 1 percent of the total population and the 5-year
file includes records for about 5 percent of the total
population. </t>
  </si>
  <si>
    <t>https://www.census.gov/content/dam/Census/library/publications/2021/acs/acs_pums_handbook_2021.pdf</t>
  </si>
  <si>
    <t>When working with a merged file that includes both
housing and person records, person weights should be
used to produce estimates for person characteristics.
Housing characteristics cannot be tallied from this
merged file without taking extra steps to ensure that
each housing weight is counted only once per household</t>
  </si>
  <si>
    <t>https://www2.census.gov/programs-surveys/acs/tech_docs/subject_definitions/2023_ACSSubjectDefinitions.pdf</t>
  </si>
  <si>
    <t>One way to quickly evaluate your results from the ACS
PUMS is to reproduce the estimates without using
weights. By examining the unweighted counts, you can
see if there are any cells based on just a few sample
cases, which are less likely to yield statistically reliable
weighted estimates</t>
  </si>
  <si>
    <t>generate this estimate 80 times, using each of the 80
different replicate weights. Once you have these 81
estimated values, you can calculate the standard error
by using the following formula:</t>
  </si>
  <si>
    <t>https://www2.census.gov/programs-surveys/acs/tech_docs/user_notes/Family_Equalization_2006.pdf</t>
  </si>
  <si>
    <t xml:space="preserve">Beginning with the 2006 ACS the estimate of householders will be equal to the estimate of
households and the estimate of occupied housing units because the housing unit weight for
occupied housing units is equal to the person weight of the householder. </t>
  </si>
  <si>
    <t>Historically, the American Community Survey has produced inconsistent estimates between
occupied housing units and householders as well as other estimates that should logically be
equal.</t>
  </si>
  <si>
    <t>SUM</t>
  </si>
  <si>
    <t>https://www2.census.gov/programs-surveys/acs/tech_docs/accuracy/ACS_Accuracy_of_Data_2023.pdf</t>
  </si>
  <si>
    <t>TO BE EXPECTED THAT ESTIMATES DIVERGE DUE TO COMPLEX WEIGHTING PROCEDURES -- CANNOT CONTROL TO ACHIEVE COMPLETE CONSISTENCY</t>
  </si>
  <si>
    <t>To carry a sense of how the divergence is, always use a count of persons with characteristics in households so can compare household vs. person weighted counts of characteristic</t>
  </si>
  <si>
    <t>ssi under 65 is an indicator of disability</t>
  </si>
  <si>
    <t>https://www.ssa.gov/ssi?gad_source=1&amp;gclid=Cj0KCQiA_9u5BhCUARIsABbMSPtvAonDOM5WI2pwTmSK15G0Saxz0mFTKQQ9NHGrvJR3v0np-Q93i_oaAngsEALw_wcB#gad_source_1</t>
  </si>
  <si>
    <t>CONSTRUCT POVERTY DISABILITY INDICATORS AS FOLLOWS</t>
  </si>
  <si>
    <r>
      <t>SELECT</t>
    </r>
    <r>
      <rPr>
        <sz val="9"/>
        <color rgb="FF000000"/>
        <rFont val="Segoe UI"/>
        <family val="2"/>
      </rPr>
      <t xml:space="preserve"> EXCERPT_psam_p25_2023_1yr.SERIALNO, </t>
    </r>
  </si>
  <si>
    <r>
      <t>Sum</t>
    </r>
    <r>
      <rPr>
        <sz val="9"/>
        <color rgb="FF000000"/>
        <rFont val="Segoe UI"/>
        <family val="2"/>
      </rPr>
      <t>(</t>
    </r>
    <r>
      <rPr>
        <sz val="9"/>
        <color rgb="FFC700C7"/>
        <rFont val="Segoe UI"/>
        <family val="2"/>
      </rPr>
      <t>IIf</t>
    </r>
    <r>
      <rPr>
        <sz val="9"/>
        <color rgb="FF000000"/>
        <rFont val="Segoe UI"/>
        <family val="2"/>
      </rPr>
      <t>([dis]</t>
    </r>
    <r>
      <rPr>
        <sz val="9"/>
        <color rgb="FF800080"/>
        <rFont val="Segoe UI"/>
        <family val="2"/>
      </rPr>
      <t>=</t>
    </r>
    <r>
      <rPr>
        <sz val="9"/>
        <color rgb="FF098658"/>
        <rFont val="Segoe UI"/>
        <family val="2"/>
      </rPr>
      <t>1</t>
    </r>
    <r>
      <rPr>
        <sz val="9"/>
        <color rgb="FF000000"/>
        <rFont val="Segoe UI"/>
        <family val="2"/>
      </rPr>
      <t>,</t>
    </r>
    <r>
      <rPr>
        <sz val="9"/>
        <color rgb="FF098658"/>
        <rFont val="Segoe UI"/>
        <family val="2"/>
      </rPr>
      <t>1</t>
    </r>
    <r>
      <rPr>
        <sz val="9"/>
        <color rgb="FF000000"/>
        <rFont val="Segoe UI"/>
        <family val="2"/>
      </rPr>
      <t>,</t>
    </r>
    <r>
      <rPr>
        <sz val="9"/>
        <color rgb="FF098658"/>
        <rFont val="Segoe UI"/>
        <family val="2"/>
      </rPr>
      <t>0</t>
    </r>
    <r>
      <rPr>
        <sz val="9"/>
        <color rgb="FF000000"/>
        <rFont val="Segoe UI"/>
        <family val="2"/>
      </rPr>
      <t xml:space="preserve">)) </t>
    </r>
    <r>
      <rPr>
        <sz val="9"/>
        <color rgb="FF0088FF"/>
        <rFont val="Segoe UI"/>
        <family val="2"/>
      </rPr>
      <t>AS</t>
    </r>
    <r>
      <rPr>
        <sz val="9"/>
        <color rgb="FF000000"/>
        <rFont val="Segoe UI"/>
        <family val="2"/>
      </rPr>
      <t xml:space="preserve"> S_NP_DIS, </t>
    </r>
  </si>
  <si>
    <r>
      <t>Sum</t>
    </r>
    <r>
      <rPr>
        <sz val="9"/>
        <color rgb="FF000000"/>
        <rFont val="Segoe UI"/>
        <family val="2"/>
      </rPr>
      <t>(</t>
    </r>
    <r>
      <rPr>
        <sz val="9"/>
        <color rgb="FFC700C7"/>
        <rFont val="Segoe UI"/>
        <family val="2"/>
      </rPr>
      <t>IIf</t>
    </r>
    <r>
      <rPr>
        <sz val="9"/>
        <color rgb="FF000000"/>
        <rFont val="Segoe UI"/>
        <family val="2"/>
      </rPr>
      <t>(([SSIP]</t>
    </r>
    <r>
      <rPr>
        <sz val="9"/>
        <color rgb="FF800080"/>
        <rFont val="Segoe UI"/>
        <family val="2"/>
      </rPr>
      <t>&gt;</t>
    </r>
    <r>
      <rPr>
        <sz val="9"/>
        <color rgb="FF098658"/>
        <rFont val="Segoe UI"/>
        <family val="2"/>
      </rPr>
      <t>0</t>
    </r>
    <r>
      <rPr>
        <sz val="9"/>
        <color rgb="FF000000"/>
        <rFont val="Segoe UI"/>
        <family val="2"/>
      </rPr>
      <t xml:space="preserve"> </t>
    </r>
    <r>
      <rPr>
        <sz val="9"/>
        <color rgb="FF800080"/>
        <rFont val="Segoe UI"/>
        <family val="2"/>
      </rPr>
      <t>Or</t>
    </r>
    <r>
      <rPr>
        <sz val="9"/>
        <color rgb="FF000000"/>
        <rFont val="Segoe UI"/>
        <family val="2"/>
      </rPr>
      <t xml:space="preserve"> [hins3]</t>
    </r>
    <r>
      <rPr>
        <sz val="9"/>
        <color rgb="FF800080"/>
        <rFont val="Segoe UI"/>
        <family val="2"/>
      </rPr>
      <t>=</t>
    </r>
    <r>
      <rPr>
        <sz val="9"/>
        <color rgb="FF098658"/>
        <rFont val="Segoe UI"/>
        <family val="2"/>
      </rPr>
      <t>1</t>
    </r>
    <r>
      <rPr>
        <sz val="9"/>
        <color rgb="FF000000"/>
        <rFont val="Segoe UI"/>
        <family val="2"/>
      </rPr>
      <t xml:space="preserve">) </t>
    </r>
    <r>
      <rPr>
        <sz val="9"/>
        <color rgb="FF0088FF"/>
        <rFont val="Segoe UI"/>
        <family val="2"/>
      </rPr>
      <t>And</t>
    </r>
    <r>
      <rPr>
        <sz val="9"/>
        <color rgb="FF000000"/>
        <rFont val="Segoe UI"/>
        <family val="2"/>
      </rPr>
      <t xml:space="preserve"> [AGEP]</t>
    </r>
    <r>
      <rPr>
        <sz val="9"/>
        <color rgb="FF800080"/>
        <rFont val="Segoe UI"/>
        <family val="2"/>
      </rPr>
      <t>&lt;</t>
    </r>
    <r>
      <rPr>
        <sz val="9"/>
        <color rgb="FF098658"/>
        <rFont val="Segoe UI"/>
        <family val="2"/>
      </rPr>
      <t>65</t>
    </r>
    <r>
      <rPr>
        <sz val="9"/>
        <color rgb="FF000000"/>
        <rFont val="Segoe UI"/>
        <family val="2"/>
      </rPr>
      <t>,</t>
    </r>
    <r>
      <rPr>
        <sz val="9"/>
        <color rgb="FF098658"/>
        <rFont val="Segoe UI"/>
        <family val="2"/>
      </rPr>
      <t>1</t>
    </r>
    <r>
      <rPr>
        <sz val="9"/>
        <color rgb="FF000000"/>
        <rFont val="Segoe UI"/>
        <family val="2"/>
      </rPr>
      <t>,</t>
    </r>
    <r>
      <rPr>
        <sz val="9"/>
        <color rgb="FF098658"/>
        <rFont val="Segoe UI"/>
        <family val="2"/>
      </rPr>
      <t>0</t>
    </r>
    <r>
      <rPr>
        <sz val="9"/>
        <color rgb="FF000000"/>
        <rFont val="Segoe UI"/>
        <family val="2"/>
      </rPr>
      <t xml:space="preserve">)) </t>
    </r>
    <r>
      <rPr>
        <sz val="9"/>
        <color rgb="FF0088FF"/>
        <rFont val="Segoe UI"/>
        <family val="2"/>
      </rPr>
      <t>AS</t>
    </r>
    <r>
      <rPr>
        <sz val="9"/>
        <color rgb="FF000000"/>
        <rFont val="Segoe UI"/>
        <family val="2"/>
      </rPr>
      <t xml:space="preserve"> S_NP_MC_SSI_UNDER_65, </t>
    </r>
  </si>
  <si>
    <r>
      <t>Sum</t>
    </r>
    <r>
      <rPr>
        <sz val="9"/>
        <color rgb="FF000000"/>
        <rFont val="Segoe UI"/>
        <family val="2"/>
      </rPr>
      <t>(</t>
    </r>
    <r>
      <rPr>
        <sz val="9"/>
        <color rgb="FFC700C7"/>
        <rFont val="Segoe UI"/>
        <family val="2"/>
      </rPr>
      <t>IIf</t>
    </r>
    <r>
      <rPr>
        <sz val="9"/>
        <color rgb="FF000000"/>
        <rFont val="Segoe UI"/>
        <family val="2"/>
      </rPr>
      <t>([PAP]</t>
    </r>
    <r>
      <rPr>
        <sz val="9"/>
        <color rgb="FF800080"/>
        <rFont val="Segoe UI"/>
        <family val="2"/>
      </rPr>
      <t>&gt;</t>
    </r>
    <r>
      <rPr>
        <sz val="9"/>
        <color rgb="FF098658"/>
        <rFont val="Segoe UI"/>
        <family val="2"/>
      </rPr>
      <t>0</t>
    </r>
    <r>
      <rPr>
        <sz val="9"/>
        <color rgb="FF000000"/>
        <rFont val="Segoe UI"/>
        <family val="2"/>
      </rPr>
      <t>,</t>
    </r>
    <r>
      <rPr>
        <sz val="9"/>
        <color rgb="FF098658"/>
        <rFont val="Segoe UI"/>
        <family val="2"/>
      </rPr>
      <t>1</t>
    </r>
    <r>
      <rPr>
        <sz val="9"/>
        <color rgb="FF000000"/>
        <rFont val="Segoe UI"/>
        <family val="2"/>
      </rPr>
      <t>,</t>
    </r>
    <r>
      <rPr>
        <sz val="9"/>
        <color rgb="FF098658"/>
        <rFont val="Segoe UI"/>
        <family val="2"/>
      </rPr>
      <t>0</t>
    </r>
    <r>
      <rPr>
        <sz val="9"/>
        <color rgb="FF000000"/>
        <rFont val="Segoe UI"/>
        <family val="2"/>
      </rPr>
      <t xml:space="preserve">)) </t>
    </r>
    <r>
      <rPr>
        <sz val="9"/>
        <color rgb="FF0088FF"/>
        <rFont val="Segoe UI"/>
        <family val="2"/>
      </rPr>
      <t>AS</t>
    </r>
    <r>
      <rPr>
        <sz val="9"/>
        <color rgb="FF000000"/>
        <rFont val="Segoe UI"/>
        <family val="2"/>
      </rPr>
      <t xml:space="preserve"> S_NP_PA, </t>
    </r>
  </si>
  <si>
    <r>
      <t>Sum</t>
    </r>
    <r>
      <rPr>
        <sz val="9"/>
        <color rgb="FF000000"/>
        <rFont val="Segoe UI"/>
        <family val="2"/>
      </rPr>
      <t>(</t>
    </r>
    <r>
      <rPr>
        <sz val="9"/>
        <color rgb="FFC700C7"/>
        <rFont val="Segoe UI"/>
        <family val="2"/>
      </rPr>
      <t>IIf</t>
    </r>
    <r>
      <rPr>
        <sz val="9"/>
        <color rgb="FF000000"/>
        <rFont val="Segoe UI"/>
        <family val="2"/>
      </rPr>
      <t>([HINS4]</t>
    </r>
    <r>
      <rPr>
        <sz val="9"/>
        <color rgb="FF800080"/>
        <rFont val="Segoe UI"/>
        <family val="2"/>
      </rPr>
      <t>=</t>
    </r>
    <r>
      <rPr>
        <sz val="9"/>
        <color rgb="FF098658"/>
        <rFont val="Segoe UI"/>
        <family val="2"/>
      </rPr>
      <t>1</t>
    </r>
    <r>
      <rPr>
        <sz val="9"/>
        <color rgb="FF000000"/>
        <rFont val="Segoe UI"/>
        <family val="2"/>
      </rPr>
      <t>,</t>
    </r>
    <r>
      <rPr>
        <sz val="9"/>
        <color rgb="FF098658"/>
        <rFont val="Segoe UI"/>
        <family val="2"/>
      </rPr>
      <t>1</t>
    </r>
    <r>
      <rPr>
        <sz val="9"/>
        <color rgb="FF000000"/>
        <rFont val="Segoe UI"/>
        <family val="2"/>
      </rPr>
      <t>,</t>
    </r>
    <r>
      <rPr>
        <sz val="9"/>
        <color rgb="FF098658"/>
        <rFont val="Segoe UI"/>
        <family val="2"/>
      </rPr>
      <t>0</t>
    </r>
    <r>
      <rPr>
        <sz val="9"/>
        <color rgb="FF000000"/>
        <rFont val="Segoe UI"/>
        <family val="2"/>
      </rPr>
      <t xml:space="preserve">)) </t>
    </r>
    <r>
      <rPr>
        <sz val="9"/>
        <color rgb="FF0088FF"/>
        <rFont val="Segoe UI"/>
        <family val="2"/>
      </rPr>
      <t>AS</t>
    </r>
    <r>
      <rPr>
        <sz val="9"/>
        <color rgb="FF000000"/>
        <rFont val="Segoe UI"/>
        <family val="2"/>
      </rPr>
      <t xml:space="preserve"> S_NP_MEDICAL_ASSIST, </t>
    </r>
  </si>
  <si>
    <r>
      <t>Sum</t>
    </r>
    <r>
      <rPr>
        <sz val="9"/>
        <color rgb="FF000000"/>
        <rFont val="Segoe UI"/>
        <family val="2"/>
      </rPr>
      <t>(</t>
    </r>
    <r>
      <rPr>
        <sz val="9"/>
        <color rgb="FFC700C7"/>
        <rFont val="Segoe UI"/>
        <family val="2"/>
      </rPr>
      <t>IIf</t>
    </r>
    <r>
      <rPr>
        <sz val="9"/>
        <color rgb="FF000000"/>
        <rFont val="Segoe UI"/>
        <family val="2"/>
      </rPr>
      <t>([INTP]</t>
    </r>
    <r>
      <rPr>
        <sz val="9"/>
        <color rgb="FF800080"/>
        <rFont val="Segoe UI"/>
        <family val="2"/>
      </rPr>
      <t>&gt;</t>
    </r>
    <r>
      <rPr>
        <sz val="9"/>
        <color rgb="FF098658"/>
        <rFont val="Segoe UI"/>
        <family val="2"/>
      </rPr>
      <t>0</t>
    </r>
    <r>
      <rPr>
        <sz val="9"/>
        <color rgb="FF000000"/>
        <rFont val="Segoe UI"/>
        <family val="2"/>
      </rPr>
      <t>,</t>
    </r>
    <r>
      <rPr>
        <sz val="9"/>
        <color rgb="FF098658"/>
        <rFont val="Segoe UI"/>
        <family val="2"/>
      </rPr>
      <t>1</t>
    </r>
    <r>
      <rPr>
        <sz val="9"/>
        <color rgb="FF000000"/>
        <rFont val="Segoe UI"/>
        <family val="2"/>
      </rPr>
      <t>,</t>
    </r>
    <r>
      <rPr>
        <sz val="9"/>
        <color rgb="FF098658"/>
        <rFont val="Segoe UI"/>
        <family val="2"/>
      </rPr>
      <t>0</t>
    </r>
    <r>
      <rPr>
        <sz val="9"/>
        <color rgb="FF000000"/>
        <rFont val="Segoe UI"/>
        <family val="2"/>
      </rPr>
      <t xml:space="preserve">)) </t>
    </r>
    <r>
      <rPr>
        <sz val="9"/>
        <color rgb="FF0088FF"/>
        <rFont val="Segoe UI"/>
        <family val="2"/>
      </rPr>
      <t>AS</t>
    </r>
    <r>
      <rPr>
        <sz val="9"/>
        <color rgb="FF000000"/>
        <rFont val="Segoe UI"/>
        <family val="2"/>
      </rPr>
      <t xml:space="preserve"> S_NP_INT, </t>
    </r>
  </si>
  <si>
    <r>
      <t>Sum</t>
    </r>
    <r>
      <rPr>
        <sz val="9"/>
        <color rgb="FF000000"/>
        <rFont val="Segoe UI"/>
        <family val="2"/>
      </rPr>
      <t>(</t>
    </r>
    <r>
      <rPr>
        <sz val="9"/>
        <color rgb="FFC700C7"/>
        <rFont val="Segoe UI"/>
        <family val="2"/>
      </rPr>
      <t>IIf</t>
    </r>
    <r>
      <rPr>
        <sz val="9"/>
        <color rgb="FF000000"/>
        <rFont val="Segoe UI"/>
        <family val="2"/>
      </rPr>
      <t>([ssip]</t>
    </r>
    <r>
      <rPr>
        <sz val="9"/>
        <color rgb="FF800080"/>
        <rFont val="Segoe UI"/>
        <family val="2"/>
      </rPr>
      <t>&gt;</t>
    </r>
    <r>
      <rPr>
        <sz val="9"/>
        <color rgb="FF098658"/>
        <rFont val="Segoe UI"/>
        <family val="2"/>
      </rPr>
      <t>0</t>
    </r>
    <r>
      <rPr>
        <sz val="9"/>
        <color rgb="FF000000"/>
        <rFont val="Segoe UI"/>
        <family val="2"/>
      </rPr>
      <t xml:space="preserve"> </t>
    </r>
    <r>
      <rPr>
        <sz val="9"/>
        <color rgb="FF0088FF"/>
        <rFont val="Segoe UI"/>
        <family val="2"/>
      </rPr>
      <t>And</t>
    </r>
    <r>
      <rPr>
        <sz val="9"/>
        <color rgb="FF000000"/>
        <rFont val="Segoe UI"/>
        <family val="2"/>
      </rPr>
      <t xml:space="preserve"> [agep]</t>
    </r>
    <r>
      <rPr>
        <sz val="9"/>
        <color rgb="FF800080"/>
        <rFont val="Segoe UI"/>
        <family val="2"/>
      </rPr>
      <t>&gt;</t>
    </r>
    <r>
      <rPr>
        <sz val="9"/>
        <color rgb="FF098658"/>
        <rFont val="Segoe UI"/>
        <family val="2"/>
      </rPr>
      <t>64</t>
    </r>
    <r>
      <rPr>
        <sz val="9"/>
        <color rgb="FF000000"/>
        <rFont val="Segoe UI"/>
        <family val="2"/>
      </rPr>
      <t>,</t>
    </r>
    <r>
      <rPr>
        <sz val="9"/>
        <color rgb="FF098658"/>
        <rFont val="Segoe UI"/>
        <family val="2"/>
      </rPr>
      <t>1</t>
    </r>
    <r>
      <rPr>
        <sz val="9"/>
        <color rgb="FF000000"/>
        <rFont val="Segoe UI"/>
        <family val="2"/>
      </rPr>
      <t>,</t>
    </r>
    <r>
      <rPr>
        <sz val="9"/>
        <color rgb="FF098658"/>
        <rFont val="Segoe UI"/>
        <family val="2"/>
      </rPr>
      <t>0</t>
    </r>
    <r>
      <rPr>
        <sz val="9"/>
        <color rgb="FF000000"/>
        <rFont val="Segoe UI"/>
        <family val="2"/>
      </rPr>
      <t xml:space="preserve">)) </t>
    </r>
    <r>
      <rPr>
        <sz val="9"/>
        <color rgb="FF0088FF"/>
        <rFont val="Segoe UI"/>
        <family val="2"/>
      </rPr>
      <t>AS</t>
    </r>
    <r>
      <rPr>
        <sz val="9"/>
        <color rgb="FF000000"/>
        <rFont val="Segoe UI"/>
        <family val="2"/>
      </rPr>
      <t xml:space="preserve"> s_np_ssi_65_over</t>
    </r>
  </si>
  <si>
    <r>
      <t>FROM</t>
    </r>
    <r>
      <rPr>
        <sz val="9"/>
        <color rgb="FF000000"/>
        <rFont val="Segoe UI"/>
        <family val="2"/>
      </rPr>
      <t xml:space="preserve"> EXCERPT_psam_p25_2023_1yr</t>
    </r>
  </si>
  <si>
    <r>
      <t>GROUP</t>
    </r>
    <r>
      <rPr>
        <sz val="9"/>
        <color rgb="FF000000"/>
        <rFont val="Segoe UI"/>
        <family val="2"/>
      </rPr>
      <t xml:space="preserve"> </t>
    </r>
    <r>
      <rPr>
        <sz val="9"/>
        <color rgb="FF0088FF"/>
        <rFont val="Segoe UI"/>
        <family val="2"/>
      </rPr>
      <t>BY</t>
    </r>
    <r>
      <rPr>
        <sz val="9"/>
        <color rgb="FF000000"/>
        <rFont val="Segoe UI"/>
        <family val="2"/>
      </rPr>
      <t xml:space="preserve"> EXCERPT_psam_p25_2023_1yr.SERIALNO;</t>
    </r>
  </si>
  <si>
    <t>NP_DIS</t>
  </si>
  <si>
    <t>Dis count</t>
  </si>
  <si>
    <t>NP_SSI_MC_UNDER_65</t>
  </si>
  <si>
    <t>SumOfPWGTP</t>
  </si>
  <si>
    <t>Count with relationship &lt; 37 from person</t>
  </si>
  <si>
    <t>WGTP IS ZERO FOR GQ HOUSEHOLD RECORDS</t>
  </si>
  <si>
    <t>Expr1</t>
  </si>
  <si>
    <t>FALSE</t>
  </si>
  <si>
    <t>TRUE</t>
  </si>
  <si>
    <t>NP_PA</t>
  </si>
  <si>
    <t>COMPARING PERSON VS HOUSEHOLD WEIGHT FOR HOUSEHOLD INDICATORS</t>
  </si>
  <si>
    <t>NO</t>
  </si>
  <si>
    <t>YES</t>
  </si>
  <si>
    <t>0</t>
  </si>
  <si>
    <t>7</t>
  </si>
  <si>
    <t>All ELI</t>
  </si>
  <si>
    <t>Ten = 3 only</t>
  </si>
  <si>
    <t>HH 50% or less students</t>
  </si>
  <si>
    <t>None unemployed</t>
  </si>
  <si>
    <t>&lt; $100/yr in investment income</t>
  </si>
  <si>
    <t>Some elderly</t>
  </si>
  <si>
    <t>All elderly</t>
  </si>
  <si>
    <t>No elderly</t>
  </si>
  <si>
    <t>Pull out of narrowing process</t>
  </si>
  <si>
    <t xml:space="preserve">    Some disabled</t>
  </si>
  <si>
    <t xml:space="preserve">    No elderly, no disabled</t>
  </si>
  <si>
    <t xml:space="preserve">        Have some public assestance</t>
  </si>
  <si>
    <t xml:space="preserve">        No no public assistance</t>
  </si>
  <si>
    <t xml:space="preserve">            Have mass health</t>
  </si>
  <si>
    <t xml:space="preserve">            No mass health</t>
  </si>
  <si>
    <t xml:space="preserve">                 Have food stamps</t>
  </si>
  <si>
    <t xml:space="preserve">                 No food stamps</t>
  </si>
  <si>
    <t>SumOfWGTP1</t>
  </si>
  <si>
    <t>SumOfWGTP2</t>
  </si>
  <si>
    <t>SumOfWGTP3</t>
  </si>
  <si>
    <t>SumOfWGTP4</t>
  </si>
  <si>
    <t>SumOfWGTP5</t>
  </si>
  <si>
    <t>SumOfWGTP6</t>
  </si>
  <si>
    <t>SumOfWGTP7</t>
  </si>
  <si>
    <t>SumOfWGTP8</t>
  </si>
  <si>
    <t>SumOfWGTP9</t>
  </si>
  <si>
    <t>SumOfWGTP10</t>
  </si>
  <si>
    <t>SumOfWGTP11</t>
  </si>
  <si>
    <t>SumOfWGTP12</t>
  </si>
  <si>
    <t>SumOfWGTP13</t>
  </si>
  <si>
    <t>SumOfWGTP14</t>
  </si>
  <si>
    <t>SumOfWGTP15</t>
  </si>
  <si>
    <t>SumOfWGTP16</t>
  </si>
  <si>
    <t>SumOfWGTP17</t>
  </si>
  <si>
    <t>SumOfWGTP18</t>
  </si>
  <si>
    <t>SumOfWGTP19</t>
  </si>
  <si>
    <t>SumOfWGTP20</t>
  </si>
  <si>
    <t>SumOfWGTP21</t>
  </si>
  <si>
    <t>SumOfWGTP22</t>
  </si>
  <si>
    <t>SumOfWGTP23</t>
  </si>
  <si>
    <t>SumOfWGTP24</t>
  </si>
  <si>
    <t>SumOfWGTP25</t>
  </si>
  <si>
    <t>SumOfWGTP26</t>
  </si>
  <si>
    <t>SumOfWGTP27</t>
  </si>
  <si>
    <t>SumOfWGTP28</t>
  </si>
  <si>
    <t>SumOfWGTP29</t>
  </si>
  <si>
    <t>SumOfWGTP30</t>
  </si>
  <si>
    <t>SumOfWGTP31</t>
  </si>
  <si>
    <t>SumOfWGTP32</t>
  </si>
  <si>
    <t>SumOfWGTP33</t>
  </si>
  <si>
    <t>SumOfWGTP34</t>
  </si>
  <si>
    <t>SumOfWGTP35</t>
  </si>
  <si>
    <t>SumOfWGTP36</t>
  </si>
  <si>
    <t>SumOfWGTP37</t>
  </si>
  <si>
    <t>SumOfWGTP38</t>
  </si>
  <si>
    <t>SumOfWGTP39</t>
  </si>
  <si>
    <t>SumOfWGTP40</t>
  </si>
  <si>
    <t>SumOfWGTP41</t>
  </si>
  <si>
    <t>SumOfWGTP42</t>
  </si>
  <si>
    <t>SumOfWGTP43</t>
  </si>
  <si>
    <t>SumOfWGTP44</t>
  </si>
  <si>
    <t>SumOfWGTP45</t>
  </si>
  <si>
    <t>SumOfWGTP46</t>
  </si>
  <si>
    <t>SumOfWGTP47</t>
  </si>
  <si>
    <t>SumOfWGTP48</t>
  </si>
  <si>
    <t>SumOfWGTP49</t>
  </si>
  <si>
    <t>SumOfWGTP50</t>
  </si>
  <si>
    <t>SumOfWGTP51</t>
  </si>
  <si>
    <t>SumOfWGTP52</t>
  </si>
  <si>
    <t>SumOfWGTP53</t>
  </si>
  <si>
    <t>SumOfWGTP54</t>
  </si>
  <si>
    <t>SumOfWGTP55</t>
  </si>
  <si>
    <t>SumOfWGTP56</t>
  </si>
  <si>
    <t>SumOfWGTP57</t>
  </si>
  <si>
    <t>SumOfWGTP58</t>
  </si>
  <si>
    <t>SumOfWGTP59</t>
  </si>
  <si>
    <t>SumOfWGTP60</t>
  </si>
  <si>
    <t>SumOfWGTP61</t>
  </si>
  <si>
    <t>SumOfWGTP62</t>
  </si>
  <si>
    <t>SumOfWGTP63</t>
  </si>
  <si>
    <t>SumOfWGTP64</t>
  </si>
  <si>
    <t>SumOfWGTP65</t>
  </si>
  <si>
    <t>SumOfWGTP66</t>
  </si>
  <si>
    <t>SumOfWGTP67</t>
  </si>
  <si>
    <t>SumOfWGTP68</t>
  </si>
  <si>
    <t>SumOfWGTP69</t>
  </si>
  <si>
    <t>SumOfWGTP70</t>
  </si>
  <si>
    <t>SumOfWGTP71</t>
  </si>
  <si>
    <t>SumOfWGTP72</t>
  </si>
  <si>
    <t>SumOfWGTP73</t>
  </si>
  <si>
    <t>SumOfWGTP74</t>
  </si>
  <si>
    <t>SumOfWGTP75</t>
  </si>
  <si>
    <t>SumOfWGTP76</t>
  </si>
  <si>
    <t>SumOfWGTP77</t>
  </si>
  <si>
    <t>SumOfWGTP78</t>
  </si>
  <si>
    <t>SumOfWGTP79</t>
  </si>
  <si>
    <t>SumOfWGTP80</t>
  </si>
  <si>
    <t>https://www2.census.gov/programs-surveys/acs/methodology/design_and_methodology/2022/acs_design_methodology_ch12_2022.pdf</t>
  </si>
  <si>
    <t>fips</t>
  </si>
  <si>
    <t>stusps</t>
  </si>
  <si>
    <t>state</t>
  </si>
  <si>
    <t>state_name</t>
  </si>
  <si>
    <t>hud_area_code</t>
  </si>
  <si>
    <t>hud_area_name</t>
  </si>
  <si>
    <t>county</t>
  </si>
  <si>
    <t>County_Name</t>
  </si>
  <si>
    <t>county_town_name</t>
  </si>
  <si>
    <t>metro</t>
  </si>
  <si>
    <t>median2023</t>
  </si>
  <si>
    <t>l50_1</t>
  </si>
  <si>
    <t>l50_2</t>
  </si>
  <si>
    <t>l50_3</t>
  </si>
  <si>
    <t>l50_4</t>
  </si>
  <si>
    <t>l50_5</t>
  </si>
  <si>
    <t>l50_6</t>
  </si>
  <si>
    <t>l50_7</t>
  </si>
  <si>
    <t>l50_8</t>
  </si>
  <si>
    <t>ELI_1</t>
  </si>
  <si>
    <t>ELI_2</t>
  </si>
  <si>
    <t>ELI_3</t>
  </si>
  <si>
    <t>ELI_4</t>
  </si>
  <si>
    <t>ELI_5</t>
  </si>
  <si>
    <t>ELI_6</t>
  </si>
  <si>
    <t>ELI_7</t>
  </si>
  <si>
    <t>ELI_8</t>
  </si>
  <si>
    <t>l80_1</t>
  </si>
  <si>
    <t>l80_2</t>
  </si>
  <si>
    <t>l80_3</t>
  </si>
  <si>
    <t>l80_4</t>
  </si>
  <si>
    <t>l80_5</t>
  </si>
  <si>
    <t>l80_6</t>
  </si>
  <si>
    <t>l80_7</t>
  </si>
  <si>
    <t>l80_8</t>
  </si>
  <si>
    <t>2500103690</t>
  </si>
  <si>
    <t>MA</t>
  </si>
  <si>
    <t>25</t>
  </si>
  <si>
    <t>METRO12700M12700</t>
  </si>
  <si>
    <t>Barnstable Town, MA MSA</t>
  </si>
  <si>
    <t>001</t>
  </si>
  <si>
    <t>Barnstable County</t>
  </si>
  <si>
    <t>Barnstable Town city</t>
  </si>
  <si>
    <t>2500107175</t>
  </si>
  <si>
    <t>Bourne town</t>
  </si>
  <si>
    <t>2500107980</t>
  </si>
  <si>
    <t>Brewster town</t>
  </si>
  <si>
    <t>2500112995</t>
  </si>
  <si>
    <t>Chatham town</t>
  </si>
  <si>
    <t>2500116775</t>
  </si>
  <si>
    <t>Dennis town</t>
  </si>
  <si>
    <t>2500119295</t>
  </si>
  <si>
    <t>Eastham town</t>
  </si>
  <si>
    <t>2500123105</t>
  </si>
  <si>
    <t>Falmouth town</t>
  </si>
  <si>
    <t>2500129020</t>
  </si>
  <si>
    <t>Harwich town</t>
  </si>
  <si>
    <t>2500139100</t>
  </si>
  <si>
    <t>Mashpee town</t>
  </si>
  <si>
    <t>2500151440</t>
  </si>
  <si>
    <t>Orleans town</t>
  </si>
  <si>
    <t>2500155500</t>
  </si>
  <si>
    <t>Provincetown town</t>
  </si>
  <si>
    <t>2500159735</t>
  </si>
  <si>
    <t>Sandwich town</t>
  </si>
  <si>
    <t>2500170605</t>
  </si>
  <si>
    <t>Truro town</t>
  </si>
  <si>
    <t>2500174385</t>
  </si>
  <si>
    <t>Wellfleet town</t>
  </si>
  <si>
    <t>2500182525</t>
  </si>
  <si>
    <t>Yarmouth town</t>
  </si>
  <si>
    <t>2500300555</t>
  </si>
  <si>
    <t>METRO38340M38340</t>
  </si>
  <si>
    <t>Pittsfield, MA HUD Metro FMR Area</t>
  </si>
  <si>
    <t>003</t>
  </si>
  <si>
    <t>Berkshire County</t>
  </si>
  <si>
    <t>Adams town</t>
  </si>
  <si>
    <t>2500300975</t>
  </si>
  <si>
    <t>METRO38340N25003</t>
  </si>
  <si>
    <t>Berkshire County, MA (part) HUD Metro FMR Area</t>
  </si>
  <si>
    <t>Alford town</t>
  </si>
  <si>
    <t>2500304545</t>
  </si>
  <si>
    <t>Becket town</t>
  </si>
  <si>
    <t>2500313345</t>
  </si>
  <si>
    <t>Cheshire town</t>
  </si>
  <si>
    <t>2500314010</t>
  </si>
  <si>
    <t>Clarksburg town</t>
  </si>
  <si>
    <t>2500316180</t>
  </si>
  <si>
    <t>Dalton town</t>
  </si>
  <si>
    <t>2500321360</t>
  </si>
  <si>
    <t>Egremont town</t>
  </si>
  <si>
    <t>2500324120</t>
  </si>
  <si>
    <t>Florida town</t>
  </si>
  <si>
    <t>2500326815</t>
  </si>
  <si>
    <t>Great Barrington town</t>
  </si>
  <si>
    <t>2500328180</t>
  </si>
  <si>
    <t>Hancock town</t>
  </si>
  <si>
    <t>2500330315</t>
  </si>
  <si>
    <t>Hinsdale town</t>
  </si>
  <si>
    <t>2500334340</t>
  </si>
  <si>
    <t>Lanesborough town</t>
  </si>
  <si>
    <t>2500334655</t>
  </si>
  <si>
    <t>Lee town</t>
  </si>
  <si>
    <t>2500334970</t>
  </si>
  <si>
    <t>Lenox town</t>
  </si>
  <si>
    <t>2500342460</t>
  </si>
  <si>
    <t>Monterey town</t>
  </si>
  <si>
    <t>2500343300</t>
  </si>
  <si>
    <t>Mount Washington town</t>
  </si>
  <si>
    <t>2500344385</t>
  </si>
  <si>
    <t>New Ashford town</t>
  </si>
  <si>
    <t>2500345420</t>
  </si>
  <si>
    <t>New Marlborough town</t>
  </si>
  <si>
    <t>2500346225</t>
  </si>
  <si>
    <t>North Adams city</t>
  </si>
  <si>
    <t>2500351580</t>
  </si>
  <si>
    <t>Otis town</t>
  </si>
  <si>
    <t>2500353050</t>
  </si>
  <si>
    <t>Peru town</t>
  </si>
  <si>
    <t>2500353960</t>
  </si>
  <si>
    <t>Pittsfield city</t>
  </si>
  <si>
    <t>2500356795</t>
  </si>
  <si>
    <t>Richmond town</t>
  </si>
  <si>
    <t>2500359665</t>
  </si>
  <si>
    <t>Sandisfield town</t>
  </si>
  <si>
    <t>2500360225</t>
  </si>
  <si>
    <t>Savoy town</t>
  </si>
  <si>
    <t>2500361065</t>
  </si>
  <si>
    <t>Sheffield town</t>
  </si>
  <si>
    <t>2500367595</t>
  </si>
  <si>
    <t>Stockbridge town</t>
  </si>
  <si>
    <t>2500371095</t>
  </si>
  <si>
    <t>Tyringham town</t>
  </si>
  <si>
    <t>2500373335</t>
  </si>
  <si>
    <t>Washington town</t>
  </si>
  <si>
    <t>2500377990</t>
  </si>
  <si>
    <t>West Stockbridge town</t>
  </si>
  <si>
    <t>2500379985</t>
  </si>
  <si>
    <t>Williamstown town</t>
  </si>
  <si>
    <t>2500380685</t>
  </si>
  <si>
    <t>Windsor town</t>
  </si>
  <si>
    <t>2500500520</t>
  </si>
  <si>
    <t>METRO39300MM5400</t>
  </si>
  <si>
    <t>New Bedford, MA HUD Metro FMR Area</t>
  </si>
  <si>
    <t>005</t>
  </si>
  <si>
    <t>Bristol County</t>
  </si>
  <si>
    <t>Acushnet town</t>
  </si>
  <si>
    <t>2500502690</t>
  </si>
  <si>
    <t>METRO39300M39300</t>
  </si>
  <si>
    <t>Providence-Fall River, RI-MA HUD Metro FMR Area</t>
  </si>
  <si>
    <t>Attleboro city</t>
  </si>
  <si>
    <t>2500505280</t>
  </si>
  <si>
    <t>METRO39300MM1120</t>
  </si>
  <si>
    <t>Taunton-Mansfield-Norton, MA HUD Metro FMR Area</t>
  </si>
  <si>
    <t>Berkley town</t>
  </si>
  <si>
    <t>2500516425</t>
  </si>
  <si>
    <t>Dartmouth town</t>
  </si>
  <si>
    <t>2500516950</t>
  </si>
  <si>
    <t>Dighton town</t>
  </si>
  <si>
    <t>2500520100</t>
  </si>
  <si>
    <t>METRO39300MM1200</t>
  </si>
  <si>
    <t>Easton-Raynham, MA HUD Metro FMR Area</t>
  </si>
  <si>
    <t>Easton town</t>
  </si>
  <si>
    <t>2500522130</t>
  </si>
  <si>
    <t>Fairhaven town</t>
  </si>
  <si>
    <t>2500523000</t>
  </si>
  <si>
    <t>Fall River city</t>
  </si>
  <si>
    <t>2500525240</t>
  </si>
  <si>
    <t>Freetown town</t>
  </si>
  <si>
    <t>2500538225</t>
  </si>
  <si>
    <t>Mansfield town</t>
  </si>
  <si>
    <t>2500545000</t>
  </si>
  <si>
    <t>New Bedford city</t>
  </si>
  <si>
    <t>2500546598</t>
  </si>
  <si>
    <t>North Attleborough Town city</t>
  </si>
  <si>
    <t>2500549970</t>
  </si>
  <si>
    <t>Norton town</t>
  </si>
  <si>
    <t>2500556060</t>
  </si>
  <si>
    <t>Raynham town</t>
  </si>
  <si>
    <t>2500556375</t>
  </si>
  <si>
    <t>Rehoboth town</t>
  </si>
  <si>
    <t>2500560645</t>
  </si>
  <si>
    <t>Seekonk town</t>
  </si>
  <si>
    <t>2500562430</t>
  </si>
  <si>
    <t>Somerset town</t>
  </si>
  <si>
    <t>2500568750</t>
  </si>
  <si>
    <t>Swansea town</t>
  </si>
  <si>
    <t>2500569170</t>
  </si>
  <si>
    <t>Taunton city</t>
  </si>
  <si>
    <t>2500577570</t>
  </si>
  <si>
    <t>Westport town</t>
  </si>
  <si>
    <t>2500701585</t>
  </si>
  <si>
    <t>NCNTY25007N25007</t>
  </si>
  <si>
    <t>Dukes County, MA</t>
  </si>
  <si>
    <t>007</t>
  </si>
  <si>
    <t>Dukes County</t>
  </si>
  <si>
    <t>Aquinnah town</t>
  </si>
  <si>
    <t>2500713800</t>
  </si>
  <si>
    <t>Chilmark town</t>
  </si>
  <si>
    <t>2500721150</t>
  </si>
  <si>
    <t>Edgartown town</t>
  </si>
  <si>
    <t>2500726325</t>
  </si>
  <si>
    <t>Gosnold town</t>
  </si>
  <si>
    <t>2500750390</t>
  </si>
  <si>
    <t>Oak Bluffs town</t>
  </si>
  <si>
    <t>2500769940</t>
  </si>
  <si>
    <t>Tisbury town</t>
  </si>
  <si>
    <t>2500778235</t>
  </si>
  <si>
    <t>West Tisbury town</t>
  </si>
  <si>
    <t>2500901260</t>
  </si>
  <si>
    <t>METRO14460MM1120</t>
  </si>
  <si>
    <t>Boston-Cambridge-Quincy, MA-NH HUD Metro FMR Area</t>
  </si>
  <si>
    <t>009</t>
  </si>
  <si>
    <t>Essex County</t>
  </si>
  <si>
    <t>Amesbury Town city</t>
  </si>
  <si>
    <t>2500901465</t>
  </si>
  <si>
    <t>METRO14460MM4160</t>
  </si>
  <si>
    <t>Lawrence, MA-NH HUD Metro FMR Area</t>
  </si>
  <si>
    <t>Andover town</t>
  </si>
  <si>
    <t>2500905595</t>
  </si>
  <si>
    <t>Beverly city</t>
  </si>
  <si>
    <t>2500907420</t>
  </si>
  <si>
    <t>Boxford town</t>
  </si>
  <si>
    <t>2500916250</t>
  </si>
  <si>
    <t>Danvers town</t>
  </si>
  <si>
    <t>2500921850</t>
  </si>
  <si>
    <t>Essex town</t>
  </si>
  <si>
    <t>2500925625</t>
  </si>
  <si>
    <t>Georgetown town</t>
  </si>
  <si>
    <t>2500926150</t>
  </si>
  <si>
    <t>Gloucester city</t>
  </si>
  <si>
    <t>2500927620</t>
  </si>
  <si>
    <t>Groveland town</t>
  </si>
  <si>
    <t>2500927900</t>
  </si>
  <si>
    <t>Hamilton town</t>
  </si>
  <si>
    <t>2500929405</t>
  </si>
  <si>
    <t>Haverhill city</t>
  </si>
  <si>
    <t>2500932310</t>
  </si>
  <si>
    <t>Ipswich town</t>
  </si>
  <si>
    <t>2500934550</t>
  </si>
  <si>
    <t>Lawrence city</t>
  </si>
  <si>
    <t>2500937490</t>
  </si>
  <si>
    <t>Lynn city</t>
  </si>
  <si>
    <t>2500937560</t>
  </si>
  <si>
    <t>Lynnfield town</t>
  </si>
  <si>
    <t>2500937995</t>
  </si>
  <si>
    <t>Manchester-by-the-Sea town</t>
  </si>
  <si>
    <t>2500938400</t>
  </si>
  <si>
    <t>Marblehead town</t>
  </si>
  <si>
    <t>2500940430</t>
  </si>
  <si>
    <t>Merrimac town</t>
  </si>
  <si>
    <t>2500940710</t>
  </si>
  <si>
    <t>Methuen city</t>
  </si>
  <si>
    <t>2500941095</t>
  </si>
  <si>
    <t>Middleton town</t>
  </si>
  <si>
    <t>2500943580</t>
  </si>
  <si>
    <t>Nahant town</t>
  </si>
  <si>
    <t>2500945175</t>
  </si>
  <si>
    <t>Newbury town</t>
  </si>
  <si>
    <t>2500945245</t>
  </si>
  <si>
    <t>Newburyport city</t>
  </si>
  <si>
    <t>2500946365</t>
  </si>
  <si>
    <t>North Andover town</t>
  </si>
  <si>
    <t>2500952490</t>
  </si>
  <si>
    <t>Peabody city</t>
  </si>
  <si>
    <t>2500957880</t>
  </si>
  <si>
    <t>Rockport town</t>
  </si>
  <si>
    <t>2500958405</t>
  </si>
  <si>
    <t>Rowley town</t>
  </si>
  <si>
    <t>2500959105</t>
  </si>
  <si>
    <t>Salem city</t>
  </si>
  <si>
    <t>2500959245</t>
  </si>
  <si>
    <t>Salisbury town</t>
  </si>
  <si>
    <t>2500960015</t>
  </si>
  <si>
    <t>Saugus town</t>
  </si>
  <si>
    <t>2500968645</t>
  </si>
  <si>
    <t>Swampscott town</t>
  </si>
  <si>
    <t>2500970150</t>
  </si>
  <si>
    <t>Topsfield town</t>
  </si>
  <si>
    <t>2500974595</t>
  </si>
  <si>
    <t>Wenham town</t>
  </si>
  <si>
    <t>2500977150</t>
  </si>
  <si>
    <t>West Newbury town</t>
  </si>
  <si>
    <t>2501102095</t>
  </si>
  <si>
    <t>METRO44140M25011</t>
  </si>
  <si>
    <t>Franklin County, MA HUD Metro FMR Area</t>
  </si>
  <si>
    <t>011</t>
  </si>
  <si>
    <t>Franklin County</t>
  </si>
  <si>
    <t>Ashfield town</t>
  </si>
  <si>
    <t>2501105560</t>
  </si>
  <si>
    <t>Bernardston town</t>
  </si>
  <si>
    <t>2501109595</t>
  </si>
  <si>
    <t>Buckland town</t>
  </si>
  <si>
    <t>2501112505</t>
  </si>
  <si>
    <t>Charlemont town</t>
  </si>
  <si>
    <t>2501114885</t>
  </si>
  <si>
    <t>Colrain town</t>
  </si>
  <si>
    <t>2501115200</t>
  </si>
  <si>
    <t>Conway town</t>
  </si>
  <si>
    <t>2501116670</t>
  </si>
  <si>
    <t>Deerfield town</t>
  </si>
  <si>
    <t>2501121780</t>
  </si>
  <si>
    <t>Erving town</t>
  </si>
  <si>
    <t>2501125730</t>
  </si>
  <si>
    <t>Gill town</t>
  </si>
  <si>
    <t>2501127060</t>
  </si>
  <si>
    <t>Greenfield city</t>
  </si>
  <si>
    <t>2501129475</t>
  </si>
  <si>
    <t>Hawley town</t>
  </si>
  <si>
    <t>2501129650</t>
  </si>
  <si>
    <t>Heath town</t>
  </si>
  <si>
    <t>2501135180</t>
  </si>
  <si>
    <t>Leverett town</t>
  </si>
  <si>
    <t>2501135285</t>
  </si>
  <si>
    <t>Leyden town</t>
  </si>
  <si>
    <t>2501142040</t>
  </si>
  <si>
    <t>Monroe town</t>
  </si>
  <si>
    <t>2501142285</t>
  </si>
  <si>
    <t>Montague town</t>
  </si>
  <si>
    <t>2501145490</t>
  </si>
  <si>
    <t>New Salem town</t>
  </si>
  <si>
    <t>2501147835</t>
  </si>
  <si>
    <t>Northfield town</t>
  </si>
  <si>
    <t>2501151265</t>
  </si>
  <si>
    <t>Orange town</t>
  </si>
  <si>
    <t>2501158335</t>
  </si>
  <si>
    <t>Rowe town</t>
  </si>
  <si>
    <t>2501161135</t>
  </si>
  <si>
    <t>Shelburne town</t>
  </si>
  <si>
    <t>2501161905</t>
  </si>
  <si>
    <t>Shutesbury town</t>
  </si>
  <si>
    <t>2501168400</t>
  </si>
  <si>
    <t>Sunderland town</t>
  </si>
  <si>
    <t>2501173265</t>
  </si>
  <si>
    <t>Warwick town</t>
  </si>
  <si>
    <t>2501174525</t>
  </si>
  <si>
    <t>Wendell town</t>
  </si>
  <si>
    <t>2501179110</t>
  </si>
  <si>
    <t>Whately town</t>
  </si>
  <si>
    <t>2501300840</t>
  </si>
  <si>
    <t>METRO44140M44140</t>
  </si>
  <si>
    <t>Springfield, MA HUD Metro FMR Area</t>
  </si>
  <si>
    <t>013</t>
  </si>
  <si>
    <t>Hampden County</t>
  </si>
  <si>
    <t>Agawam Town city</t>
  </si>
  <si>
    <t>2501306085</t>
  </si>
  <si>
    <t>Blandford town</t>
  </si>
  <si>
    <t>2501308470</t>
  </si>
  <si>
    <t>Brimfield town</t>
  </si>
  <si>
    <t>2501313485</t>
  </si>
  <si>
    <t>Chester town</t>
  </si>
  <si>
    <t>2501313660</t>
  </si>
  <si>
    <t>Chicopee city</t>
  </si>
  <si>
    <t>2501319645</t>
  </si>
  <si>
    <t>East Longmeadow town</t>
  </si>
  <si>
    <t>2501326675</t>
  </si>
  <si>
    <t>Granville town</t>
  </si>
  <si>
    <t>2501328075</t>
  </si>
  <si>
    <t>Hampden town</t>
  </si>
  <si>
    <t>2501330665</t>
  </si>
  <si>
    <t>Holland town</t>
  </si>
  <si>
    <t>2501330840</t>
  </si>
  <si>
    <t>Holyoke city</t>
  </si>
  <si>
    <t>2501336300</t>
  </si>
  <si>
    <t>Longmeadow town</t>
  </si>
  <si>
    <t>2501337175</t>
  </si>
  <si>
    <t>Ludlow town</t>
  </si>
  <si>
    <t>2501342145</t>
  </si>
  <si>
    <t>Monson town</t>
  </si>
  <si>
    <t>2501342530</t>
  </si>
  <si>
    <t>Montgomery town</t>
  </si>
  <si>
    <t>2501352144</t>
  </si>
  <si>
    <t>Palmer Town city</t>
  </si>
  <si>
    <t>2501358650</t>
  </si>
  <si>
    <t>Russell town</t>
  </si>
  <si>
    <t>2501365825</t>
  </si>
  <si>
    <t>Southwick town</t>
  </si>
  <si>
    <t>2501367000</t>
  </si>
  <si>
    <t>Springfield city</t>
  </si>
  <si>
    <t>2501370045</t>
  </si>
  <si>
    <t>Tolland town</t>
  </si>
  <si>
    <t>2501372390</t>
  </si>
  <si>
    <t>Wales town</t>
  </si>
  <si>
    <t>2501376030</t>
  </si>
  <si>
    <t>Westfield city</t>
  </si>
  <si>
    <t>2501377890</t>
  </si>
  <si>
    <t>West Springfield Town city</t>
  </si>
  <si>
    <t>2501379740</t>
  </si>
  <si>
    <t>Wilbraham town</t>
  </si>
  <si>
    <t>2501501370</t>
  </si>
  <si>
    <t>015</t>
  </si>
  <si>
    <t>Hampshire County</t>
  </si>
  <si>
    <t>Amherst Town city</t>
  </si>
  <si>
    <t>2501504825</t>
  </si>
  <si>
    <t>Belchertown town</t>
  </si>
  <si>
    <t>2501513590</t>
  </si>
  <si>
    <t>Chesterfield town</t>
  </si>
  <si>
    <t>2501516040</t>
  </si>
  <si>
    <t>Cummington town</t>
  </si>
  <si>
    <t>2501519370</t>
  </si>
  <si>
    <t>Easthampton Town city</t>
  </si>
  <si>
    <t>2501526290</t>
  </si>
  <si>
    <t>Goshen town</t>
  </si>
  <si>
    <t>2501526535</t>
  </si>
  <si>
    <t>Granby town</t>
  </si>
  <si>
    <t>2501527690</t>
  </si>
  <si>
    <t>Hadley town</t>
  </si>
  <si>
    <t>2501529265</t>
  </si>
  <si>
    <t>Hatfield town</t>
  </si>
  <si>
    <t>2501531785</t>
  </si>
  <si>
    <t>Huntington town</t>
  </si>
  <si>
    <t>2501540990</t>
  </si>
  <si>
    <t>Middlefield town</t>
  </si>
  <si>
    <t>2501546330</t>
  </si>
  <si>
    <t>Northampton city</t>
  </si>
  <si>
    <t>2501552560</t>
  </si>
  <si>
    <t>Pelham town</t>
  </si>
  <si>
    <t>2501554030</t>
  </si>
  <si>
    <t>Plainfield town</t>
  </si>
  <si>
    <t>2501562745</t>
  </si>
  <si>
    <t>Southampton town</t>
  </si>
  <si>
    <t>2501564145</t>
  </si>
  <si>
    <t>South Hadley town</t>
  </si>
  <si>
    <t>2501572880</t>
  </si>
  <si>
    <t>Ware town</t>
  </si>
  <si>
    <t>2501576380</t>
  </si>
  <si>
    <t>Westhampton town</t>
  </si>
  <si>
    <t>2501579915</t>
  </si>
  <si>
    <t>Williamsburg town</t>
  </si>
  <si>
    <t>2501582175</t>
  </si>
  <si>
    <t>Worthington town</t>
  </si>
  <si>
    <t>2501700380</t>
  </si>
  <si>
    <t>017</t>
  </si>
  <si>
    <t>Middlesex County</t>
  </si>
  <si>
    <t>Acton town</t>
  </si>
  <si>
    <t>2501701605</t>
  </si>
  <si>
    <t>Arlington town</t>
  </si>
  <si>
    <t>2501701955</t>
  </si>
  <si>
    <t>Ashby town</t>
  </si>
  <si>
    <t>2501702130</t>
  </si>
  <si>
    <t>Ashland town</t>
  </si>
  <si>
    <t>2501703005</t>
  </si>
  <si>
    <t>Ayer town</t>
  </si>
  <si>
    <t>2501704615</t>
  </si>
  <si>
    <t>Bedford town</t>
  </si>
  <si>
    <t>2501705070</t>
  </si>
  <si>
    <t>Belmont town</t>
  </si>
  <si>
    <t>2501705805</t>
  </si>
  <si>
    <t>METRO14460MM4560</t>
  </si>
  <si>
    <t>Lowell, MA HUD Metro FMR Area</t>
  </si>
  <si>
    <t>Billerica town</t>
  </si>
  <si>
    <t>2501707350</t>
  </si>
  <si>
    <t>Boxborough town</t>
  </si>
  <si>
    <t>2501709840</t>
  </si>
  <si>
    <t>Burlington town</t>
  </si>
  <si>
    <t>2501711000</t>
  </si>
  <si>
    <t>Cambridge city</t>
  </si>
  <si>
    <t>2501711525</t>
  </si>
  <si>
    <t>Carlisle town</t>
  </si>
  <si>
    <t>2501713135</t>
  </si>
  <si>
    <t>Chelmsford town</t>
  </si>
  <si>
    <t>2501715060</t>
  </si>
  <si>
    <t>Concord town</t>
  </si>
  <si>
    <t>2501717475</t>
  </si>
  <si>
    <t>Dracut town</t>
  </si>
  <si>
    <t>2501717825</t>
  </si>
  <si>
    <t>Dunstable town</t>
  </si>
  <si>
    <t>2501721990</t>
  </si>
  <si>
    <t>Everett city</t>
  </si>
  <si>
    <t>2501724960</t>
  </si>
  <si>
    <t>Framingham city</t>
  </si>
  <si>
    <t>2501727480</t>
  </si>
  <si>
    <t>Groton town</t>
  </si>
  <si>
    <t>2501730700</t>
  </si>
  <si>
    <t>Holliston town</t>
  </si>
  <si>
    <t>2501731085</t>
  </si>
  <si>
    <t>Hopkinton town</t>
  </si>
  <si>
    <t>2501731540</t>
  </si>
  <si>
    <t>Hudson town</t>
  </si>
  <si>
    <t>2501735215</t>
  </si>
  <si>
    <t>Lexington town</t>
  </si>
  <si>
    <t>2501735425</t>
  </si>
  <si>
    <t>Lincoln town</t>
  </si>
  <si>
    <t>2501735950</t>
  </si>
  <si>
    <t>Littleton town</t>
  </si>
  <si>
    <t>2501737000</t>
  </si>
  <si>
    <t>Lowell city</t>
  </si>
  <si>
    <t>2501737875</t>
  </si>
  <si>
    <t>Malden city</t>
  </si>
  <si>
    <t>2501738715</t>
  </si>
  <si>
    <t>Marlborough city</t>
  </si>
  <si>
    <t>2501739625</t>
  </si>
  <si>
    <t>Maynard town</t>
  </si>
  <si>
    <t>2501739835</t>
  </si>
  <si>
    <t>Medford city</t>
  </si>
  <si>
    <t>2501740115</t>
  </si>
  <si>
    <t>Melrose city</t>
  </si>
  <si>
    <t>2501743895</t>
  </si>
  <si>
    <t>Natick town</t>
  </si>
  <si>
    <t>2501745560</t>
  </si>
  <si>
    <t>Newton city</t>
  </si>
  <si>
    <t>2501748955</t>
  </si>
  <si>
    <t>North Reading town</t>
  </si>
  <si>
    <t>2501752805</t>
  </si>
  <si>
    <t>Pepperell town</t>
  </si>
  <si>
    <t>2501756130</t>
  </si>
  <si>
    <t>Reading town</t>
  </si>
  <si>
    <t>2501761380</t>
  </si>
  <si>
    <t>Sherborn town</t>
  </si>
  <si>
    <t>2501761590</t>
  </si>
  <si>
    <t>Shirley town</t>
  </si>
  <si>
    <t>2501762535</t>
  </si>
  <si>
    <t>Somerville city</t>
  </si>
  <si>
    <t>2501767665</t>
  </si>
  <si>
    <t>Stoneham town</t>
  </si>
  <si>
    <t>2501768050</t>
  </si>
  <si>
    <t>Stow town</t>
  </si>
  <si>
    <t>2501768260</t>
  </si>
  <si>
    <t>Sudbury town</t>
  </si>
  <si>
    <t>2501769415</t>
  </si>
  <si>
    <t>Tewksbury town</t>
  </si>
  <si>
    <t>2501770360</t>
  </si>
  <si>
    <t>Townsend town</t>
  </si>
  <si>
    <t>2501771025</t>
  </si>
  <si>
    <t>Tyngsborough town</t>
  </si>
  <si>
    <t>2501772215</t>
  </si>
  <si>
    <t>Wakefield town</t>
  </si>
  <si>
    <t>2501772600</t>
  </si>
  <si>
    <t>Waltham city</t>
  </si>
  <si>
    <t>2501773440</t>
  </si>
  <si>
    <t>Watertown city</t>
  </si>
  <si>
    <t>2501773790</t>
  </si>
  <si>
    <t>Wayland town</t>
  </si>
  <si>
    <t>2501776135</t>
  </si>
  <si>
    <t>Westford town</t>
  </si>
  <si>
    <t>2501777255</t>
  </si>
  <si>
    <t>Weston town</t>
  </si>
  <si>
    <t>2501780230</t>
  </si>
  <si>
    <t>Wilmington town</t>
  </si>
  <si>
    <t>2501780510</t>
  </si>
  <si>
    <t>Winchester town</t>
  </si>
  <si>
    <t>2501781035</t>
  </si>
  <si>
    <t>Woburn city</t>
  </si>
  <si>
    <t>2501943790</t>
  </si>
  <si>
    <t>NCNTY25019N25019</t>
  </si>
  <si>
    <t>Nantucket County, MA</t>
  </si>
  <si>
    <t>019</t>
  </si>
  <si>
    <t>Nantucket County</t>
  </si>
  <si>
    <t>Nantucket town</t>
  </si>
  <si>
    <t>2502102935</t>
  </si>
  <si>
    <t>METRO14460MM1200</t>
  </si>
  <si>
    <t>Brockton, MA HUD Metro FMR Area</t>
  </si>
  <si>
    <t>021</t>
  </si>
  <si>
    <t>Norfolk County</t>
  </si>
  <si>
    <t>Avon town</t>
  </si>
  <si>
    <t>2502104930</t>
  </si>
  <si>
    <t>Bellingham town</t>
  </si>
  <si>
    <t>2502107740</t>
  </si>
  <si>
    <t>Braintree Town city</t>
  </si>
  <si>
    <t>2502109175</t>
  </si>
  <si>
    <t>Brookline town</t>
  </si>
  <si>
    <t>2502111315</t>
  </si>
  <si>
    <t>Canton town</t>
  </si>
  <si>
    <t>2502114640</t>
  </si>
  <si>
    <t>Cohasset town</t>
  </si>
  <si>
    <t>2502116495</t>
  </si>
  <si>
    <t>Dedham town</t>
  </si>
  <si>
    <t>2502117405</t>
  </si>
  <si>
    <t>Dover town</t>
  </si>
  <si>
    <t>2502124820</t>
  </si>
  <si>
    <t>Foxborough town</t>
  </si>
  <si>
    <t>2502125172</t>
  </si>
  <si>
    <t>Franklin Town city</t>
  </si>
  <si>
    <t>2502130455</t>
  </si>
  <si>
    <t>Holbrook town</t>
  </si>
  <si>
    <t>2502139765</t>
  </si>
  <si>
    <t>Medfield town</t>
  </si>
  <si>
    <t>2502139975</t>
  </si>
  <si>
    <t>Medway town</t>
  </si>
  <si>
    <t>2502141515</t>
  </si>
  <si>
    <t>Millis town</t>
  </si>
  <si>
    <t>2502141690</t>
  </si>
  <si>
    <t>Milton town</t>
  </si>
  <si>
    <t>2502144105</t>
  </si>
  <si>
    <t>Needham town</t>
  </si>
  <si>
    <t>2502146050</t>
  </si>
  <si>
    <t>Norfolk town</t>
  </si>
  <si>
    <t>2502150250</t>
  </si>
  <si>
    <t>Norwood town</t>
  </si>
  <si>
    <t>2502154100</t>
  </si>
  <si>
    <t>Plainville town</t>
  </si>
  <si>
    <t>2502155745</t>
  </si>
  <si>
    <t>Quincy city</t>
  </si>
  <si>
    <t>2502156000</t>
  </si>
  <si>
    <t>Randolph city</t>
  </si>
  <si>
    <t>2502160785</t>
  </si>
  <si>
    <t>Sharon town</t>
  </si>
  <si>
    <t>2502167945</t>
  </si>
  <si>
    <t>Stoughton town</t>
  </si>
  <si>
    <t>2502172495</t>
  </si>
  <si>
    <t>Walpole town</t>
  </si>
  <si>
    <t>2502174175</t>
  </si>
  <si>
    <t>Wellesley town</t>
  </si>
  <si>
    <t>2502178690</t>
  </si>
  <si>
    <t>Westwood town</t>
  </si>
  <si>
    <t>2502178972</t>
  </si>
  <si>
    <t>Weymouth Town city</t>
  </si>
  <si>
    <t>2502182315</t>
  </si>
  <si>
    <t>Wrentham town</t>
  </si>
  <si>
    <t>2502300170</t>
  </si>
  <si>
    <t>023</t>
  </si>
  <si>
    <t>Plymouth County</t>
  </si>
  <si>
    <t>Abington town</t>
  </si>
  <si>
    <t>2502308130</t>
  </si>
  <si>
    <t>Bridgewater city</t>
  </si>
  <si>
    <t>2502309000</t>
  </si>
  <si>
    <t>Brockton city</t>
  </si>
  <si>
    <t>2502311665</t>
  </si>
  <si>
    <t>Carver town</t>
  </si>
  <si>
    <t>2502317895</t>
  </si>
  <si>
    <t>Duxbury town</t>
  </si>
  <si>
    <t>2502318455</t>
  </si>
  <si>
    <t>East Bridgewater town</t>
  </si>
  <si>
    <t>2502327795</t>
  </si>
  <si>
    <t>Halifax town</t>
  </si>
  <si>
    <t>2502328285</t>
  </si>
  <si>
    <t>Hanover town</t>
  </si>
  <si>
    <t>2502328495</t>
  </si>
  <si>
    <t>Hanson town</t>
  </si>
  <si>
    <t>2502330210</t>
  </si>
  <si>
    <t>Hingham town</t>
  </si>
  <si>
    <t>2502331645</t>
  </si>
  <si>
    <t>Hull town</t>
  </si>
  <si>
    <t>2502333220</t>
  </si>
  <si>
    <t>Kingston town</t>
  </si>
  <si>
    <t>2502333920</t>
  </si>
  <si>
    <t>Lakeville town</t>
  </si>
  <si>
    <t>2502338540</t>
  </si>
  <si>
    <t>Marion town</t>
  </si>
  <si>
    <t>2502338855</t>
  </si>
  <si>
    <t>Marshfield town</t>
  </si>
  <si>
    <t>2502339450</t>
  </si>
  <si>
    <t>Mattapoisett town</t>
  </si>
  <si>
    <t>2502340850</t>
  </si>
  <si>
    <t>Middleborough town</t>
  </si>
  <si>
    <t>2502350145</t>
  </si>
  <si>
    <t>Norwell town</t>
  </si>
  <si>
    <t>2502352630</t>
  </si>
  <si>
    <t>Pembroke town</t>
  </si>
  <si>
    <t>2502354310</t>
  </si>
  <si>
    <t>Plymouth town</t>
  </si>
  <si>
    <t>2502354415</t>
  </si>
  <si>
    <t>Plympton town</t>
  </si>
  <si>
    <t>2502357600</t>
  </si>
  <si>
    <t>Rochester town</t>
  </si>
  <si>
    <t>2502357775</t>
  </si>
  <si>
    <t>Rockland town</t>
  </si>
  <si>
    <t>2502360330</t>
  </si>
  <si>
    <t>Scituate town</t>
  </si>
  <si>
    <t>2502372985</t>
  </si>
  <si>
    <t>Wareham town</t>
  </si>
  <si>
    <t>2502375260</t>
  </si>
  <si>
    <t>West Bridgewater town</t>
  </si>
  <si>
    <t>2502379530</t>
  </si>
  <si>
    <t>Whitman town</t>
  </si>
  <si>
    <t>2502507000</t>
  </si>
  <si>
    <t>025</t>
  </si>
  <si>
    <t>Suffolk County</t>
  </si>
  <si>
    <t>Boston city</t>
  </si>
  <si>
    <t>2502513205</t>
  </si>
  <si>
    <t>Chelsea city</t>
  </si>
  <si>
    <t>2502556585</t>
  </si>
  <si>
    <t>Revere city</t>
  </si>
  <si>
    <t>2502581005</t>
  </si>
  <si>
    <t>Winthrop Town city</t>
  </si>
  <si>
    <t>2502701885</t>
  </si>
  <si>
    <t>METRO49340MM2600</t>
  </si>
  <si>
    <t>Fitchburg-Leominster, MA HUD Metro FMR Area</t>
  </si>
  <si>
    <t>027</t>
  </si>
  <si>
    <t>Worcester County</t>
  </si>
  <si>
    <t>Ashburnham town</t>
  </si>
  <si>
    <t>2502702480</t>
  </si>
  <si>
    <t>METRO49340N25027</t>
  </si>
  <si>
    <t>Western Worcester County, MA HUD Metro FMR Area</t>
  </si>
  <si>
    <t>Athol town</t>
  </si>
  <si>
    <t>2502702760</t>
  </si>
  <si>
    <t>METRO49340M49340</t>
  </si>
  <si>
    <t>Worcester, MA HUD Metro FMR Area</t>
  </si>
  <si>
    <t>Auburn town</t>
  </si>
  <si>
    <t>2502703740</t>
  </si>
  <si>
    <t>Barre town</t>
  </si>
  <si>
    <t>2502705490</t>
  </si>
  <si>
    <t>METRO49340MM1120</t>
  </si>
  <si>
    <t>Eastern Worcester County, MA HUD Metro FMR Area</t>
  </si>
  <si>
    <t>Berlin town</t>
  </si>
  <si>
    <t>2502706015</t>
  </si>
  <si>
    <t>Blackstone town</t>
  </si>
  <si>
    <t>2502706365</t>
  </si>
  <si>
    <t>Bolton town</t>
  </si>
  <si>
    <t>2502707525</t>
  </si>
  <si>
    <t>Boylston town</t>
  </si>
  <si>
    <t>2502709105</t>
  </si>
  <si>
    <t>Brookfield town</t>
  </si>
  <si>
    <t>2502712715</t>
  </si>
  <si>
    <t>Charlton town</t>
  </si>
  <si>
    <t>2502714395</t>
  </si>
  <si>
    <t>Clinton town</t>
  </si>
  <si>
    <t>2502717300</t>
  </si>
  <si>
    <t>Douglas town</t>
  </si>
  <si>
    <t>2502717685</t>
  </si>
  <si>
    <t>Dudley town</t>
  </si>
  <si>
    <t>2502718560</t>
  </si>
  <si>
    <t>East Brookfield town</t>
  </si>
  <si>
    <t>2502723875</t>
  </si>
  <si>
    <t>Fitchburg city</t>
  </si>
  <si>
    <t>2502725485</t>
  </si>
  <si>
    <t>Gardner city</t>
  </si>
  <si>
    <t>2502726430</t>
  </si>
  <si>
    <t>Grafton town</t>
  </si>
  <si>
    <t>2502728740</t>
  </si>
  <si>
    <t>Hardwick town</t>
  </si>
  <si>
    <t>2502728950</t>
  </si>
  <si>
    <t>Harvard town</t>
  </si>
  <si>
    <t>2502730560</t>
  </si>
  <si>
    <t>Holden town</t>
  </si>
  <si>
    <t>2502730945</t>
  </si>
  <si>
    <t>Hopedale town</t>
  </si>
  <si>
    <t>2502731435</t>
  </si>
  <si>
    <t>Hubbardston town</t>
  </si>
  <si>
    <t>2502734165</t>
  </si>
  <si>
    <t>Lancaster town</t>
  </si>
  <si>
    <t>2502734795</t>
  </si>
  <si>
    <t>Leicester town</t>
  </si>
  <si>
    <t>2502735075</t>
  </si>
  <si>
    <t>Leominster city</t>
  </si>
  <si>
    <t>2502737420</t>
  </si>
  <si>
    <t>Lunenburg town</t>
  </si>
  <si>
    <t>2502740255</t>
  </si>
  <si>
    <t>Mendon town</t>
  </si>
  <si>
    <t>2502741165</t>
  </si>
  <si>
    <t>Milford town</t>
  </si>
  <si>
    <t>2502741340</t>
  </si>
  <si>
    <t>Millbury town</t>
  </si>
  <si>
    <t>2502741585</t>
  </si>
  <si>
    <t>Millville town</t>
  </si>
  <si>
    <t>2502745105</t>
  </si>
  <si>
    <t>New Braintree town</t>
  </si>
  <si>
    <t>2502746820</t>
  </si>
  <si>
    <t>Northborough town</t>
  </si>
  <si>
    <t>2502746925</t>
  </si>
  <si>
    <t>Northbridge town</t>
  </si>
  <si>
    <t>2502747135</t>
  </si>
  <si>
    <t>North Brookfield town</t>
  </si>
  <si>
    <t>2502750670</t>
  </si>
  <si>
    <t>Oakham town</t>
  </si>
  <si>
    <t>2502751825</t>
  </si>
  <si>
    <t>Oxford town</t>
  </si>
  <si>
    <t>2502752420</t>
  </si>
  <si>
    <t>Paxton town</t>
  </si>
  <si>
    <t>2502753120</t>
  </si>
  <si>
    <t>Petersham town</t>
  </si>
  <si>
    <t>2502753225</t>
  </si>
  <si>
    <t>Phillipston town</t>
  </si>
  <si>
    <t>2502755395</t>
  </si>
  <si>
    <t>Princeton town</t>
  </si>
  <si>
    <t>2502758580</t>
  </si>
  <si>
    <t>Royalston town</t>
  </si>
  <si>
    <t>2502758825</t>
  </si>
  <si>
    <t>Rutland town</t>
  </si>
  <si>
    <t>2502761800</t>
  </si>
  <si>
    <t>Shrewsbury town</t>
  </si>
  <si>
    <t>2502763165</t>
  </si>
  <si>
    <t>Southborough town</t>
  </si>
  <si>
    <t>2502763345</t>
  </si>
  <si>
    <t>Southbridge Town city</t>
  </si>
  <si>
    <t>2502766105</t>
  </si>
  <si>
    <t>Spencer town</t>
  </si>
  <si>
    <t>2502767385</t>
  </si>
  <si>
    <t>Sterling town</t>
  </si>
  <si>
    <t>2502768155</t>
  </si>
  <si>
    <t>Sturbridge town</t>
  </si>
  <si>
    <t>2502768610</t>
  </si>
  <si>
    <t>Sutton town</t>
  </si>
  <si>
    <t>2502769275</t>
  </si>
  <si>
    <t>Templeton town</t>
  </si>
  <si>
    <t>2502771480</t>
  </si>
  <si>
    <t>Upton town</t>
  </si>
  <si>
    <t>2502771620</t>
  </si>
  <si>
    <t>Uxbridge town</t>
  </si>
  <si>
    <t>2502773090</t>
  </si>
  <si>
    <t>Warren town</t>
  </si>
  <si>
    <t>2502773895</t>
  </si>
  <si>
    <t>Webster town</t>
  </si>
  <si>
    <t>2502775015</t>
  </si>
  <si>
    <t>Westborough town</t>
  </si>
  <si>
    <t>2502775155</t>
  </si>
  <si>
    <t>West Boylston town</t>
  </si>
  <si>
    <t>2502775400</t>
  </si>
  <si>
    <t>West Brookfield town</t>
  </si>
  <si>
    <t>2502777010</t>
  </si>
  <si>
    <t>Westminster town</t>
  </si>
  <si>
    <t>2502780405</t>
  </si>
  <si>
    <t>Winchendon town</t>
  </si>
  <si>
    <t>2502782000</t>
  </si>
  <si>
    <t>Worcester city</t>
  </si>
  <si>
    <t>county_town_clean</t>
  </si>
  <si>
    <t>Barnstable</t>
  </si>
  <si>
    <t>North Attleborough</t>
  </si>
  <si>
    <t>Amesbury</t>
  </si>
  <si>
    <t>Agawam</t>
  </si>
  <si>
    <t>Palmer</t>
  </si>
  <si>
    <t>West Springfield</t>
  </si>
  <si>
    <t>Amherst</t>
  </si>
  <si>
    <t>Easthampton</t>
  </si>
  <si>
    <t>Braintree</t>
  </si>
  <si>
    <t>Franklin</t>
  </si>
  <si>
    <t>Weymouth</t>
  </si>
  <si>
    <t>Winthrop</t>
  </si>
  <si>
    <t>Southbridge</t>
  </si>
  <si>
    <t>Bourne</t>
  </si>
  <si>
    <t>Brewster</t>
  </si>
  <si>
    <t>Chatham</t>
  </si>
  <si>
    <t>Dennis</t>
  </si>
  <si>
    <t>Eastham</t>
  </si>
  <si>
    <t>Falmouth</t>
  </si>
  <si>
    <t>Harwich</t>
  </si>
  <si>
    <t>Mashpee</t>
  </si>
  <si>
    <t>Orleans</t>
  </si>
  <si>
    <t>Provincetown</t>
  </si>
  <si>
    <t>Sandwich</t>
  </si>
  <si>
    <t>Truro</t>
  </si>
  <si>
    <t>Wellfleet</t>
  </si>
  <si>
    <t>Yarmouth</t>
  </si>
  <si>
    <t>Adams</t>
  </si>
  <si>
    <t>Alford</t>
  </si>
  <si>
    <t>Becket</t>
  </si>
  <si>
    <t>Cheshire</t>
  </si>
  <si>
    <t>Clarksburg</t>
  </si>
  <si>
    <t>Dalton</t>
  </si>
  <si>
    <t>Egremont</t>
  </si>
  <si>
    <t>Florida</t>
  </si>
  <si>
    <t>Great Barrington</t>
  </si>
  <si>
    <t>Hancock</t>
  </si>
  <si>
    <t>Hinsdale</t>
  </si>
  <si>
    <t>Lanesborough</t>
  </si>
  <si>
    <t>Lee</t>
  </si>
  <si>
    <t>Lenox</t>
  </si>
  <si>
    <t>Monterey</t>
  </si>
  <si>
    <t>Mount Washington</t>
  </si>
  <si>
    <t>New Ashford</t>
  </si>
  <si>
    <t>New Marlborough</t>
  </si>
  <si>
    <t>Otis</t>
  </si>
  <si>
    <t>Richmond</t>
  </si>
  <si>
    <t>Sandisfield</t>
  </si>
  <si>
    <t>Savoy</t>
  </si>
  <si>
    <t>Sheffield</t>
  </si>
  <si>
    <t>Stockbridge</t>
  </si>
  <si>
    <t>Tyringham</t>
  </si>
  <si>
    <t>Washington</t>
  </si>
  <si>
    <t>West Stockbridge</t>
  </si>
  <si>
    <t>Williamstown</t>
  </si>
  <si>
    <t>Windsor</t>
  </si>
  <si>
    <t>Acushnet</t>
  </si>
  <si>
    <t>Berkley</t>
  </si>
  <si>
    <t>Dartmouth</t>
  </si>
  <si>
    <t>Dighton</t>
  </si>
  <si>
    <t>Easton</t>
  </si>
  <si>
    <t>Fairhaven</t>
  </si>
  <si>
    <t>Freetown</t>
  </si>
  <si>
    <t>Mansfield</t>
  </si>
  <si>
    <t>Norton</t>
  </si>
  <si>
    <t>Raynham</t>
  </si>
  <si>
    <t>Rehoboth</t>
  </si>
  <si>
    <t>Seekonk</t>
  </si>
  <si>
    <t>Somerset</t>
  </si>
  <si>
    <t>Swansea</t>
  </si>
  <si>
    <t>Westport</t>
  </si>
  <si>
    <t>Aquinnah</t>
  </si>
  <si>
    <t>Chilmark</t>
  </si>
  <si>
    <t>Edgartown</t>
  </si>
  <si>
    <t>Gosnold</t>
  </si>
  <si>
    <t>Oak Bluffs</t>
  </si>
  <si>
    <t>Tisbury</t>
  </si>
  <si>
    <t>West Tisbury</t>
  </si>
  <si>
    <t>Andover</t>
  </si>
  <si>
    <t>Boxford</t>
  </si>
  <si>
    <t>Danvers</t>
  </si>
  <si>
    <t>Essex</t>
  </si>
  <si>
    <t>Georgetown</t>
  </si>
  <si>
    <t>Groveland</t>
  </si>
  <si>
    <t>Hamilton</t>
  </si>
  <si>
    <t>Ipswich</t>
  </si>
  <si>
    <t>Lynnfield</t>
  </si>
  <si>
    <t>Manchester-by-the-Sea</t>
  </si>
  <si>
    <t>Marblehead</t>
  </si>
  <si>
    <t>Merrimac</t>
  </si>
  <si>
    <t>Middleton</t>
  </si>
  <si>
    <t>Nahant</t>
  </si>
  <si>
    <t>Newbury</t>
  </si>
  <si>
    <t>North Andover</t>
  </si>
  <si>
    <t>Rockport</t>
  </si>
  <si>
    <t>Rowley</t>
  </si>
  <si>
    <t>Salisbury</t>
  </si>
  <si>
    <t>Saugus</t>
  </si>
  <si>
    <t>Swampscott</t>
  </si>
  <si>
    <t>Topsfield</t>
  </si>
  <si>
    <t>Wenham</t>
  </si>
  <si>
    <t>West Newbury</t>
  </si>
  <si>
    <t>Ashfield</t>
  </si>
  <si>
    <t>Bernardston</t>
  </si>
  <si>
    <t>Buckland</t>
  </si>
  <si>
    <t>Charlemont</t>
  </si>
  <si>
    <t>Colrain</t>
  </si>
  <si>
    <t>Conway</t>
  </si>
  <si>
    <t>Deerfield</t>
  </si>
  <si>
    <t>Erving</t>
  </si>
  <si>
    <t>Gill</t>
  </si>
  <si>
    <t>Hawley</t>
  </si>
  <si>
    <t>Heath</t>
  </si>
  <si>
    <t>Leverett</t>
  </si>
  <si>
    <t>Leyden</t>
  </si>
  <si>
    <t>Monroe</t>
  </si>
  <si>
    <t>Montague</t>
  </si>
  <si>
    <t>New Salem</t>
  </si>
  <si>
    <t>Northfield</t>
  </si>
  <si>
    <t>Orange</t>
  </si>
  <si>
    <t>Rowe</t>
  </si>
  <si>
    <t>Shelburne</t>
  </si>
  <si>
    <t>Shutesbury</t>
  </si>
  <si>
    <t>Sunderland</t>
  </si>
  <si>
    <t>Warwick</t>
  </si>
  <si>
    <t>Wendell</t>
  </si>
  <si>
    <t>Whately</t>
  </si>
  <si>
    <t>Blandford</t>
  </si>
  <si>
    <t>Brimfield</t>
  </si>
  <si>
    <t>Chester</t>
  </si>
  <si>
    <t>East Longmeadow</t>
  </si>
  <si>
    <t>Granville</t>
  </si>
  <si>
    <t>Hampden</t>
  </si>
  <si>
    <t>Holland</t>
  </si>
  <si>
    <t>Longmeadow</t>
  </si>
  <si>
    <t>Ludlow</t>
  </si>
  <si>
    <t>Monson</t>
  </si>
  <si>
    <t>Montgomery</t>
  </si>
  <si>
    <t>Russell</t>
  </si>
  <si>
    <t>Southwick</t>
  </si>
  <si>
    <t>Tolland</t>
  </si>
  <si>
    <t>Wales</t>
  </si>
  <si>
    <t>Wilbraham</t>
  </si>
  <si>
    <t>Belchertown</t>
  </si>
  <si>
    <t>Chesterfield</t>
  </si>
  <si>
    <t>Cummington</t>
  </si>
  <si>
    <t>Goshen</t>
  </si>
  <si>
    <t>Granby</t>
  </si>
  <si>
    <t>Hadley</t>
  </si>
  <si>
    <t>Hatfield</t>
  </si>
  <si>
    <t>Huntington</t>
  </si>
  <si>
    <t>Middlefield</t>
  </si>
  <si>
    <t>Pelham</t>
  </si>
  <si>
    <t>Plainfield</t>
  </si>
  <si>
    <t>Southampton</t>
  </si>
  <si>
    <t>South Hadley</t>
  </si>
  <si>
    <t>Ware</t>
  </si>
  <si>
    <t>Westhampton</t>
  </si>
  <si>
    <t>Williamsburg</t>
  </si>
  <si>
    <t>Worthington</t>
  </si>
  <si>
    <t>Acton</t>
  </si>
  <si>
    <t>Arlington</t>
  </si>
  <si>
    <t>Ashby</t>
  </si>
  <si>
    <t>Ashland</t>
  </si>
  <si>
    <t>Ayer</t>
  </si>
  <si>
    <t>Bedford</t>
  </si>
  <si>
    <t>Belmont</t>
  </si>
  <si>
    <t>Billerica</t>
  </si>
  <si>
    <t>Boxborough</t>
  </si>
  <si>
    <t>Burlington</t>
  </si>
  <si>
    <t>Carlisle</t>
  </si>
  <si>
    <t>Chelmsford</t>
  </si>
  <si>
    <t>Concord</t>
  </si>
  <si>
    <t>Dracut</t>
  </si>
  <si>
    <t>Dunstable</t>
  </si>
  <si>
    <t>Groton</t>
  </si>
  <si>
    <t>Holliston</t>
  </si>
  <si>
    <t>Hopkinton</t>
  </si>
  <si>
    <t>Hudson</t>
  </si>
  <si>
    <t>Lexington</t>
  </si>
  <si>
    <t>Lincoln</t>
  </si>
  <si>
    <t>Littleton</t>
  </si>
  <si>
    <t>Maynard</t>
  </si>
  <si>
    <t>Natick</t>
  </si>
  <si>
    <t>North Reading</t>
  </si>
  <si>
    <t>Pepperell</t>
  </si>
  <si>
    <t>Reading</t>
  </si>
  <si>
    <t>Sherborn</t>
  </si>
  <si>
    <t>Shirley</t>
  </si>
  <si>
    <t>Stoneham</t>
  </si>
  <si>
    <t>Stow</t>
  </si>
  <si>
    <t>Sudbury</t>
  </si>
  <si>
    <t>Tewksbury</t>
  </si>
  <si>
    <t>Townsend</t>
  </si>
  <si>
    <t>Tyngsborough</t>
  </si>
  <si>
    <t>Wakefield</t>
  </si>
  <si>
    <t>Wayland</t>
  </si>
  <si>
    <t>Westford</t>
  </si>
  <si>
    <t>Weston</t>
  </si>
  <si>
    <t>Wilmington</t>
  </si>
  <si>
    <t>Winchester</t>
  </si>
  <si>
    <t>Nantucket</t>
  </si>
  <si>
    <t>Avon</t>
  </si>
  <si>
    <t>Bellingham</t>
  </si>
  <si>
    <t>Brookline</t>
  </si>
  <si>
    <t>Canton</t>
  </si>
  <si>
    <t>Cohasset</t>
  </si>
  <si>
    <t>Dedham</t>
  </si>
  <si>
    <t>Dover</t>
  </si>
  <si>
    <t>Foxborough</t>
  </si>
  <si>
    <t>Holbrook</t>
  </si>
  <si>
    <t>Medfield</t>
  </si>
  <si>
    <t>Medway</t>
  </si>
  <si>
    <t>Millis</t>
  </si>
  <si>
    <t>Milton</t>
  </si>
  <si>
    <t>Needham</t>
  </si>
  <si>
    <t>Norfolk</t>
  </si>
  <si>
    <t>Norwood</t>
  </si>
  <si>
    <t>Plainville</t>
  </si>
  <si>
    <t>Sharon</t>
  </si>
  <si>
    <t>Stoughton</t>
  </si>
  <si>
    <t>Walpole</t>
  </si>
  <si>
    <t>Wellesley</t>
  </si>
  <si>
    <t>Westwood</t>
  </si>
  <si>
    <t>Wrentham</t>
  </si>
  <si>
    <t>Abington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</si>
  <si>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</si>
  <si>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</si>
  <si>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</si>
  <si>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</si>
  <si>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</si>
  <si>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</si>
  <si>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</si>
  <si>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</si>
  <si>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</si>
  <si>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</si>
  <si>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</si>
  <si>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</si>
  <si>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</si>
  <si>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</si>
  <si>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</si>
  <si>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</si>
  <si>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Plymouth</t>
  </si>
  <si>
    <t>Plympton</t>
  </si>
  <si>
    <t>Rochester</t>
  </si>
  <si>
    <t>Rockland</t>
  </si>
  <si>
    <t>Scituate</t>
  </si>
  <si>
    <t>Wareham</t>
  </si>
  <si>
    <t>West Bridgewater</t>
  </si>
  <si>
    <t>Whitman</t>
  </si>
  <si>
    <t>Ashburnham</t>
  </si>
  <si>
    <t>Athol</t>
  </si>
  <si>
    <t>Auburn</t>
  </si>
  <si>
    <t>Barre</t>
  </si>
  <si>
    <t>Berlin</t>
  </si>
  <si>
    <t>Blackstone</t>
  </si>
  <si>
    <t>Bolton</t>
  </si>
  <si>
    <t>Boylston</t>
  </si>
  <si>
    <t>Brookfield</t>
  </si>
  <si>
    <t>Charlton</t>
  </si>
  <si>
    <t>Clinton</t>
  </si>
  <si>
    <t>Douglas</t>
  </si>
  <si>
    <t>Dudley</t>
  </si>
  <si>
    <t>East Brookfield</t>
  </si>
  <si>
    <t>Grafton</t>
  </si>
  <si>
    <t>Hardwick</t>
  </si>
  <si>
    <t>Harvard</t>
  </si>
  <si>
    <t>Holden</t>
  </si>
  <si>
    <t>Hopedale</t>
  </si>
  <si>
    <t>Hubbardston</t>
  </si>
  <si>
    <t>Lancaster</t>
  </si>
  <si>
    <t>Leicester</t>
  </si>
  <si>
    <t>Lunenburg</t>
  </si>
  <si>
    <t>Mendon</t>
  </si>
  <si>
    <t>Milford</t>
  </si>
  <si>
    <t>Millbury</t>
  </si>
  <si>
    <t>Millville</t>
  </si>
  <si>
    <t>New Braintree</t>
  </si>
  <si>
    <t>Northborough</t>
  </si>
  <si>
    <t>Northbridge</t>
  </si>
  <si>
    <t>North Brookfield</t>
  </si>
  <si>
    <t>Oakham</t>
  </si>
  <si>
    <t>Oxford</t>
  </si>
  <si>
    <t>Paxton</t>
  </si>
  <si>
    <t>Petersham</t>
  </si>
  <si>
    <t>Phillipston</t>
  </si>
  <si>
    <t>Princeton</t>
  </si>
  <si>
    <t>Royalston</t>
  </si>
  <si>
    <t>Rutland</t>
  </si>
  <si>
    <t>Shrewsbury</t>
  </si>
  <si>
    <t>Southborough</t>
  </si>
  <si>
    <t>Spencer</t>
  </si>
  <si>
    <t>Sterling</t>
  </si>
  <si>
    <t>Sturbridge</t>
  </si>
  <si>
    <t>Sutton</t>
  </si>
  <si>
    <t>Templeton</t>
  </si>
  <si>
    <t>Upton</t>
  </si>
  <si>
    <t>Uxbridge</t>
  </si>
  <si>
    <t>Warren</t>
  </si>
  <si>
    <t>Webster</t>
  </si>
  <si>
    <t>Westborough</t>
  </si>
  <si>
    <t>West Boylston</t>
  </si>
  <si>
    <t>West Brookfield</t>
  </si>
  <si>
    <t>Westminster</t>
  </si>
  <si>
    <t>Winchendon</t>
  </si>
  <si>
    <t>North Adams</t>
  </si>
  <si>
    <t>Pittsfield</t>
  </si>
  <si>
    <t>Attleboro</t>
  </si>
  <si>
    <t>Fall River</t>
  </si>
  <si>
    <t>New Bedford</t>
  </si>
  <si>
    <t>Taunton</t>
  </si>
  <si>
    <t>Beverly</t>
  </si>
  <si>
    <t>Gloucester</t>
  </si>
  <si>
    <t>Haverhill</t>
  </si>
  <si>
    <t>Lawrence</t>
  </si>
  <si>
    <t>Lynn</t>
  </si>
  <si>
    <t>Methuen</t>
  </si>
  <si>
    <t>Newburyport</t>
  </si>
  <si>
    <t>Peabody</t>
  </si>
  <si>
    <t>Salem</t>
  </si>
  <si>
    <t>Greenfield</t>
  </si>
  <si>
    <t>Chicopee</t>
  </si>
  <si>
    <t>Holyoke</t>
  </si>
  <si>
    <t>Springfield</t>
  </si>
  <si>
    <t>Westfield</t>
  </si>
  <si>
    <t>Northampton</t>
  </si>
  <si>
    <t>Cambridge</t>
  </si>
  <si>
    <t>Everett</t>
  </si>
  <si>
    <t>Framingham</t>
  </si>
  <si>
    <t>Lowell</t>
  </si>
  <si>
    <t>Malden</t>
  </si>
  <si>
    <t>Marlborough</t>
  </si>
  <si>
    <t>Medford</t>
  </si>
  <si>
    <t>Melrose</t>
  </si>
  <si>
    <t>Newton</t>
  </si>
  <si>
    <t>Somerville</t>
  </si>
  <si>
    <t>Waltham</t>
  </si>
  <si>
    <t>Watertown</t>
  </si>
  <si>
    <t>Woburn</t>
  </si>
  <si>
    <t>Quincy</t>
  </si>
  <si>
    <t>Randolph</t>
  </si>
  <si>
    <t>Bridgewater</t>
  </si>
  <si>
    <t>Brockton</t>
  </si>
  <si>
    <t>Boston</t>
  </si>
  <si>
    <t>Chelsea</t>
  </si>
  <si>
    <t>Revere</t>
  </si>
  <si>
    <t>Fitchburg</t>
  </si>
  <si>
    <t>Gardner</t>
  </si>
  <si>
    <t>Leominster</t>
  </si>
  <si>
    <t>Worcester</t>
  </si>
  <si>
    <t>Geocorr 2022</t>
  </si>
  <si>
    <t>Query Output</t>
  </si>
  <si>
    <t>geocorr2022 version 1.9, revised 12/01/2023</t>
  </si>
  <si>
    <t>Processing started at 17:00:07 on 17NOV24</t>
  </si>
  <si>
    <r>
      <t>Job id: </t>
    </r>
    <r>
      <rPr>
        <b/>
        <sz val="14"/>
        <color rgb="FF000000"/>
        <rFont val="Arial"/>
        <family val="2"/>
      </rPr>
      <t>2432204552</t>
    </r>
  </si>
  <si>
    <r>
      <t>States to be processed: </t>
    </r>
    <r>
      <rPr>
        <b/>
        <sz val="14"/>
        <color rgb="FF000000"/>
        <rFont val="Arial"/>
        <family val="2"/>
      </rPr>
      <t>25 Massachusetts</t>
    </r>
  </si>
  <si>
    <r>
      <t>Source geographies requested: </t>
    </r>
    <r>
      <rPr>
        <b/>
        <sz val="14"/>
        <color rgb="FF000000"/>
        <rFont val="Arial"/>
        <family val="2"/>
      </rPr>
      <t>state puma22</t>
    </r>
  </si>
  <si>
    <r>
      <t>Target geographies requested: </t>
    </r>
    <r>
      <rPr>
        <b/>
        <sz val="14"/>
        <color rgb="FF000000"/>
        <rFont val="Arial"/>
        <family val="2"/>
      </rPr>
      <t>county cousub20</t>
    </r>
  </si>
  <si>
    <t>Specs appear to be valid. Request being processed. Please be patient.</t>
  </si>
  <si>
    <r>
      <t>88246 </t>
    </r>
    <r>
      <rPr>
        <sz val="14"/>
        <color rgb="FF000000"/>
        <rFont val="Arial"/>
        <family val="2"/>
      </rPr>
      <t>census blocks selected.</t>
    </r>
  </si>
  <si>
    <t>Delimited output file: geocorr2022_2432204552.csv</t>
  </si>
  <si>
    <r>
      <t>359 </t>
    </r>
    <r>
      <rPr>
        <sz val="14"/>
        <color rgb="FF000000"/>
        <rFont val="Arial"/>
        <family val="2"/>
      </rPr>
      <t>observations on output correlation list.</t>
    </r>
  </si>
  <si>
    <t>Processing completed</t>
  </si>
  <si>
    <t>Retrieve your results by following the links to your output file(s), above.</t>
  </si>
  <si>
    <t>Processing ended at 17:00:07 on 17NOV24. Total elapsed time: 0 seconds.</t>
  </si>
  <si>
    <t>Housing unit weighted</t>
  </si>
  <si>
    <t>puma22</t>
  </si>
  <si>
    <t>cousub20</t>
  </si>
  <si>
    <t>stab</t>
  </si>
  <si>
    <t>CountyName</t>
  </si>
  <si>
    <t>MCDName</t>
  </si>
  <si>
    <t>PUMA22name</t>
  </si>
  <si>
    <t>hus20</t>
  </si>
  <si>
    <t>puma22-to-cousub20 allocation factor</t>
  </si>
  <si>
    <t>Berkshire MA</t>
  </si>
  <si>
    <t>Adams town, Berkshire MA</t>
  </si>
  <si>
    <t>Berkshire County--Pittsfield</t>
  </si>
  <si>
    <t>Alford town, Berkshire MA</t>
  </si>
  <si>
    <t>Becket town, Berkshire MA</t>
  </si>
  <si>
    <t>Cheshire town, Berkshire MA</t>
  </si>
  <si>
    <t>Clarksburg town, Berkshire MA</t>
  </si>
  <si>
    <t>Dalton town, Berkshire MA</t>
  </si>
  <si>
    <t>Egremont town, Berkshire MA</t>
  </si>
  <si>
    <t>Florida town, Berkshire MA</t>
  </si>
  <si>
    <t>Great Barrington town, Berkshire MA</t>
  </si>
  <si>
    <t>Hancock town, Berkshire MA</t>
  </si>
  <si>
    <t>Hinsdale town, Berkshire MA</t>
  </si>
  <si>
    <t>Lanesborough town, Berkshire MA</t>
  </si>
  <si>
    <t>Lee town, Berkshire MA</t>
  </si>
  <si>
    <t>Lenox town, Berkshire MA</t>
  </si>
  <si>
    <t>Monterey town, Berkshire MA</t>
  </si>
  <si>
    <t>Mount Washington town, Berkshire MA</t>
  </si>
  <si>
    <t>New Ashford town, Berkshire MA</t>
  </si>
  <si>
    <t>New Marlborough town, Berkshire MA</t>
  </si>
  <si>
    <t>North Adams city, Berkshire MA</t>
  </si>
  <si>
    <t>Otis town, Berkshire MA</t>
  </si>
  <si>
    <t>Peru town, Berkshire MA</t>
  </si>
  <si>
    <t>Pittsfield city, Berkshire MA</t>
  </si>
  <si>
    <t>Richmond town, Berkshire MA</t>
  </si>
  <si>
    <t>Sandisfield town, Berkshire MA</t>
  </si>
  <si>
    <t>Savoy town, Berkshire MA</t>
  </si>
  <si>
    <t>Sheffield town, Berkshire MA</t>
  </si>
  <si>
    <t>Stockbridge town, Berkshire MA</t>
  </si>
  <si>
    <t>Tyringham town, Berkshire MA</t>
  </si>
  <si>
    <t>Washington town, Berkshire MA</t>
  </si>
  <si>
    <t>West Stockbridge town, Berkshire MA</t>
  </si>
  <si>
    <t>Williamstown town, Berkshire MA</t>
  </si>
  <si>
    <t>Windsor town, Berkshire MA</t>
  </si>
  <si>
    <t>Franklin MA</t>
  </si>
  <si>
    <t>Ashfield town, Franklin MA</t>
  </si>
  <si>
    <t>Franklin &amp; Hampshire (West, North, East) Counties</t>
  </si>
  <si>
    <t>Bernardston town, Franklin MA</t>
  </si>
  <si>
    <t>Buckland town, Franklin MA</t>
  </si>
  <si>
    <t>Charlemont town, Franklin MA</t>
  </si>
  <si>
    <t>Colrain town, Franklin MA</t>
  </si>
  <si>
    <t>Conway town, Franklin MA</t>
  </si>
  <si>
    <t>Deerfield town, Franklin MA</t>
  </si>
  <si>
    <t>Erving town, Franklin MA</t>
  </si>
  <si>
    <t>Gill town, Franklin MA</t>
  </si>
  <si>
    <t>Greenfield city, Franklin MA</t>
  </si>
  <si>
    <t>Hawley town, Franklin MA</t>
  </si>
  <si>
    <t>Heath town, Franklin MA</t>
  </si>
  <si>
    <t>Leverett town, Franklin MA</t>
  </si>
  <si>
    <t>Leyden town, Franklin MA</t>
  </si>
  <si>
    <t>Monroe town, Franklin MA</t>
  </si>
  <si>
    <t>Montague town, Franklin MA</t>
  </si>
  <si>
    <t>New Salem town, Franklin MA</t>
  </si>
  <si>
    <t>Northfield town, Franklin MA</t>
  </si>
  <si>
    <t>Orange town, Franklin MA</t>
  </si>
  <si>
    <t>Rowe town, Franklin MA</t>
  </si>
  <si>
    <t>Shelburne town, Franklin MA</t>
  </si>
  <si>
    <t>Shutesbury town, Franklin MA</t>
  </si>
  <si>
    <t>Sunderland town, Franklin MA</t>
  </si>
  <si>
    <t>Warwick town, Franklin MA</t>
  </si>
  <si>
    <t>Wendell town, Franklin MA</t>
  </si>
  <si>
    <t>Whately town, Franklin MA</t>
  </si>
  <si>
    <t>Hampshire MA</t>
  </si>
  <si>
    <t>Belchertown town, Hampshire MA</t>
  </si>
  <si>
    <t>Chesterfield town, Hampshire MA</t>
  </si>
  <si>
    <t>Cummington town, Hampshire MA</t>
  </si>
  <si>
    <t>Goshen town, Hampshire MA</t>
  </si>
  <si>
    <t>Hatfield town, Hampshire MA</t>
  </si>
  <si>
    <t>Huntington town, Hampshire MA</t>
  </si>
  <si>
    <t>Middlefield town, Hampshire MA</t>
  </si>
  <si>
    <t>Pelham town, Hampshire MA</t>
  </si>
  <si>
    <t>Plainfield town, Hampshire MA</t>
  </si>
  <si>
    <t>Southampton town, Hampshire MA</t>
  </si>
  <si>
    <t>Ware town, Hampshire MA</t>
  </si>
  <si>
    <t>Westhampton town, Hampshire MA</t>
  </si>
  <si>
    <t>Williamsburg town, Hampshire MA</t>
  </si>
  <si>
    <t>Worthington town, Hampshire MA</t>
  </si>
  <si>
    <t>Amherst Town city, Hampshire MA</t>
  </si>
  <si>
    <t>Hampshire County (South)--Northampton</t>
  </si>
  <si>
    <t>Easthampton Town city, Hampshire MA</t>
  </si>
  <si>
    <t>Granby town, Hampshire MA</t>
  </si>
  <si>
    <t>Hadley town, Hampshire MA</t>
  </si>
  <si>
    <t>Northampton city, Hampshire MA</t>
  </si>
  <si>
    <t>South Hadley town, Hampshire MA</t>
  </si>
  <si>
    <t>Hampden MA</t>
  </si>
  <si>
    <t>Agawam Town city, Hampden MA</t>
  </si>
  <si>
    <t>Hampden County (West)--Westfield &amp; Holyoke</t>
  </si>
  <si>
    <t>Blandford town, Hampden MA</t>
  </si>
  <si>
    <t>Chester town, Hampden MA</t>
  </si>
  <si>
    <t>Granville town, Hampden MA</t>
  </si>
  <si>
    <t>Holyoke city, Hampden MA</t>
  </si>
  <si>
    <t>Montgomery town, Hampden MA</t>
  </si>
  <si>
    <t>Russell town, Hampden MA</t>
  </si>
  <si>
    <t>Southwick town, Hampden MA</t>
  </si>
  <si>
    <t>Tolland town, Hampden MA</t>
  </si>
  <si>
    <t>Westfield city, Hampden MA</t>
  </si>
  <si>
    <t>West Springfield Town city, Hampden MA</t>
  </si>
  <si>
    <t>Springfield city, Hampden MA</t>
  </si>
  <si>
    <t>Hampden County (Central)--Springfield</t>
  </si>
  <si>
    <t>Brimfield town, Hampden MA</t>
  </si>
  <si>
    <t>Hampden County (East)--Chicopee</t>
  </si>
  <si>
    <t>Chicopee city, Hampden MA</t>
  </si>
  <si>
    <t>East Longmeadow town, Hampden MA</t>
  </si>
  <si>
    <t>Hampden town, Hampden MA</t>
  </si>
  <si>
    <t>Holland town, Hampden MA</t>
  </si>
  <si>
    <t>Longmeadow town, Hampden MA</t>
  </si>
  <si>
    <t>Ludlow town, Hampden MA</t>
  </si>
  <si>
    <t>Monson town, Hampden MA</t>
  </si>
  <si>
    <t>Palmer Town city, Hampden MA</t>
  </si>
  <si>
    <t>Wales town, Hampden MA</t>
  </si>
  <si>
    <t>Wilbraham town, Hampden MA</t>
  </si>
  <si>
    <t>Worcester MA</t>
  </si>
  <si>
    <t>Ashburnham town, Worcester MA</t>
  </si>
  <si>
    <t>Worcester County (Northwest)--Gardner</t>
  </si>
  <si>
    <t>Athol town, Worcester MA</t>
  </si>
  <si>
    <t>Barre town, Worcester MA</t>
  </si>
  <si>
    <t>Clinton town, Worcester MA</t>
  </si>
  <si>
    <t>Gardner city, Worcester MA</t>
  </si>
  <si>
    <t>Hardwick town, Worcester MA</t>
  </si>
  <si>
    <t>Hubbardston town, Worcester MA</t>
  </si>
  <si>
    <t>New Braintree town, Worcester MA</t>
  </si>
  <si>
    <t>Petersham town, Worcester MA</t>
  </si>
  <si>
    <t>Phillipston town, Worcester MA</t>
  </si>
  <si>
    <t>Princeton town, Worcester MA</t>
  </si>
  <si>
    <t>Royalston town, Worcester MA</t>
  </si>
  <si>
    <t>Sterling town, Worcester MA</t>
  </si>
  <si>
    <t>Templeton town, Worcester MA</t>
  </si>
  <si>
    <t>Westminster town, Worcester MA</t>
  </si>
  <si>
    <t>Winchendon town, Worcester MA</t>
  </si>
  <si>
    <t>Bolton town, Worcester MA</t>
  </si>
  <si>
    <t>Worcester County (Northeast)--Fitchburg, Leominster &amp; Lunenburg</t>
  </si>
  <si>
    <t>Fitchburg city, Worcester MA</t>
  </si>
  <si>
    <t>Harvard town, Worcester MA</t>
  </si>
  <si>
    <t>Lancaster town, Worcester MA</t>
  </si>
  <si>
    <t>Leominster city, Worcester MA</t>
  </si>
  <si>
    <t>Lunenburg town, Worcester MA</t>
  </si>
  <si>
    <t>Berlin town, Worcester MA</t>
  </si>
  <si>
    <t>Worcester County (East Central)--Outside Worcester City</t>
  </si>
  <si>
    <t>Boylston town, Worcester MA</t>
  </si>
  <si>
    <t>Grafton town, Worcester MA</t>
  </si>
  <si>
    <t>Milford town, Worcester MA</t>
  </si>
  <si>
    <t>Northborough town, Worcester MA</t>
  </si>
  <si>
    <t>Shrewsbury town, Worcester MA</t>
  </si>
  <si>
    <t>Southborough town, Worcester MA</t>
  </si>
  <si>
    <t>Upton town, Worcester MA</t>
  </si>
  <si>
    <t>Westborough town, Worcester MA</t>
  </si>
  <si>
    <t>Worcester city, Worcester MA</t>
  </si>
  <si>
    <t>Worcester City (East)</t>
  </si>
  <si>
    <t>Worcester City (West)</t>
  </si>
  <si>
    <t>Auburn town, Worcester MA</t>
  </si>
  <si>
    <t>Worcester County (West Central)--Outside Worcester City</t>
  </si>
  <si>
    <t>Brookfield town, Worcester MA</t>
  </si>
  <si>
    <t>East Brookfield town, Worcester MA</t>
  </si>
  <si>
    <t>Holden town, Worcester MA</t>
  </si>
  <si>
    <t>Leicester town, Worcester MA</t>
  </si>
  <si>
    <t>Millbury town, Worcester MA</t>
  </si>
  <si>
    <t>North Brookfield town, Worcester MA</t>
  </si>
  <si>
    <t>Oakham town, Worcester MA</t>
  </si>
  <si>
    <t>Paxton town, Worcester MA</t>
  </si>
  <si>
    <t>Rutland town, Worcester MA</t>
  </si>
  <si>
    <t>Spencer town, Worcester MA</t>
  </si>
  <si>
    <t>Warren town, Worcester MA</t>
  </si>
  <si>
    <t>West Boylston town, Worcester MA</t>
  </si>
  <si>
    <t>West Brookfield town, Worcester MA</t>
  </si>
  <si>
    <t>Blackstone town, Worcester MA</t>
  </si>
  <si>
    <t>Worcester County (South)</t>
  </si>
  <si>
    <t>Charlton town, Worcester MA</t>
  </si>
  <si>
    <t>Douglas town, Worcester MA</t>
  </si>
  <si>
    <t>Dudley town, Worcester MA</t>
  </si>
  <si>
    <t>Hopedale town, Worcester MA</t>
  </si>
  <si>
    <t>Mendon town, Worcester MA</t>
  </si>
  <si>
    <t>Millville town, Worcester MA</t>
  </si>
  <si>
    <t>Northbridge town, Worcester MA</t>
  </si>
  <si>
    <t>Oxford town, Worcester MA</t>
  </si>
  <si>
    <t>Southbridge Town city, Worcester MA</t>
  </si>
  <si>
    <t>Sturbridge town, Worcester MA</t>
  </si>
  <si>
    <t>Sutton town, Worcester MA</t>
  </si>
  <si>
    <t>Uxbridge town, Worcester MA</t>
  </si>
  <si>
    <t>Webster town, Worcester MA</t>
  </si>
  <si>
    <t>Middlesex MA</t>
  </si>
  <si>
    <t>Ashby town, Middlesex MA</t>
  </si>
  <si>
    <t>Middlesex County (Northwest)--Outside Lowell</t>
  </si>
  <si>
    <t>Ayer town, Middlesex MA</t>
  </si>
  <si>
    <t>Chelmsford town, Middlesex MA</t>
  </si>
  <si>
    <t>Dunstable town, Middlesex MA</t>
  </si>
  <si>
    <t>Groton town, Middlesex MA</t>
  </si>
  <si>
    <t>Pepperell town, Middlesex MA</t>
  </si>
  <si>
    <t>Shirley town, Middlesex MA</t>
  </si>
  <si>
    <t>Townsend town, Middlesex MA</t>
  </si>
  <si>
    <t>Tyngsborough town, Middlesex MA</t>
  </si>
  <si>
    <t>Westford town, Middlesex MA</t>
  </si>
  <si>
    <t>Lowell city, Middlesex MA</t>
  </si>
  <si>
    <t>Middlesex County--Lowell</t>
  </si>
  <si>
    <t>Billerica town, Middlesex MA</t>
  </si>
  <si>
    <t>Middlesex County (Northeast)--Billerica, Tewksbury &amp; Dracut</t>
  </si>
  <si>
    <t>Dracut town, Middlesex MA</t>
  </si>
  <si>
    <t>Tewksbury town, Middlesex MA</t>
  </si>
  <si>
    <t>Acton town, Middlesex MA</t>
  </si>
  <si>
    <t>Middlesex County (West Central)</t>
  </si>
  <si>
    <t>Boxborough town, Middlesex MA</t>
  </si>
  <si>
    <t>Carlisle town, Middlesex MA</t>
  </si>
  <si>
    <t>Concord town, Middlesex MA</t>
  </si>
  <si>
    <t>Hudson town, Middlesex MA</t>
  </si>
  <si>
    <t>Littleton town, Middlesex MA</t>
  </si>
  <si>
    <t>Maynard town, Middlesex MA</t>
  </si>
  <si>
    <t>Stow town, Middlesex MA</t>
  </si>
  <si>
    <t>Sudbury town, Middlesex MA</t>
  </si>
  <si>
    <t>Framingham city, Middlesex MA</t>
  </si>
  <si>
    <t>Middlesex County--Framingham &amp; Marlborough</t>
  </si>
  <si>
    <t>Marlborough city, Middlesex MA</t>
  </si>
  <si>
    <t>Ashland town, Middlesex MA</t>
  </si>
  <si>
    <t>Middlesex County (Southwest)</t>
  </si>
  <si>
    <t>Holliston town, Middlesex MA</t>
  </si>
  <si>
    <t>Hopkinton town, Middlesex MA</t>
  </si>
  <si>
    <t>Natick town, Middlesex MA</t>
  </si>
  <si>
    <t>Sherborn town, Middlesex MA</t>
  </si>
  <si>
    <t>Wayland town, Middlesex MA</t>
  </si>
  <si>
    <t>Bedford town, Middlesex MA</t>
  </si>
  <si>
    <t>Middlesex County--Lexington, Burlington &amp; Wilmington</t>
  </si>
  <si>
    <t>Burlington town, Middlesex MA</t>
  </si>
  <si>
    <t>Lexington town, Middlesex MA</t>
  </si>
  <si>
    <t>Lincoln town, Middlesex MA</t>
  </si>
  <si>
    <t>Weston town, Middlesex MA</t>
  </si>
  <si>
    <t>Wilmington town, Middlesex MA</t>
  </si>
  <si>
    <t>Winchester town, Middlesex MA</t>
  </si>
  <si>
    <t>Melrose city, Middlesex MA</t>
  </si>
  <si>
    <t>Middlesex County--Woburn, Melrose &amp; Reading</t>
  </si>
  <si>
    <t>North Reading town, Middlesex MA</t>
  </si>
  <si>
    <t>Reading town, Middlesex MA</t>
  </si>
  <si>
    <t>Stoneham town, Middlesex MA</t>
  </si>
  <si>
    <t>Wakefield town, Middlesex MA</t>
  </si>
  <si>
    <t>Woburn city, Middlesex MA</t>
  </si>
  <si>
    <t>Malden city, Middlesex MA</t>
  </si>
  <si>
    <t>Middlesex County (East)--Malden &amp; Medford</t>
  </si>
  <si>
    <t>Medford city, Middlesex MA</t>
  </si>
  <si>
    <t>Everett city, Middlesex MA</t>
  </si>
  <si>
    <t>Middlesex County (East)--Somerville &amp; Everett</t>
  </si>
  <si>
    <t>Somerville city, Middlesex MA</t>
  </si>
  <si>
    <t>Cambridge city, Middlesex MA</t>
  </si>
  <si>
    <t>Middlesex County (East)--Cambridge</t>
  </si>
  <si>
    <t>Arlington town, Middlesex MA</t>
  </si>
  <si>
    <t>Middlesex County--Watertown, Arlington &amp; Belmont</t>
  </si>
  <si>
    <t>Belmont town, Middlesex MA</t>
  </si>
  <si>
    <t>Watertown Town city, Middlesex MA</t>
  </si>
  <si>
    <t>Newton city, Middlesex MA</t>
  </si>
  <si>
    <t>Middlesex County--Newton &amp; Waltham</t>
  </si>
  <si>
    <t>Waltham city, Middlesex MA</t>
  </si>
  <si>
    <t>Essex MA</t>
  </si>
  <si>
    <t>Haverhill city, Essex MA</t>
  </si>
  <si>
    <t>Essex County (Northwest)--Haverhill &amp; Methuen</t>
  </si>
  <si>
    <t>Methuen Town city, Essex MA</t>
  </si>
  <si>
    <t>Andover town, Essex MA</t>
  </si>
  <si>
    <t>Essex County (West)--Lawrence &amp; Andover</t>
  </si>
  <si>
    <t>Lawrence city, Essex MA</t>
  </si>
  <si>
    <t>Amesbury Town city, Essex MA</t>
  </si>
  <si>
    <t>Essex County (North)--Newburyport, Amesbury &amp; North Andover</t>
  </si>
  <si>
    <t>Boxford town, Essex MA</t>
  </si>
  <si>
    <t>Georgetown town, Essex MA</t>
  </si>
  <si>
    <t>Groveland town, Essex MA</t>
  </si>
  <si>
    <t>Merrimac town, Essex MA</t>
  </si>
  <si>
    <t>Newbury town, Essex MA</t>
  </si>
  <si>
    <t>Newburyport city, Essex MA</t>
  </si>
  <si>
    <t>North Andover town, Essex MA</t>
  </si>
  <si>
    <t>Rowley town, Essex MA</t>
  </si>
  <si>
    <t>Salisbury town, Essex MA</t>
  </si>
  <si>
    <t>West Newbury town, Essex MA</t>
  </si>
  <si>
    <t>Danvers town, Essex MA</t>
  </si>
  <si>
    <t>Essex County (Central)--Peabody, Danvers &amp; Saugus</t>
  </si>
  <si>
    <t>Essex town, Essex MA</t>
  </si>
  <si>
    <t>Hamilton town, Essex MA</t>
  </si>
  <si>
    <t>Ipswich town, Essex MA</t>
  </si>
  <si>
    <t>Lynnfield town, Essex MA</t>
  </si>
  <si>
    <t>Middleton town, Essex MA</t>
  </si>
  <si>
    <t>Peabody city, Essex MA</t>
  </si>
  <si>
    <t>Saugus town, Essex MA</t>
  </si>
  <si>
    <t>Topsfield town, Essex MA</t>
  </si>
  <si>
    <t>Wenham town, Essex MA</t>
  </si>
  <si>
    <t>Lynn city, Essex MA</t>
  </si>
  <si>
    <t>Essex County--Lynn &amp; Nahant</t>
  </si>
  <si>
    <t>Nahant town, Essex MA</t>
  </si>
  <si>
    <t>Beverly city, Essex MA</t>
  </si>
  <si>
    <t>Essex County (South Coastline)--Salem, Beverly &amp; Gloucester</t>
  </si>
  <si>
    <t>Gloucester city, Essex MA</t>
  </si>
  <si>
    <t>Manchester-by-the-Sea town, Essex MA</t>
  </si>
  <si>
    <t>Marblehead town, Essex MA</t>
  </si>
  <si>
    <t>Rockport town, Essex MA</t>
  </si>
  <si>
    <t>Salem city, Essex MA</t>
  </si>
  <si>
    <t>Swampscott town, Essex MA</t>
  </si>
  <si>
    <t>Suffolk MA</t>
  </si>
  <si>
    <t>Boston city, Suffolk MA</t>
  </si>
  <si>
    <t>Boston City--Allston, Brighton &amp; Fenway</t>
  </si>
  <si>
    <t>Boston City--Back Bay, Beacon Hill, Charlestown, East Boston, Central &amp; South End</t>
  </si>
  <si>
    <t>Revere city, Suffolk MA</t>
  </si>
  <si>
    <t>Boston City--Dorchester &amp; South Boston</t>
  </si>
  <si>
    <t>Boston City--Mattapan &amp; Roxbury</t>
  </si>
  <si>
    <t>Boston City--Hyde Park, Jamaica Plain, Roslindale &amp; West Roxbury</t>
  </si>
  <si>
    <t>Chelsea city, Suffolk MA</t>
  </si>
  <si>
    <t>Suffolk County (North)--Revere, Chelsea &amp; Winthrop</t>
  </si>
  <si>
    <t>Winthrop Town city, Suffolk MA</t>
  </si>
  <si>
    <t>Norfolk MA</t>
  </si>
  <si>
    <t>Dover town, Norfolk MA</t>
  </si>
  <si>
    <t>Norfolk County (Northwest)--Needham, Wellesley &amp; Westwood</t>
  </si>
  <si>
    <t>Medfield town, Norfolk MA</t>
  </si>
  <si>
    <t>Medway town, Norfolk MA</t>
  </si>
  <si>
    <t>Millis town, Norfolk MA</t>
  </si>
  <si>
    <t>Needham town, Norfolk MA</t>
  </si>
  <si>
    <t>Wellesley town, Norfolk MA</t>
  </si>
  <si>
    <t>Westwood town, Norfolk MA</t>
  </si>
  <si>
    <t>Brookline town, Norfolk MA</t>
  </si>
  <si>
    <t>Norfolk County--Brookline, Milton &amp; Dedham</t>
  </si>
  <si>
    <t>Dedham town, Norfolk MA</t>
  </si>
  <si>
    <t>Milton town, Norfolk MA</t>
  </si>
  <si>
    <t>Quincy city, Norfolk MA</t>
  </si>
  <si>
    <t>Norfolk County--Quincy</t>
  </si>
  <si>
    <t>Braintree Town city, Norfolk MA</t>
  </si>
  <si>
    <t>Norfolk County (Northeast)--Weymouth, Braintree, Randolph &amp; Cohasset</t>
  </si>
  <si>
    <t>Cohasset town, Norfolk MA</t>
  </si>
  <si>
    <t>Randolph Town city, Norfolk MA</t>
  </si>
  <si>
    <t>Weymouth Town city, Norfolk MA</t>
  </si>
  <si>
    <t>Avon town, Norfolk MA</t>
  </si>
  <si>
    <t>Norfolk County (Central)--Norwood, Stoughton &amp; Canton</t>
  </si>
  <si>
    <t>Canton town, Norfolk MA</t>
  </si>
  <si>
    <t>Holbrook town, Norfolk MA</t>
  </si>
  <si>
    <t>Norwood town, Norfolk MA</t>
  </si>
  <si>
    <t>Sharon town, Norfolk MA</t>
  </si>
  <si>
    <t>Stoughton town, Norfolk MA</t>
  </si>
  <si>
    <t>Bellingham town, Norfolk MA</t>
  </si>
  <si>
    <t>Norfolk County (Southwest)--Franklin, Walpole &amp; Foxborough</t>
  </si>
  <si>
    <t>Foxborough town, Norfolk MA</t>
  </si>
  <si>
    <t>Franklin Town city, Norfolk MA</t>
  </si>
  <si>
    <t>Norfolk town, Norfolk MA</t>
  </si>
  <si>
    <t>Plainville town, Norfolk MA</t>
  </si>
  <si>
    <t>Walpole town, Norfolk MA</t>
  </si>
  <si>
    <t>Wrentham town, Norfolk MA</t>
  </si>
  <si>
    <t>Bristol MA</t>
  </si>
  <si>
    <t>Attleboro city, Bristol MA</t>
  </si>
  <si>
    <t>Bristol County--Attleboro, North Attleborough &amp; Swansea</t>
  </si>
  <si>
    <t>North Attleborough Town city, Bristol MA</t>
  </si>
  <si>
    <t>Rehoboth town, Bristol MA</t>
  </si>
  <si>
    <t>Seekonk town, Bristol MA</t>
  </si>
  <si>
    <t>Swansea town, Bristol MA</t>
  </si>
  <si>
    <t>Berkley town, Bristol MA</t>
  </si>
  <si>
    <t>Bristol County--Taunton, Easton &amp; Mansfield</t>
  </si>
  <si>
    <t>Dighton town, Bristol MA</t>
  </si>
  <si>
    <t>Easton town, Bristol MA</t>
  </si>
  <si>
    <t>Mansfield town, Bristol MA</t>
  </si>
  <si>
    <t>Norton town, Bristol MA</t>
  </si>
  <si>
    <t>Raynham town, Bristol MA</t>
  </si>
  <si>
    <t>Taunton city, Bristol MA</t>
  </si>
  <si>
    <t>Acushnet town, Bristol MA</t>
  </si>
  <si>
    <t>Bristol County (Central)--Fall River, Somerset &amp; Acushnet</t>
  </si>
  <si>
    <t>Fall River city, Bristol MA</t>
  </si>
  <si>
    <t>Freetown town, Bristol MA</t>
  </si>
  <si>
    <t>Somerset town, Bristol MA</t>
  </si>
  <si>
    <t>Dartmouth town, Bristol MA</t>
  </si>
  <si>
    <t>Bristol County (South)--New Bedford, Dartmouth &amp; Westport</t>
  </si>
  <si>
    <t>Fairhaven town, Bristol MA</t>
  </si>
  <si>
    <t>New Bedford city, Bristol MA</t>
  </si>
  <si>
    <t>Westport town, Bristol MA</t>
  </si>
  <si>
    <t>Plymouth MA</t>
  </si>
  <si>
    <t>Brockton city, Plymouth MA</t>
  </si>
  <si>
    <t>Plymouth County--Brockton</t>
  </si>
  <si>
    <t>Abington town, Plymouth MA</t>
  </si>
  <si>
    <t>Plymouth County (West)--Bridgewater, Abington &amp; Whitman</t>
  </si>
  <si>
    <t>Bridgewater Town city, Plymouth MA</t>
  </si>
  <si>
    <t>East Bridgewater town, Plymouth MA</t>
  </si>
  <si>
    <t>Halifax town, Plymouth MA</t>
  </si>
  <si>
    <t>Hanover town, Plymouth MA</t>
  </si>
  <si>
    <t>Hanson town, Plymouth MA</t>
  </si>
  <si>
    <t>Kingston town, Plymouth MA</t>
  </si>
  <si>
    <t>Plympton town, Plymouth MA</t>
  </si>
  <si>
    <t>West Bridgewater town, Plymouth MA</t>
  </si>
  <si>
    <t>Whitman town, Plymouth MA</t>
  </si>
  <si>
    <t>Duxbury town, Plymouth MA</t>
  </si>
  <si>
    <t>Plymouth County (North)--Marshfield, Hingham &amp; Scituate</t>
  </si>
  <si>
    <t>Hingham town, Plymouth MA</t>
  </si>
  <si>
    <t>Hull town, Plymouth MA</t>
  </si>
  <si>
    <t>Marshfield town, Plymouth MA</t>
  </si>
  <si>
    <t>Norwell town, Plymouth MA</t>
  </si>
  <si>
    <t>Pembroke town, Plymouth MA</t>
  </si>
  <si>
    <t>Rockland town, Plymouth MA</t>
  </si>
  <si>
    <t>Scituate town, Plymouth MA</t>
  </si>
  <si>
    <t>Carver town, Plymouth MA</t>
  </si>
  <si>
    <t>Plymouth County (South)--Plymouth Town, Middleborough &amp; Wareham</t>
  </si>
  <si>
    <t>Lakeville town, Plymouth MA</t>
  </si>
  <si>
    <t>Marion town, Plymouth MA</t>
  </si>
  <si>
    <t>Mattapoisett town, Plymouth MA</t>
  </si>
  <si>
    <t>Middleborough town, Plymouth MA</t>
  </si>
  <si>
    <t>Plymouth town, Plymouth MA</t>
  </si>
  <si>
    <t>Rochester town, Plymouth MA</t>
  </si>
  <si>
    <t>Wareham town, Plymouth MA</t>
  </si>
  <si>
    <t>Barnstable MA</t>
  </si>
  <si>
    <t>Barnstable Town city, Barnstable MA</t>
  </si>
  <si>
    <t>Barnstable County (West)--Inner Cape Cod Towns &amp; Barnstable Town City</t>
  </si>
  <si>
    <t>Bourne town, Barnstable MA</t>
  </si>
  <si>
    <t>Falmouth town, Barnstable MA</t>
  </si>
  <si>
    <t>Mashpee town, Barnstable MA</t>
  </si>
  <si>
    <t>Sandwich town, Barnstable MA</t>
  </si>
  <si>
    <t>Brewster town, Barnstable MA</t>
  </si>
  <si>
    <t>Barnstable (East), Dukes &amp; Nantucket Counties--Outer Cape Cod Towns</t>
  </si>
  <si>
    <t>Chatham town, Barnstable MA</t>
  </si>
  <si>
    <t>Dennis town, Barnstable MA</t>
  </si>
  <si>
    <t>Eastham town, Barnstable MA</t>
  </si>
  <si>
    <t>Harwich town, Barnstable MA</t>
  </si>
  <si>
    <t>Orleans town, Barnstable MA</t>
  </si>
  <si>
    <t>Provincetown town, Barnstable MA</t>
  </si>
  <si>
    <t>Truro town, Barnstable MA</t>
  </si>
  <si>
    <t>Wellfleet town, Barnstable MA</t>
  </si>
  <si>
    <t>Yarmouth town, Barnstable MA</t>
  </si>
  <si>
    <t>Dukes MA</t>
  </si>
  <si>
    <t>Aquinnah town, Dukes MA</t>
  </si>
  <si>
    <t>Chilmark town, Dukes MA</t>
  </si>
  <si>
    <t>Edgartown town, Dukes MA</t>
  </si>
  <si>
    <t>Gosnold town, Dukes MA</t>
  </si>
  <si>
    <t>Oak Bluffs town, Dukes MA</t>
  </si>
  <si>
    <t>Tisbury town, Dukes MA</t>
  </si>
  <si>
    <t>West Tisbury town, Dukes MA</t>
  </si>
  <si>
    <t>Nantucket MA</t>
  </si>
  <si>
    <t>Nantucket town, Nantucket MA</t>
  </si>
  <si>
    <t>CleanMCD</t>
  </si>
  <si>
    <t>hud code</t>
  </si>
  <si>
    <t>hud name</t>
  </si>
  <si>
    <t>Row Labels</t>
  </si>
  <si>
    <t>Grand Total</t>
  </si>
  <si>
    <t>Sum of puma22-to-cousub20 allocation factor</t>
  </si>
  <si>
    <t>HUD_METRO_CODE</t>
  </si>
  <si>
    <t>HUD_METRO_NAME</t>
  </si>
  <si>
    <t>8</t>
  </si>
  <si>
    <t>9</t>
  </si>
  <si>
    <t>10</t>
  </si>
  <si>
    <t>11</t>
  </si>
  <si>
    <t>12</t>
  </si>
  <si>
    <t>13</t>
  </si>
  <si>
    <t>15</t>
  </si>
  <si>
    <t>INCOME_CLASSIFICATION_HUD</t>
  </si>
  <si>
    <t>Standarddeviation</t>
  </si>
  <si>
    <t>varianceis4/80sumofsquares</t>
  </si>
  <si>
    <t>metro_majority_name</t>
  </si>
  <si>
    <t xml:space="preserve">Sum(IIf([np_unemployed]&gt;0,[h25_2023_1yr_excerpt]![wgtp],0))/Sum([h25_2023_1yr_excerpt]![wgtp]) AS unemPrate, </t>
  </si>
  <si>
    <t>Sum(IIf([np_unemployed]&gt;0,[h25_2023_1yr_excerpt]![wgtp],0))/Sum([h25_2023_1yr_excerpt]![wgtp]) AS unemPrate,</t>
  </si>
  <si>
    <t>unemPrate</t>
  </si>
  <si>
    <t>unemPrate1</t>
  </si>
  <si>
    <t>unemPrate2</t>
  </si>
  <si>
    <t>unemPrate3</t>
  </si>
  <si>
    <t>unemPrate4</t>
  </si>
  <si>
    <t>unemPrate5</t>
  </si>
  <si>
    <t>unemPrate6</t>
  </si>
  <si>
    <t>unemPrate7</t>
  </si>
  <si>
    <t>unemPrate8</t>
  </si>
  <si>
    <t>unemPrate9</t>
  </si>
  <si>
    <t>unemPrate10</t>
  </si>
  <si>
    <t>unemPrate11</t>
  </si>
  <si>
    <t>unemPrate12</t>
  </si>
  <si>
    <t>unemPrate13</t>
  </si>
  <si>
    <t>unemPrate14</t>
  </si>
  <si>
    <t>unemPrate15</t>
  </si>
  <si>
    <t>unemPrate16</t>
  </si>
  <si>
    <t>unemPrate17</t>
  </si>
  <si>
    <t>unemPrate18</t>
  </si>
  <si>
    <t>unemPrate19</t>
  </si>
  <si>
    <t>unemPrate20</t>
  </si>
  <si>
    <t>unemPrate21</t>
  </si>
  <si>
    <t>unemPrate22</t>
  </si>
  <si>
    <t>unemPrate23</t>
  </si>
  <si>
    <t>unemPrate24</t>
  </si>
  <si>
    <t>unemPrate25</t>
  </si>
  <si>
    <t>unemPrate26</t>
  </si>
  <si>
    <t>unemPrate27</t>
  </si>
  <si>
    <t>unemPrate28</t>
  </si>
  <si>
    <t>unemPrate29</t>
  </si>
  <si>
    <t>unemPrate30</t>
  </si>
  <si>
    <t>unemPrate31</t>
  </si>
  <si>
    <t>unemPrate32</t>
  </si>
  <si>
    <t>unemPrate33</t>
  </si>
  <si>
    <t>unemPrate34</t>
  </si>
  <si>
    <t>unemPrate35</t>
  </si>
  <si>
    <t>unemPrate36</t>
  </si>
  <si>
    <t>unemPrate37</t>
  </si>
  <si>
    <t>unemPrate38</t>
  </si>
  <si>
    <t>unemPrate39</t>
  </si>
  <si>
    <t>unemPrate40</t>
  </si>
  <si>
    <t>unemPrate41</t>
  </si>
  <si>
    <t>unemPrate42</t>
  </si>
  <si>
    <t>unemPrate43</t>
  </si>
  <si>
    <t>unemPrate44</t>
  </si>
  <si>
    <t>unemPrate45</t>
  </si>
  <si>
    <t>unemPrate46</t>
  </si>
  <si>
    <t>unemPrate47</t>
  </si>
  <si>
    <t>unemPrate48</t>
  </si>
  <si>
    <t>unemPrate49</t>
  </si>
  <si>
    <t>unemPrate50</t>
  </si>
  <si>
    <t>unemPrate51</t>
  </si>
  <si>
    <t>unemPrate52</t>
  </si>
  <si>
    <t>unemPrate53</t>
  </si>
  <si>
    <t>unemPrate54</t>
  </si>
  <si>
    <t>unemPrate55</t>
  </si>
  <si>
    <t>unemPrate56</t>
  </si>
  <si>
    <t>unemPrate57</t>
  </si>
  <si>
    <t>unemPrate58</t>
  </si>
  <si>
    <t>unemPrate59</t>
  </si>
  <si>
    <t>unemPrate60</t>
  </si>
  <si>
    <t>unemPrate61</t>
  </si>
  <si>
    <t>unemPrate62</t>
  </si>
  <si>
    <t>unemPrate63</t>
  </si>
  <si>
    <t>unemPrate64</t>
  </si>
  <si>
    <t>unemPrate65</t>
  </si>
  <si>
    <t>unemPrate66</t>
  </si>
  <si>
    <t>unemPrate67</t>
  </si>
  <si>
    <t>unemPrate68</t>
  </si>
  <si>
    <t>unemPrate69</t>
  </si>
  <si>
    <t>unemPrate70</t>
  </si>
  <si>
    <t>unemPrate71</t>
  </si>
  <si>
    <t>unemPrate72</t>
  </si>
  <si>
    <t>unemPrate73</t>
  </si>
  <si>
    <t>unemPrate74</t>
  </si>
  <si>
    <t>unemPrate75</t>
  </si>
  <si>
    <t>unemPrate76</t>
  </si>
  <si>
    <t>unemPrate77</t>
  </si>
  <si>
    <t>unemPrate78</t>
  </si>
  <si>
    <t>unemPrate79</t>
  </si>
  <si>
    <t>unemPrate80</t>
  </si>
  <si>
    <t>SE</t>
  </si>
  <si>
    <t>Squared differences</t>
  </si>
  <si>
    <t>Z stat vs ELI Rate</t>
  </si>
  <si>
    <t>weighted unemployment rates -- 2023 data</t>
  </si>
  <si>
    <t>unemPrate: Sum(IIf([np_unemployed]&gt;0,[Psam_h25_2023_1yr]![wgtp],0))/Sum([Psam_h25_2023_1yr]![wgtp])</t>
  </si>
  <si>
    <t>https://data.census.gov/table/ACSDT1Y2023.B19113?q=median%20family%20income%20&amp;g=040XX00US25_310XX00US12700,14460,38340,39300,44140,47240,49340</t>
  </si>
  <si>
    <t>Basic count checks</t>
  </si>
  <si>
    <t>PIVOT TABLE EXTRACTION</t>
  </si>
  <si>
    <t>VALUES FROM PIVOT TABLE SORTED</t>
  </si>
  <si>
    <t>INCOME_CLASSIFICATION_HUD 2023</t>
  </si>
  <si>
    <t>level_pct_cbsa_pov-Ma -- 22</t>
  </si>
  <si>
    <t>Why is the ELI count higher in 2023?</t>
  </si>
  <si>
    <t>1 Person</t>
  </si>
  <si>
    <t>2 Person</t>
  </si>
  <si>
    <t>3 Person</t>
  </si>
  <si>
    <t>4 Person</t>
  </si>
  <si>
    <t>5 Person</t>
  </si>
  <si>
    <t>6 Person</t>
  </si>
  <si>
    <t>7 Person</t>
  </si>
  <si>
    <t>8 Person</t>
  </si>
  <si>
    <t>--&gt; Poverty 2023 = 14580, 5140</t>
  </si>
  <si>
    <t>--&gt; Poverty 2022 = 13590, 4720</t>
  </si>
  <si>
    <t>HUD AMI 2022 30%</t>
  </si>
  <si>
    <t>HUD AMI 2023 30%</t>
  </si>
  <si>
    <t>Total AMI: Median Family Income 2023</t>
  </si>
  <si>
    <t>Total AMI: Median Family Income 2022</t>
  </si>
  <si>
    <t>2023 hud method</t>
  </si>
  <si>
    <t>median2022</t>
  </si>
  <si>
    <t>State HUD 2022 MFI-&gt; result in pct computation</t>
  </si>
  <si>
    <t>State  Hud 2023 MFI-&gt;result in pct computation</t>
  </si>
  <si>
    <t>New approach, CBSA Income, Poverty THRESHOLDS, 2023</t>
  </si>
  <si>
    <t>Is it poverty related -- NO, Poverty &lt;&lt; Median stateside</t>
  </si>
  <si>
    <t>Comparing three income classifications -- first two are same method, 2022 vs 2023 (not quite same, was poverty guidelines in 22, thresholds for poverty in 2023</t>
  </si>
  <si>
    <t>VARIANCE ANALYSIS FOR LEVELS</t>
  </si>
  <si>
    <t>Comparing counts to see change</t>
  </si>
  <si>
    <t>Comparing AMIs to see change</t>
  </si>
  <si>
    <t>2022 hud method ELI</t>
  </si>
  <si>
    <t>IIf(base_person( &gt;INSERT INCOME&lt;*0.3,[np])&gt;[adjusted_hh_income],"eli","not")</t>
  </si>
  <si>
    <t>in this sheet, comparing level counts from 2023 and 2023 -- 2023 is surprisingly higher, but get to 327,000 ballpark by three methods, so accept it that the number work out  that way</t>
  </si>
  <si>
    <t>Note the swings in Barnstable and Brockton -- suggests risky to use smaller numbers</t>
  </si>
  <si>
    <t>looking at tenure type</t>
  </si>
  <si>
    <t>NP&gt;0</t>
  </si>
  <si>
    <t>4 as % of all occupied</t>
  </si>
  <si>
    <t>4 as % of not owned (3/4)</t>
  </si>
  <si>
    <t>RNTP and GRNTP &gt; 0 for all Ten 3</t>
  </si>
  <si>
    <t xml:space="preserve">NOTE: </t>
  </si>
  <si>
    <t>GRNTP and RNTP is zero for all Ten 4</t>
  </si>
  <si>
    <t>cint(rntp)</t>
  </si>
  <si>
    <t>Rent for all Tenure three households</t>
  </si>
  <si>
    <t>ESR for ten 4 only</t>
  </si>
  <si>
    <t>sum</t>
  </si>
  <si>
    <t>of which 3</t>
  </si>
  <si>
    <t>of which 6</t>
  </si>
  <si>
    <t>ESR householder  for ten 3 and 4</t>
  </si>
  <si>
    <t>3 as % all ex 6</t>
  </si>
  <si>
    <t>Average household income by employment status of householder and level</t>
  </si>
  <si>
    <t>Tenure 3</t>
  </si>
  <si>
    <t>int</t>
  </si>
  <si>
    <t>Investment income for household &gt; 100</t>
  </si>
  <si>
    <t>Investment income &gt; 1000</t>
  </si>
  <si>
    <t>Investment income &gt; 0</t>
  </si>
  <si>
    <t>Lower end of $50 range</t>
  </si>
  <si>
    <t xml:space="preserve">Household count </t>
  </si>
  <si>
    <t>Tenure 3, ELI</t>
  </si>
  <si>
    <t>14</t>
  </si>
  <si>
    <t>16</t>
  </si>
  <si>
    <t>carve_out</t>
  </si>
  <si>
    <t>leave_in</t>
  </si>
  <si>
    <t>IIf([esr]=3 Or [ten]="4" Or [total_int]&gt;1000 Or [schg]&gt;0,"carve_out","leave_in")</t>
  </si>
  <si>
    <t>IIf([esr]=3 Or [total_int]&gt;1000 Or [schg]&gt;0,"carve_out","leave_in")</t>
  </si>
  <si>
    <t>Excluding tenure 4 already</t>
  </si>
  <si>
    <t>Note: esr and schg are for householder</t>
  </si>
  <si>
    <r>
      <t>Sum</t>
    </r>
    <r>
      <rPr>
        <sz val="9"/>
        <color rgb="FF000000"/>
        <rFont val="Segoe UI"/>
        <family val="2"/>
      </rPr>
      <t xml:space="preserve">(h25_2023_1yr_excerpt.WGTP) </t>
    </r>
    <r>
      <rPr>
        <sz val="9"/>
        <color rgb="FF0088FF"/>
        <rFont val="Segoe UI"/>
        <family val="2"/>
      </rPr>
      <t>AS</t>
    </r>
    <r>
      <rPr>
        <sz val="9"/>
        <color rgb="FF000000"/>
        <rFont val="Segoe UI"/>
        <family val="2"/>
      </rPr>
      <t xml:space="preserve"> SumOfWGTP, </t>
    </r>
    <r>
      <rPr>
        <sz val="9"/>
        <color rgb="FFC700C7"/>
        <rFont val="Segoe UI"/>
        <family val="2"/>
      </rPr>
      <t>Sum</t>
    </r>
    <r>
      <rPr>
        <sz val="9"/>
        <color rgb="FF000000"/>
        <rFont val="Segoe UI"/>
        <family val="2"/>
      </rPr>
      <t xml:space="preserve">(Psam_h25_2023_1yr.WGTP1) </t>
    </r>
    <r>
      <rPr>
        <sz val="9"/>
        <color rgb="FF0088FF"/>
        <rFont val="Segoe UI"/>
        <family val="2"/>
      </rPr>
      <t>AS</t>
    </r>
    <r>
      <rPr>
        <sz val="9"/>
        <color rgb="FF000000"/>
        <rFont val="Segoe UI"/>
        <family val="2"/>
      </rPr>
      <t xml:space="preserve"> SumOfWGTP1, </t>
    </r>
    <r>
      <rPr>
        <sz val="9"/>
        <color rgb="FFC700C7"/>
        <rFont val="Segoe UI"/>
        <family val="2"/>
      </rPr>
      <t>Sum</t>
    </r>
    <r>
      <rPr>
        <sz val="9"/>
        <color rgb="FF000000"/>
        <rFont val="Segoe UI"/>
        <family val="2"/>
      </rPr>
      <t xml:space="preserve">(Psam_h25_2023_1yr.WGTP2) </t>
    </r>
    <r>
      <rPr>
        <sz val="9"/>
        <color rgb="FF0088FF"/>
        <rFont val="Segoe UI"/>
        <family val="2"/>
      </rPr>
      <t>AS</t>
    </r>
    <r>
      <rPr>
        <sz val="9"/>
        <color rgb="FF000000"/>
        <rFont val="Segoe UI"/>
        <family val="2"/>
      </rPr>
      <t xml:space="preserve"> SumOfWGTP2, </t>
    </r>
    <r>
      <rPr>
        <sz val="9"/>
        <color rgb="FFC700C7"/>
        <rFont val="Segoe UI"/>
        <family val="2"/>
      </rPr>
      <t>Sum</t>
    </r>
    <r>
      <rPr>
        <sz val="9"/>
        <color rgb="FF000000"/>
        <rFont val="Segoe UI"/>
        <family val="2"/>
      </rPr>
      <t xml:space="preserve">(Psam_h25_2023_1yr.WGTP3) </t>
    </r>
    <r>
      <rPr>
        <sz val="9"/>
        <color rgb="FF0088FF"/>
        <rFont val="Segoe UI"/>
        <family val="2"/>
      </rPr>
      <t>AS</t>
    </r>
    <r>
      <rPr>
        <sz val="9"/>
        <color rgb="FF000000"/>
        <rFont val="Segoe UI"/>
        <family val="2"/>
      </rPr>
      <t xml:space="preserve"> SumOfWGTP3, </t>
    </r>
    <r>
      <rPr>
        <sz val="9"/>
        <color rgb="FFC700C7"/>
        <rFont val="Segoe UI"/>
        <family val="2"/>
      </rPr>
      <t>Sum</t>
    </r>
    <r>
      <rPr>
        <sz val="9"/>
        <color rgb="FF000000"/>
        <rFont val="Segoe UI"/>
        <family val="2"/>
      </rPr>
      <t xml:space="preserve">(Psam_h25_2023_1yr.WGTP4) </t>
    </r>
    <r>
      <rPr>
        <sz val="9"/>
        <color rgb="FF0088FF"/>
        <rFont val="Segoe UI"/>
        <family val="2"/>
      </rPr>
      <t>AS</t>
    </r>
    <r>
      <rPr>
        <sz val="9"/>
        <color rgb="FF000000"/>
        <rFont val="Segoe UI"/>
        <family val="2"/>
      </rPr>
      <t xml:space="preserve"> SumOfWGTP4, </t>
    </r>
    <r>
      <rPr>
        <sz val="9"/>
        <color rgb="FFC700C7"/>
        <rFont val="Segoe UI"/>
        <family val="2"/>
      </rPr>
      <t>Sum</t>
    </r>
    <r>
      <rPr>
        <sz val="9"/>
        <color rgb="FF000000"/>
        <rFont val="Segoe UI"/>
        <family val="2"/>
      </rPr>
      <t xml:space="preserve">(Psam_h25_2023_1yr.WGTP5) </t>
    </r>
    <r>
      <rPr>
        <sz val="9"/>
        <color rgb="FF0088FF"/>
        <rFont val="Segoe UI"/>
        <family val="2"/>
      </rPr>
      <t>AS</t>
    </r>
    <r>
      <rPr>
        <sz val="9"/>
        <color rgb="FF000000"/>
        <rFont val="Segoe UI"/>
        <family val="2"/>
      </rPr>
      <t xml:space="preserve"> SumOfWGTP5, </t>
    </r>
    <r>
      <rPr>
        <sz val="9"/>
        <color rgb="FFC700C7"/>
        <rFont val="Segoe UI"/>
        <family val="2"/>
      </rPr>
      <t>Sum</t>
    </r>
    <r>
      <rPr>
        <sz val="9"/>
        <color rgb="FF000000"/>
        <rFont val="Segoe UI"/>
        <family val="2"/>
      </rPr>
      <t xml:space="preserve">(Psam_h25_2023_1yr.WGTP6) </t>
    </r>
    <r>
      <rPr>
        <sz val="9"/>
        <color rgb="FF0088FF"/>
        <rFont val="Segoe UI"/>
        <family val="2"/>
      </rPr>
      <t>AS</t>
    </r>
    <r>
      <rPr>
        <sz val="9"/>
        <color rgb="FF000000"/>
        <rFont val="Segoe UI"/>
        <family val="2"/>
      </rPr>
      <t xml:space="preserve"> SumOfWGTP6, </t>
    </r>
    <r>
      <rPr>
        <sz val="9"/>
        <color rgb="FFC700C7"/>
        <rFont val="Segoe UI"/>
        <family val="2"/>
      </rPr>
      <t>Sum</t>
    </r>
    <r>
      <rPr>
        <sz val="9"/>
        <color rgb="FF000000"/>
        <rFont val="Segoe UI"/>
        <family val="2"/>
      </rPr>
      <t xml:space="preserve">(Psam_h25_2023_1yr.WGTP7) </t>
    </r>
    <r>
      <rPr>
        <sz val="9"/>
        <color rgb="FF0088FF"/>
        <rFont val="Segoe UI"/>
        <family val="2"/>
      </rPr>
      <t>AS</t>
    </r>
    <r>
      <rPr>
        <sz val="9"/>
        <color rgb="FF000000"/>
        <rFont val="Segoe UI"/>
        <family val="2"/>
      </rPr>
      <t xml:space="preserve"> SumOfWGTP7, </t>
    </r>
    <r>
      <rPr>
        <sz val="9"/>
        <color rgb="FFC700C7"/>
        <rFont val="Segoe UI"/>
        <family val="2"/>
      </rPr>
      <t>Sum</t>
    </r>
    <r>
      <rPr>
        <sz val="9"/>
        <color rgb="FF000000"/>
        <rFont val="Segoe UI"/>
        <family val="2"/>
      </rPr>
      <t xml:space="preserve">(Psam_h25_2023_1yr.WGTP8) </t>
    </r>
    <r>
      <rPr>
        <sz val="9"/>
        <color rgb="FF0088FF"/>
        <rFont val="Segoe UI"/>
        <family val="2"/>
      </rPr>
      <t>AS</t>
    </r>
    <r>
      <rPr>
        <sz val="9"/>
        <color rgb="FF000000"/>
        <rFont val="Segoe UI"/>
        <family val="2"/>
      </rPr>
      <t xml:space="preserve"> SumOfWGTP8, </t>
    </r>
    <r>
      <rPr>
        <sz val="9"/>
        <color rgb="FFC700C7"/>
        <rFont val="Segoe UI"/>
        <family val="2"/>
      </rPr>
      <t>Sum</t>
    </r>
    <r>
      <rPr>
        <sz val="9"/>
        <color rgb="FF000000"/>
        <rFont val="Segoe UI"/>
        <family val="2"/>
      </rPr>
      <t xml:space="preserve">(Psam_h25_2023_1yr.WGTP9) </t>
    </r>
    <r>
      <rPr>
        <sz val="9"/>
        <color rgb="FF0088FF"/>
        <rFont val="Segoe UI"/>
        <family val="2"/>
      </rPr>
      <t>AS</t>
    </r>
    <r>
      <rPr>
        <sz val="9"/>
        <color rgb="FF000000"/>
        <rFont val="Segoe UI"/>
        <family val="2"/>
      </rPr>
      <t xml:space="preserve"> SumOfWGTP9, </t>
    </r>
    <r>
      <rPr>
        <sz val="9"/>
        <color rgb="FFC700C7"/>
        <rFont val="Segoe UI"/>
        <family val="2"/>
      </rPr>
      <t>Sum</t>
    </r>
    <r>
      <rPr>
        <sz val="9"/>
        <color rgb="FF000000"/>
        <rFont val="Segoe UI"/>
        <family val="2"/>
      </rPr>
      <t xml:space="preserve">(Psam_h25_2023_1yr.WGTP10) </t>
    </r>
    <r>
      <rPr>
        <sz val="9"/>
        <color rgb="FF0088FF"/>
        <rFont val="Segoe UI"/>
        <family val="2"/>
      </rPr>
      <t>AS</t>
    </r>
    <r>
      <rPr>
        <sz val="9"/>
        <color rgb="FF000000"/>
        <rFont val="Segoe UI"/>
        <family val="2"/>
      </rPr>
      <t xml:space="preserve"> SumOfWGTP10, </t>
    </r>
    <r>
      <rPr>
        <sz val="9"/>
        <color rgb="FFC700C7"/>
        <rFont val="Segoe UI"/>
        <family val="2"/>
      </rPr>
      <t>Sum</t>
    </r>
    <r>
      <rPr>
        <sz val="9"/>
        <color rgb="FF000000"/>
        <rFont val="Segoe UI"/>
        <family val="2"/>
      </rPr>
      <t xml:space="preserve">(Psam_h25_2023_1yr.WGTP11) </t>
    </r>
    <r>
      <rPr>
        <sz val="9"/>
        <color rgb="FF0088FF"/>
        <rFont val="Segoe UI"/>
        <family val="2"/>
      </rPr>
      <t>AS</t>
    </r>
    <r>
      <rPr>
        <sz val="9"/>
        <color rgb="FF000000"/>
        <rFont val="Segoe UI"/>
        <family val="2"/>
      </rPr>
      <t xml:space="preserve"> SumOfWGTP11, </t>
    </r>
    <r>
      <rPr>
        <sz val="9"/>
        <color rgb="FFC700C7"/>
        <rFont val="Segoe UI"/>
        <family val="2"/>
      </rPr>
      <t>Sum</t>
    </r>
    <r>
      <rPr>
        <sz val="9"/>
        <color rgb="FF000000"/>
        <rFont val="Segoe UI"/>
        <family val="2"/>
      </rPr>
      <t xml:space="preserve">(Psam_h25_2023_1yr.WGTP12) </t>
    </r>
    <r>
      <rPr>
        <sz val="9"/>
        <color rgb="FF0088FF"/>
        <rFont val="Segoe UI"/>
        <family val="2"/>
      </rPr>
      <t>AS</t>
    </r>
    <r>
      <rPr>
        <sz val="9"/>
        <color rgb="FF000000"/>
        <rFont val="Segoe UI"/>
        <family val="2"/>
      </rPr>
      <t xml:space="preserve"> SumOfWGTP12, </t>
    </r>
    <r>
      <rPr>
        <sz val="9"/>
        <color rgb="FFC700C7"/>
        <rFont val="Segoe UI"/>
        <family val="2"/>
      </rPr>
      <t>Sum</t>
    </r>
    <r>
      <rPr>
        <sz val="9"/>
        <color rgb="FF000000"/>
        <rFont val="Segoe UI"/>
        <family val="2"/>
      </rPr>
      <t xml:space="preserve">(Psam_h25_2023_1yr.WGTP13) </t>
    </r>
    <r>
      <rPr>
        <sz val="9"/>
        <color rgb="FF0088FF"/>
        <rFont val="Segoe UI"/>
        <family val="2"/>
      </rPr>
      <t>AS</t>
    </r>
    <r>
      <rPr>
        <sz val="9"/>
        <color rgb="FF000000"/>
        <rFont val="Segoe UI"/>
        <family val="2"/>
      </rPr>
      <t xml:space="preserve"> SumOfWGTP13, </t>
    </r>
    <r>
      <rPr>
        <sz val="9"/>
        <color rgb="FFC700C7"/>
        <rFont val="Segoe UI"/>
        <family val="2"/>
      </rPr>
      <t>Sum</t>
    </r>
    <r>
      <rPr>
        <sz val="9"/>
        <color rgb="FF000000"/>
        <rFont val="Segoe UI"/>
        <family val="2"/>
      </rPr>
      <t xml:space="preserve">(Psam_h25_2023_1yr.WGTP14) </t>
    </r>
    <r>
      <rPr>
        <sz val="9"/>
        <color rgb="FF0088FF"/>
        <rFont val="Segoe UI"/>
        <family val="2"/>
      </rPr>
      <t>AS</t>
    </r>
    <r>
      <rPr>
        <sz val="9"/>
        <color rgb="FF000000"/>
        <rFont val="Segoe UI"/>
        <family val="2"/>
      </rPr>
      <t xml:space="preserve"> SumOfWGTP14, </t>
    </r>
    <r>
      <rPr>
        <sz val="9"/>
        <color rgb="FFC700C7"/>
        <rFont val="Segoe UI"/>
        <family val="2"/>
      </rPr>
      <t>Sum</t>
    </r>
    <r>
      <rPr>
        <sz val="9"/>
        <color rgb="FF000000"/>
        <rFont val="Segoe UI"/>
        <family val="2"/>
      </rPr>
      <t xml:space="preserve">(Psam_h25_2023_1yr.WGTP15) </t>
    </r>
    <r>
      <rPr>
        <sz val="9"/>
        <color rgb="FF0088FF"/>
        <rFont val="Segoe UI"/>
        <family val="2"/>
      </rPr>
      <t>AS</t>
    </r>
    <r>
      <rPr>
        <sz val="9"/>
        <color rgb="FF000000"/>
        <rFont val="Segoe UI"/>
        <family val="2"/>
      </rPr>
      <t xml:space="preserve"> SumOfWGTP15, </t>
    </r>
    <r>
      <rPr>
        <sz val="9"/>
        <color rgb="FFC700C7"/>
        <rFont val="Segoe UI"/>
        <family val="2"/>
      </rPr>
      <t>Sum</t>
    </r>
    <r>
      <rPr>
        <sz val="9"/>
        <color rgb="FF000000"/>
        <rFont val="Segoe UI"/>
        <family val="2"/>
      </rPr>
      <t xml:space="preserve">(Psam_h25_2023_1yr.WGTP16) </t>
    </r>
    <r>
      <rPr>
        <sz val="9"/>
        <color rgb="FF0088FF"/>
        <rFont val="Segoe UI"/>
        <family val="2"/>
      </rPr>
      <t>AS</t>
    </r>
    <r>
      <rPr>
        <sz val="9"/>
        <color rgb="FF000000"/>
        <rFont val="Segoe UI"/>
        <family val="2"/>
      </rPr>
      <t xml:space="preserve"> SumOfWGTP16, </t>
    </r>
    <r>
      <rPr>
        <sz val="9"/>
        <color rgb="FFC700C7"/>
        <rFont val="Segoe UI"/>
        <family val="2"/>
      </rPr>
      <t>Sum</t>
    </r>
    <r>
      <rPr>
        <sz val="9"/>
        <color rgb="FF000000"/>
        <rFont val="Segoe UI"/>
        <family val="2"/>
      </rPr>
      <t xml:space="preserve">(Psam_h25_2023_1yr.WGTP17) </t>
    </r>
    <r>
      <rPr>
        <sz val="9"/>
        <color rgb="FF0088FF"/>
        <rFont val="Segoe UI"/>
        <family val="2"/>
      </rPr>
      <t>AS</t>
    </r>
    <r>
      <rPr>
        <sz val="9"/>
        <color rgb="FF000000"/>
        <rFont val="Segoe UI"/>
        <family val="2"/>
      </rPr>
      <t xml:space="preserve"> SumOfWGTP17, </t>
    </r>
    <r>
      <rPr>
        <sz val="9"/>
        <color rgb="FFC700C7"/>
        <rFont val="Segoe UI"/>
        <family val="2"/>
      </rPr>
      <t>Sum</t>
    </r>
    <r>
      <rPr>
        <sz val="9"/>
        <color rgb="FF000000"/>
        <rFont val="Segoe UI"/>
        <family val="2"/>
      </rPr>
      <t xml:space="preserve">(Psam_h25_2023_1yr.WGTP18) </t>
    </r>
    <r>
      <rPr>
        <sz val="9"/>
        <color rgb="FF0088FF"/>
        <rFont val="Segoe UI"/>
        <family val="2"/>
      </rPr>
      <t>AS</t>
    </r>
    <r>
      <rPr>
        <sz val="9"/>
        <color rgb="FF000000"/>
        <rFont val="Segoe UI"/>
        <family val="2"/>
      </rPr>
      <t xml:space="preserve"> SumOfWGTP18, </t>
    </r>
    <r>
      <rPr>
        <sz val="9"/>
        <color rgb="FFC700C7"/>
        <rFont val="Segoe UI"/>
        <family val="2"/>
      </rPr>
      <t>Sum</t>
    </r>
    <r>
      <rPr>
        <sz val="9"/>
        <color rgb="FF000000"/>
        <rFont val="Segoe UI"/>
        <family val="2"/>
      </rPr>
      <t xml:space="preserve">(Psam_h25_2023_1yr.WGTP19) </t>
    </r>
    <r>
      <rPr>
        <sz val="9"/>
        <color rgb="FF0088FF"/>
        <rFont val="Segoe UI"/>
        <family val="2"/>
      </rPr>
      <t>AS</t>
    </r>
    <r>
      <rPr>
        <sz val="9"/>
        <color rgb="FF000000"/>
        <rFont val="Segoe UI"/>
        <family val="2"/>
      </rPr>
      <t xml:space="preserve"> SumOfWGTP19, </t>
    </r>
    <r>
      <rPr>
        <sz val="9"/>
        <color rgb="FFC700C7"/>
        <rFont val="Segoe UI"/>
        <family val="2"/>
      </rPr>
      <t>Sum</t>
    </r>
    <r>
      <rPr>
        <sz val="9"/>
        <color rgb="FF000000"/>
        <rFont val="Segoe UI"/>
        <family val="2"/>
      </rPr>
      <t xml:space="preserve">(Psam_h25_2023_1yr.WGTP20) </t>
    </r>
    <r>
      <rPr>
        <sz val="9"/>
        <color rgb="FF0088FF"/>
        <rFont val="Segoe UI"/>
        <family val="2"/>
      </rPr>
      <t>AS</t>
    </r>
    <r>
      <rPr>
        <sz val="9"/>
        <color rgb="FF000000"/>
        <rFont val="Segoe UI"/>
        <family val="2"/>
      </rPr>
      <t xml:space="preserve"> SumOfWGTP20, </t>
    </r>
    <r>
      <rPr>
        <sz val="9"/>
        <color rgb="FFC700C7"/>
        <rFont val="Segoe UI"/>
        <family val="2"/>
      </rPr>
      <t>Sum</t>
    </r>
    <r>
      <rPr>
        <sz val="9"/>
        <color rgb="FF000000"/>
        <rFont val="Segoe UI"/>
        <family val="2"/>
      </rPr>
      <t xml:space="preserve">(Psam_h25_2023_1yr.WGTP21) </t>
    </r>
    <r>
      <rPr>
        <sz val="9"/>
        <color rgb="FF0088FF"/>
        <rFont val="Segoe UI"/>
        <family val="2"/>
      </rPr>
      <t>AS</t>
    </r>
    <r>
      <rPr>
        <sz val="9"/>
        <color rgb="FF000000"/>
        <rFont val="Segoe UI"/>
        <family val="2"/>
      </rPr>
      <t xml:space="preserve"> SumOfWGTP21, </t>
    </r>
    <r>
      <rPr>
        <sz val="9"/>
        <color rgb="FFC700C7"/>
        <rFont val="Segoe UI"/>
        <family val="2"/>
      </rPr>
      <t>Sum</t>
    </r>
    <r>
      <rPr>
        <sz val="9"/>
        <color rgb="FF000000"/>
        <rFont val="Segoe UI"/>
        <family val="2"/>
      </rPr>
      <t xml:space="preserve">(Psam_h25_2023_1yr.WGTP22) </t>
    </r>
    <r>
      <rPr>
        <sz val="9"/>
        <color rgb="FF0088FF"/>
        <rFont val="Segoe UI"/>
        <family val="2"/>
      </rPr>
      <t>AS</t>
    </r>
    <r>
      <rPr>
        <sz val="9"/>
        <color rgb="FF000000"/>
        <rFont val="Segoe UI"/>
        <family val="2"/>
      </rPr>
      <t xml:space="preserve"> SumOfWGTP22, </t>
    </r>
    <r>
      <rPr>
        <sz val="9"/>
        <color rgb="FFC700C7"/>
        <rFont val="Segoe UI"/>
        <family val="2"/>
      </rPr>
      <t>Sum</t>
    </r>
    <r>
      <rPr>
        <sz val="9"/>
        <color rgb="FF000000"/>
        <rFont val="Segoe UI"/>
        <family val="2"/>
      </rPr>
      <t xml:space="preserve">(Psam_h25_2023_1yr.WGTP23) </t>
    </r>
    <r>
      <rPr>
        <sz val="9"/>
        <color rgb="FF0088FF"/>
        <rFont val="Segoe UI"/>
        <family val="2"/>
      </rPr>
      <t>AS</t>
    </r>
    <r>
      <rPr>
        <sz val="9"/>
        <color rgb="FF000000"/>
        <rFont val="Segoe UI"/>
        <family val="2"/>
      </rPr>
      <t xml:space="preserve"> SumOfWGTP23, </t>
    </r>
    <r>
      <rPr>
        <sz val="9"/>
        <color rgb="FFC700C7"/>
        <rFont val="Segoe UI"/>
        <family val="2"/>
      </rPr>
      <t>Sum</t>
    </r>
    <r>
      <rPr>
        <sz val="9"/>
        <color rgb="FF000000"/>
        <rFont val="Segoe UI"/>
        <family val="2"/>
      </rPr>
      <t xml:space="preserve">(Psam_h25_2023_1yr.WGTP24) </t>
    </r>
    <r>
      <rPr>
        <sz val="9"/>
        <color rgb="FF0088FF"/>
        <rFont val="Segoe UI"/>
        <family val="2"/>
      </rPr>
      <t>AS</t>
    </r>
    <r>
      <rPr>
        <sz val="9"/>
        <color rgb="FF000000"/>
        <rFont val="Segoe UI"/>
        <family val="2"/>
      </rPr>
      <t xml:space="preserve"> SumOfWGTP24, </t>
    </r>
    <r>
      <rPr>
        <sz val="9"/>
        <color rgb="FFC700C7"/>
        <rFont val="Segoe UI"/>
        <family val="2"/>
      </rPr>
      <t>Sum</t>
    </r>
    <r>
      <rPr>
        <sz val="9"/>
        <color rgb="FF000000"/>
        <rFont val="Segoe UI"/>
        <family val="2"/>
      </rPr>
      <t xml:space="preserve">(Psam_h25_2023_1yr.WGTP25) </t>
    </r>
    <r>
      <rPr>
        <sz val="9"/>
        <color rgb="FF0088FF"/>
        <rFont val="Segoe UI"/>
        <family val="2"/>
      </rPr>
      <t>AS</t>
    </r>
    <r>
      <rPr>
        <sz val="9"/>
        <color rgb="FF000000"/>
        <rFont val="Segoe UI"/>
        <family val="2"/>
      </rPr>
      <t xml:space="preserve"> SumOfWGTP25, </t>
    </r>
    <r>
      <rPr>
        <sz val="9"/>
        <color rgb="FFC700C7"/>
        <rFont val="Segoe UI"/>
        <family val="2"/>
      </rPr>
      <t>Sum</t>
    </r>
    <r>
      <rPr>
        <sz val="9"/>
        <color rgb="FF000000"/>
        <rFont val="Segoe UI"/>
        <family val="2"/>
      </rPr>
      <t xml:space="preserve">(Psam_h25_2023_1yr.WGTP26) </t>
    </r>
    <r>
      <rPr>
        <sz val="9"/>
        <color rgb="FF0088FF"/>
        <rFont val="Segoe UI"/>
        <family val="2"/>
      </rPr>
      <t>AS</t>
    </r>
    <r>
      <rPr>
        <sz val="9"/>
        <color rgb="FF000000"/>
        <rFont val="Segoe UI"/>
        <family val="2"/>
      </rPr>
      <t xml:space="preserve"> SumOfWGTP26, </t>
    </r>
    <r>
      <rPr>
        <sz val="9"/>
        <color rgb="FFC700C7"/>
        <rFont val="Segoe UI"/>
        <family val="2"/>
      </rPr>
      <t>Sum</t>
    </r>
    <r>
      <rPr>
        <sz val="9"/>
        <color rgb="FF000000"/>
        <rFont val="Segoe UI"/>
        <family val="2"/>
      </rPr>
      <t xml:space="preserve">(Psam_h25_2023_1yr.WGTP27) </t>
    </r>
    <r>
      <rPr>
        <sz val="9"/>
        <color rgb="FF0088FF"/>
        <rFont val="Segoe UI"/>
        <family val="2"/>
      </rPr>
      <t>AS</t>
    </r>
    <r>
      <rPr>
        <sz val="9"/>
        <color rgb="FF000000"/>
        <rFont val="Segoe UI"/>
        <family val="2"/>
      </rPr>
      <t xml:space="preserve"> SumOfWGTP27, </t>
    </r>
    <r>
      <rPr>
        <sz val="9"/>
        <color rgb="FFC700C7"/>
        <rFont val="Segoe UI"/>
        <family val="2"/>
      </rPr>
      <t>Sum</t>
    </r>
    <r>
      <rPr>
        <sz val="9"/>
        <color rgb="FF000000"/>
        <rFont val="Segoe UI"/>
        <family val="2"/>
      </rPr>
      <t xml:space="preserve">(Psam_h25_2023_1yr.WGTP28) </t>
    </r>
    <r>
      <rPr>
        <sz val="9"/>
        <color rgb="FF0088FF"/>
        <rFont val="Segoe UI"/>
        <family val="2"/>
      </rPr>
      <t>AS</t>
    </r>
    <r>
      <rPr>
        <sz val="9"/>
        <color rgb="FF000000"/>
        <rFont val="Segoe UI"/>
        <family val="2"/>
      </rPr>
      <t xml:space="preserve"> SumOfWGTP28, </t>
    </r>
    <r>
      <rPr>
        <sz val="9"/>
        <color rgb="FFC700C7"/>
        <rFont val="Segoe UI"/>
        <family val="2"/>
      </rPr>
      <t>Sum</t>
    </r>
    <r>
      <rPr>
        <sz val="9"/>
        <color rgb="FF000000"/>
        <rFont val="Segoe UI"/>
        <family val="2"/>
      </rPr>
      <t xml:space="preserve">(Psam_h25_2023_1yr.WGTP29) </t>
    </r>
    <r>
      <rPr>
        <sz val="9"/>
        <color rgb="FF0088FF"/>
        <rFont val="Segoe UI"/>
        <family val="2"/>
      </rPr>
      <t>AS</t>
    </r>
    <r>
      <rPr>
        <sz val="9"/>
        <color rgb="FF000000"/>
        <rFont val="Segoe UI"/>
        <family val="2"/>
      </rPr>
      <t xml:space="preserve"> SumOfWGTP29, </t>
    </r>
    <r>
      <rPr>
        <sz val="9"/>
        <color rgb="FFC700C7"/>
        <rFont val="Segoe UI"/>
        <family val="2"/>
      </rPr>
      <t>Sum</t>
    </r>
    <r>
      <rPr>
        <sz val="9"/>
        <color rgb="FF000000"/>
        <rFont val="Segoe UI"/>
        <family val="2"/>
      </rPr>
      <t xml:space="preserve">(Psam_h25_2023_1yr.WGTP30) </t>
    </r>
    <r>
      <rPr>
        <sz val="9"/>
        <color rgb="FF0088FF"/>
        <rFont val="Segoe UI"/>
        <family val="2"/>
      </rPr>
      <t>AS</t>
    </r>
    <r>
      <rPr>
        <sz val="9"/>
        <color rgb="FF000000"/>
        <rFont val="Segoe UI"/>
        <family val="2"/>
      </rPr>
      <t xml:space="preserve"> SumOfWGTP30, </t>
    </r>
    <r>
      <rPr>
        <sz val="9"/>
        <color rgb="FFC700C7"/>
        <rFont val="Segoe UI"/>
        <family val="2"/>
      </rPr>
      <t>Sum</t>
    </r>
    <r>
      <rPr>
        <sz val="9"/>
        <color rgb="FF000000"/>
        <rFont val="Segoe UI"/>
        <family val="2"/>
      </rPr>
      <t xml:space="preserve">(Psam_h25_2023_1yr.WGTP31) </t>
    </r>
    <r>
      <rPr>
        <sz val="9"/>
        <color rgb="FF0088FF"/>
        <rFont val="Segoe UI"/>
        <family val="2"/>
      </rPr>
      <t>AS</t>
    </r>
    <r>
      <rPr>
        <sz val="9"/>
        <color rgb="FF000000"/>
        <rFont val="Segoe UI"/>
        <family val="2"/>
      </rPr>
      <t xml:space="preserve"> SumOfWGTP31, </t>
    </r>
    <r>
      <rPr>
        <sz val="9"/>
        <color rgb="FFC700C7"/>
        <rFont val="Segoe UI"/>
        <family val="2"/>
      </rPr>
      <t>Sum</t>
    </r>
    <r>
      <rPr>
        <sz val="9"/>
        <color rgb="FF000000"/>
        <rFont val="Segoe UI"/>
        <family val="2"/>
      </rPr>
      <t xml:space="preserve">(Psam_h25_2023_1yr.WGTP32) </t>
    </r>
    <r>
      <rPr>
        <sz val="9"/>
        <color rgb="FF0088FF"/>
        <rFont val="Segoe UI"/>
        <family val="2"/>
      </rPr>
      <t>AS</t>
    </r>
    <r>
      <rPr>
        <sz val="9"/>
        <color rgb="FF000000"/>
        <rFont val="Segoe UI"/>
        <family val="2"/>
      </rPr>
      <t xml:space="preserve"> SumOfWGTP32, </t>
    </r>
    <r>
      <rPr>
        <sz val="9"/>
        <color rgb="FFC700C7"/>
        <rFont val="Segoe UI"/>
        <family val="2"/>
      </rPr>
      <t>Sum</t>
    </r>
    <r>
      <rPr>
        <sz val="9"/>
        <color rgb="FF000000"/>
        <rFont val="Segoe UI"/>
        <family val="2"/>
      </rPr>
      <t xml:space="preserve">(Psam_h25_2023_1yr.WGTP33) </t>
    </r>
    <r>
      <rPr>
        <sz val="9"/>
        <color rgb="FF0088FF"/>
        <rFont val="Segoe UI"/>
        <family val="2"/>
      </rPr>
      <t>AS</t>
    </r>
    <r>
      <rPr>
        <sz val="9"/>
        <color rgb="FF000000"/>
        <rFont val="Segoe UI"/>
        <family val="2"/>
      </rPr>
      <t xml:space="preserve"> SumOfWGTP33, </t>
    </r>
    <r>
      <rPr>
        <sz val="9"/>
        <color rgb="FFC700C7"/>
        <rFont val="Segoe UI"/>
        <family val="2"/>
      </rPr>
      <t>Sum</t>
    </r>
    <r>
      <rPr>
        <sz val="9"/>
        <color rgb="FF000000"/>
        <rFont val="Segoe UI"/>
        <family val="2"/>
      </rPr>
      <t xml:space="preserve">(Psam_h25_2023_1yr.WGTP34) </t>
    </r>
    <r>
      <rPr>
        <sz val="9"/>
        <color rgb="FF0088FF"/>
        <rFont val="Segoe UI"/>
        <family val="2"/>
      </rPr>
      <t>AS</t>
    </r>
    <r>
      <rPr>
        <sz val="9"/>
        <color rgb="FF000000"/>
        <rFont val="Segoe UI"/>
        <family val="2"/>
      </rPr>
      <t xml:space="preserve"> SumOfWGTP34, </t>
    </r>
    <r>
      <rPr>
        <sz val="9"/>
        <color rgb="FFC700C7"/>
        <rFont val="Segoe UI"/>
        <family val="2"/>
      </rPr>
      <t>Sum</t>
    </r>
    <r>
      <rPr>
        <sz val="9"/>
        <color rgb="FF000000"/>
        <rFont val="Segoe UI"/>
        <family val="2"/>
      </rPr>
      <t xml:space="preserve">(Psam_h25_2023_1yr.WGTP35) </t>
    </r>
    <r>
      <rPr>
        <sz val="9"/>
        <color rgb="FF0088FF"/>
        <rFont val="Segoe UI"/>
        <family val="2"/>
      </rPr>
      <t>AS</t>
    </r>
    <r>
      <rPr>
        <sz val="9"/>
        <color rgb="FF000000"/>
        <rFont val="Segoe UI"/>
        <family val="2"/>
      </rPr>
      <t xml:space="preserve"> SumOfWGTP35, </t>
    </r>
    <r>
      <rPr>
        <sz val="9"/>
        <color rgb="FFC700C7"/>
        <rFont val="Segoe UI"/>
        <family val="2"/>
      </rPr>
      <t>Sum</t>
    </r>
    <r>
      <rPr>
        <sz val="9"/>
        <color rgb="FF000000"/>
        <rFont val="Segoe UI"/>
        <family val="2"/>
      </rPr>
      <t xml:space="preserve">(Psam_h25_2023_1yr.WGTP36) </t>
    </r>
    <r>
      <rPr>
        <sz val="9"/>
        <color rgb="FF0088FF"/>
        <rFont val="Segoe UI"/>
        <family val="2"/>
      </rPr>
      <t>AS</t>
    </r>
    <r>
      <rPr>
        <sz val="9"/>
        <color rgb="FF000000"/>
        <rFont val="Segoe UI"/>
        <family val="2"/>
      </rPr>
      <t xml:space="preserve"> SumOfWGTP36, </t>
    </r>
    <r>
      <rPr>
        <sz val="9"/>
        <color rgb="FFC700C7"/>
        <rFont val="Segoe UI"/>
        <family val="2"/>
      </rPr>
      <t>Sum</t>
    </r>
    <r>
      <rPr>
        <sz val="9"/>
        <color rgb="FF000000"/>
        <rFont val="Segoe UI"/>
        <family val="2"/>
      </rPr>
      <t xml:space="preserve">(Psam_h25_2023_1yr.WGTP37) </t>
    </r>
    <r>
      <rPr>
        <sz val="9"/>
        <color rgb="FF0088FF"/>
        <rFont val="Segoe UI"/>
        <family val="2"/>
      </rPr>
      <t>AS</t>
    </r>
    <r>
      <rPr>
        <sz val="9"/>
        <color rgb="FF000000"/>
        <rFont val="Segoe UI"/>
        <family val="2"/>
      </rPr>
      <t xml:space="preserve"> SumOfWGTP37, </t>
    </r>
    <r>
      <rPr>
        <sz val="9"/>
        <color rgb="FFC700C7"/>
        <rFont val="Segoe UI"/>
        <family val="2"/>
      </rPr>
      <t>Sum</t>
    </r>
    <r>
      <rPr>
        <sz val="9"/>
        <color rgb="FF000000"/>
        <rFont val="Segoe UI"/>
        <family val="2"/>
      </rPr>
      <t xml:space="preserve">(Psam_h25_2023_1yr.WGTP38) </t>
    </r>
    <r>
      <rPr>
        <sz val="9"/>
        <color rgb="FF0088FF"/>
        <rFont val="Segoe UI"/>
        <family val="2"/>
      </rPr>
      <t>AS</t>
    </r>
    <r>
      <rPr>
        <sz val="9"/>
        <color rgb="FF000000"/>
        <rFont val="Segoe UI"/>
        <family val="2"/>
      </rPr>
      <t xml:space="preserve"> SumOfWGTP38, </t>
    </r>
    <r>
      <rPr>
        <sz val="9"/>
        <color rgb="FFC700C7"/>
        <rFont val="Segoe UI"/>
        <family val="2"/>
      </rPr>
      <t>Sum</t>
    </r>
    <r>
      <rPr>
        <sz val="9"/>
        <color rgb="FF000000"/>
        <rFont val="Segoe UI"/>
        <family val="2"/>
      </rPr>
      <t xml:space="preserve">(Psam_h25_2023_1yr.WGTP39) </t>
    </r>
    <r>
      <rPr>
        <sz val="9"/>
        <color rgb="FF0088FF"/>
        <rFont val="Segoe UI"/>
        <family val="2"/>
      </rPr>
      <t>AS</t>
    </r>
    <r>
      <rPr>
        <sz val="9"/>
        <color rgb="FF000000"/>
        <rFont val="Segoe UI"/>
        <family val="2"/>
      </rPr>
      <t xml:space="preserve"> SumOfWGTP39, </t>
    </r>
    <r>
      <rPr>
        <sz val="9"/>
        <color rgb="FFC700C7"/>
        <rFont val="Segoe UI"/>
        <family val="2"/>
      </rPr>
      <t>Sum</t>
    </r>
    <r>
      <rPr>
        <sz val="9"/>
        <color rgb="FF000000"/>
        <rFont val="Segoe UI"/>
        <family val="2"/>
      </rPr>
      <t xml:space="preserve">(Psam_h25_2023_1yr.WGTP40) </t>
    </r>
    <r>
      <rPr>
        <sz val="9"/>
        <color rgb="FF0088FF"/>
        <rFont val="Segoe UI"/>
        <family val="2"/>
      </rPr>
      <t>AS</t>
    </r>
    <r>
      <rPr>
        <sz val="9"/>
        <color rgb="FF000000"/>
        <rFont val="Segoe UI"/>
        <family val="2"/>
      </rPr>
      <t xml:space="preserve"> SumOfWGTP40, </t>
    </r>
    <r>
      <rPr>
        <sz val="9"/>
        <color rgb="FFC700C7"/>
        <rFont val="Segoe UI"/>
        <family val="2"/>
      </rPr>
      <t>Sum</t>
    </r>
    <r>
      <rPr>
        <sz val="9"/>
        <color rgb="FF000000"/>
        <rFont val="Segoe UI"/>
        <family val="2"/>
      </rPr>
      <t xml:space="preserve">(Psam_h25_2023_1yr.WGTP41) </t>
    </r>
    <r>
      <rPr>
        <sz val="9"/>
        <color rgb="FF0088FF"/>
        <rFont val="Segoe UI"/>
        <family val="2"/>
      </rPr>
      <t>AS</t>
    </r>
    <r>
      <rPr>
        <sz val="9"/>
        <color rgb="FF000000"/>
        <rFont val="Segoe UI"/>
        <family val="2"/>
      </rPr>
      <t xml:space="preserve"> SumOfWGTP41, </t>
    </r>
    <r>
      <rPr>
        <sz val="9"/>
        <color rgb="FFC700C7"/>
        <rFont val="Segoe UI"/>
        <family val="2"/>
      </rPr>
      <t>Sum</t>
    </r>
    <r>
      <rPr>
        <sz val="9"/>
        <color rgb="FF000000"/>
        <rFont val="Segoe UI"/>
        <family val="2"/>
      </rPr>
      <t xml:space="preserve">(Psam_h25_2023_1yr.WGTP42) </t>
    </r>
    <r>
      <rPr>
        <sz val="9"/>
        <color rgb="FF0088FF"/>
        <rFont val="Segoe UI"/>
        <family val="2"/>
      </rPr>
      <t>AS</t>
    </r>
    <r>
      <rPr>
        <sz val="9"/>
        <color rgb="FF000000"/>
        <rFont val="Segoe UI"/>
        <family val="2"/>
      </rPr>
      <t xml:space="preserve"> SumOfWGTP42, </t>
    </r>
    <r>
      <rPr>
        <sz val="9"/>
        <color rgb="FFC700C7"/>
        <rFont val="Segoe UI"/>
        <family val="2"/>
      </rPr>
      <t>Sum</t>
    </r>
    <r>
      <rPr>
        <sz val="9"/>
        <color rgb="FF000000"/>
        <rFont val="Segoe UI"/>
        <family val="2"/>
      </rPr>
      <t xml:space="preserve">(Psam_h25_2023_1yr.WGTP43) </t>
    </r>
    <r>
      <rPr>
        <sz val="9"/>
        <color rgb="FF0088FF"/>
        <rFont val="Segoe UI"/>
        <family val="2"/>
      </rPr>
      <t>AS</t>
    </r>
    <r>
      <rPr>
        <sz val="9"/>
        <color rgb="FF000000"/>
        <rFont val="Segoe UI"/>
        <family val="2"/>
      </rPr>
      <t xml:space="preserve"> SumOfWGTP43, </t>
    </r>
    <r>
      <rPr>
        <sz val="9"/>
        <color rgb="FFC700C7"/>
        <rFont val="Segoe UI"/>
        <family val="2"/>
      </rPr>
      <t>Sum</t>
    </r>
    <r>
      <rPr>
        <sz val="9"/>
        <color rgb="FF000000"/>
        <rFont val="Segoe UI"/>
        <family val="2"/>
      </rPr>
      <t xml:space="preserve">(Psam_h25_2023_1yr.WGTP44) </t>
    </r>
    <r>
      <rPr>
        <sz val="9"/>
        <color rgb="FF0088FF"/>
        <rFont val="Segoe UI"/>
        <family val="2"/>
      </rPr>
      <t>AS</t>
    </r>
    <r>
      <rPr>
        <sz val="9"/>
        <color rgb="FF000000"/>
        <rFont val="Segoe UI"/>
        <family val="2"/>
      </rPr>
      <t xml:space="preserve"> SumOfWGTP44, </t>
    </r>
    <r>
      <rPr>
        <sz val="9"/>
        <color rgb="FFC700C7"/>
        <rFont val="Segoe UI"/>
        <family val="2"/>
      </rPr>
      <t>Sum</t>
    </r>
    <r>
      <rPr>
        <sz val="9"/>
        <color rgb="FF000000"/>
        <rFont val="Segoe UI"/>
        <family val="2"/>
      </rPr>
      <t xml:space="preserve">(Psam_h25_2023_1yr.WGTP45) </t>
    </r>
    <r>
      <rPr>
        <sz val="9"/>
        <color rgb="FF0088FF"/>
        <rFont val="Segoe UI"/>
        <family val="2"/>
      </rPr>
      <t>AS</t>
    </r>
    <r>
      <rPr>
        <sz val="9"/>
        <color rgb="FF000000"/>
        <rFont val="Segoe UI"/>
        <family val="2"/>
      </rPr>
      <t xml:space="preserve"> SumOfWGTP45, </t>
    </r>
    <r>
      <rPr>
        <sz val="9"/>
        <color rgb="FFC700C7"/>
        <rFont val="Segoe UI"/>
        <family val="2"/>
      </rPr>
      <t>Sum</t>
    </r>
    <r>
      <rPr>
        <sz val="9"/>
        <color rgb="FF000000"/>
        <rFont val="Segoe UI"/>
        <family val="2"/>
      </rPr>
      <t xml:space="preserve">(Psam_h25_2023_1yr.WGTP46) </t>
    </r>
    <r>
      <rPr>
        <sz val="9"/>
        <color rgb="FF0088FF"/>
        <rFont val="Segoe UI"/>
        <family val="2"/>
      </rPr>
      <t>AS</t>
    </r>
    <r>
      <rPr>
        <sz val="9"/>
        <color rgb="FF000000"/>
        <rFont val="Segoe UI"/>
        <family val="2"/>
      </rPr>
      <t xml:space="preserve"> SumOfWGTP46, </t>
    </r>
    <r>
      <rPr>
        <sz val="9"/>
        <color rgb="FFC700C7"/>
        <rFont val="Segoe UI"/>
        <family val="2"/>
      </rPr>
      <t>Sum</t>
    </r>
    <r>
      <rPr>
        <sz val="9"/>
        <color rgb="FF000000"/>
        <rFont val="Segoe UI"/>
        <family val="2"/>
      </rPr>
      <t xml:space="preserve">(Psam_h25_2023_1yr.WGTP47) </t>
    </r>
    <r>
      <rPr>
        <sz val="9"/>
        <color rgb="FF0088FF"/>
        <rFont val="Segoe UI"/>
        <family val="2"/>
      </rPr>
      <t>AS</t>
    </r>
    <r>
      <rPr>
        <sz val="9"/>
        <color rgb="FF000000"/>
        <rFont val="Segoe UI"/>
        <family val="2"/>
      </rPr>
      <t xml:space="preserve"> SumOfWGTP47, </t>
    </r>
    <r>
      <rPr>
        <sz val="9"/>
        <color rgb="FFC700C7"/>
        <rFont val="Segoe UI"/>
        <family val="2"/>
      </rPr>
      <t>Sum</t>
    </r>
    <r>
      <rPr>
        <sz val="9"/>
        <color rgb="FF000000"/>
        <rFont val="Segoe UI"/>
        <family val="2"/>
      </rPr>
      <t xml:space="preserve">(Psam_h25_2023_1yr.WGTP48) </t>
    </r>
    <r>
      <rPr>
        <sz val="9"/>
        <color rgb="FF0088FF"/>
        <rFont val="Segoe UI"/>
        <family val="2"/>
      </rPr>
      <t>AS</t>
    </r>
    <r>
      <rPr>
        <sz val="9"/>
        <color rgb="FF000000"/>
        <rFont val="Segoe UI"/>
        <family val="2"/>
      </rPr>
      <t xml:space="preserve"> SumOfWGTP48, </t>
    </r>
    <r>
      <rPr>
        <sz val="9"/>
        <color rgb="FFC700C7"/>
        <rFont val="Segoe UI"/>
        <family val="2"/>
      </rPr>
      <t>Sum</t>
    </r>
    <r>
      <rPr>
        <sz val="9"/>
        <color rgb="FF000000"/>
        <rFont val="Segoe UI"/>
        <family val="2"/>
      </rPr>
      <t xml:space="preserve">(Psam_h25_2023_1yr.WGTP49) </t>
    </r>
    <r>
      <rPr>
        <sz val="9"/>
        <color rgb="FF0088FF"/>
        <rFont val="Segoe UI"/>
        <family val="2"/>
      </rPr>
      <t>AS</t>
    </r>
    <r>
      <rPr>
        <sz val="9"/>
        <color rgb="FF000000"/>
        <rFont val="Segoe UI"/>
        <family val="2"/>
      </rPr>
      <t xml:space="preserve"> SumOfWGTP49, </t>
    </r>
    <r>
      <rPr>
        <sz val="9"/>
        <color rgb="FFC700C7"/>
        <rFont val="Segoe UI"/>
        <family val="2"/>
      </rPr>
      <t>Sum</t>
    </r>
    <r>
      <rPr>
        <sz val="9"/>
        <color rgb="FF000000"/>
        <rFont val="Segoe UI"/>
        <family val="2"/>
      </rPr>
      <t xml:space="preserve">(Psam_h25_2023_1yr.WGTP50) </t>
    </r>
    <r>
      <rPr>
        <sz val="9"/>
        <color rgb="FF0088FF"/>
        <rFont val="Segoe UI"/>
        <family val="2"/>
      </rPr>
      <t>AS</t>
    </r>
    <r>
      <rPr>
        <sz val="9"/>
        <color rgb="FF000000"/>
        <rFont val="Segoe UI"/>
        <family val="2"/>
      </rPr>
      <t xml:space="preserve"> SumOfWGTP50, </t>
    </r>
    <r>
      <rPr>
        <sz val="9"/>
        <color rgb="FFC700C7"/>
        <rFont val="Segoe UI"/>
        <family val="2"/>
      </rPr>
      <t>Sum</t>
    </r>
    <r>
      <rPr>
        <sz val="9"/>
        <color rgb="FF000000"/>
        <rFont val="Segoe UI"/>
        <family val="2"/>
      </rPr>
      <t xml:space="preserve">(Psam_h25_2023_1yr.WGTP51) </t>
    </r>
    <r>
      <rPr>
        <sz val="9"/>
        <color rgb="FF0088FF"/>
        <rFont val="Segoe UI"/>
        <family val="2"/>
      </rPr>
      <t>AS</t>
    </r>
    <r>
      <rPr>
        <sz val="9"/>
        <color rgb="FF000000"/>
        <rFont val="Segoe UI"/>
        <family val="2"/>
      </rPr>
      <t xml:space="preserve"> SumOfWGTP51, </t>
    </r>
    <r>
      <rPr>
        <sz val="9"/>
        <color rgb="FFC700C7"/>
        <rFont val="Segoe UI"/>
        <family val="2"/>
      </rPr>
      <t>Sum</t>
    </r>
    <r>
      <rPr>
        <sz val="9"/>
        <color rgb="FF000000"/>
        <rFont val="Segoe UI"/>
        <family val="2"/>
      </rPr>
      <t xml:space="preserve">(Psam_h25_2023_1yr.WGTP52) </t>
    </r>
    <r>
      <rPr>
        <sz val="9"/>
        <color rgb="FF0088FF"/>
        <rFont val="Segoe UI"/>
        <family val="2"/>
      </rPr>
      <t>AS</t>
    </r>
    <r>
      <rPr>
        <sz val="9"/>
        <color rgb="FF000000"/>
        <rFont val="Segoe UI"/>
        <family val="2"/>
      </rPr>
      <t xml:space="preserve"> SumOfWGTP52, </t>
    </r>
    <r>
      <rPr>
        <sz val="9"/>
        <color rgb="FFC700C7"/>
        <rFont val="Segoe UI"/>
        <family val="2"/>
      </rPr>
      <t>Sum</t>
    </r>
    <r>
      <rPr>
        <sz val="9"/>
        <color rgb="FF000000"/>
        <rFont val="Segoe UI"/>
        <family val="2"/>
      </rPr>
      <t xml:space="preserve">(Psam_h25_2023_1yr.WGTP53) </t>
    </r>
    <r>
      <rPr>
        <sz val="9"/>
        <color rgb="FF0088FF"/>
        <rFont val="Segoe UI"/>
        <family val="2"/>
      </rPr>
      <t>AS</t>
    </r>
    <r>
      <rPr>
        <sz val="9"/>
        <color rgb="FF000000"/>
        <rFont val="Segoe UI"/>
        <family val="2"/>
      </rPr>
      <t xml:space="preserve"> SumOfWGTP53, </t>
    </r>
    <r>
      <rPr>
        <sz val="9"/>
        <color rgb="FFC700C7"/>
        <rFont val="Segoe UI"/>
        <family val="2"/>
      </rPr>
      <t>Sum</t>
    </r>
    <r>
      <rPr>
        <sz val="9"/>
        <color rgb="FF000000"/>
        <rFont val="Segoe UI"/>
        <family val="2"/>
      </rPr>
      <t xml:space="preserve">(Psam_h25_2023_1yr.WGTP54) </t>
    </r>
    <r>
      <rPr>
        <sz val="9"/>
        <color rgb="FF0088FF"/>
        <rFont val="Segoe UI"/>
        <family val="2"/>
      </rPr>
      <t>AS</t>
    </r>
    <r>
      <rPr>
        <sz val="9"/>
        <color rgb="FF000000"/>
        <rFont val="Segoe UI"/>
        <family val="2"/>
      </rPr>
      <t xml:space="preserve"> SumOfWGTP54, </t>
    </r>
    <r>
      <rPr>
        <sz val="9"/>
        <color rgb="FFC700C7"/>
        <rFont val="Segoe UI"/>
        <family val="2"/>
      </rPr>
      <t>Sum</t>
    </r>
    <r>
      <rPr>
        <sz val="9"/>
        <color rgb="FF000000"/>
        <rFont val="Segoe UI"/>
        <family val="2"/>
      </rPr>
      <t xml:space="preserve">(Psam_h25_2023_1yr.WGTP55) </t>
    </r>
    <r>
      <rPr>
        <sz val="9"/>
        <color rgb="FF0088FF"/>
        <rFont val="Segoe UI"/>
        <family val="2"/>
      </rPr>
      <t>AS</t>
    </r>
    <r>
      <rPr>
        <sz val="9"/>
        <color rgb="FF000000"/>
        <rFont val="Segoe UI"/>
        <family val="2"/>
      </rPr>
      <t xml:space="preserve"> SumOfWGTP55, </t>
    </r>
    <r>
      <rPr>
        <sz val="9"/>
        <color rgb="FFC700C7"/>
        <rFont val="Segoe UI"/>
        <family val="2"/>
      </rPr>
      <t>Sum</t>
    </r>
    <r>
      <rPr>
        <sz val="9"/>
        <color rgb="FF000000"/>
        <rFont val="Segoe UI"/>
        <family val="2"/>
      </rPr>
      <t xml:space="preserve">(Psam_h25_2023_1yr.WGTP56) </t>
    </r>
    <r>
      <rPr>
        <sz val="9"/>
        <color rgb="FF0088FF"/>
        <rFont val="Segoe UI"/>
        <family val="2"/>
      </rPr>
      <t>AS</t>
    </r>
    <r>
      <rPr>
        <sz val="9"/>
        <color rgb="FF000000"/>
        <rFont val="Segoe UI"/>
        <family val="2"/>
      </rPr>
      <t xml:space="preserve"> SumOfWGTP56, </t>
    </r>
    <r>
      <rPr>
        <sz val="9"/>
        <color rgb="FFC700C7"/>
        <rFont val="Segoe UI"/>
        <family val="2"/>
      </rPr>
      <t>Sum</t>
    </r>
    <r>
      <rPr>
        <sz val="9"/>
        <color rgb="FF000000"/>
        <rFont val="Segoe UI"/>
        <family val="2"/>
      </rPr>
      <t xml:space="preserve">(Psam_h25_2023_1yr.WGTP57) </t>
    </r>
    <r>
      <rPr>
        <sz val="9"/>
        <color rgb="FF0088FF"/>
        <rFont val="Segoe UI"/>
        <family val="2"/>
      </rPr>
      <t>AS</t>
    </r>
    <r>
      <rPr>
        <sz val="9"/>
        <color rgb="FF000000"/>
        <rFont val="Segoe UI"/>
        <family val="2"/>
      </rPr>
      <t xml:space="preserve"> SumOfWGTP57, </t>
    </r>
    <r>
      <rPr>
        <sz val="9"/>
        <color rgb="FFC700C7"/>
        <rFont val="Segoe UI"/>
        <family val="2"/>
      </rPr>
      <t>Sum</t>
    </r>
    <r>
      <rPr>
        <sz val="9"/>
        <color rgb="FF000000"/>
        <rFont val="Segoe UI"/>
        <family val="2"/>
      </rPr>
      <t xml:space="preserve">(Psam_h25_2023_1yr.WGTP58) </t>
    </r>
    <r>
      <rPr>
        <sz val="9"/>
        <color rgb="FF0088FF"/>
        <rFont val="Segoe UI"/>
        <family val="2"/>
      </rPr>
      <t>AS</t>
    </r>
    <r>
      <rPr>
        <sz val="9"/>
        <color rgb="FF000000"/>
        <rFont val="Segoe UI"/>
        <family val="2"/>
      </rPr>
      <t xml:space="preserve"> SumOfWGTP58, </t>
    </r>
    <r>
      <rPr>
        <sz val="9"/>
        <color rgb="FFC700C7"/>
        <rFont val="Segoe UI"/>
        <family val="2"/>
      </rPr>
      <t>Sum</t>
    </r>
    <r>
      <rPr>
        <sz val="9"/>
        <color rgb="FF000000"/>
        <rFont val="Segoe UI"/>
        <family val="2"/>
      </rPr>
      <t xml:space="preserve">(Psam_h25_2023_1yr.WGTP59) </t>
    </r>
    <r>
      <rPr>
        <sz val="9"/>
        <color rgb="FF0088FF"/>
        <rFont val="Segoe UI"/>
        <family val="2"/>
      </rPr>
      <t>AS</t>
    </r>
    <r>
      <rPr>
        <sz val="9"/>
        <color rgb="FF000000"/>
        <rFont val="Segoe UI"/>
        <family val="2"/>
      </rPr>
      <t xml:space="preserve"> SumOfWGTP59, </t>
    </r>
    <r>
      <rPr>
        <sz val="9"/>
        <color rgb="FFC700C7"/>
        <rFont val="Segoe UI"/>
        <family val="2"/>
      </rPr>
      <t>Sum</t>
    </r>
    <r>
      <rPr>
        <sz val="9"/>
        <color rgb="FF000000"/>
        <rFont val="Segoe UI"/>
        <family val="2"/>
      </rPr>
      <t xml:space="preserve">(Psam_h25_2023_1yr.WGTP60) </t>
    </r>
    <r>
      <rPr>
        <sz val="9"/>
        <color rgb="FF0088FF"/>
        <rFont val="Segoe UI"/>
        <family val="2"/>
      </rPr>
      <t>AS</t>
    </r>
    <r>
      <rPr>
        <sz val="9"/>
        <color rgb="FF000000"/>
        <rFont val="Segoe UI"/>
        <family val="2"/>
      </rPr>
      <t xml:space="preserve"> SumOfWGTP60, </t>
    </r>
    <r>
      <rPr>
        <sz val="9"/>
        <color rgb="FFC700C7"/>
        <rFont val="Segoe UI"/>
        <family val="2"/>
      </rPr>
      <t>Sum</t>
    </r>
    <r>
      <rPr>
        <sz val="9"/>
        <color rgb="FF000000"/>
        <rFont val="Segoe UI"/>
        <family val="2"/>
      </rPr>
      <t xml:space="preserve">(Psam_h25_2023_1yr.WGTP61) </t>
    </r>
    <r>
      <rPr>
        <sz val="9"/>
        <color rgb="FF0088FF"/>
        <rFont val="Segoe UI"/>
        <family val="2"/>
      </rPr>
      <t>AS</t>
    </r>
    <r>
      <rPr>
        <sz val="9"/>
        <color rgb="FF000000"/>
        <rFont val="Segoe UI"/>
        <family val="2"/>
      </rPr>
      <t xml:space="preserve"> SumOfWGTP61, </t>
    </r>
    <r>
      <rPr>
        <sz val="9"/>
        <color rgb="FFC700C7"/>
        <rFont val="Segoe UI"/>
        <family val="2"/>
      </rPr>
      <t>Sum</t>
    </r>
    <r>
      <rPr>
        <sz val="9"/>
        <color rgb="FF000000"/>
        <rFont val="Segoe UI"/>
        <family val="2"/>
      </rPr>
      <t xml:space="preserve">(Psam_h25_2023_1yr.WGTP62) </t>
    </r>
    <r>
      <rPr>
        <sz val="9"/>
        <color rgb="FF0088FF"/>
        <rFont val="Segoe UI"/>
        <family val="2"/>
      </rPr>
      <t>AS</t>
    </r>
    <r>
      <rPr>
        <sz val="9"/>
        <color rgb="FF000000"/>
        <rFont val="Segoe UI"/>
        <family val="2"/>
      </rPr>
      <t xml:space="preserve"> SumOfWGTP62, </t>
    </r>
    <r>
      <rPr>
        <sz val="9"/>
        <color rgb="FFC700C7"/>
        <rFont val="Segoe UI"/>
        <family val="2"/>
      </rPr>
      <t>Sum</t>
    </r>
    <r>
      <rPr>
        <sz val="9"/>
        <color rgb="FF000000"/>
        <rFont val="Segoe UI"/>
        <family val="2"/>
      </rPr>
      <t xml:space="preserve">(Psam_h25_2023_1yr.WGTP63) </t>
    </r>
    <r>
      <rPr>
        <sz val="9"/>
        <color rgb="FF0088FF"/>
        <rFont val="Segoe UI"/>
        <family val="2"/>
      </rPr>
      <t>AS</t>
    </r>
    <r>
      <rPr>
        <sz val="9"/>
        <color rgb="FF000000"/>
        <rFont val="Segoe UI"/>
        <family val="2"/>
      </rPr>
      <t xml:space="preserve"> SumOfWGTP63, Sum(Psam_h25_2023_1yr.WGTP64) AS SumOfWGTP64, Sum(Psam_h25_2023_1yr.WGTP65) AS SumOfWGTP65, Sum(Psam_h25_2023_1yr.WGTP66) AS SumOfWGTP66, Sum(Psam_h25_2023_1yr.WGTP67) AS SumOfWGTP67, Sum(Psam_h25_2023_1yr.WGTP68) AS SumOfWGTP68, Sum(Psam_h25_2023_1yr.WGTP69) AS SumOfWGTP69, Sum(Psam_h25_2023_1yr.WGTP70) AS SumOfWGTP70, Sum(Psam_h25_2023_1yr.WGTP71) AS SumOfWGTP71, Sum(Psam_h25_2023_1yr.WGTP72) AS SumOfWGTP72, Sum(Psam_h25_2023_1yr.WGTP73) AS SumOfWGTP73, Sum(Psam_h25_2023_1yr.WGTP74) AS SumOfWGTP74, Sum(Psam_h25_2023_1yr.WGTP75) AS SumOfWGTP75, Sum(Psam_h25_2023_1yr.WGTP76) AS SumOfWGTP76, Sum(Psam_h25_2023_1yr.WGTP77) AS SumOfWGTP77, Sum(Psam_h25_2023_1yr.WGTP78) AS SumOfWGTP78, Sum(Psam_h25_2023_1yr.WGTP79) AS SumOfWGTP79, Sum(Psam_h25_2023_1yr.WGTP80) AS SumOfWGTP80</t>
    </r>
  </si>
  <si>
    <t>just the weight sums</t>
  </si>
  <si>
    <t>Expr1: IIf([esr]=3 Or [h25_2023_1yr_excerpt]![ten]="4" Or [total_int]&gt;1000 Or [schg]&gt;0,"carve_out","leave_in")</t>
  </si>
  <si>
    <t>Doing ten 3 or 4</t>
  </si>
  <si>
    <t>NOTE:  IF ONLY TEST INCOME OF HOUSEHOLDER FROM INVEST OVER 1000, GET ALMOST SAME LI COUNT</t>
  </si>
  <si>
    <t>AFFORDABLE</t>
  </si>
  <si>
    <t>OVER</t>
  </si>
  <si>
    <t>SOME LEFT</t>
  </si>
  <si>
    <t>ELI_R</t>
  </si>
  <si>
    <t>LI_R</t>
  </si>
  <si>
    <t>NO_RENT</t>
  </si>
  <si>
    <t>NOT_R</t>
  </si>
  <si>
    <t>VACANT OR OWNED</t>
  </si>
  <si>
    <t>VLI_R</t>
  </si>
  <si>
    <t>RENT_AFFORDABLE_BY_INCOME</t>
  </si>
  <si>
    <t>ZERO_INCOME</t>
  </si>
  <si>
    <t>#Students, within ELI category</t>
  </si>
  <si>
    <t>ELI, no students NP unemployed</t>
  </si>
  <si>
    <t>No Students, no unemployed, exclude vacant or owned</t>
  </si>
  <si>
    <t>Interest not a strong predictor of rent is OVER</t>
  </si>
  <si>
    <t>% zero income or over</t>
  </si>
  <si>
    <t>schg</t>
  </si>
  <si>
    <t>4+</t>
  </si>
  <si>
    <t>% single</t>
  </si>
  <si>
    <t>With disability</t>
  </si>
  <si>
    <t>https://www.hud.gov/sites/documents/74651C5PIHH.PDF</t>
  </si>
  <si>
    <t>ELI1</t>
  </si>
  <si>
    <t>HUD HH Income Level</t>
  </si>
  <si>
    <t>total</t>
  </si>
  <si>
    <t>65 or Over</t>
  </si>
  <si>
    <t>With disability or SSI</t>
  </si>
  <si>
    <t>Student</t>
  </si>
  <si>
    <t>Unemployed and worked w/i last year</t>
  </si>
  <si>
    <t>Employed under 25 hours</t>
  </si>
  <si>
    <t>Employed 25 + hours</t>
  </si>
  <si>
    <t>Student poss ssi</t>
  </si>
  <si>
    <t>unemployed poss ssi and worked last year</t>
  </si>
  <si>
    <t>Unemployed poss ssi and not worked last year or not labor force</t>
  </si>
  <si>
    <t>Employed poss ssi under 25 hours</t>
  </si>
  <si>
    <t>Employed poss ssi 25+hours</t>
  </si>
  <si>
    <t>1 - Extremely Low Income</t>
  </si>
  <si>
    <t>2 - Very Low Income</t>
  </si>
  <si>
    <t>3 - Low Income</t>
  </si>
  <si>
    <t>4 - Not Low Income</t>
  </si>
  <si>
    <t>in labor force</t>
  </si>
  <si>
    <t>Tenures 3 and 4 combined -- all rental</t>
  </si>
  <si>
    <t>CALCULATIONS WITHOUT CLASSIFYING SSI RECIPIENTS AS DISABLED (NOT USED)</t>
  </si>
  <si>
    <t>Unemployed and not worked last year or not in labor force</t>
  </si>
  <si>
    <t>BREAKING OUT EACH TENURE</t>
  </si>
  <si>
    <t>BREAKING OUT EACH TENURE, PERCENTAGES</t>
  </si>
  <si>
    <t>SQL: SELECT IIf([INCOME_CLASSIFICATION_HUD]="ELI","1 - Extremely Low Income",IIf([INCOME_CLASSIFICATION_HUD]="VLI","2 - Very Low Income",IIf([INCOME_CLASSIFICATION_HUD]="LI","3 - Low Income","4 - Not Low Income"))) AS [HUD HH Income Level], h25_2023_1yr_excerpt.TEN, EXCERPT_psam_p25_2023_1yr.RELSHIPP, Sum(h25_2023_1yr_excerpt.WGTP) AS total, Sum(IIf([agep]&gt;64,[wgtp],0)) AS [65 or Over], Sum(IIf([agep]&lt;65 And ([dis]=1 Or [ssip]&gt;0),[wgtp],0)) AS [With disability or SSI], Sum(IIf([agep]&lt;65 And [dis]=2 And [ssip]=0 And [schg] Is Not Null,[wgtp],0)) AS Student, Sum(IIf([agep]&lt;65 And [dis]=2 And [ssip]=0 And [schg] Is Null And ([esr]=3 And [wkl]=1),[wgtp],0)) AS [Unemployed and worked w/i last year], Sum(IIf([agep]&lt;65 And [dis]=2 And [ssip]=0 And [schg] Is Null And (([esr]=3 And [wkl]&lt;&gt;1) Or [esr]=6),[wgtp],0)) AS [Unemployed and not worked last year or not in labor force], Sum(IIf([agep]&lt;65 And [dis]=2 And [ssip]=0 And [schg] Is Null And [esr]&lt;&gt;3 And [esr]&lt;&gt;6 And [wkhp]&lt;25,[wgtp],0)) AS [Employed under 25 hours], Sum(IIf([agep]&lt;65 And [dis]=2 And [ssip]=0 And [schg] Is Null And [esr]&lt;&gt;3 And [esr]&lt;&gt;6 And [wkhp]&gt;24,[wgtp],0)) AS [Employed 25 + hours], Sum(IIf([agep]&lt;65 And ([dis]=1),[wgtp],0)) AS [With disability], Sum(IIf([agep]&lt;65 And [dis]=2 And [schg] Is Not Null,[wgtp],0)) AS [Student poss ssi], Sum(IIf([agep]&lt;65 And [dis]=2 And [schg] Is Null And ([esr]=3 And [wkl]=1),[wgtp],0)) AS [unemployed poss ssi and worked last year], Sum(IIf([agep]&lt;65 And [dis]=2 And [schg] Is Null And (([esr]=3 And [wkl]&lt;&gt;1) Or [esr]=6),[wgtp],0)) AS [Unemployed poss ssi and not worked last year or not labor force], Sum(IIf([agep]&lt;65 And [dis]=2 And [schg] Is Null And [esr]&lt;&gt;3 And [esr]&lt;&gt;6 And [wkhp]&lt;25,[wgtp],0)) AS [Employed poss ssi under 25 hours], Sum(IIf([agep]&lt;65 And [dis]=2 And [schg] Is Null And [esr]&lt;&gt;3 And [esr]&lt;&gt;6 And [wkhp]&gt;24,[wgtp],0)) AS [Employed poss ssi 25+hours], Sum(IIf([esr]&lt;&gt;6,[wgtp],0)) AS [in labor force]
FROM EXCERPT_psam_p25_2023_1yr INNER JOIN h25_2023_1yr_excerpt ON EXCERPT_psam_p25_2023_1yr.SERIALNO = h25_2023_1yr_excerpt.SERIALNO
GROUP BY IIf([INCOME_CLASSIFICATION_HUD]="ELI","1 - Extremely Low Income",IIf([INCOME_CLASSIFICATION_HUD]="VLI","2 - Very Low Income",IIf([INCOME_CLASSIFICATION_HUD]="LI","3 - Low Income","4 - Not Low Income"))), h25_2023_1yr_excerpt.TEN, EXCERPT_psam_p25_2023_1yr.RELSHIPP
HAVING (((EXCERPT_psam_p25_2023_1yr.RELSHIPP)=20));</t>
  </si>
  <si>
    <r>
      <t>TRANSFORM</t>
    </r>
    <r>
      <rPr>
        <sz val="9"/>
        <color rgb="FF000000"/>
        <rFont val="Segoe UI"/>
        <family val="2"/>
      </rPr>
      <t xml:space="preserve"> </t>
    </r>
    <r>
      <rPr>
        <sz val="9"/>
        <color rgb="FFC700C7"/>
        <rFont val="Segoe UI"/>
        <family val="2"/>
      </rPr>
      <t>Sum</t>
    </r>
    <r>
      <rPr>
        <sz val="9"/>
        <color rgb="FF000000"/>
        <rFont val="Segoe UI"/>
        <family val="2"/>
      </rPr>
      <t xml:space="preserve">(h25_2023_1yr_excerpt.WGTP) </t>
    </r>
    <r>
      <rPr>
        <sz val="9"/>
        <color rgb="FF0088FF"/>
        <rFont val="Segoe UI"/>
        <family val="2"/>
      </rPr>
      <t>AS</t>
    </r>
    <r>
      <rPr>
        <sz val="9"/>
        <color rgb="FF000000"/>
        <rFont val="Segoe UI"/>
        <family val="2"/>
      </rPr>
      <t xml:space="preserve"> SumOfWGTP1</t>
    </r>
  </si>
  <si>
    <r>
      <t>SELECT</t>
    </r>
    <r>
      <rPr>
        <sz val="9"/>
        <color rgb="FF000000"/>
        <rFont val="Segoe UI"/>
        <family val="2"/>
      </rPr>
      <t xml:space="preserve"> h25_2023_1yr_excerpt.INCOME_CLASSIFICATION_HUD</t>
    </r>
  </si>
  <si>
    <r>
      <t>FROM</t>
    </r>
    <r>
      <rPr>
        <sz val="9"/>
        <color rgb="FF000000"/>
        <rFont val="Segoe UI"/>
        <family val="2"/>
      </rPr>
      <t xml:space="preserve"> h25_2023_1yr_excerpt</t>
    </r>
  </si>
  <si>
    <r>
      <t>WHERE</t>
    </r>
    <r>
      <rPr>
        <sz val="9"/>
        <color rgb="FF000000"/>
        <rFont val="Segoe UI"/>
        <family val="2"/>
      </rPr>
      <t xml:space="preserve"> (((h25_2023_1yr_excerpt.TEN)</t>
    </r>
    <r>
      <rPr>
        <sz val="9"/>
        <color rgb="FF800080"/>
        <rFont val="Segoe UI"/>
        <family val="2"/>
      </rPr>
      <t>=</t>
    </r>
    <r>
      <rPr>
        <sz val="9"/>
        <color rgb="FF000000"/>
        <rFont val="Segoe UI"/>
        <family val="2"/>
      </rPr>
      <t xml:space="preserve">"3" </t>
    </r>
    <r>
      <rPr>
        <sz val="9"/>
        <color rgb="FF800080"/>
        <rFont val="Segoe UI"/>
        <family val="2"/>
      </rPr>
      <t>Or</t>
    </r>
    <r>
      <rPr>
        <sz val="9"/>
        <color rgb="FF000000"/>
        <rFont val="Segoe UI"/>
        <family val="2"/>
      </rPr>
      <t xml:space="preserve"> (h25_2023_1yr_excerpt.TEN)</t>
    </r>
    <r>
      <rPr>
        <sz val="9"/>
        <color rgb="FF800080"/>
        <rFont val="Segoe UI"/>
        <family val="2"/>
      </rPr>
      <t>=</t>
    </r>
    <r>
      <rPr>
        <sz val="9"/>
        <color rgb="FF000000"/>
        <rFont val="Segoe UI"/>
        <family val="2"/>
      </rPr>
      <t>"4"))</t>
    </r>
  </si>
  <si>
    <r>
      <t>GROUP</t>
    </r>
    <r>
      <rPr>
        <sz val="9"/>
        <color rgb="FF000000"/>
        <rFont val="Segoe UI"/>
        <family val="2"/>
      </rPr>
      <t xml:space="preserve"> </t>
    </r>
    <r>
      <rPr>
        <sz val="9"/>
        <color rgb="FF0088FF"/>
        <rFont val="Segoe UI"/>
        <family val="2"/>
      </rPr>
      <t>BY</t>
    </r>
    <r>
      <rPr>
        <sz val="9"/>
        <color rgb="FF000000"/>
        <rFont val="Segoe UI"/>
        <family val="2"/>
      </rPr>
      <t xml:space="preserve"> h25_2023_1yr_excerpt.INCOME_CLASSIFICATION_HUD</t>
    </r>
  </si>
  <si>
    <r>
      <t>PIVOT</t>
    </r>
    <r>
      <rPr>
        <sz val="9"/>
        <color rgb="FF000000"/>
        <rFont val="Segoe UI"/>
        <family val="2"/>
      </rPr>
      <t xml:space="preserve"> </t>
    </r>
    <r>
      <rPr>
        <sz val="9"/>
        <color rgb="FFC700C7"/>
        <rFont val="Segoe UI"/>
        <family val="2"/>
      </rPr>
      <t>IIf</t>
    </r>
    <r>
      <rPr>
        <sz val="9"/>
        <color rgb="FF000000"/>
        <rFont val="Segoe UI"/>
        <family val="2"/>
      </rPr>
      <t>([np]</t>
    </r>
    <r>
      <rPr>
        <sz val="9"/>
        <color rgb="FF800080"/>
        <rFont val="Segoe UI"/>
        <family val="2"/>
      </rPr>
      <t>&lt;</t>
    </r>
    <r>
      <rPr>
        <sz val="9"/>
        <color rgb="FF098658"/>
        <rFont val="Segoe UI"/>
        <family val="2"/>
      </rPr>
      <t>4</t>
    </r>
    <r>
      <rPr>
        <sz val="9"/>
        <color rgb="FF000000"/>
        <rFont val="Segoe UI"/>
        <family val="2"/>
      </rPr>
      <t>,[np],"5+");</t>
    </r>
  </si>
  <si>
    <t>VACANT UNIT ELI AFFORDABLE</t>
  </si>
  <si>
    <r>
      <t>UPDATE</t>
    </r>
    <r>
      <rPr>
        <sz val="9"/>
        <color rgb="FF000000"/>
        <rFont val="Segoe UI"/>
        <family val="2"/>
      </rPr>
      <t xml:space="preserve"> h25_2023_1yr_excerpt </t>
    </r>
    <r>
      <rPr>
        <sz val="9"/>
        <color rgb="FF800080"/>
        <rFont val="Segoe UI"/>
        <family val="2"/>
      </rPr>
      <t>INNER</t>
    </r>
    <r>
      <rPr>
        <sz val="9"/>
        <color rgb="FF000000"/>
        <rFont val="Segoe UI"/>
        <family val="2"/>
      </rPr>
      <t xml:space="preserve"> </t>
    </r>
    <r>
      <rPr>
        <sz val="9"/>
        <color rgb="FF800080"/>
        <rFont val="Segoe UI"/>
        <family val="2"/>
      </rPr>
      <t>JOIN</t>
    </r>
    <r>
      <rPr>
        <sz val="9"/>
        <color rgb="FF000000"/>
        <rFont val="Segoe UI"/>
        <family val="2"/>
      </rPr>
      <t xml:space="preserve"> puma_22_to_metro_majority </t>
    </r>
    <r>
      <rPr>
        <sz val="9"/>
        <color rgb="FF0088FF"/>
        <rFont val="Segoe UI"/>
        <family val="2"/>
      </rPr>
      <t>ON</t>
    </r>
    <r>
      <rPr>
        <sz val="9"/>
        <color rgb="FF000000"/>
        <rFont val="Segoe UI"/>
        <family val="2"/>
      </rPr>
      <t xml:space="preserve"> h25_2023_1yr_excerpt.PUMA </t>
    </r>
    <r>
      <rPr>
        <sz val="9"/>
        <color rgb="FF800080"/>
        <rFont val="Segoe UI"/>
        <family val="2"/>
      </rPr>
      <t>=</t>
    </r>
    <r>
      <rPr>
        <sz val="9"/>
        <color rgb="FF000000"/>
        <rFont val="Segoe UI"/>
        <family val="2"/>
      </rPr>
      <t xml:space="preserve"> puma_22_to_metro_majority.puma22 </t>
    </r>
    <r>
      <rPr>
        <sz val="9"/>
        <color rgb="FF0088FF"/>
        <rFont val="Segoe UI"/>
        <family val="2"/>
      </rPr>
      <t>SET</t>
    </r>
    <r>
      <rPr>
        <sz val="9"/>
        <color rgb="FF000000"/>
        <rFont val="Segoe UI"/>
        <family val="2"/>
      </rPr>
      <t xml:space="preserve"> h25_2023_1yr_excerpt.[VACANT UNIT ELI AFFORDABLE] </t>
    </r>
    <r>
      <rPr>
        <sz val="9"/>
        <color rgb="FF800080"/>
        <rFont val="Segoe UI"/>
        <family val="2"/>
      </rPr>
      <t>=</t>
    </r>
    <r>
      <rPr>
        <sz val="9"/>
        <color rgb="FF000000"/>
        <rFont val="Segoe UI"/>
        <family val="2"/>
      </rPr>
      <t xml:space="preserve"> </t>
    </r>
    <r>
      <rPr>
        <sz val="9"/>
        <color rgb="FFC700C7"/>
        <rFont val="Segoe UI"/>
        <family val="2"/>
      </rPr>
      <t>IIf</t>
    </r>
    <r>
      <rPr>
        <sz val="9"/>
        <color rgb="FF000000"/>
        <rFont val="Segoe UI"/>
        <family val="2"/>
      </rPr>
      <t>(</t>
    </r>
    <r>
      <rPr>
        <sz val="9"/>
        <color rgb="FF098658"/>
        <rFont val="Segoe UI"/>
        <family val="2"/>
      </rPr>
      <t>0.3</t>
    </r>
    <r>
      <rPr>
        <sz val="9"/>
        <color rgb="FF800080"/>
        <rFont val="Segoe UI"/>
        <family val="2"/>
      </rPr>
      <t>*</t>
    </r>
    <r>
      <rPr>
        <sz val="9"/>
        <color rgb="FF000000"/>
        <rFont val="Segoe UI"/>
        <family val="2"/>
      </rPr>
      <t>base_person([el_base_4],Bedrooms_to_Household_size([bdsp]))</t>
    </r>
    <r>
      <rPr>
        <sz val="9"/>
        <color rgb="FF800080"/>
        <rFont val="Segoe UI"/>
        <family val="2"/>
      </rPr>
      <t>/</t>
    </r>
    <r>
      <rPr>
        <sz val="9"/>
        <color rgb="FF098658"/>
        <rFont val="Segoe UI"/>
        <family val="2"/>
      </rPr>
      <t>12</t>
    </r>
    <r>
      <rPr>
        <sz val="9"/>
        <color rgb="FF800080"/>
        <rFont val="Segoe UI"/>
        <family val="2"/>
      </rPr>
      <t>&gt;</t>
    </r>
    <r>
      <rPr>
        <sz val="9"/>
        <color rgb="FFC700C7"/>
        <rFont val="Segoe UI"/>
        <family val="2"/>
      </rPr>
      <t>IIf</t>
    </r>
    <r>
      <rPr>
        <sz val="9"/>
        <color rgb="FF000000"/>
        <rFont val="Segoe UI"/>
        <family val="2"/>
      </rPr>
      <t xml:space="preserve">([RNTP] </t>
    </r>
    <r>
      <rPr>
        <sz val="9"/>
        <color rgb="FF800080"/>
        <rFont val="Segoe UI"/>
        <family val="2"/>
      </rPr>
      <t>Is</t>
    </r>
    <r>
      <rPr>
        <sz val="9"/>
        <color rgb="FF000000"/>
        <rFont val="Segoe UI"/>
        <family val="2"/>
      </rPr>
      <t xml:space="preserve"> </t>
    </r>
    <r>
      <rPr>
        <sz val="9"/>
        <color rgb="FF800080"/>
        <rFont val="Segoe UI"/>
        <family val="2"/>
      </rPr>
      <t>Not</t>
    </r>
    <r>
      <rPr>
        <sz val="9"/>
        <color rgb="FF000000"/>
        <rFont val="Segoe UI"/>
        <family val="2"/>
      </rPr>
      <t xml:space="preserve"> </t>
    </r>
    <r>
      <rPr>
        <sz val="9"/>
        <color rgb="FFC700C7"/>
        <rFont val="Segoe UI"/>
        <family val="2"/>
      </rPr>
      <t>Null</t>
    </r>
    <r>
      <rPr>
        <sz val="9"/>
        <color rgb="FF000000"/>
        <rFont val="Segoe UI"/>
        <family val="2"/>
      </rPr>
      <t>,CInt([RNTP]),</t>
    </r>
    <r>
      <rPr>
        <sz val="9"/>
        <color rgb="FF098658"/>
        <rFont val="Segoe UI"/>
        <family val="2"/>
      </rPr>
      <t>0</t>
    </r>
    <r>
      <rPr>
        <sz val="9"/>
        <color rgb="FF000000"/>
        <rFont val="Segoe UI"/>
        <family val="2"/>
      </rPr>
      <t>),"YES","NO")</t>
    </r>
  </si>
  <si>
    <r>
      <t>WHERE</t>
    </r>
    <r>
      <rPr>
        <sz val="9"/>
        <color rgb="FF000000"/>
        <rFont val="Segoe UI"/>
        <family val="2"/>
      </rPr>
      <t xml:space="preserve"> (((h25_2023_1yr_excerpt.NP)</t>
    </r>
    <r>
      <rPr>
        <sz val="9"/>
        <color rgb="FF800080"/>
        <rFont val="Segoe UI"/>
        <family val="2"/>
      </rPr>
      <t>=</t>
    </r>
    <r>
      <rPr>
        <sz val="9"/>
        <color rgb="FF098658"/>
        <rFont val="Segoe UI"/>
        <family val="2"/>
      </rPr>
      <t>0</t>
    </r>
    <r>
      <rPr>
        <sz val="9"/>
        <color rgb="FF000000"/>
        <rFont val="Segoe UI"/>
        <family val="2"/>
      </rPr>
      <t xml:space="preserve">) </t>
    </r>
    <r>
      <rPr>
        <sz val="9"/>
        <color rgb="FF0088FF"/>
        <rFont val="Segoe UI"/>
        <family val="2"/>
      </rPr>
      <t>AND</t>
    </r>
    <r>
      <rPr>
        <sz val="9"/>
        <color rgb="FF000000"/>
        <rFont val="Segoe UI"/>
        <family val="2"/>
      </rPr>
      <t xml:space="preserve"> ((h25_2023_1yr_excerpt.vacs)</t>
    </r>
    <r>
      <rPr>
        <sz val="9"/>
        <color rgb="FF800080"/>
        <rFont val="Segoe UI"/>
        <family val="2"/>
      </rPr>
      <t>=</t>
    </r>
    <r>
      <rPr>
        <sz val="9"/>
        <color rgb="FF000000"/>
        <rFont val="Segoe UI"/>
        <family val="2"/>
      </rPr>
      <t xml:space="preserve">"1" </t>
    </r>
    <r>
      <rPr>
        <sz val="9"/>
        <color rgb="FF800080"/>
        <rFont val="Segoe UI"/>
        <family val="2"/>
      </rPr>
      <t>Or</t>
    </r>
    <r>
      <rPr>
        <sz val="9"/>
        <color rgb="FF000000"/>
        <rFont val="Segoe UI"/>
        <family val="2"/>
      </rPr>
      <t xml:space="preserve"> (h25_2023_1yr_excerpt.vacs)</t>
    </r>
    <r>
      <rPr>
        <sz val="9"/>
        <color rgb="FF800080"/>
        <rFont val="Segoe UI"/>
        <family val="2"/>
      </rPr>
      <t>=</t>
    </r>
    <r>
      <rPr>
        <sz val="9"/>
        <color rgb="FF000000"/>
        <rFont val="Segoe UI"/>
        <family val="2"/>
      </rPr>
      <t>"2"));</t>
    </r>
  </si>
  <si>
    <t>Develop Bedroom Count algorithm</t>
  </si>
  <si>
    <t>HIGHLIGHTED CELLS ARE AFFORDABLE ON THE SCHEDULE ABOVE TO ELI:  Doing manually</t>
  </si>
  <si>
    <t>Manual verification of vacant unit ELI affordable count</t>
  </si>
  <si>
    <t>Public Function Bedrooms_to_Household_size(ByVal Bedrooms As Double) As Double</t>
  </si>
  <si>
    <t xml:space="preserve">    ' https://aspe.hhs.gov/topics/poverty-economic-mobility/poverty-guidelines/frequently-asked-questions-related-poverty-guidelines-poverty</t>
  </si>
  <si>
    <t xml:space="preserve">    Bedrooms_to_Household_size = IIf(Bedrooms = 0, 1, IIf(Bedrooms = 1, 1.5, IIf(Bedrooms = 2, 3, IIf(Bedrooms = 3, 4.5, 4.5 + (Bedrooms - 3) * 2))))</t>
  </si>
  <si>
    <t>End Function</t>
  </si>
  <si>
    <t>1 - ELI Affordable</t>
  </si>
  <si>
    <t>2 - VLI Affordable</t>
  </si>
  <si>
    <t>3 - LI Affordable</t>
  </si>
  <si>
    <t>4 - Not LI Affordable</t>
  </si>
  <si>
    <t>No Rent</t>
  </si>
  <si>
    <t>TENURES 3 and 4 income level of household vs affordability of unit at income level</t>
  </si>
  <si>
    <t>% ELI Affordable + no rent</t>
  </si>
  <si>
    <t>% adding ELI Affordable Vacant</t>
  </si>
  <si>
    <t>Count adding  Affordable Vacant</t>
  </si>
  <si>
    <t>Compare NLIHC Gap report</t>
  </si>
  <si>
    <t>Total Renter Households</t>
  </si>
  <si>
    <t>https://nlihc.org/gap/state/ma as of November 21</t>
  </si>
  <si>
    <t>2-Under 50%</t>
  </si>
  <si>
    <t>3-Under 80%</t>
  </si>
  <si>
    <t>4-Under 100%</t>
  </si>
  <si>
    <t>5-Over 100%</t>
  </si>
  <si>
    <t>level by rent income share cross tab</t>
  </si>
  <si>
    <t>1-Under 30%</t>
  </si>
  <si>
    <r>
      <t>TRANSFORM</t>
    </r>
    <r>
      <rPr>
        <sz val="9"/>
        <color rgb="FF000000"/>
        <rFont val="Segoe UI"/>
        <family val="2"/>
      </rPr>
      <t xml:space="preserve"> </t>
    </r>
    <r>
      <rPr>
        <sz val="9"/>
        <color rgb="FFC700C7"/>
        <rFont val="Segoe UI"/>
        <family val="2"/>
      </rPr>
      <t>Sum</t>
    </r>
    <r>
      <rPr>
        <sz val="9"/>
        <color rgb="FF000000"/>
        <rFont val="Segoe UI"/>
        <family val="2"/>
      </rPr>
      <t xml:space="preserve">(h25_2023_1yr_excerpt.WGTP) </t>
    </r>
    <r>
      <rPr>
        <sz val="9"/>
        <color rgb="FF0088FF"/>
        <rFont val="Segoe UI"/>
        <family val="2"/>
      </rPr>
      <t>AS</t>
    </r>
    <r>
      <rPr>
        <sz val="9"/>
        <color rgb="FF000000"/>
        <rFont val="Segoe UI"/>
        <family val="2"/>
      </rPr>
      <t xml:space="preserve"> SumOfWGTP</t>
    </r>
  </si>
  <si>
    <r>
      <t>SELECT</t>
    </r>
    <r>
      <rPr>
        <sz val="9"/>
        <color rgb="FF000000"/>
        <rFont val="Segoe UI"/>
        <family val="2"/>
      </rPr>
      <t xml:space="preserve"> </t>
    </r>
    <r>
      <rPr>
        <sz val="9"/>
        <color rgb="FFC700C7"/>
        <rFont val="Segoe UI"/>
        <family val="2"/>
      </rPr>
      <t>IIf</t>
    </r>
    <r>
      <rPr>
        <sz val="9"/>
        <color rgb="FF000000"/>
        <rFont val="Segoe UI"/>
        <family val="2"/>
      </rPr>
      <t>([INCOME_CLASSIFICATION_HUD]</t>
    </r>
    <r>
      <rPr>
        <sz val="9"/>
        <color rgb="FF800080"/>
        <rFont val="Segoe UI"/>
        <family val="2"/>
      </rPr>
      <t>=</t>
    </r>
    <r>
      <rPr>
        <sz val="9"/>
        <color rgb="FF000000"/>
        <rFont val="Segoe UI"/>
        <family val="2"/>
      </rPr>
      <t>"ELI","1 - Extremely Low Income",</t>
    </r>
    <r>
      <rPr>
        <sz val="9"/>
        <color rgb="FFC700C7"/>
        <rFont val="Segoe UI"/>
        <family val="2"/>
      </rPr>
      <t>IIf</t>
    </r>
    <r>
      <rPr>
        <sz val="9"/>
        <color rgb="FF000000"/>
        <rFont val="Segoe UI"/>
        <family val="2"/>
      </rPr>
      <t>([INCOME_CLASSIFICATION_HUD]</t>
    </r>
    <r>
      <rPr>
        <sz val="9"/>
        <color rgb="FF800080"/>
        <rFont val="Segoe UI"/>
        <family val="2"/>
      </rPr>
      <t>=</t>
    </r>
    <r>
      <rPr>
        <sz val="9"/>
        <color rgb="FF000000"/>
        <rFont val="Segoe UI"/>
        <family val="2"/>
      </rPr>
      <t>"VLI","2 - Very Low Income",</t>
    </r>
    <r>
      <rPr>
        <sz val="9"/>
        <color rgb="FFC700C7"/>
        <rFont val="Segoe UI"/>
        <family val="2"/>
      </rPr>
      <t>IIf</t>
    </r>
    <r>
      <rPr>
        <sz val="9"/>
        <color rgb="FF000000"/>
        <rFont val="Segoe UI"/>
        <family val="2"/>
      </rPr>
      <t>([INCOME_CLASSIFICATION_HUD]</t>
    </r>
    <r>
      <rPr>
        <sz val="9"/>
        <color rgb="FF800080"/>
        <rFont val="Segoe UI"/>
        <family val="2"/>
      </rPr>
      <t>=</t>
    </r>
    <r>
      <rPr>
        <sz val="9"/>
        <color rgb="FF000000"/>
        <rFont val="Segoe UI"/>
        <family val="2"/>
      </rPr>
      <t xml:space="preserve">"LI","3 - Low Income","4 - Not Low Income"))) </t>
    </r>
    <r>
      <rPr>
        <sz val="9"/>
        <color rgb="FF0088FF"/>
        <rFont val="Segoe UI"/>
        <family val="2"/>
      </rPr>
      <t>AS</t>
    </r>
    <r>
      <rPr>
        <sz val="9"/>
        <color rgb="FF000000"/>
        <rFont val="Segoe UI"/>
        <family val="2"/>
      </rPr>
      <t xml:space="preserve"> [HUD HH Income Level]</t>
    </r>
  </si>
  <si>
    <r>
      <t>GROUP</t>
    </r>
    <r>
      <rPr>
        <sz val="9"/>
        <color rgb="FF000000"/>
        <rFont val="Segoe UI"/>
        <family val="2"/>
      </rPr>
      <t xml:space="preserve"> </t>
    </r>
    <r>
      <rPr>
        <sz val="9"/>
        <color rgb="FF0088FF"/>
        <rFont val="Segoe UI"/>
        <family val="2"/>
      </rPr>
      <t>BY</t>
    </r>
    <r>
      <rPr>
        <sz val="9"/>
        <color rgb="FF000000"/>
        <rFont val="Segoe UI"/>
        <family val="2"/>
      </rPr>
      <t xml:space="preserve"> </t>
    </r>
    <r>
      <rPr>
        <sz val="9"/>
        <color rgb="FFC700C7"/>
        <rFont val="Segoe UI"/>
        <family val="2"/>
      </rPr>
      <t>IIf</t>
    </r>
    <r>
      <rPr>
        <sz val="9"/>
        <color rgb="FF000000"/>
        <rFont val="Segoe UI"/>
        <family val="2"/>
      </rPr>
      <t>([INCOME_CLASSIFICATION_HUD]</t>
    </r>
    <r>
      <rPr>
        <sz val="9"/>
        <color rgb="FF800080"/>
        <rFont val="Segoe UI"/>
        <family val="2"/>
      </rPr>
      <t>=</t>
    </r>
    <r>
      <rPr>
        <sz val="9"/>
        <color rgb="FF000000"/>
        <rFont val="Segoe UI"/>
        <family val="2"/>
      </rPr>
      <t>"ELI","1 - Extremely Low Income",</t>
    </r>
    <r>
      <rPr>
        <sz val="9"/>
        <color rgb="FFC700C7"/>
        <rFont val="Segoe UI"/>
        <family val="2"/>
      </rPr>
      <t>IIf</t>
    </r>
    <r>
      <rPr>
        <sz val="9"/>
        <color rgb="FF000000"/>
        <rFont val="Segoe UI"/>
        <family val="2"/>
      </rPr>
      <t>([INCOME_CLASSIFICATION_HUD]</t>
    </r>
    <r>
      <rPr>
        <sz val="9"/>
        <color rgb="FF800080"/>
        <rFont val="Segoe UI"/>
        <family val="2"/>
      </rPr>
      <t>=</t>
    </r>
    <r>
      <rPr>
        <sz val="9"/>
        <color rgb="FF000000"/>
        <rFont val="Segoe UI"/>
        <family val="2"/>
      </rPr>
      <t>"VLI","2 - Very Low Income",</t>
    </r>
    <r>
      <rPr>
        <sz val="9"/>
        <color rgb="FFC700C7"/>
        <rFont val="Segoe UI"/>
        <family val="2"/>
      </rPr>
      <t>IIf</t>
    </r>
    <r>
      <rPr>
        <sz val="9"/>
        <color rgb="FF000000"/>
        <rFont val="Segoe UI"/>
        <family val="2"/>
      </rPr>
      <t>([INCOME_CLASSIFICATION_HUD]</t>
    </r>
    <r>
      <rPr>
        <sz val="9"/>
        <color rgb="FF800080"/>
        <rFont val="Segoe UI"/>
        <family val="2"/>
      </rPr>
      <t>=</t>
    </r>
    <r>
      <rPr>
        <sz val="9"/>
        <color rgb="FF000000"/>
        <rFont val="Segoe UI"/>
        <family val="2"/>
      </rPr>
      <t>"LI","3 - Low Income","4 - Not Low Income")))</t>
    </r>
  </si>
  <si>
    <r>
      <t>PIVOT</t>
    </r>
    <r>
      <rPr>
        <sz val="9"/>
        <color rgb="FF000000"/>
        <rFont val="Segoe UI"/>
        <family val="2"/>
      </rPr>
      <t xml:space="preserve"> </t>
    </r>
    <r>
      <rPr>
        <sz val="9"/>
        <color rgb="FFC700C7"/>
        <rFont val="Segoe UI"/>
        <family val="2"/>
      </rPr>
      <t>IIf</t>
    </r>
    <r>
      <rPr>
        <sz val="9"/>
        <color rgb="FF000000"/>
        <rFont val="Segoe UI"/>
        <family val="2"/>
      </rPr>
      <t xml:space="preserve">([adjusted_hh_income] </t>
    </r>
    <r>
      <rPr>
        <sz val="9"/>
        <color rgb="FF800080"/>
        <rFont val="Segoe UI"/>
        <family val="2"/>
      </rPr>
      <t>Is</t>
    </r>
    <r>
      <rPr>
        <sz val="9"/>
        <color rgb="FF000000"/>
        <rFont val="Segoe UI"/>
        <family val="2"/>
      </rPr>
      <t xml:space="preserve"> </t>
    </r>
    <r>
      <rPr>
        <sz val="9"/>
        <color rgb="FFC700C7"/>
        <rFont val="Segoe UI"/>
        <family val="2"/>
      </rPr>
      <t>Null</t>
    </r>
    <r>
      <rPr>
        <sz val="9"/>
        <color rgb="FF000000"/>
        <rFont val="Segoe UI"/>
        <family val="2"/>
      </rPr>
      <t xml:space="preserve"> </t>
    </r>
    <r>
      <rPr>
        <sz val="9"/>
        <color rgb="FF800080"/>
        <rFont val="Segoe UI"/>
        <family val="2"/>
      </rPr>
      <t>Or</t>
    </r>
    <r>
      <rPr>
        <sz val="9"/>
        <color rgb="FF000000"/>
        <rFont val="Segoe UI"/>
        <family val="2"/>
      </rPr>
      <t xml:space="preserve"> [adjusted_hh_income]</t>
    </r>
    <r>
      <rPr>
        <sz val="9"/>
        <color rgb="FF800080"/>
        <rFont val="Segoe UI"/>
        <family val="2"/>
      </rPr>
      <t>=</t>
    </r>
    <r>
      <rPr>
        <sz val="9"/>
        <color rgb="FF098658"/>
        <rFont val="Segoe UI"/>
        <family val="2"/>
      </rPr>
      <t>0</t>
    </r>
    <r>
      <rPr>
        <sz val="9"/>
        <color rgb="FF000000"/>
        <rFont val="Segoe UI"/>
        <family val="2"/>
      </rPr>
      <t>,</t>
    </r>
    <r>
      <rPr>
        <sz val="9"/>
        <color rgb="FFC700C7"/>
        <rFont val="Segoe UI"/>
        <family val="2"/>
      </rPr>
      <t>IIf</t>
    </r>
    <r>
      <rPr>
        <sz val="9"/>
        <color rgb="FF000000"/>
        <rFont val="Segoe UI"/>
        <family val="2"/>
      </rPr>
      <t>([grntp_int]</t>
    </r>
    <r>
      <rPr>
        <sz val="9"/>
        <color rgb="FF800080"/>
        <rFont val="Segoe UI"/>
        <family val="2"/>
      </rPr>
      <t>&gt;</t>
    </r>
    <r>
      <rPr>
        <sz val="9"/>
        <color rgb="FF098658"/>
        <rFont val="Segoe UI"/>
        <family val="2"/>
      </rPr>
      <t>0</t>
    </r>
    <r>
      <rPr>
        <sz val="9"/>
        <color rgb="FF000000"/>
        <rFont val="Segoe UI"/>
        <family val="2"/>
      </rPr>
      <t>,"5-Over 100%","1-Under 30%"),</t>
    </r>
    <r>
      <rPr>
        <sz val="9"/>
        <color rgb="FFC700C7"/>
        <rFont val="Segoe UI"/>
        <family val="2"/>
      </rPr>
      <t>IIf</t>
    </r>
    <r>
      <rPr>
        <sz val="9"/>
        <color rgb="FF000000"/>
        <rFont val="Segoe UI"/>
        <family val="2"/>
      </rPr>
      <t>(</t>
    </r>
    <r>
      <rPr>
        <sz val="9"/>
        <color rgb="FF098658"/>
        <rFont val="Segoe UI"/>
        <family val="2"/>
      </rPr>
      <t>12</t>
    </r>
    <r>
      <rPr>
        <sz val="9"/>
        <color rgb="FF800080"/>
        <rFont val="Segoe UI"/>
        <family val="2"/>
      </rPr>
      <t>*</t>
    </r>
    <r>
      <rPr>
        <sz val="9"/>
        <color rgb="FF000000"/>
        <rFont val="Segoe UI"/>
        <family val="2"/>
      </rPr>
      <t>[grntp_int]</t>
    </r>
    <r>
      <rPr>
        <sz val="9"/>
        <color rgb="FF800080"/>
        <rFont val="Segoe UI"/>
        <family val="2"/>
      </rPr>
      <t>/</t>
    </r>
    <r>
      <rPr>
        <sz val="9"/>
        <color rgb="FF000000"/>
        <rFont val="Segoe UI"/>
        <family val="2"/>
      </rPr>
      <t>[adjusted_hh_income]</t>
    </r>
    <r>
      <rPr>
        <sz val="9"/>
        <color rgb="FF800080"/>
        <rFont val="Segoe UI"/>
        <family val="2"/>
      </rPr>
      <t>&lt;</t>
    </r>
    <r>
      <rPr>
        <sz val="9"/>
        <color rgb="FF098658"/>
        <rFont val="Segoe UI"/>
        <family val="2"/>
      </rPr>
      <t>0.3</t>
    </r>
    <r>
      <rPr>
        <sz val="9"/>
        <color rgb="FF000000"/>
        <rFont val="Segoe UI"/>
        <family val="2"/>
      </rPr>
      <t>,"1-Under 30%",</t>
    </r>
    <r>
      <rPr>
        <sz val="9"/>
        <color rgb="FFC700C7"/>
        <rFont val="Segoe UI"/>
        <family val="2"/>
      </rPr>
      <t>IIf</t>
    </r>
    <r>
      <rPr>
        <sz val="9"/>
        <color rgb="FF000000"/>
        <rFont val="Segoe UI"/>
        <family val="2"/>
      </rPr>
      <t>(</t>
    </r>
    <r>
      <rPr>
        <sz val="9"/>
        <color rgb="FF098658"/>
        <rFont val="Segoe UI"/>
        <family val="2"/>
      </rPr>
      <t>12</t>
    </r>
    <r>
      <rPr>
        <sz val="9"/>
        <color rgb="FF800080"/>
        <rFont val="Segoe UI"/>
        <family val="2"/>
      </rPr>
      <t>*</t>
    </r>
    <r>
      <rPr>
        <sz val="9"/>
        <color rgb="FF000000"/>
        <rFont val="Segoe UI"/>
        <family val="2"/>
      </rPr>
      <t>[grntp_int]</t>
    </r>
    <r>
      <rPr>
        <sz val="9"/>
        <color rgb="FF800080"/>
        <rFont val="Segoe UI"/>
        <family val="2"/>
      </rPr>
      <t>/</t>
    </r>
    <r>
      <rPr>
        <sz val="9"/>
        <color rgb="FF000000"/>
        <rFont val="Segoe UI"/>
        <family val="2"/>
      </rPr>
      <t>[adjusted_hh_income]</t>
    </r>
    <r>
      <rPr>
        <sz val="9"/>
        <color rgb="FF800080"/>
        <rFont val="Segoe UI"/>
        <family val="2"/>
      </rPr>
      <t>&lt;</t>
    </r>
    <r>
      <rPr>
        <sz val="9"/>
        <color rgb="FF098658"/>
        <rFont val="Segoe UI"/>
        <family val="2"/>
      </rPr>
      <t>0.5</t>
    </r>
    <r>
      <rPr>
        <sz val="9"/>
        <color rgb="FF000000"/>
        <rFont val="Segoe UI"/>
        <family val="2"/>
      </rPr>
      <t>,"2-Under 50%",</t>
    </r>
    <r>
      <rPr>
        <sz val="9"/>
        <color rgb="FFC700C7"/>
        <rFont val="Segoe UI"/>
        <family val="2"/>
      </rPr>
      <t>IIf</t>
    </r>
    <r>
      <rPr>
        <sz val="9"/>
        <color rgb="FF000000"/>
        <rFont val="Segoe UI"/>
        <family val="2"/>
      </rPr>
      <t>(</t>
    </r>
    <r>
      <rPr>
        <sz val="9"/>
        <color rgb="FF098658"/>
        <rFont val="Segoe UI"/>
        <family val="2"/>
      </rPr>
      <t>12</t>
    </r>
    <r>
      <rPr>
        <sz val="9"/>
        <color rgb="FF800080"/>
        <rFont val="Segoe UI"/>
        <family val="2"/>
      </rPr>
      <t>*</t>
    </r>
    <r>
      <rPr>
        <sz val="9"/>
        <color rgb="FF000000"/>
        <rFont val="Segoe UI"/>
        <family val="2"/>
      </rPr>
      <t>[grntp_int]</t>
    </r>
    <r>
      <rPr>
        <sz val="9"/>
        <color rgb="FF800080"/>
        <rFont val="Segoe UI"/>
        <family val="2"/>
      </rPr>
      <t>/</t>
    </r>
    <r>
      <rPr>
        <sz val="9"/>
        <color rgb="FF000000"/>
        <rFont val="Segoe UI"/>
        <family val="2"/>
      </rPr>
      <t>[adjusted_hh_income]</t>
    </r>
    <r>
      <rPr>
        <sz val="9"/>
        <color rgb="FF800080"/>
        <rFont val="Segoe UI"/>
        <family val="2"/>
      </rPr>
      <t>&lt;</t>
    </r>
    <r>
      <rPr>
        <sz val="9"/>
        <color rgb="FF098658"/>
        <rFont val="Segoe UI"/>
        <family val="2"/>
      </rPr>
      <t>0.8</t>
    </r>
    <r>
      <rPr>
        <sz val="9"/>
        <color rgb="FF000000"/>
        <rFont val="Segoe UI"/>
        <family val="2"/>
      </rPr>
      <t>,"3-Under 80%",</t>
    </r>
    <r>
      <rPr>
        <sz val="9"/>
        <color rgb="FFC700C7"/>
        <rFont val="Segoe UI"/>
        <family val="2"/>
      </rPr>
      <t>IIf</t>
    </r>
    <r>
      <rPr>
        <sz val="9"/>
        <color rgb="FF000000"/>
        <rFont val="Segoe UI"/>
        <family val="2"/>
      </rPr>
      <t>(</t>
    </r>
    <r>
      <rPr>
        <sz val="9"/>
        <color rgb="FF098658"/>
        <rFont val="Segoe UI"/>
        <family val="2"/>
      </rPr>
      <t>12</t>
    </r>
    <r>
      <rPr>
        <sz val="9"/>
        <color rgb="FF800080"/>
        <rFont val="Segoe UI"/>
        <family val="2"/>
      </rPr>
      <t>*</t>
    </r>
    <r>
      <rPr>
        <sz val="9"/>
        <color rgb="FF000000"/>
        <rFont val="Segoe UI"/>
        <family val="2"/>
      </rPr>
      <t>[grntp_int]</t>
    </r>
    <r>
      <rPr>
        <sz val="9"/>
        <color rgb="FF800080"/>
        <rFont val="Segoe UI"/>
        <family val="2"/>
      </rPr>
      <t>/</t>
    </r>
    <r>
      <rPr>
        <sz val="9"/>
        <color rgb="FF000000"/>
        <rFont val="Segoe UI"/>
        <family val="2"/>
      </rPr>
      <t>[adjusted_hh_income]</t>
    </r>
    <r>
      <rPr>
        <sz val="9"/>
        <color rgb="FF800080"/>
        <rFont val="Segoe UI"/>
        <family val="2"/>
      </rPr>
      <t>&lt;</t>
    </r>
    <r>
      <rPr>
        <sz val="9"/>
        <color rgb="FF098658"/>
        <rFont val="Segoe UI"/>
        <family val="2"/>
      </rPr>
      <t>1</t>
    </r>
    <r>
      <rPr>
        <sz val="9"/>
        <color rgb="FF000000"/>
        <rFont val="Segoe UI"/>
        <family val="2"/>
      </rPr>
      <t>,"4-Under 100%","5-Over 100%")))));</t>
    </r>
  </si>
  <si>
    <r>
      <t>PIVOT</t>
    </r>
    <r>
      <rPr>
        <sz val="9"/>
        <color rgb="FF000000"/>
        <rFont val="Segoe UI"/>
        <family val="2"/>
      </rPr>
      <t xml:space="preserve"> </t>
    </r>
    <r>
      <rPr>
        <sz val="9"/>
        <color rgb="FFC700C7"/>
        <rFont val="Segoe UI"/>
        <family val="2"/>
      </rPr>
      <t>IIf</t>
    </r>
    <r>
      <rPr>
        <sz val="9"/>
        <color rgb="FF000000"/>
        <rFont val="Segoe UI"/>
        <family val="2"/>
      </rPr>
      <t>([GRNT_HUD_LEVEL_30]</t>
    </r>
    <r>
      <rPr>
        <sz val="9"/>
        <color rgb="FF800080"/>
        <rFont val="Segoe UI"/>
        <family val="2"/>
      </rPr>
      <t>=</t>
    </r>
    <r>
      <rPr>
        <sz val="9"/>
        <color rgb="FF000000"/>
        <rFont val="Segoe UI"/>
        <family val="2"/>
      </rPr>
      <t>"ELI_R","1 - ELI Affordable",</t>
    </r>
    <r>
      <rPr>
        <sz val="9"/>
        <color rgb="FFC700C7"/>
        <rFont val="Segoe UI"/>
        <family val="2"/>
      </rPr>
      <t>IIf</t>
    </r>
    <r>
      <rPr>
        <sz val="9"/>
        <color rgb="FF000000"/>
        <rFont val="Segoe UI"/>
        <family val="2"/>
      </rPr>
      <t>([GRNT_HUD_LEVEL_30]</t>
    </r>
    <r>
      <rPr>
        <sz val="9"/>
        <color rgb="FF800080"/>
        <rFont val="Segoe UI"/>
        <family val="2"/>
      </rPr>
      <t>=</t>
    </r>
    <r>
      <rPr>
        <sz val="9"/>
        <color rgb="FF000000"/>
        <rFont val="Segoe UI"/>
        <family val="2"/>
      </rPr>
      <t>"VLI_R","2 - VLI Affordable",</t>
    </r>
    <r>
      <rPr>
        <sz val="9"/>
        <color rgb="FFC700C7"/>
        <rFont val="Segoe UI"/>
        <family val="2"/>
      </rPr>
      <t>IIf</t>
    </r>
    <r>
      <rPr>
        <sz val="9"/>
        <color rgb="FF000000"/>
        <rFont val="Segoe UI"/>
        <family val="2"/>
      </rPr>
      <t>([GRNT_HUD_LEVEL_30]</t>
    </r>
    <r>
      <rPr>
        <sz val="9"/>
        <color rgb="FF800080"/>
        <rFont val="Segoe UI"/>
        <family val="2"/>
      </rPr>
      <t>=</t>
    </r>
    <r>
      <rPr>
        <sz val="9"/>
        <color rgb="FF000000"/>
        <rFont val="Segoe UI"/>
        <family val="2"/>
      </rPr>
      <t>"LI_R","3 - LI Affordable",</t>
    </r>
    <r>
      <rPr>
        <sz val="9"/>
        <color rgb="FFC700C7"/>
        <rFont val="Segoe UI"/>
        <family val="2"/>
      </rPr>
      <t>IIf</t>
    </r>
    <r>
      <rPr>
        <sz val="9"/>
        <color rgb="FF000000"/>
        <rFont val="Segoe UI"/>
        <family val="2"/>
      </rPr>
      <t>([grnt_hud_level_30]</t>
    </r>
    <r>
      <rPr>
        <sz val="9"/>
        <color rgb="FF800080"/>
        <rFont val="Segoe UI"/>
        <family val="2"/>
      </rPr>
      <t>=</t>
    </r>
    <r>
      <rPr>
        <sz val="9"/>
        <color rgb="FF000000"/>
        <rFont val="Segoe UI"/>
        <family val="2"/>
      </rPr>
      <t>"not_r","4 - Not LI Affordable","No Rent"))));</t>
    </r>
  </si>
  <si>
    <t>no rent no income</t>
  </si>
  <si>
    <t>no rent, but income</t>
  </si>
  <si>
    <t>rent no income</t>
  </si>
  <si>
    <t>SAME WITH NO RENT NO INCOME BROKEN OUT</t>
  </si>
  <si>
    <t>High rent share have lowest income</t>
  </si>
  <si>
    <t>Rent % of Income</t>
  </si>
  <si>
    <t>Hi rent share have lowest food stamp use</t>
  </si>
  <si>
    <t>fs</t>
  </si>
  <si>
    <t>All Students</t>
  </si>
  <si>
    <t>Householder has medical assistance by status as student (pweighted)</t>
  </si>
  <si>
    <t>Same only ELI renters</t>
  </si>
  <si>
    <t>assistance</t>
  </si>
  <si>
    <t>none</t>
  </si>
  <si>
    <t>Expr1: IIf([fs]=1 Or [np_ssi_mc_under_65]&gt;0 Or [np_ssi_65_over]&gt;0 Or [np_medical_assistance]&gt;0 Or [np_pa]&gt;0,"assistance","none")</t>
  </si>
  <si>
    <r>
      <t xml:space="preserve">All assistance </t>
    </r>
    <r>
      <rPr>
        <sz val="11"/>
        <color theme="1"/>
        <rFont val="Aptos Narrow"/>
        <family val="2"/>
        <scheme val="minor"/>
      </rPr>
      <t>only eli renters</t>
    </r>
  </si>
  <si>
    <t>Employee status recode only eli renters</t>
  </si>
  <si>
    <t>ESR with wkl = 1 (worked within past 12 months) only eli renters</t>
  </si>
  <si>
    <t>Int &gt; 100</t>
  </si>
  <si>
    <t>Min int</t>
  </si>
  <si>
    <t>Interest income rare among all income to rent ratios only eli renters</t>
  </si>
  <si>
    <t>pweighted total</t>
  </si>
  <si>
    <t>hweighted total</t>
  </si>
  <si>
    <t>GRNT_HUD_LEVEL_30</t>
  </si>
  <si>
    <t>GRNT_HUD_LEVEL_32</t>
  </si>
  <si>
    <t>% single person</t>
  </si>
  <si>
    <t>% under 30</t>
  </si>
  <si>
    <t>any assistance</t>
  </si>
  <si>
    <t>Under 65 grnt hud level 30</t>
  </si>
  <si>
    <t>65+ grnt hud level 30</t>
  </si>
  <si>
    <t>any assistance ex health</t>
  </si>
  <si>
    <t>all grnt level 30</t>
  </si>
  <si>
    <t>SumOfwgtp</t>
  </si>
  <si>
    <t>std error</t>
  </si>
  <si>
    <t>eli_r + no _rent</t>
  </si>
  <si>
    <t>90% +/ conf.</t>
  </si>
  <si>
    <t>90% +/ conf. % of tot</t>
  </si>
  <si>
    <t>Any public assistance among all income to rent ratios only eli renters</t>
  </si>
  <si>
    <t>Share of no rent with no income:</t>
  </si>
  <si>
    <t>no rent</t>
  </si>
  <si>
    <t>90% conf of diff</t>
  </si>
  <si>
    <t>SE of ELI, ELI/No rent</t>
  </si>
  <si>
    <t>Approximate SE of ELI, ELI/No rent 2022</t>
  </si>
  <si>
    <t>Cost burdened</t>
  </si>
  <si>
    <t>over 100 w/ no income</t>
  </si>
  <si>
    <t>HH_Student</t>
  </si>
  <si>
    <t>Students headed household by income level</t>
  </si>
  <si>
    <t>income_classification_hud</t>
  </si>
  <si>
    <t>relshipp</t>
  </si>
  <si>
    <t>All students ELI</t>
  </si>
  <si>
    <t>Students</t>
  </si>
  <si>
    <t>HH_Unemp</t>
  </si>
  <si>
    <t>Student % of tot</t>
  </si>
  <si>
    <t>unemp % of tot</t>
  </si>
  <si>
    <t>not 3</t>
  </si>
  <si>
    <t>Interest</t>
  </si>
  <si>
    <t>Int % of tot</t>
  </si>
  <si>
    <t>For HUD income levels see post text</t>
  </si>
  <si>
    <t>Apparently HUD applies 30% to unrounded quantity, in this case, it makes a small difference.</t>
  </si>
  <si>
    <t>Not household weighted: ADJUSTED_HH_INCOME</t>
  </si>
  <si>
    <t>STUDENT CODING</t>
  </si>
  <si>
    <t>Houeshold Food stamps by householder is student (all households)</t>
  </si>
  <si>
    <t>Food stamp coding</t>
  </si>
  <si>
    <t>Medical assistance status</t>
  </si>
  <si>
    <t>Rent level (above/below rent at HUD thresholds vs ratios only eli renters</t>
  </si>
  <si>
    <t>Rent level (above/below rent at HUD thresholds (recomputed at 32%) vs ratios only eli renters</t>
  </si>
  <si>
    <t>Number of persons in household eli renters</t>
  </si>
  <si>
    <t>have assistance by household size, eli renters</t>
  </si>
  <si>
    <t>have assistance by rent share, eli renters</t>
  </si>
  <si>
    <t>have assistance by rent level at threshold computed as 32% of applicable AMI GRNT_HUD_LEVEL_32 eli renters only</t>
  </si>
  <si>
    <t>have assistance by rent level at threshold computed as 30% of applicable  AMI -- GRNT_HUD_LEVEL_30 eli renters only</t>
  </si>
  <si>
    <t>Households by Number of higher ed students in HH, tenure 3</t>
  </si>
  <si>
    <t>Households by SCHG (Grade level attending (N-2), 15 college , 16 grad school), Tenure 3 (householder)</t>
  </si>
  <si>
    <t>Looking at rent greater than income group in 2022 data</t>
  </si>
  <si>
    <t>LEVEL_2</t>
  </si>
  <si>
    <t>ten</t>
  </si>
  <si>
    <t>has_income</t>
  </si>
  <si>
    <t>grossrent_pct</t>
  </si>
  <si>
    <t>average income</t>
  </si>
  <si>
    <t>a-none</t>
  </si>
  <si>
    <t>Income</t>
  </si>
  <si>
    <t>More than are claiming 56% or less who pay rent</t>
  </si>
  <si>
    <t>Household count</t>
  </si>
  <si>
    <t>Average HH Max Age,  weighted by household weights</t>
  </si>
  <si>
    <t>Average HH Income,  weighted by household weights</t>
  </si>
  <si>
    <t>Investment Income,  weighted by household weights</t>
  </si>
  <si>
    <t>Average HH Income,  weighted by household weights for ELI Households</t>
  </si>
  <si>
    <t>replicate1</t>
  </si>
  <si>
    <t>replicate2</t>
  </si>
  <si>
    <t>replicate3</t>
  </si>
  <si>
    <t>replicate4</t>
  </si>
  <si>
    <t>replicate5</t>
  </si>
  <si>
    <t>replicate6</t>
  </si>
  <si>
    <t>replicate7</t>
  </si>
  <si>
    <t>replicate8</t>
  </si>
  <si>
    <t>replicate9</t>
  </si>
  <si>
    <t>replicate10</t>
  </si>
  <si>
    <t>replicate11</t>
  </si>
  <si>
    <t>replicate12</t>
  </si>
  <si>
    <t>replicate13</t>
  </si>
  <si>
    <t>replicate14</t>
  </si>
  <si>
    <t>replicate15</t>
  </si>
  <si>
    <t>replicate16</t>
  </si>
  <si>
    <t>replicate17</t>
  </si>
  <si>
    <t>replicate18</t>
  </si>
  <si>
    <t>replicate19</t>
  </si>
  <si>
    <t>replicate20</t>
  </si>
  <si>
    <t>replicate21</t>
  </si>
  <si>
    <t>replicate22</t>
  </si>
  <si>
    <t>replicate23</t>
  </si>
  <si>
    <t>replicate24</t>
  </si>
  <si>
    <t>replicate25</t>
  </si>
  <si>
    <t>replicate26</t>
  </si>
  <si>
    <t>replicate27</t>
  </si>
  <si>
    <t>replicate28</t>
  </si>
  <si>
    <t>replicate29</t>
  </si>
  <si>
    <t>replicate30</t>
  </si>
  <si>
    <t>replicate31</t>
  </si>
  <si>
    <t>replicate32</t>
  </si>
  <si>
    <t>replicate33</t>
  </si>
  <si>
    <t>replicate34</t>
  </si>
  <si>
    <t>replicate35</t>
  </si>
  <si>
    <t>replicate36</t>
  </si>
  <si>
    <t>replicate37</t>
  </si>
  <si>
    <t>replicate38</t>
  </si>
  <si>
    <t>replicate39</t>
  </si>
  <si>
    <t>replicate40</t>
  </si>
  <si>
    <t>replicate41</t>
  </si>
  <si>
    <t>replicate42</t>
  </si>
  <si>
    <t>replicate43</t>
  </si>
  <si>
    <t>replicate44</t>
  </si>
  <si>
    <t>replicate45</t>
  </si>
  <si>
    <t>replicate46</t>
  </si>
  <si>
    <t>replicate47</t>
  </si>
  <si>
    <t>replicate48</t>
  </si>
  <si>
    <t>replicate49</t>
  </si>
  <si>
    <t>replicate50</t>
  </si>
  <si>
    <t>replicate51</t>
  </si>
  <si>
    <t>replicate52</t>
  </si>
  <si>
    <t>replicate53</t>
  </si>
  <si>
    <t>replicate54</t>
  </si>
  <si>
    <t>replicate55</t>
  </si>
  <si>
    <t>replicate56</t>
  </si>
  <si>
    <t>replicate57</t>
  </si>
  <si>
    <t>replicate58</t>
  </si>
  <si>
    <t>replicate59</t>
  </si>
  <si>
    <t>replicate60</t>
  </si>
  <si>
    <t>replicate61</t>
  </si>
  <si>
    <t>replicate62</t>
  </si>
  <si>
    <t>replicate63</t>
  </si>
  <si>
    <t>replicate64</t>
  </si>
  <si>
    <t>replicate65</t>
  </si>
  <si>
    <t>replicate66</t>
  </si>
  <si>
    <t>replicate67</t>
  </si>
  <si>
    <t>replicate68</t>
  </si>
  <si>
    <t>replicate69</t>
  </si>
  <si>
    <t>replicate70</t>
  </si>
  <si>
    <t>replicate71</t>
  </si>
  <si>
    <t>replicate72</t>
  </si>
  <si>
    <t>replicate73</t>
  </si>
  <si>
    <t>replicate74</t>
  </si>
  <si>
    <t>replicate75</t>
  </si>
  <si>
    <t>replicate76</t>
  </si>
  <si>
    <t>replicate77</t>
  </si>
  <si>
    <t>replicate78</t>
  </si>
  <si>
    <t>replicate79</t>
  </si>
  <si>
    <t>replicate80</t>
  </si>
  <si>
    <t>1.64*se</t>
  </si>
  <si>
    <t>% with any investment income</t>
  </si>
  <si>
    <t>z for under 30 vs over 100</t>
  </si>
  <si>
    <t>SQL Generater for Replicate weights on weighted average</t>
  </si>
  <si>
    <t>Variable</t>
  </si>
  <si>
    <t>Table prefix</t>
  </si>
  <si>
    <t>Example</t>
  </si>
  <si>
    <t>[adjusted_hh_income]</t>
  </si>
  <si>
    <t>[h25_2023_1yr_excerpt]!</t>
  </si>
  <si>
    <t>In formula</t>
  </si>
  <si>
    <t>iif(total_int&gt;0,1,0)</t>
  </si>
  <si>
    <t>Compiled replicate string</t>
  </si>
  <si>
    <t>Except as noted, all data in this workbook is derived from the American Community Survey 2023 1 year microdata sample</t>
  </si>
  <si>
    <t>The accompanying access database includes the queries used to build the tables in this workbook (although in some cases the queries were used as templates for repeated runs with alterations)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</si>
</sst>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4" formatCode="_(&quot;$&quot;* #,##0.00_);_(&quot;$&quot;* \(#,##0.00\);_(&quot;$&quot;* &quot;-&quot;??_);_(@_)"/>
    <numFmt numFmtId="43" formatCode="_(* #,##0.00_);_(* \(#,##0.00\);_(* &quot;-&quot;??_);_(@_)"/>
    <numFmt numFmtId="164" formatCode="@*."/>
    <numFmt numFmtId="165" formatCode="_(* #,##0_);_(* \(#,##0\);_(* &quot;-&quot;??_);_(@_)"/>
    <numFmt numFmtId="166" formatCode="0.0%"/>
    <numFmt numFmtId="167" formatCode="_(&quot;$&quot;* #,##0_);_(&quot;$&quot;* \(#,##0\);_(&quot;$&quot;* &quot;-&quot;??_);_(@_)"/>
    <numFmt numFmtId="168" formatCode="0.0"/>
  </numFmts>
  <fonts count="45"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b/>
      <sz val="11"/>
      <name val="Calibri"/>
      <family val="2"/>
    </font>
    <font>
      <sz val="11"/>
      <color rgb="FF000000"/>
      <name val="Aptos Narrow"/>
      <family val="2"/>
    </font>
    <font>
      <sz val="10"/>
      <name val="Arial"/>
      <family val="2"/>
    </font>
    <font>
      <sz val="10"/>
      <color theme="1"/>
      <name val="Arial"/>
      <family val="2"/>
    </font>
    <font>
      <b/>
      <sz val="10"/>
      <name val="Arial"/>
      <family val="2"/>
    </font>
    <font>
      <sz val="13"/>
      <color rgb="FF1B1B1B"/>
      <name val="Arial"/>
      <family val="2"/>
    </font>
    <font>
      <sz val="10"/>
      <color rgb="FF1B1B1B"/>
      <name val="Arial"/>
      <family val="2"/>
    </font>
    <font>
      <sz val="11"/>
      <color indexed="8"/>
      <name val="Calibri"/>
      <family val="2"/>
    </font>
    <font>
      <sz val="10"/>
      <color indexed="8"/>
      <name val="Arial"/>
      <family val="2"/>
    </font>
    <font>
      <sz val="11"/>
      <name val="Aptos Narrow"/>
      <family val="2"/>
      <scheme val="minor"/>
    </font>
    <font>
      <sz val="11"/>
      <color indexed="8"/>
      <name val="Calibri"/>
      <family val="2"/>
    </font>
    <font>
      <sz val="10"/>
      <color indexed="8"/>
      <name val="Arial"/>
      <family val="2"/>
    </font>
    <font>
      <u/>
      <sz val="11"/>
      <color theme="10"/>
      <name val="Aptos Narrow"/>
      <family val="2"/>
      <scheme val="minor"/>
    </font>
    <font>
      <b/>
      <sz val="11"/>
      <color indexed="8"/>
      <name val="Calibri"/>
      <family val="2"/>
    </font>
    <font>
      <sz val="9"/>
      <color rgb="FF000000"/>
      <name val="Segoe UI"/>
      <family val="2"/>
    </font>
    <font>
      <sz val="9"/>
      <color rgb="FF0088FF"/>
      <name val="Segoe UI"/>
      <family val="2"/>
    </font>
    <font>
      <sz val="9"/>
      <color rgb="FFC700C7"/>
      <name val="Segoe UI"/>
      <family val="2"/>
    </font>
    <font>
      <sz val="9"/>
      <color rgb="FF800080"/>
      <name val="Segoe UI"/>
      <family val="2"/>
    </font>
    <font>
      <sz val="9"/>
      <color rgb="FF098658"/>
      <name val="Segoe UI"/>
      <family val="2"/>
    </font>
    <font>
      <b/>
      <sz val="18"/>
      <color rgb="FF000000"/>
      <name val="Arial"/>
      <family val="2"/>
    </font>
    <font>
      <b/>
      <sz val="24"/>
      <color rgb="FF000000"/>
      <name val="Arial"/>
      <family val="2"/>
    </font>
    <font>
      <sz val="14"/>
      <color rgb="FF000000"/>
      <name val="Arial"/>
      <family val="2"/>
    </font>
    <font>
      <b/>
      <sz val="14"/>
      <color rgb="FF000000"/>
      <name val="Arial"/>
      <family val="2"/>
    </font>
    <font>
      <b/>
      <sz val="13.5"/>
      <color rgb="FF000000"/>
      <name val="Arial"/>
      <family val="2"/>
    </font>
    <font>
      <i/>
      <sz val="11"/>
      <color theme="1"/>
      <name val="Aptos Narrow"/>
      <family val="2"/>
      <scheme val="minor"/>
    </font>
    <font>
      <b/>
      <sz val="14"/>
      <color theme="1"/>
      <name val="Aptos Narrow"/>
      <family val="2"/>
      <scheme val="minor"/>
    </font>
    <font>
      <sz val="12"/>
      <color rgb="FF363636"/>
      <name val="Arial"/>
      <family val="2"/>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CE4D6"/>
        <bgColor rgb="FF000000"/>
      </patternFill>
    </fill>
    <fill>
      <patternFill patternType="solid">
        <fgColor theme="0" tint="-0.24994659260841701"/>
        <bgColor indexed="64"/>
      </patternFill>
    </fill>
    <fill>
      <patternFill patternType="solid">
        <fgColor theme="0" tint="-0.14999847407452621"/>
        <bgColor indexed="64"/>
      </patternFill>
    </fill>
    <fill>
      <patternFill patternType="solid">
        <fgColor indexed="22"/>
        <bgColor indexed="0"/>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C000"/>
        <bgColor indexed="64"/>
      </patternFill>
    </fill>
    <fill>
      <patternFill patternType="solid">
        <fgColor rgb="FF92D05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5F5F5"/>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22"/>
      </left>
      <right style="thin">
        <color indexed="22"/>
      </right>
      <top/>
      <bottom/>
      <diagonal/>
    </border>
    <border>
      <left/>
      <right style="thin">
        <color indexed="8"/>
      </right>
      <top style="thin">
        <color indexed="8"/>
      </top>
      <bottom style="thin">
        <color indexed="8"/>
      </bottom>
      <diagonal/>
    </border>
    <border>
      <left/>
      <right style="thick">
        <color indexed="64"/>
      </right>
      <top/>
      <bottom/>
      <diagonal/>
    </border>
    <border>
      <left style="thin">
        <color indexed="8"/>
      </left>
      <right style="thick">
        <color indexed="64"/>
      </right>
      <top style="thin">
        <color indexed="8"/>
      </top>
      <bottom style="thin">
        <color indexed="8"/>
      </bottom>
      <diagonal/>
    </border>
    <border>
      <left style="thin">
        <color indexed="22"/>
      </left>
      <right style="thick">
        <color indexed="64"/>
      </right>
      <top style="thin">
        <color indexed="22"/>
      </top>
      <bottom style="thin">
        <color indexed="22"/>
      </bottom>
      <diagonal/>
    </border>
    <border>
      <left/>
      <right/>
      <top style="medium">
        <color rgb="FFDDDDDD"/>
      </top>
      <bottom style="medium">
        <color rgb="FFECECEC"/>
      </bottom>
      <diagonal/>
    </border>
  </borders>
  <cellStyleXfs count="6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xf numFmtId="43" fontId="20" fillId="0" borderId="0" applyFont="0" applyFill="0" applyBorder="0" applyAlignment="0" applyProtection="0"/>
    <xf numFmtId="0" fontId="26" fillId="0" borderId="0"/>
    <xf numFmtId="0" fontId="29" fillId="0" borderId="0"/>
    <xf numFmtId="43" fontId="1" fillId="0" borderId="0" applyFont="0" applyFill="0" applyBorder="0" applyAlignment="0" applyProtection="0"/>
    <xf numFmtId="9" fontId="1" fillId="0" borderId="0" applyFont="0" applyFill="0" applyBorder="0" applyAlignment="0" applyProtection="0"/>
    <xf numFmtId="0" fontId="30" fillId="0" borderId="0" applyNumberForma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4" fontId="1" fillId="0" borderId="0" applyFont="0" applyFill="0" applyBorder="0" applyAlignment="0" applyProtection="0"/>
    <xf numFmtId="0" fontId="26" fillId="0" borderId="0"/>
    <xf numFmtId="0" fontId="26" fillId="0" borderId="0"/>
  </cellStyleXfs>
  <cellXfs count="279">
    <xf numFmtId="0" fontId="0" fillId="0" borderId="0" xfId="0"/>
    <xf numFmtId="0" fontId="0" fillId="0" borderId="0" xfId="0" applyAlignment="1">
      <alignment wrapText="1"/>
    </xf>
    <xf numFmtId="0" fontId="18" fillId="0" borderId="10" xfId="0" applyFont="1" applyBorder="1" applyAlignment="1">
      <alignment horizontal="left" vertical="center" wrapText="1" indent="1"/>
    </xf>
    <xf numFmtId="0" fontId="18" fillId="0" borderId="10" xfId="0" applyFont="1" applyBorder="1" applyAlignment="1">
      <alignment horizontal="left" vertical="center"/>
    </xf>
    <xf numFmtId="0" fontId="18" fillId="0" borderId="10" xfId="0" applyFont="1" applyBorder="1" applyAlignment="1">
      <alignment vertical="center"/>
    </xf>
    <xf numFmtId="0" fontId="20" fillId="0" borderId="0" xfId="42"/>
    <xf numFmtId="0" fontId="20" fillId="0" borderId="11" xfId="42" applyBorder="1"/>
    <xf numFmtId="0" fontId="20" fillId="0" borderId="12" xfId="42" applyBorder="1"/>
    <xf numFmtId="3" fontId="20" fillId="0" borderId="11" xfId="42" applyNumberFormat="1" applyBorder="1"/>
    <xf numFmtId="3" fontId="20" fillId="0" borderId="13" xfId="42" applyNumberFormat="1" applyBorder="1"/>
    <xf numFmtId="164" fontId="20" fillId="0" borderId="11" xfId="42" applyNumberFormat="1" applyBorder="1"/>
    <xf numFmtId="164" fontId="20" fillId="0" borderId="13" xfId="42" applyNumberFormat="1" applyBorder="1"/>
    <xf numFmtId="164" fontId="20" fillId="0" borderId="11" xfId="42" applyNumberFormat="1" applyBorder="1" applyAlignment="1">
      <alignment horizontal="left" indent="1"/>
    </xf>
    <xf numFmtId="0" fontId="20" fillId="34" borderId="14" xfId="42" applyFill="1" applyBorder="1" applyAlignment="1">
      <alignment horizontal="center" vertical="center"/>
    </xf>
    <xf numFmtId="0" fontId="20" fillId="34" borderId="14" xfId="42" applyFill="1" applyBorder="1" applyAlignment="1">
      <alignment horizontal="center" vertical="center" wrapText="1"/>
    </xf>
    <xf numFmtId="0" fontId="22" fillId="0" borderId="0" xfId="42" applyFont="1"/>
    <xf numFmtId="0" fontId="21" fillId="0" borderId="0" xfId="42" applyFont="1"/>
    <xf numFmtId="3" fontId="0" fillId="0" borderId="0" xfId="0" applyNumberFormat="1"/>
    <xf numFmtId="0" fontId="16" fillId="0" borderId="0" xfId="0" applyFont="1"/>
    <xf numFmtId="0" fontId="0" fillId="0" borderId="0" xfId="0" applyAlignment="1">
      <alignment vertical="center" wrapText="1"/>
    </xf>
    <xf numFmtId="0" fontId="23" fillId="0" borderId="0" xfId="0" applyFont="1" applyAlignment="1">
      <alignment vertical="center" wrapText="1"/>
    </xf>
    <xf numFmtId="0" fontId="24" fillId="0" borderId="0" xfId="0" applyFont="1" applyAlignment="1">
      <alignment vertical="center" wrapText="1"/>
    </xf>
    <xf numFmtId="0" fontId="0" fillId="35" borderId="0" xfId="0" applyFill="1"/>
    <xf numFmtId="0" fontId="0" fillId="35" borderId="0" xfId="0" applyFill="1" applyAlignment="1">
      <alignment wrapText="1"/>
    </xf>
    <xf numFmtId="0" fontId="0" fillId="0" borderId="10" xfId="0" applyBorder="1"/>
    <xf numFmtId="0" fontId="6" fillId="2" borderId="0" xfId="6"/>
    <xf numFmtId="0" fontId="27" fillId="0" borderId="0" xfId="0" applyFont="1"/>
    <xf numFmtId="0" fontId="28" fillId="36" borderId="18" xfId="45" applyFont="1" applyFill="1" applyBorder="1" applyAlignment="1">
      <alignment horizontal="center"/>
    </xf>
    <xf numFmtId="0" fontId="28" fillId="0" borderId="19" xfId="45" applyFont="1" applyBorder="1" applyAlignment="1">
      <alignment horizontal="right" wrapText="1"/>
    </xf>
    <xf numFmtId="0" fontId="25" fillId="36" borderId="18" xfId="49" applyFont="1" applyFill="1" applyBorder="1" applyAlignment="1">
      <alignment horizontal="center"/>
    </xf>
    <xf numFmtId="0" fontId="25" fillId="0" borderId="19" xfId="49" applyFont="1" applyBorder="1" applyAlignment="1">
      <alignment horizontal="right" wrapText="1"/>
    </xf>
    <xf numFmtId="0" fontId="25" fillId="0" borderId="0" xfId="49" applyFont="1" applyAlignment="1">
      <alignment horizontal="right" wrapText="1"/>
    </xf>
    <xf numFmtId="0" fontId="25" fillId="0" borderId="19" xfId="49" applyFont="1" applyBorder="1" applyAlignment="1">
      <alignment wrapText="1"/>
    </xf>
    <xf numFmtId="0" fontId="26" fillId="0" borderId="0" xfId="49"/>
    <xf numFmtId="0" fontId="25" fillId="0" borderId="0" xfId="49" applyFont="1"/>
    <xf numFmtId="0" fontId="28" fillId="0" borderId="0" xfId="45" applyFont="1" applyAlignment="1">
      <alignment horizontal="right" wrapText="1"/>
    </xf>
    <xf numFmtId="0" fontId="25" fillId="0" borderId="0" xfId="45" applyFont="1" applyAlignment="1">
      <alignment horizontal="right" wrapText="1"/>
    </xf>
    <xf numFmtId="0" fontId="25" fillId="0" borderId="0" xfId="45" applyFont="1" applyAlignment="1">
      <alignment horizontal="left"/>
    </xf>
    <xf numFmtId="0" fontId="28" fillId="0" borderId="0" xfId="45" applyFont="1" applyAlignment="1">
      <alignment horizontal="left"/>
    </xf>
    <xf numFmtId="0" fontId="25" fillId="0" borderId="0" xfId="45" applyFont="1" applyAlignment="1">
      <alignment horizontal="left" vertical="top"/>
    </xf>
    <xf numFmtId="0" fontId="31" fillId="0" borderId="0" xfId="45" applyFont="1" applyAlignment="1">
      <alignment horizontal="left"/>
    </xf>
    <xf numFmtId="0" fontId="31" fillId="37" borderId="0" xfId="45" applyFont="1" applyFill="1" applyAlignment="1">
      <alignment horizontal="left"/>
    </xf>
    <xf numFmtId="0" fontId="28" fillId="37" borderId="0" xfId="45" applyFont="1" applyFill="1" applyAlignment="1">
      <alignment horizontal="right" wrapText="1"/>
    </xf>
    <xf numFmtId="0" fontId="0" fillId="37" borderId="0" xfId="0" applyFill="1"/>
    <xf numFmtId="0" fontId="0" fillId="38" borderId="0" xfId="0" applyFill="1"/>
    <xf numFmtId="0" fontId="0" fillId="39" borderId="0" xfId="0" applyFill="1"/>
    <xf numFmtId="0" fontId="0" fillId="40" borderId="0" xfId="0" applyFill="1"/>
    <xf numFmtId="0" fontId="33" fillId="0" borderId="0" xfId="0" applyFont="1" applyAlignment="1">
      <alignment vertical="center"/>
    </xf>
    <xf numFmtId="0" fontId="34" fillId="0" borderId="0" xfId="0" applyFont="1" applyAlignment="1">
      <alignment vertical="center"/>
    </xf>
    <xf numFmtId="9" fontId="0" fillId="0" borderId="0" xfId="47" applyFont="1"/>
    <xf numFmtId="0" fontId="25" fillId="0" borderId="19" xfId="49" applyFont="1" applyBorder="1" applyAlignment="1">
      <alignment horizontal="left" vertical="top" wrapText="1"/>
    </xf>
    <xf numFmtId="0" fontId="25" fillId="36" borderId="18" xfId="44" applyFont="1" applyFill="1" applyBorder="1" applyAlignment="1">
      <alignment horizontal="center"/>
    </xf>
    <xf numFmtId="0" fontId="25" fillId="0" borderId="19" xfId="44" applyFont="1" applyBorder="1" applyAlignment="1">
      <alignment wrapText="1"/>
    </xf>
    <xf numFmtId="0" fontId="25" fillId="0" borderId="19" xfId="44" applyFont="1" applyBorder="1" applyAlignment="1">
      <alignment horizontal="right" wrapText="1"/>
    </xf>
    <xf numFmtId="0" fontId="30" fillId="0" borderId="11" xfId="48" applyFill="1" applyBorder="1" applyAlignment="1">
      <alignment wrapText="1"/>
    </xf>
    <xf numFmtId="0" fontId="25" fillId="0" borderId="0" xfId="44" applyFont="1" applyAlignment="1">
      <alignment wrapText="1"/>
    </xf>
    <xf numFmtId="0" fontId="0" fillId="0" borderId="0" xfId="0" quotePrefix="1"/>
    <xf numFmtId="165" fontId="0" fillId="0" borderId="0" xfId="46" applyNumberFormat="1" applyFont="1"/>
    <xf numFmtId="165" fontId="17" fillId="13" borderId="0" xfId="22" applyNumberFormat="1"/>
    <xf numFmtId="1" fontId="0" fillId="0" borderId="0" xfId="0" applyNumberFormat="1"/>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41" fillId="0" borderId="0" xfId="0" applyFont="1" applyAlignment="1">
      <alignment vertical="center"/>
    </xf>
    <xf numFmtId="0" fontId="40" fillId="0" borderId="0" xfId="0" applyFont="1" applyAlignment="1">
      <alignment vertical="center"/>
    </xf>
    <xf numFmtId="0" fontId="30" fillId="0" borderId="0" xfId="48" applyAlignment="1">
      <alignment vertical="center"/>
    </xf>
    <xf numFmtId="0" fontId="42" fillId="0" borderId="0" xfId="0" applyFont="1"/>
    <xf numFmtId="0" fontId="0" fillId="0" borderId="0" xfId="0" pivotButton="1"/>
    <xf numFmtId="0" fontId="0" fillId="0" borderId="0" xfId="0" applyAlignment="1">
      <alignment horizontal="left"/>
    </xf>
    <xf numFmtId="0" fontId="25" fillId="36" borderId="18" xfId="50" applyFont="1" applyFill="1" applyBorder="1" applyAlignment="1">
      <alignment horizontal="center"/>
    </xf>
    <xf numFmtId="0" fontId="25" fillId="0" borderId="19" xfId="50" applyFont="1" applyBorder="1" applyAlignment="1">
      <alignment wrapText="1"/>
    </xf>
    <xf numFmtId="0" fontId="25" fillId="0" borderId="19" xfId="50" applyFont="1" applyBorder="1" applyAlignment="1">
      <alignment horizontal="right" wrapText="1"/>
    </xf>
    <xf numFmtId="0" fontId="26" fillId="0" borderId="0" xfId="50"/>
    <xf numFmtId="0" fontId="25" fillId="36" borderId="18" xfId="50" applyFont="1" applyFill="1" applyBorder="1" applyAlignment="1">
      <alignment horizontal="center" wrapText="1"/>
    </xf>
    <xf numFmtId="0" fontId="25" fillId="36" borderId="18" xfId="50" applyFont="1" applyFill="1" applyBorder="1" applyAlignment="1">
      <alignment horizontal="left" vertical="top" wrapText="1"/>
    </xf>
    <xf numFmtId="0" fontId="25" fillId="0" borderId="19" xfId="50" applyFont="1" applyBorder="1" applyAlignment="1">
      <alignment horizontal="left" vertical="top" wrapText="1"/>
    </xf>
    <xf numFmtId="0" fontId="0" fillId="0" borderId="0" xfId="0" applyAlignment="1">
      <alignment horizontal="left" vertical="top"/>
    </xf>
    <xf numFmtId="0" fontId="25" fillId="36" borderId="18" xfId="50" applyFont="1" applyFill="1" applyBorder="1" applyAlignment="1">
      <alignment horizontal="left" vertical="top"/>
    </xf>
    <xf numFmtId="0" fontId="7" fillId="3" borderId="0" xfId="7" applyAlignment="1">
      <alignment horizontal="left" vertical="top"/>
    </xf>
    <xf numFmtId="9" fontId="0" fillId="0" borderId="0" xfId="0" applyNumberFormat="1"/>
    <xf numFmtId="165" fontId="0" fillId="0" borderId="0" xfId="0" applyNumberFormat="1"/>
    <xf numFmtId="43" fontId="0" fillId="0" borderId="0" xfId="0" applyNumberFormat="1"/>
    <xf numFmtId="0" fontId="25" fillId="36" borderId="18" xfId="51" applyFont="1" applyFill="1" applyBorder="1" applyAlignment="1">
      <alignment horizontal="center"/>
    </xf>
    <xf numFmtId="0" fontId="25" fillId="0" borderId="19" xfId="51" applyFont="1" applyBorder="1" applyAlignment="1">
      <alignment wrapText="1"/>
    </xf>
    <xf numFmtId="10" fontId="25" fillId="0" borderId="19" xfId="51" applyNumberFormat="1" applyFont="1" applyBorder="1" applyAlignment="1">
      <alignment horizontal="right" wrapText="1"/>
    </xf>
    <xf numFmtId="0" fontId="25" fillId="0" borderId="19" xfId="51" applyFont="1" applyBorder="1" applyAlignment="1">
      <alignment horizontal="right" wrapText="1"/>
    </xf>
    <xf numFmtId="10" fontId="0" fillId="0" borderId="0" xfId="0" applyNumberFormat="1"/>
    <xf numFmtId="166" fontId="0" fillId="0" borderId="0" xfId="47" applyNumberFormat="1" applyFont="1"/>
    <xf numFmtId="10" fontId="0" fillId="0" borderId="0" xfId="47" applyNumberFormat="1" applyFont="1"/>
    <xf numFmtId="0" fontId="25" fillId="0" borderId="0" xfId="51" applyFont="1" applyAlignment="1">
      <alignment horizontal="left"/>
    </xf>
    <xf numFmtId="10" fontId="25" fillId="0" borderId="0" xfId="51" applyNumberFormat="1" applyFont="1" applyAlignment="1">
      <alignment horizontal="left"/>
    </xf>
    <xf numFmtId="43" fontId="0" fillId="0" borderId="0" xfId="46" applyFont="1"/>
    <xf numFmtId="0" fontId="19" fillId="33" borderId="10" xfId="0" applyFont="1" applyFill="1" applyBorder="1"/>
    <xf numFmtId="165" fontId="0" fillId="0" borderId="10" xfId="46" applyNumberFormat="1" applyFont="1" applyBorder="1" applyAlignment="1">
      <alignment wrapText="1"/>
    </xf>
    <xf numFmtId="0" fontId="43" fillId="0" borderId="0" xfId="0" applyFont="1"/>
    <xf numFmtId="0" fontId="16" fillId="41" borderId="0" xfId="0" applyFont="1" applyFill="1"/>
    <xf numFmtId="0" fontId="25" fillId="36" borderId="20" xfId="44" applyFont="1" applyFill="1" applyBorder="1" applyAlignment="1">
      <alignment horizontal="center"/>
    </xf>
    <xf numFmtId="0" fontId="25" fillId="0" borderId="21" xfId="44" applyFont="1" applyBorder="1" applyAlignment="1">
      <alignment wrapText="1"/>
    </xf>
    <xf numFmtId="0" fontId="25" fillId="0" borderId="21" xfId="44" applyFont="1" applyBorder="1" applyAlignment="1">
      <alignment horizontal="right" wrapText="1"/>
    </xf>
    <xf numFmtId="6" fontId="0" fillId="0" borderId="0" xfId="0" applyNumberFormat="1"/>
    <xf numFmtId="9" fontId="25" fillId="0" borderId="21" xfId="47" applyFont="1" applyFill="1" applyBorder="1" applyAlignment="1">
      <alignment wrapText="1"/>
    </xf>
    <xf numFmtId="0" fontId="6" fillId="2" borderId="21" xfId="6" applyBorder="1" applyAlignment="1">
      <alignment horizontal="right" wrapText="1"/>
    </xf>
    <xf numFmtId="9" fontId="7" fillId="3" borderId="0" xfId="7" applyNumberFormat="1"/>
    <xf numFmtId="0" fontId="25" fillId="36" borderId="20" xfId="44" applyFont="1" applyFill="1" applyBorder="1" applyAlignment="1">
      <alignment horizontal="center" wrapText="1"/>
    </xf>
    <xf numFmtId="0" fontId="31" fillId="0" borderId="0" xfId="44" applyFont="1" applyAlignment="1">
      <alignment wrapText="1"/>
    </xf>
    <xf numFmtId="0" fontId="25" fillId="0" borderId="21" xfId="44" applyFont="1" applyBorder="1" applyAlignment="1">
      <alignment vertical="top" wrapText="1"/>
    </xf>
    <xf numFmtId="0" fontId="25" fillId="36" borderId="20" xfId="52" applyFont="1" applyFill="1" applyBorder="1" applyAlignment="1">
      <alignment horizontal="center"/>
    </xf>
    <xf numFmtId="0" fontId="25" fillId="0" borderId="21" xfId="52" applyFont="1" applyBorder="1" applyAlignment="1">
      <alignment wrapText="1"/>
    </xf>
    <xf numFmtId="0" fontId="25" fillId="0" borderId="21" xfId="52" applyFont="1" applyBorder="1" applyAlignment="1">
      <alignment horizontal="right" wrapText="1"/>
    </xf>
    <xf numFmtId="0" fontId="25" fillId="0" borderId="0" xfId="52" applyFont="1" applyAlignment="1">
      <alignment wrapText="1"/>
    </xf>
    <xf numFmtId="0" fontId="25" fillId="0" borderId="0" xfId="52" applyFont="1"/>
    <xf numFmtId="0" fontId="25" fillId="36" borderId="20" xfId="53" applyFont="1" applyFill="1" applyBorder="1" applyAlignment="1">
      <alignment horizontal="center"/>
    </xf>
    <xf numFmtId="0" fontId="25" fillId="0" borderId="21" xfId="53" applyFont="1" applyBorder="1" applyAlignment="1">
      <alignment wrapText="1"/>
    </xf>
    <xf numFmtId="0" fontId="25" fillId="0" borderId="21" xfId="53" applyFont="1" applyBorder="1" applyAlignment="1">
      <alignment horizontal="right" wrapText="1"/>
    </xf>
    <xf numFmtId="0" fontId="25" fillId="36" borderId="20" xfId="54" applyFont="1" applyFill="1" applyBorder="1" applyAlignment="1">
      <alignment horizontal="center"/>
    </xf>
    <xf numFmtId="0" fontId="25" fillId="0" borderId="21" xfId="54" applyFont="1" applyBorder="1" applyAlignment="1">
      <alignment wrapText="1"/>
    </xf>
    <xf numFmtId="0" fontId="25" fillId="0" borderId="21" xfId="54" applyFont="1" applyBorder="1" applyAlignment="1">
      <alignment horizontal="right" wrapText="1"/>
    </xf>
    <xf numFmtId="0" fontId="26" fillId="0" borderId="0" xfId="54"/>
    <xf numFmtId="0" fontId="25" fillId="0" borderId="0" xfId="54" applyFont="1" applyAlignment="1">
      <alignment wrapText="1"/>
    </xf>
    <xf numFmtId="0" fontId="25" fillId="36" borderId="22" xfId="54" applyFont="1" applyFill="1" applyBorder="1" applyAlignment="1">
      <alignment horizontal="center"/>
    </xf>
    <xf numFmtId="0" fontId="25" fillId="36" borderId="23" xfId="54" applyFont="1" applyFill="1" applyBorder="1" applyAlignment="1">
      <alignment horizontal="center"/>
    </xf>
    <xf numFmtId="0" fontId="25" fillId="0" borderId="0" xfId="54" applyFont="1"/>
    <xf numFmtId="1" fontId="25" fillId="0" borderId="21" xfId="54" applyNumberFormat="1" applyFont="1" applyBorder="1" applyAlignment="1">
      <alignment horizontal="right" wrapText="1"/>
    </xf>
    <xf numFmtId="1" fontId="26" fillId="0" borderId="0" xfId="54" applyNumberFormat="1"/>
    <xf numFmtId="0" fontId="25" fillId="36" borderId="20" xfId="55" applyFont="1" applyFill="1" applyBorder="1" applyAlignment="1">
      <alignment horizontal="center"/>
    </xf>
    <xf numFmtId="0" fontId="25" fillId="0" borderId="21" xfId="55" applyFont="1" applyBorder="1" applyAlignment="1">
      <alignment wrapText="1"/>
    </xf>
    <xf numFmtId="0" fontId="25" fillId="0" borderId="21" xfId="55" applyFont="1" applyBorder="1" applyAlignment="1">
      <alignment horizontal="right" wrapText="1"/>
    </xf>
    <xf numFmtId="0" fontId="25" fillId="0" borderId="0" xfId="55" applyFont="1" applyAlignment="1">
      <alignment wrapText="1"/>
    </xf>
    <xf numFmtId="0" fontId="25" fillId="36" borderId="20" xfId="56" applyFont="1" applyFill="1" applyBorder="1" applyAlignment="1">
      <alignment horizontal="center"/>
    </xf>
    <xf numFmtId="0" fontId="25" fillId="0" borderId="21" xfId="56" applyFont="1" applyBorder="1" applyAlignment="1">
      <alignment horizontal="right" wrapText="1"/>
    </xf>
    <xf numFmtId="0" fontId="25" fillId="0" borderId="21" xfId="56" applyFont="1" applyBorder="1" applyAlignment="1">
      <alignment wrapText="1"/>
    </xf>
    <xf numFmtId="0" fontId="26" fillId="0" borderId="0" xfId="56"/>
    <xf numFmtId="0" fontId="31" fillId="0" borderId="0" xfId="56" applyFont="1" applyAlignment="1">
      <alignment wrapText="1"/>
    </xf>
    <xf numFmtId="0" fontId="25" fillId="36" borderId="20" xfId="57" applyFont="1" applyFill="1" applyBorder="1" applyAlignment="1">
      <alignment horizontal="center"/>
    </xf>
    <xf numFmtId="0" fontId="25" fillId="0" borderId="21" xfId="57" applyFont="1" applyBorder="1" applyAlignment="1">
      <alignment wrapText="1"/>
    </xf>
    <xf numFmtId="0" fontId="25" fillId="0" borderId="21" xfId="57" applyFont="1" applyBorder="1" applyAlignment="1">
      <alignment horizontal="right" wrapText="1"/>
    </xf>
    <xf numFmtId="0" fontId="25" fillId="0" borderId="0" xfId="57" applyFont="1"/>
    <xf numFmtId="0" fontId="25" fillId="42" borderId="21" xfId="57" applyFont="1" applyFill="1" applyBorder="1" applyAlignment="1">
      <alignment horizontal="right" wrapText="1"/>
    </xf>
    <xf numFmtId="0" fontId="0" fillId="42" borderId="0" xfId="0" applyFill="1"/>
    <xf numFmtId="0" fontId="25" fillId="36" borderId="20" xfId="58" applyFont="1" applyFill="1" applyBorder="1" applyAlignment="1">
      <alignment horizontal="center"/>
    </xf>
    <xf numFmtId="0" fontId="25" fillId="0" borderId="21" xfId="58" applyFont="1" applyBorder="1" applyAlignment="1">
      <alignment wrapText="1"/>
    </xf>
    <xf numFmtId="0" fontId="25" fillId="0" borderId="21" xfId="58" applyFont="1" applyBorder="1" applyAlignment="1">
      <alignment horizontal="right" wrapText="1"/>
    </xf>
    <xf numFmtId="0" fontId="25" fillId="36" borderId="20" xfId="58" applyFont="1" applyFill="1" applyBorder="1" applyAlignment="1">
      <alignment horizontal="center" wrapText="1"/>
    </xf>
    <xf numFmtId="0" fontId="0" fillId="0" borderId="0" xfId="0" applyAlignment="1">
      <alignment horizontal="right"/>
    </xf>
    <xf numFmtId="0" fontId="26" fillId="0" borderId="0" xfId="58"/>
    <xf numFmtId="0" fontId="26" fillId="0" borderId="0" xfId="55"/>
    <xf numFmtId="0" fontId="25" fillId="43" borderId="21" xfId="55" applyFont="1" applyFill="1" applyBorder="1" applyAlignment="1">
      <alignment horizontal="right" wrapText="1"/>
    </xf>
    <xf numFmtId="0" fontId="26" fillId="43" borderId="0" xfId="55" applyFill="1"/>
    <xf numFmtId="9" fontId="0" fillId="43" borderId="0" xfId="47" applyFont="1" applyFill="1"/>
    <xf numFmtId="0" fontId="25" fillId="44" borderId="21" xfId="55" applyFont="1" applyFill="1" applyBorder="1" applyAlignment="1">
      <alignment horizontal="right" wrapText="1"/>
    </xf>
    <xf numFmtId="0" fontId="25" fillId="45" borderId="21" xfId="55" applyFont="1" applyFill="1" applyBorder="1" applyAlignment="1">
      <alignment horizontal="right" wrapText="1"/>
    </xf>
    <xf numFmtId="0" fontId="26" fillId="45" borderId="0" xfId="55" applyFill="1"/>
    <xf numFmtId="0" fontId="25" fillId="44" borderId="26" xfId="55" applyFont="1" applyFill="1" applyBorder="1" applyAlignment="1">
      <alignment horizontal="right" wrapText="1"/>
    </xf>
    <xf numFmtId="9" fontId="0" fillId="44" borderId="27" xfId="47" applyFont="1" applyFill="1" applyBorder="1"/>
    <xf numFmtId="9" fontId="0" fillId="45" borderId="28" xfId="47" applyFont="1" applyFill="1" applyBorder="1"/>
    <xf numFmtId="9" fontId="0" fillId="43" borderId="29" xfId="47" applyFont="1" applyFill="1" applyBorder="1"/>
    <xf numFmtId="0" fontId="25" fillId="36" borderId="22" xfId="55" applyFont="1" applyFill="1" applyBorder="1" applyAlignment="1">
      <alignment horizontal="center" wrapText="1"/>
    </xf>
    <xf numFmtId="0" fontId="25" fillId="0" borderId="0" xfId="58" applyFont="1" applyAlignment="1">
      <alignment wrapText="1"/>
    </xf>
    <xf numFmtId="0" fontId="25" fillId="0" borderId="0" xfId="58" applyFont="1"/>
    <xf numFmtId="0" fontId="25" fillId="0" borderId="21" xfId="59" applyFont="1" applyBorder="1" applyAlignment="1">
      <alignment wrapText="1"/>
    </xf>
    <xf numFmtId="0" fontId="25" fillId="0" borderId="21" xfId="59" applyFont="1" applyBorder="1" applyAlignment="1">
      <alignment horizontal="right" wrapText="1"/>
    </xf>
    <xf numFmtId="0" fontId="25" fillId="36" borderId="20" xfId="60" applyFont="1" applyFill="1" applyBorder="1" applyAlignment="1">
      <alignment horizontal="center"/>
    </xf>
    <xf numFmtId="0" fontId="25" fillId="0" borderId="21" xfId="60" applyFont="1" applyBorder="1" applyAlignment="1">
      <alignment wrapText="1"/>
    </xf>
    <xf numFmtId="0" fontId="25" fillId="36" borderId="22" xfId="60" applyFont="1" applyFill="1" applyBorder="1" applyAlignment="1">
      <alignment horizontal="center"/>
    </xf>
    <xf numFmtId="165" fontId="25" fillId="0" borderId="21" xfId="60" applyNumberFormat="1" applyFont="1" applyBorder="1" applyAlignment="1">
      <alignment horizontal="right" wrapText="1"/>
    </xf>
    <xf numFmtId="0" fontId="25" fillId="36" borderId="20" xfId="61" applyFont="1" applyFill="1" applyBorder="1" applyAlignment="1">
      <alignment horizontal="center"/>
    </xf>
    <xf numFmtId="0" fontId="25" fillId="0" borderId="21" xfId="61" applyFont="1" applyBorder="1" applyAlignment="1">
      <alignment horizontal="right" wrapText="1"/>
    </xf>
    <xf numFmtId="0" fontId="26" fillId="0" borderId="0" xfId="61"/>
    <xf numFmtId="2" fontId="0" fillId="0" borderId="0" xfId="0" applyNumberFormat="1"/>
    <xf numFmtId="0" fontId="25" fillId="0" borderId="0" xfId="61" applyFont="1" applyAlignment="1">
      <alignment horizontal="right" wrapText="1"/>
    </xf>
    <xf numFmtId="0" fontId="25" fillId="36" borderId="20" xfId="59" applyFont="1" applyFill="1" applyBorder="1" applyAlignment="1">
      <alignment horizontal="center" wrapText="1"/>
    </xf>
    <xf numFmtId="9" fontId="25" fillId="0" borderId="21" xfId="47" applyFont="1" applyFill="1" applyBorder="1" applyAlignment="1">
      <alignment horizontal="right" wrapText="1"/>
    </xf>
    <xf numFmtId="0" fontId="25" fillId="41" borderId="21" xfId="59" applyFont="1" applyFill="1" applyBorder="1" applyAlignment="1">
      <alignment wrapText="1"/>
    </xf>
    <xf numFmtId="0" fontId="25" fillId="41" borderId="21" xfId="59" applyFont="1" applyFill="1" applyBorder="1" applyAlignment="1">
      <alignment horizontal="right" wrapText="1"/>
    </xf>
    <xf numFmtId="9" fontId="25" fillId="41" borderId="21" xfId="47" applyFont="1" applyFill="1" applyBorder="1" applyAlignment="1">
      <alignment horizontal="right" wrapText="1"/>
    </xf>
    <xf numFmtId="0" fontId="25" fillId="0" borderId="25" xfId="59" applyFont="1" applyBorder="1" applyAlignment="1">
      <alignment horizontal="right" wrapText="1"/>
    </xf>
    <xf numFmtId="0" fontId="25" fillId="36" borderId="31" xfId="59" applyFont="1" applyFill="1" applyBorder="1" applyAlignment="1">
      <alignment horizontal="center" wrapText="1"/>
    </xf>
    <xf numFmtId="9" fontId="25" fillId="0" borderId="25" xfId="47" applyFont="1" applyFill="1" applyBorder="1" applyAlignment="1">
      <alignment horizontal="right" wrapText="1"/>
    </xf>
    <xf numFmtId="9" fontId="25" fillId="41" borderId="25" xfId="47" applyFont="1" applyFill="1" applyBorder="1" applyAlignment="1">
      <alignment horizontal="right" wrapText="1"/>
    </xf>
    <xf numFmtId="0" fontId="0" fillId="0" borderId="32" xfId="0" applyBorder="1"/>
    <xf numFmtId="0" fontId="25" fillId="0" borderId="34" xfId="59" applyFont="1" applyBorder="1" applyAlignment="1">
      <alignment horizontal="right" wrapText="1"/>
    </xf>
    <xf numFmtId="0" fontId="25" fillId="36" borderId="33" xfId="59" applyFont="1" applyFill="1" applyBorder="1" applyAlignment="1">
      <alignment horizontal="center" wrapText="1"/>
    </xf>
    <xf numFmtId="9" fontId="25" fillId="0" borderId="34" xfId="47" applyFont="1" applyFill="1" applyBorder="1" applyAlignment="1">
      <alignment horizontal="right" wrapText="1"/>
    </xf>
    <xf numFmtId="9" fontId="25" fillId="41" borderId="34" xfId="47" applyFont="1" applyFill="1" applyBorder="1" applyAlignment="1">
      <alignment horizontal="right" wrapText="1"/>
    </xf>
    <xf numFmtId="0" fontId="25" fillId="36" borderId="20" xfId="62" applyFont="1" applyFill="1" applyBorder="1" applyAlignment="1">
      <alignment horizontal="center"/>
    </xf>
    <xf numFmtId="0" fontId="25" fillId="0" borderId="21" xfId="62" applyFont="1" applyBorder="1" applyAlignment="1">
      <alignment wrapText="1"/>
    </xf>
    <xf numFmtId="0" fontId="25" fillId="0" borderId="21" xfId="62" applyFont="1" applyBorder="1" applyAlignment="1">
      <alignment horizontal="right" wrapText="1"/>
    </xf>
    <xf numFmtId="0" fontId="25" fillId="41" borderId="21" xfId="62" applyFont="1" applyFill="1" applyBorder="1" applyAlignment="1">
      <alignment wrapText="1"/>
    </xf>
    <xf numFmtId="0" fontId="25" fillId="41" borderId="21" xfId="62" applyFont="1" applyFill="1" applyBorder="1" applyAlignment="1">
      <alignment horizontal="right" wrapText="1"/>
    </xf>
    <xf numFmtId="0" fontId="25" fillId="36" borderId="23" xfId="58" applyFont="1" applyFill="1" applyBorder="1" applyAlignment="1">
      <alignment horizontal="center" wrapText="1"/>
    </xf>
    <xf numFmtId="3" fontId="44" fillId="46" borderId="35" xfId="0" applyNumberFormat="1" applyFont="1" applyFill="1" applyBorder="1" applyAlignment="1">
      <alignment horizontal="right" vertical="top" wrapText="1"/>
    </xf>
    <xf numFmtId="0" fontId="44" fillId="46" borderId="35" xfId="0" applyFont="1" applyFill="1" applyBorder="1" applyAlignment="1">
      <alignment horizontal="right" vertical="top" wrapText="1"/>
    </xf>
    <xf numFmtId="165" fontId="25" fillId="0" borderId="21" xfId="46" applyNumberFormat="1" applyFont="1" applyFill="1" applyBorder="1" applyAlignment="1">
      <alignment horizontal="right" wrapText="1"/>
    </xf>
    <xf numFmtId="165" fontId="0" fillId="0" borderId="0" xfId="46" applyNumberFormat="1" applyFont="1" applyAlignment="1">
      <alignment horizontal="right"/>
    </xf>
    <xf numFmtId="0" fontId="30" fillId="0" borderId="0" xfId="48"/>
    <xf numFmtId="0" fontId="25" fillId="0" borderId="0" xfId="58" applyFont="1" applyAlignment="1">
      <alignment horizontal="right" wrapText="1"/>
    </xf>
    <xf numFmtId="165" fontId="25" fillId="36" borderId="20" xfId="46" applyNumberFormat="1" applyFont="1" applyFill="1" applyBorder="1" applyAlignment="1">
      <alignment horizontal="center"/>
    </xf>
    <xf numFmtId="165" fontId="25" fillId="0" borderId="21" xfId="46" applyNumberFormat="1" applyFont="1" applyFill="1" applyBorder="1" applyAlignment="1">
      <alignment wrapText="1"/>
    </xf>
    <xf numFmtId="165" fontId="26" fillId="0" borderId="0" xfId="46" applyNumberFormat="1" applyFont="1"/>
    <xf numFmtId="165" fontId="25" fillId="36" borderId="22" xfId="46" applyNumberFormat="1" applyFont="1" applyFill="1" applyBorder="1" applyAlignment="1">
      <alignment horizontal="center"/>
    </xf>
    <xf numFmtId="165" fontId="25" fillId="0" borderId="0" xfId="58" applyNumberFormat="1" applyFont="1" applyAlignment="1">
      <alignment horizontal="right" wrapText="1"/>
    </xf>
    <xf numFmtId="165" fontId="25" fillId="0" borderId="0" xfId="46" applyNumberFormat="1" applyFont="1" applyFill="1" applyBorder="1" applyAlignment="1">
      <alignment horizontal="right" wrapText="1"/>
    </xf>
    <xf numFmtId="0" fontId="25" fillId="36" borderId="20" xfId="63" applyFont="1" applyFill="1" applyBorder="1" applyAlignment="1">
      <alignment horizontal="center"/>
    </xf>
    <xf numFmtId="0" fontId="25" fillId="0" borderId="21" xfId="63" applyFont="1" applyBorder="1" applyAlignment="1">
      <alignment wrapText="1"/>
    </xf>
    <xf numFmtId="0" fontId="25" fillId="0" borderId="21" xfId="63" applyFont="1" applyBorder="1" applyAlignment="1">
      <alignment horizontal="right" wrapText="1"/>
    </xf>
    <xf numFmtId="2" fontId="25" fillId="0" borderId="21" xfId="63" applyNumberFormat="1" applyFont="1" applyBorder="1" applyAlignment="1">
      <alignment horizontal="right" wrapText="1"/>
    </xf>
    <xf numFmtId="0" fontId="31" fillId="0" borderId="0" xfId="63" applyFont="1"/>
    <xf numFmtId="0" fontId="26" fillId="0" borderId="0" xfId="63"/>
    <xf numFmtId="0" fontId="25" fillId="36" borderId="22" xfId="63" applyFont="1" applyFill="1" applyBorder="1" applyAlignment="1">
      <alignment horizontal="center"/>
    </xf>
    <xf numFmtId="9" fontId="0" fillId="41" borderId="0" xfId="47" applyFont="1" applyFill="1"/>
    <xf numFmtId="9" fontId="6" fillId="2" borderId="0" xfId="6" applyNumberFormat="1"/>
    <xf numFmtId="0" fontId="25" fillId="36" borderId="20" xfId="63" applyFont="1" applyFill="1" applyBorder="1" applyAlignment="1">
      <alignment horizontal="center" wrapText="1"/>
    </xf>
    <xf numFmtId="0" fontId="25" fillId="36" borderId="20" xfId="64" applyFont="1" applyFill="1" applyBorder="1" applyAlignment="1">
      <alignment horizontal="center"/>
    </xf>
    <xf numFmtId="0" fontId="25" fillId="0" borderId="21" xfId="64" applyFont="1" applyBorder="1" applyAlignment="1">
      <alignment wrapText="1"/>
    </xf>
    <xf numFmtId="0" fontId="25" fillId="0" borderId="21" xfId="64" applyFont="1" applyBorder="1" applyAlignment="1">
      <alignment horizontal="right" wrapText="1"/>
    </xf>
    <xf numFmtId="0" fontId="26" fillId="0" borderId="0" xfId="64"/>
    <xf numFmtId="0" fontId="25" fillId="0" borderId="0" xfId="64" applyFont="1" applyAlignment="1">
      <alignment horizontal="right" wrapText="1"/>
    </xf>
    <xf numFmtId="0" fontId="25" fillId="36" borderId="24" xfId="64" applyFont="1" applyFill="1" applyBorder="1" applyAlignment="1">
      <alignment horizontal="center"/>
    </xf>
    <xf numFmtId="0" fontId="25" fillId="0" borderId="24" xfId="64" applyFont="1" applyBorder="1" applyAlignment="1">
      <alignment wrapText="1"/>
    </xf>
    <xf numFmtId="0" fontId="25" fillId="0" borderId="24" xfId="64" applyFont="1" applyBorder="1" applyAlignment="1">
      <alignment horizontal="right" wrapText="1"/>
    </xf>
    <xf numFmtId="0" fontId="26" fillId="0" borderId="24" xfId="64" applyBorder="1"/>
    <xf numFmtId="0" fontId="0" fillId="0" borderId="24" xfId="0" applyBorder="1"/>
    <xf numFmtId="0" fontId="25" fillId="36" borderId="22" xfId="64" applyFont="1" applyFill="1" applyBorder="1" applyAlignment="1">
      <alignment horizontal="center"/>
    </xf>
    <xf numFmtId="0" fontId="25" fillId="36" borderId="20" xfId="64" applyFont="1" applyFill="1" applyBorder="1" applyAlignment="1">
      <alignment horizontal="center" wrapText="1"/>
    </xf>
    <xf numFmtId="1" fontId="0" fillId="41" borderId="0" xfId="46" applyNumberFormat="1" applyFont="1" applyFill="1"/>
    <xf numFmtId="0" fontId="25" fillId="0" borderId="0" xfId="64" applyFont="1" applyAlignment="1">
      <alignment wrapText="1"/>
    </xf>
    <xf numFmtId="0" fontId="25" fillId="0" borderId="0" xfId="64" applyFont="1"/>
    <xf numFmtId="0" fontId="25" fillId="0" borderId="21" xfId="64" applyFont="1" applyBorder="1"/>
    <xf numFmtId="0" fontId="25" fillId="0" borderId="30" xfId="64" applyFont="1" applyBorder="1"/>
    <xf numFmtId="0" fontId="25" fillId="0" borderId="21" xfId="64" applyFont="1" applyBorder="1" applyAlignment="1">
      <alignment horizontal="right"/>
    </xf>
    <xf numFmtId="166" fontId="25" fillId="36" borderId="23" xfId="58" applyNumberFormat="1" applyFont="1" applyFill="1" applyBorder="1" applyAlignment="1">
      <alignment horizontal="center" wrapText="1"/>
    </xf>
    <xf numFmtId="166" fontId="0" fillId="0" borderId="0" xfId="0" applyNumberFormat="1"/>
    <xf numFmtId="0" fontId="25" fillId="36" borderId="23" xfId="63" applyFont="1" applyFill="1" applyBorder="1" applyAlignment="1">
      <alignment horizontal="center"/>
    </xf>
    <xf numFmtId="0" fontId="25" fillId="36" borderId="23" xfId="64" applyFont="1" applyFill="1" applyBorder="1" applyAlignment="1">
      <alignment horizontal="center"/>
    </xf>
    <xf numFmtId="165" fontId="25" fillId="36" borderId="23" xfId="46" applyNumberFormat="1" applyFont="1" applyFill="1" applyBorder="1" applyAlignment="1">
      <alignment horizontal="center"/>
    </xf>
    <xf numFmtId="0" fontId="25" fillId="36" borderId="20" xfId="65" applyFont="1" applyFill="1" applyBorder="1" applyAlignment="1">
      <alignment horizontal="center"/>
    </xf>
    <xf numFmtId="0" fontId="25" fillId="0" borderId="21" xfId="65" applyFont="1" applyBorder="1" applyAlignment="1">
      <alignment wrapText="1"/>
    </xf>
    <xf numFmtId="0" fontId="25" fillId="0" borderId="21" xfId="65" applyFont="1" applyBorder="1" applyAlignment="1">
      <alignment horizontal="right" wrapText="1"/>
    </xf>
    <xf numFmtId="0" fontId="26" fillId="0" borderId="0" xfId="65"/>
    <xf numFmtId="0" fontId="25" fillId="36" borderId="22" xfId="65" applyFont="1" applyFill="1" applyBorder="1" applyAlignment="1">
      <alignment horizontal="center"/>
    </xf>
    <xf numFmtId="0" fontId="0" fillId="0" borderId="0" xfId="0" applyAlignment="1">
      <alignment wrapText="1"/>
    </xf>
    <xf numFmtId="0" fontId="18" fillId="0" borderId="10" xfId="0" applyFont="1" applyBorder="1" applyAlignment="1">
      <alignment horizontal="left" vertical="center"/>
    </xf>
    <xf numFmtId="0" fontId="21" fillId="34" borderId="14" xfId="42" applyFont="1" applyFill="1" applyBorder="1" applyAlignment="1">
      <alignment horizontal="center" vertical="center" wrapText="1"/>
    </xf>
    <xf numFmtId="0" fontId="21" fillId="34" borderId="11" xfId="42" applyFont="1" applyFill="1" applyBorder="1" applyAlignment="1">
      <alignment horizontal="center" vertical="center" wrapText="1"/>
    </xf>
    <xf numFmtId="0" fontId="20" fillId="34" borderId="14" xfId="42" applyFill="1" applyBorder="1" applyAlignment="1">
      <alignment horizontal="center" vertical="center"/>
    </xf>
    <xf numFmtId="0" fontId="20" fillId="34" borderId="11" xfId="42" applyFill="1" applyBorder="1" applyAlignment="1">
      <alignment horizontal="center" vertical="center"/>
    </xf>
    <xf numFmtId="0" fontId="20" fillId="34" borderId="15" xfId="42" applyFill="1" applyBorder="1" applyAlignment="1">
      <alignment horizontal="center" vertical="center" wrapText="1"/>
    </xf>
    <xf numFmtId="0" fontId="20" fillId="34" borderId="16" xfId="42" applyFill="1" applyBorder="1" applyAlignment="1">
      <alignment horizontal="center" vertical="center" wrapText="1"/>
    </xf>
    <xf numFmtId="0" fontId="20" fillId="34" borderId="17" xfId="42" applyFill="1" applyBorder="1" applyAlignment="1">
      <alignment horizontal="center" vertical="center" wrapText="1"/>
    </xf>
    <xf numFmtId="0" fontId="21" fillId="0" borderId="0" xfId="42" applyFont="1" applyAlignment="1">
      <alignment wrapText="1"/>
    </xf>
    <xf numFmtId="0" fontId="0" fillId="0" borderId="0" xfId="0" applyFont="1"/>
    <xf numFmtId="0" fontId="31" fillId="0" borderId="0" xfId="65" applyFont="1" applyAlignment="1">
      <alignment wrapText="1"/>
    </xf>
    <xf numFmtId="0" fontId="25" fillId="36" borderId="20" xfId="67" applyFont="1" applyFill="1" applyBorder="1" applyAlignment="1">
      <alignment horizontal="center"/>
    </xf>
    <xf numFmtId="0" fontId="25" fillId="0" borderId="21" xfId="67" applyFont="1" applyBorder="1" applyAlignment="1">
      <alignment wrapText="1"/>
    </xf>
    <xf numFmtId="0" fontId="25" fillId="0" borderId="21" xfId="67" applyFont="1" applyBorder="1" applyAlignment="1">
      <alignment horizontal="right" wrapText="1"/>
    </xf>
    <xf numFmtId="167" fontId="25" fillId="0" borderId="21" xfId="66" applyNumberFormat="1" applyFont="1" applyFill="1" applyBorder="1" applyAlignment="1">
      <alignment horizontal="right" wrapText="1"/>
    </xf>
    <xf numFmtId="0" fontId="6" fillId="2" borderId="21" xfId="6" applyBorder="1" applyAlignment="1">
      <alignment wrapText="1"/>
    </xf>
    <xf numFmtId="165" fontId="6" fillId="2" borderId="21" xfId="46" applyNumberFormat="1" applyFont="1" applyFill="1" applyBorder="1" applyAlignment="1">
      <alignment horizontal="right" wrapText="1"/>
    </xf>
    <xf numFmtId="167" fontId="6" fillId="2" borderId="21" xfId="66" applyNumberFormat="1" applyFont="1" applyFill="1" applyBorder="1" applyAlignment="1">
      <alignment horizontal="right" wrapText="1"/>
    </xf>
    <xf numFmtId="0" fontId="25" fillId="36" borderId="20" xfId="68" applyFont="1" applyFill="1" applyBorder="1" applyAlignment="1">
      <alignment horizontal="center"/>
    </xf>
    <xf numFmtId="0" fontId="25" fillId="0" borderId="21" xfId="68" applyFont="1" applyBorder="1" applyAlignment="1">
      <alignment wrapText="1"/>
    </xf>
    <xf numFmtId="0" fontId="25" fillId="0" borderId="21" xfId="68" applyFont="1" applyBorder="1" applyAlignment="1">
      <alignment horizontal="right" wrapText="1"/>
    </xf>
    <xf numFmtId="0" fontId="26" fillId="0" borderId="0" xfId="68"/>
    <xf numFmtId="0" fontId="25" fillId="0" borderId="0" xfId="68" applyFont="1" applyAlignment="1">
      <alignment wrapText="1"/>
    </xf>
    <xf numFmtId="0" fontId="25" fillId="0" borderId="0" xfId="68" applyFont="1" applyAlignment="1">
      <alignment horizontal="left"/>
    </xf>
    <xf numFmtId="168" fontId="25" fillId="0" borderId="21" xfId="68" applyNumberFormat="1" applyFont="1" applyBorder="1" applyAlignment="1">
      <alignment horizontal="right" wrapText="1"/>
    </xf>
    <xf numFmtId="168" fontId="26" fillId="0" borderId="0" xfId="68" applyNumberFormat="1"/>
    <xf numFmtId="168" fontId="25" fillId="0" borderId="0" xfId="68" applyNumberFormat="1" applyFont="1" applyAlignment="1">
      <alignment horizontal="right" wrapText="1"/>
    </xf>
    <xf numFmtId="1" fontId="25" fillId="0" borderId="21" xfId="68" applyNumberFormat="1" applyFont="1" applyBorder="1" applyAlignment="1">
      <alignment horizontal="right" wrapText="1"/>
    </xf>
    <xf numFmtId="1" fontId="26" fillId="0" borderId="0" xfId="68" applyNumberFormat="1"/>
    <xf numFmtId="1" fontId="25" fillId="0" borderId="0" xfId="68" applyNumberFormat="1" applyFont="1" applyAlignment="1">
      <alignment horizontal="right" wrapText="1"/>
    </xf>
    <xf numFmtId="0" fontId="25" fillId="40" borderId="0" xfId="68" applyFont="1" applyFill="1"/>
    <xf numFmtId="1" fontId="25" fillId="40" borderId="21" xfId="68" applyNumberFormat="1" applyFont="1" applyFill="1" applyBorder="1" applyAlignment="1">
      <alignment horizontal="right" wrapText="1"/>
    </xf>
    <xf numFmtId="1" fontId="16" fillId="40" borderId="0" xfId="0" applyNumberFormat="1" applyFont="1" applyFill="1"/>
    <xf numFmtId="1" fontId="0" fillId="40" borderId="0" xfId="0" applyNumberFormat="1" applyFill="1"/>
    <xf numFmtId="10" fontId="25" fillId="0" borderId="21" xfId="47" applyNumberFormat="1" applyFont="1" applyFill="1" applyBorder="1" applyAlignment="1">
      <alignment horizontal="right" wrapText="1"/>
    </xf>
    <xf numFmtId="10" fontId="16" fillId="40" borderId="0" xfId="47" applyNumberFormat="1" applyFont="1" applyFill="1"/>
    <xf numFmtId="10" fontId="0" fillId="40" borderId="0" xfId="47" applyNumberFormat="1" applyFont="1" applyFill="1"/>
    <xf numFmtId="43" fontId="0" fillId="40" borderId="0" xfId="46" applyFont="1" applyFill="1"/>
  </cellXfs>
  <cellStyles count="6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6" builtinId="3"/>
    <cellStyle name="Comma 2" xfId="43" xr:uid="{2DD811A3-5128-4FB7-8691-3B0EEFC6C082}"/>
    <cellStyle name="Currency" xfId="66"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8" builtinId="8"/>
    <cellStyle name="Input" xfId="9" builtinId="20" customBuiltin="1"/>
    <cellStyle name="Linked Cell" xfId="12" builtinId="24" customBuiltin="1"/>
    <cellStyle name="Neutral" xfId="8" builtinId="28" customBuiltin="1"/>
    <cellStyle name="Normal" xfId="0" builtinId="0"/>
    <cellStyle name="Normal 2" xfId="42" xr:uid="{C81880A9-7F97-41E7-8CE6-CC89492DA04B}"/>
    <cellStyle name="Normal_Adding vacancy algorithm" xfId="61" xr:uid="{F72DFEC8-7839-4AA5-8724-A04B1FE893F4}"/>
    <cellStyle name="Normal_Age" xfId="68" xr:uid="{04B93476-EA91-4444-B3BB-B7F51B74EED4}"/>
    <cellStyle name="Normal_all carve out" xfId="57" xr:uid="{EE755CA8-EB01-4ABF-A05F-F691B257D344}"/>
    <cellStyle name="Normal_Basic Breakdown" xfId="59" xr:uid="{F88A5F0A-B672-4F02-A981-203E1D8D6F67}"/>
    <cellStyle name="Normal_exploring characteristics" xfId="65" xr:uid="{517D6B0C-FEF3-40E4-9605-4C28C15022FA}"/>
    <cellStyle name="Normal_exploring high rent share" xfId="64" xr:uid="{85A9B1E1-013C-4C54-B8E6-4599AF03426C}"/>
    <cellStyle name="Normal_exploring high rent shareOBS" xfId="63" xr:uid="{DB776D0B-6D8B-41F2-B345-38BFE861A3A7}"/>
    <cellStyle name="Normal_First count" xfId="44" xr:uid="{BE3E8CDF-909C-4540-8667-B4F012F816F6}"/>
    <cellStyle name="Normal_glance at 5yr 2022" xfId="67" xr:uid="{93A6778E-6184-4AE6-AF0F-46560E601104}"/>
    <cellStyle name="Normal_Household size" xfId="60" xr:uid="{9652A088-2787-4C49-A4E5-E9491FD21C42}"/>
    <cellStyle name="Normal_Interest Income" xfId="55" xr:uid="{2B905520-7967-4318-B220-1D57BD3F2869}"/>
    <cellStyle name="Normal_pums_estimates_23 _verification" xfId="45" xr:uid="{9602B44B-0372-4FCD-B40E-9723825F68B6}"/>
    <cellStyle name="Normal_pums_estimates_23 _verification_1" xfId="49" xr:uid="{E10A7B53-B842-4C8C-9373-DA169C615D79}"/>
    <cellStyle name="Normal_rent vs income" xfId="58" xr:uid="{61CA033D-E7BE-47D7-AF95-2FB769C177B2}"/>
    <cellStyle name="Normal_Sheet4" xfId="50" xr:uid="{0E0911C9-03A7-4BB2-AFF8-5B709A0312BC}"/>
    <cellStyle name="Normal_Sheet6" xfId="51" xr:uid="{1DD9D2C0-E857-4E53-B463-DCE87E99A0EE}"/>
    <cellStyle name="Normal_student" xfId="56" xr:uid="{88BEC8C4-F272-4D62-AD6F-7D263F77A226}"/>
    <cellStyle name="Normal_tenure" xfId="53" xr:uid="{17E98912-C883-4591-85F4-2359173435C0}"/>
    <cellStyle name="Normal_unemployment" xfId="54" xr:uid="{CA9194FC-9033-4513-9562-3A9A8CA455A6}"/>
    <cellStyle name="Normal_vacant unit rents" xfId="62" xr:uid="{2EE7D63C-73FE-4E85-AF32-8DBF6E744F5A}"/>
    <cellStyle name="Normal_weighted rates" xfId="52" xr:uid="{27F1A0CE-199A-4921-B298-AEA7EA7C9097}"/>
    <cellStyle name="Note" xfId="15" builtinId="10" customBuiltin="1"/>
    <cellStyle name="Output" xfId="10" builtinId="21" customBuiltin="1"/>
    <cellStyle name="Percent" xfId="47"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eetMetadata" Target="metadata.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F51-424F-AA05-8E41ECDD7F3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F51-424F-AA05-8E41ECDD7F3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F51-424F-AA05-8E41ECDD7F3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F51-424F-AA05-8E41ECDD7F3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F51-424F-AA05-8E41ECDD7F3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F51-424F-AA05-8E41ECDD7F3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F51-424F-AA05-8E41ECDD7F3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'HH Characteristics'!$D$2:$J$2</c:f>
              <c:strCache>
                <c:ptCount val="7"/>
                <c:pt idx="0">
                  <c:v>65 or Over</c:v>
                </c:pt>
                <c:pt idx="1">
                  <c:v>With disability or SSI</c:v>
                </c:pt>
                <c:pt idx="2">
                  <c:v>Student</c:v>
                </c:pt>
                <c:pt idx="3">
                  <c:v>Unemployed and worked w/i last year</c:v>
                </c:pt>
                <c:pt idx="4">
                  <c:v>Unemployed and not worked last year or not in labor force</c:v>
                </c:pt>
                <c:pt idx="5">
                  <c:v>Employed under 25 hours</c:v>
                </c:pt>
                <c:pt idx="6">
                  <c:v>Employed 25 + hours</c:v>
                </c:pt>
              </c:strCache>
            </c:strRef>
          </c:cat>
          <c:val>
            <c:numRef>
              <c:f>'HH Characteristics'!$D$3:$J$3</c:f>
              <c:numCache>
                <c:formatCode>General</c:formatCode>
                <c:ptCount val="7"/>
                <c:pt idx="0">
                  <c:v>113987</c:v>
                </c:pt>
                <c:pt idx="1">
                  <c:v>80651</c:v>
                </c:pt>
                <c:pt idx="2">
                  <c:v>26194</c:v>
                </c:pt>
                <c:pt idx="3">
                  <c:v>4702</c:v>
                </c:pt>
                <c:pt idx="4">
                  <c:v>38071</c:v>
                </c:pt>
                <c:pt idx="5">
                  <c:v>20375</c:v>
                </c:pt>
                <c:pt idx="6">
                  <c:v>44573</c:v>
                </c:pt>
              </c:numCache>
            </c:numRef>
          </c:val>
          <c:extLst>
            <c:ext xmlns:c16="http://schemas.microsoft.com/office/drawing/2014/chart" uri="{C3380CC4-5D6E-409C-BE32-E72D297353CC}">
              <c16:uniqueId val="{00000000-1EF7-4EC3-9789-9582F4E7BE1B}"/>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86676</xdr:colOff>
      <xdr:row>10</xdr:row>
      <xdr:rowOff>28845</xdr:rowOff>
    </xdr:to>
    <xdr:pic>
      <xdr:nvPicPr>
        <xdr:cNvPr id="2" name="Picture 1">
          <a:extLst>
            <a:ext uri="{FF2B5EF4-FFF2-40B4-BE49-F238E27FC236}">
              <a16:creationId xmlns:a16="http://schemas.microsoft.com/office/drawing/2014/main" id="{80D6929B-A65A-89E7-8E59-E63C0F39FC9D}"/>
            </a:ext>
          </a:extLst>
        </xdr:cNvPr>
        <xdr:cNvPicPr>
          <a:picLocks noChangeAspect="1"/>
        </xdr:cNvPicPr>
      </xdr:nvPicPr>
      <xdr:blipFill>
        <a:blip xmlns:r="http://schemas.openxmlformats.org/officeDocument/2006/relationships" r:embed="rId1"/>
        <a:stretch>
          <a:fillRect/>
        </a:stretch>
      </xdr:blipFill>
      <xdr:spPr>
        <a:xfrm>
          <a:off x="0" y="0"/>
          <a:ext cx="6811326" cy="1933845"/>
        </a:xfrm>
        <a:prstGeom prst="rect">
          <a:avLst/>
        </a:prstGeom>
      </xdr:spPr>
    </xdr:pic>
    <xdr:clientData/>
  </xdr:twoCellAnchor>
  <xdr:twoCellAnchor editAs="oneCell">
    <xdr:from>
      <xdr:col>9</xdr:col>
      <xdr:colOff>38100</xdr:colOff>
      <xdr:row>0</xdr:row>
      <xdr:rowOff>38100</xdr:rowOff>
    </xdr:from>
    <xdr:to>
      <xdr:col>15</xdr:col>
      <xdr:colOff>267242</xdr:colOff>
      <xdr:row>10</xdr:row>
      <xdr:rowOff>85998</xdr:rowOff>
    </xdr:to>
    <xdr:pic>
      <xdr:nvPicPr>
        <xdr:cNvPr id="3" name="Picture 2">
          <a:extLst>
            <a:ext uri="{FF2B5EF4-FFF2-40B4-BE49-F238E27FC236}">
              <a16:creationId xmlns:a16="http://schemas.microsoft.com/office/drawing/2014/main" id="{C94423B4-5AEF-7AF6-8707-A1CD07E63DBD}"/>
            </a:ext>
          </a:extLst>
        </xdr:cNvPr>
        <xdr:cNvPicPr>
          <a:picLocks noChangeAspect="1"/>
        </xdr:cNvPicPr>
      </xdr:nvPicPr>
      <xdr:blipFill>
        <a:blip xmlns:r="http://schemas.openxmlformats.org/officeDocument/2006/relationships" r:embed="rId2"/>
        <a:stretch>
          <a:fillRect/>
        </a:stretch>
      </xdr:blipFill>
      <xdr:spPr>
        <a:xfrm>
          <a:off x="7372350" y="38100"/>
          <a:ext cx="3886742" cy="19528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400050</xdr:colOff>
      <xdr:row>1</xdr:row>
      <xdr:rowOff>228601</xdr:rowOff>
    </xdr:from>
    <xdr:to>
      <xdr:col>19</xdr:col>
      <xdr:colOff>476250</xdr:colOff>
      <xdr:row>20</xdr:row>
      <xdr:rowOff>142875</xdr:rowOff>
    </xdr:to>
    <xdr:graphicFrame macro="">
      <xdr:nvGraphicFramePr>
        <xdr:cNvPr id="3" name="Chart 2">
          <a:extLst>
            <a:ext uri="{FF2B5EF4-FFF2-40B4-BE49-F238E27FC236}">
              <a16:creationId xmlns:a16="http://schemas.microsoft.com/office/drawing/2014/main" id="{90EDD674-F5BD-5618-99B9-4FBE65AA8E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12</xdr:row>
      <xdr:rowOff>0</xdr:rowOff>
    </xdr:from>
    <xdr:to>
      <xdr:col>5</xdr:col>
      <xdr:colOff>619986</xdr:colOff>
      <xdr:row>18</xdr:row>
      <xdr:rowOff>181160</xdr:rowOff>
    </xdr:to>
    <xdr:pic>
      <xdr:nvPicPr>
        <xdr:cNvPr id="4" name="Picture 3">
          <a:extLst>
            <a:ext uri="{FF2B5EF4-FFF2-40B4-BE49-F238E27FC236}">
              <a16:creationId xmlns:a16="http://schemas.microsoft.com/office/drawing/2014/main" id="{9B4C85FF-DA2D-6414-F16D-1A73941F775C}"/>
            </a:ext>
          </a:extLst>
        </xdr:cNvPr>
        <xdr:cNvPicPr>
          <a:picLocks noChangeAspect="1"/>
        </xdr:cNvPicPr>
      </xdr:nvPicPr>
      <xdr:blipFill>
        <a:blip xmlns:r="http://schemas.openxmlformats.org/officeDocument/2006/relationships" r:embed="rId2"/>
        <a:stretch>
          <a:fillRect/>
        </a:stretch>
      </xdr:blipFill>
      <xdr:spPr>
        <a:xfrm>
          <a:off x="0" y="3238500"/>
          <a:ext cx="6173061" cy="1324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57150</xdr:colOff>
      <xdr:row>4</xdr:row>
      <xdr:rowOff>85725</xdr:rowOff>
    </xdr:from>
    <xdr:to>
      <xdr:col>22</xdr:col>
      <xdr:colOff>381811</xdr:colOff>
      <xdr:row>27</xdr:row>
      <xdr:rowOff>57787</xdr:rowOff>
    </xdr:to>
    <xdr:pic>
      <xdr:nvPicPr>
        <xdr:cNvPr id="2" name="Picture 1">
          <a:extLst>
            <a:ext uri="{FF2B5EF4-FFF2-40B4-BE49-F238E27FC236}">
              <a16:creationId xmlns:a16="http://schemas.microsoft.com/office/drawing/2014/main" id="{6F3901C4-EB5D-02F5-E250-90A3CB3C373E}"/>
            </a:ext>
          </a:extLst>
        </xdr:cNvPr>
        <xdr:cNvPicPr>
          <a:picLocks noChangeAspect="1"/>
        </xdr:cNvPicPr>
      </xdr:nvPicPr>
      <xdr:blipFill>
        <a:blip xmlns:r="http://schemas.openxmlformats.org/officeDocument/2006/relationships" r:embed="rId1"/>
        <a:stretch>
          <a:fillRect/>
        </a:stretch>
      </xdr:blipFill>
      <xdr:spPr>
        <a:xfrm>
          <a:off x="16125825" y="1228725"/>
          <a:ext cx="5811061" cy="45631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0</xdr:colOff>
      <xdr:row>18</xdr:row>
      <xdr:rowOff>0</xdr:rowOff>
    </xdr:from>
    <xdr:to>
      <xdr:col>26</xdr:col>
      <xdr:colOff>936</xdr:colOff>
      <xdr:row>45</xdr:row>
      <xdr:rowOff>29297</xdr:rowOff>
    </xdr:to>
    <xdr:pic>
      <xdr:nvPicPr>
        <xdr:cNvPr id="2" name="Picture 1">
          <a:extLst>
            <a:ext uri="{FF2B5EF4-FFF2-40B4-BE49-F238E27FC236}">
              <a16:creationId xmlns:a16="http://schemas.microsoft.com/office/drawing/2014/main" id="{0105366B-C229-7FAE-CC34-02205416E0B2}"/>
            </a:ext>
          </a:extLst>
        </xdr:cNvPr>
        <xdr:cNvPicPr>
          <a:picLocks noChangeAspect="1"/>
        </xdr:cNvPicPr>
      </xdr:nvPicPr>
      <xdr:blipFill>
        <a:blip xmlns:r="http://schemas.openxmlformats.org/officeDocument/2006/relationships" r:embed="rId1"/>
        <a:stretch>
          <a:fillRect/>
        </a:stretch>
      </xdr:blipFill>
      <xdr:spPr>
        <a:xfrm>
          <a:off x="14763750" y="3838575"/>
          <a:ext cx="6706536" cy="5172797"/>
        </a:xfrm>
        <a:prstGeom prst="rect">
          <a:avLst/>
        </a:prstGeom>
      </xdr:spPr>
    </xdr:pic>
    <xdr:clientData/>
  </xdr:twoCellAnchor>
  <xdr:twoCellAnchor editAs="oneCell">
    <xdr:from>
      <xdr:col>14</xdr:col>
      <xdr:colOff>485775</xdr:colOff>
      <xdr:row>9</xdr:row>
      <xdr:rowOff>190500</xdr:rowOff>
    </xdr:from>
    <xdr:to>
      <xdr:col>25</xdr:col>
      <xdr:colOff>267605</xdr:colOff>
      <xdr:row>15</xdr:row>
      <xdr:rowOff>171608</xdr:rowOff>
    </xdr:to>
    <xdr:pic>
      <xdr:nvPicPr>
        <xdr:cNvPr id="3" name="Picture 2">
          <a:extLst>
            <a:ext uri="{FF2B5EF4-FFF2-40B4-BE49-F238E27FC236}">
              <a16:creationId xmlns:a16="http://schemas.microsoft.com/office/drawing/2014/main" id="{FB72B866-8FB8-1D33-C3D9-4918DCB6E13E}"/>
            </a:ext>
          </a:extLst>
        </xdr:cNvPr>
        <xdr:cNvPicPr>
          <a:picLocks noChangeAspect="1"/>
        </xdr:cNvPicPr>
      </xdr:nvPicPr>
      <xdr:blipFill>
        <a:blip xmlns:r="http://schemas.openxmlformats.org/officeDocument/2006/relationships" r:embed="rId2"/>
        <a:stretch>
          <a:fillRect/>
        </a:stretch>
      </xdr:blipFill>
      <xdr:spPr>
        <a:xfrm>
          <a:off x="14639925" y="2305050"/>
          <a:ext cx="6487430" cy="1133633"/>
        </a:xfrm>
        <a:prstGeom prst="rect">
          <a:avLst/>
        </a:prstGeom>
      </xdr:spPr>
    </xdr:pic>
    <xdr:clientData/>
  </xdr:twoCellAnchor>
  <xdr:twoCellAnchor editAs="oneCell">
    <xdr:from>
      <xdr:col>15</xdr:col>
      <xdr:colOff>0</xdr:colOff>
      <xdr:row>47</xdr:row>
      <xdr:rowOff>0</xdr:rowOff>
    </xdr:from>
    <xdr:to>
      <xdr:col>25</xdr:col>
      <xdr:colOff>334272</xdr:colOff>
      <xdr:row>52</xdr:row>
      <xdr:rowOff>76344</xdr:rowOff>
    </xdr:to>
    <xdr:pic>
      <xdr:nvPicPr>
        <xdr:cNvPr id="4" name="Picture 3">
          <a:extLst>
            <a:ext uri="{FF2B5EF4-FFF2-40B4-BE49-F238E27FC236}">
              <a16:creationId xmlns:a16="http://schemas.microsoft.com/office/drawing/2014/main" id="{03006A7E-8B95-272F-293D-85039333E7BB}"/>
            </a:ext>
          </a:extLst>
        </xdr:cNvPr>
        <xdr:cNvPicPr>
          <a:picLocks noChangeAspect="1"/>
        </xdr:cNvPicPr>
      </xdr:nvPicPr>
      <xdr:blipFill>
        <a:blip xmlns:r="http://schemas.openxmlformats.org/officeDocument/2006/relationships" r:embed="rId3"/>
        <a:stretch>
          <a:fillRect/>
        </a:stretch>
      </xdr:blipFill>
      <xdr:spPr>
        <a:xfrm>
          <a:off x="14763750" y="9363075"/>
          <a:ext cx="6430272" cy="10288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29</xdr:row>
      <xdr:rowOff>0</xdr:rowOff>
    </xdr:from>
    <xdr:to>
      <xdr:col>5</xdr:col>
      <xdr:colOff>400729</xdr:colOff>
      <xdr:row>37</xdr:row>
      <xdr:rowOff>85950</xdr:rowOff>
    </xdr:to>
    <xdr:pic>
      <xdr:nvPicPr>
        <xdr:cNvPr id="2" name="Picture 1">
          <a:extLst>
            <a:ext uri="{FF2B5EF4-FFF2-40B4-BE49-F238E27FC236}">
              <a16:creationId xmlns:a16="http://schemas.microsoft.com/office/drawing/2014/main" id="{174809CE-707B-8934-05B4-D3886C35AB08}"/>
            </a:ext>
          </a:extLst>
        </xdr:cNvPr>
        <xdr:cNvPicPr>
          <a:picLocks noChangeAspect="1"/>
        </xdr:cNvPicPr>
      </xdr:nvPicPr>
      <xdr:blipFill>
        <a:blip xmlns:r="http://schemas.openxmlformats.org/officeDocument/2006/relationships" r:embed="rId1"/>
        <a:stretch>
          <a:fillRect/>
        </a:stretch>
      </xdr:blipFill>
      <xdr:spPr>
        <a:xfrm>
          <a:off x="0" y="1333500"/>
          <a:ext cx="4867954" cy="1609950"/>
        </a:xfrm>
        <a:prstGeom prst="rect">
          <a:avLst/>
        </a:prstGeom>
      </xdr:spPr>
    </xdr:pic>
    <xdr:clientData/>
  </xdr:twoCellAnchor>
  <xdr:twoCellAnchor editAs="oneCell">
    <xdr:from>
      <xdr:col>5</xdr:col>
      <xdr:colOff>0</xdr:colOff>
      <xdr:row>20</xdr:row>
      <xdr:rowOff>0</xdr:rowOff>
    </xdr:from>
    <xdr:to>
      <xdr:col>14</xdr:col>
      <xdr:colOff>324803</xdr:colOff>
      <xdr:row>29</xdr:row>
      <xdr:rowOff>114555</xdr:rowOff>
    </xdr:to>
    <xdr:pic>
      <xdr:nvPicPr>
        <xdr:cNvPr id="3" name="Picture 2">
          <a:extLst>
            <a:ext uri="{FF2B5EF4-FFF2-40B4-BE49-F238E27FC236}">
              <a16:creationId xmlns:a16="http://schemas.microsoft.com/office/drawing/2014/main" id="{BF69F694-F61F-120B-FB0E-76916B0FAA76}"/>
            </a:ext>
          </a:extLst>
        </xdr:cNvPr>
        <xdr:cNvPicPr>
          <a:picLocks noChangeAspect="1"/>
        </xdr:cNvPicPr>
      </xdr:nvPicPr>
      <xdr:blipFill>
        <a:blip xmlns:r="http://schemas.openxmlformats.org/officeDocument/2006/relationships" r:embed="rId2"/>
        <a:stretch>
          <a:fillRect/>
        </a:stretch>
      </xdr:blipFill>
      <xdr:spPr>
        <a:xfrm>
          <a:off x="4467225" y="3810000"/>
          <a:ext cx="6830378" cy="18290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3</xdr:col>
      <xdr:colOff>391265</xdr:colOff>
      <xdr:row>26</xdr:row>
      <xdr:rowOff>38318</xdr:rowOff>
    </xdr:to>
    <xdr:pic>
      <xdr:nvPicPr>
        <xdr:cNvPr id="2" name="Picture 1">
          <a:extLst>
            <a:ext uri="{FF2B5EF4-FFF2-40B4-BE49-F238E27FC236}">
              <a16:creationId xmlns:a16="http://schemas.microsoft.com/office/drawing/2014/main" id="{8E0B0F84-CB88-1AA4-0C80-F54FE03AFF5C}"/>
            </a:ext>
          </a:extLst>
        </xdr:cNvPr>
        <xdr:cNvPicPr>
          <a:picLocks noChangeAspect="1"/>
        </xdr:cNvPicPr>
      </xdr:nvPicPr>
      <xdr:blipFill>
        <a:blip xmlns:r="http://schemas.openxmlformats.org/officeDocument/2006/relationships" r:embed="rId1"/>
        <a:stretch>
          <a:fillRect/>
        </a:stretch>
      </xdr:blipFill>
      <xdr:spPr>
        <a:xfrm>
          <a:off x="0" y="3429000"/>
          <a:ext cx="5306165" cy="156231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ll Brownsberger" refreshedDate="45613.762182638886" createdVersion="8" refreshedVersion="8" minRefreshableVersion="3" recordCount="359" xr:uid="{F57BEFD2-F566-4B24-ACFF-0C37D320F389}">
  <cacheSource type="worksheet">
    <worksheetSource ref="A26:M385" sheet="geocorr"/>
  </cacheSource>
  <cacheFields count="13">
    <cacheField name="state" numFmtId="0">
      <sharedItems containsSemiMixedTypes="0" containsString="0" containsNumber="1" containsInteger="1" minValue="25" maxValue="25"/>
    </cacheField>
    <cacheField name="puma22" numFmtId="0">
      <sharedItems containsSemiMixedTypes="0" containsString="0" containsNumber="1" containsInteger="1" minValue="100" maxValue="1301" count="54">
        <n v="100"/>
        <n v="201"/>
        <n v="301"/>
        <n v="401"/>
        <n v="402"/>
        <n v="403"/>
        <n v="501"/>
        <n v="502"/>
        <n v="503"/>
        <n v="504"/>
        <n v="505"/>
        <n v="506"/>
        <n v="507"/>
        <n v="601"/>
        <n v="602"/>
        <n v="603"/>
        <n v="604"/>
        <n v="605"/>
        <n v="606"/>
        <n v="607"/>
        <n v="608"/>
        <n v="609"/>
        <n v="610"/>
        <n v="611"/>
        <n v="612"/>
        <n v="613"/>
        <n v="701"/>
        <n v="702"/>
        <n v="703"/>
        <n v="704"/>
        <n v="705"/>
        <n v="706"/>
        <n v="801"/>
        <n v="802"/>
        <n v="803"/>
        <n v="804"/>
        <n v="805"/>
        <n v="806"/>
        <n v="901"/>
        <n v="902"/>
        <n v="903"/>
        <n v="904"/>
        <n v="905"/>
        <n v="906"/>
        <n v="1001"/>
        <n v="1002"/>
        <n v="1003"/>
        <n v="1004"/>
        <n v="1101"/>
        <n v="1102"/>
        <n v="1103"/>
        <n v="1104"/>
        <n v="1201"/>
        <n v="1301"/>
      </sharedItems>
    </cacheField>
    <cacheField name="county" numFmtId="0">
      <sharedItems containsSemiMixedTypes="0" containsString="0" containsNumber="1" containsInteger="1" minValue="25001" maxValue="25027"/>
    </cacheField>
    <cacheField name="cousub20" numFmtId="0">
      <sharedItems containsSemiMixedTypes="0" containsString="0" containsNumber="1" containsInteger="1" minValue="170" maxValue="82525"/>
    </cacheField>
    <cacheField name="stab" numFmtId="0">
      <sharedItems/>
    </cacheField>
    <cacheField name="CountyName" numFmtId="0">
      <sharedItems/>
    </cacheField>
    <cacheField name="MCDName" numFmtId="0">
      <sharedItems/>
    </cacheField>
    <cacheField name="CleanMCD" numFmtId="0">
      <sharedItems/>
    </cacheField>
    <cacheField name="PUMA22name" numFmtId="0">
      <sharedItems/>
    </cacheField>
    <cacheField name="hus20" numFmtId="0">
      <sharedItems containsSemiMixedTypes="0" containsString="0" containsNumber="1" containsInteger="1" minValue="4" maxValue="85826"/>
    </cacheField>
    <cacheField name="puma22-to-cousub20 allocation factor" numFmtId="0">
      <sharedItems containsSemiMixedTypes="0" containsString="0" containsNumber="1" minValue="0" maxValue="1"/>
    </cacheField>
    <cacheField name="hud code" numFmtId="0">
      <sharedItems count="19">
        <s v="METRO38340M38340"/>
        <s v="METRO38340N25003"/>
        <s v="METRO44140M25011"/>
        <s v="METRO44140M44140"/>
        <s v="METRO49340MM2600"/>
        <s v="METRO49340N25027"/>
        <s v="METRO49340M49340"/>
        <s v="METRO49340MM1120"/>
        <s v="METRO14460MM1120"/>
        <s v="METRO14460MM4560"/>
        <s v="METRO14460MM4160"/>
        <s v="METRO14460MM1200"/>
        <s v="METRO39300M39300"/>
        <s v="METRO39300MM1120"/>
        <s v="METRO39300MM1200"/>
        <s v="METRO39300MM5400"/>
        <s v="METRO12700M12700"/>
        <s v="NCNTY25007N25007"/>
        <s v="NCNTY25019N25019"/>
      </sharedItems>
    </cacheField>
    <cacheField name="hud name" numFmtId="0">
      <sharedItems count="19">
        <s v="Pittsfield, MA HUD Metro FMR Area"/>
        <s v="Berkshire County, MA (part) HUD Metro FMR Area"/>
        <s v="Franklin County, MA HUD Metro FMR Area"/>
        <s v="Springfield, MA HUD Metro FMR Area"/>
        <s v="Fitchburg-Leominster, MA HUD Metro FMR Area"/>
        <s v="Western Worcester County, MA HUD Metro FMR Area"/>
        <s v="Worcester, MA HUD Metro FMR Area"/>
        <s v="Eastern Worcester County, MA HUD Metro FMR Area"/>
        <s v="Boston-Cambridge-Quincy, MA-NH HUD Metro FMR Area"/>
        <s v="Lowell, MA HUD Metro FMR Area"/>
        <s v="Lawrence, MA-NH HUD Metro FMR Area"/>
        <s v="Brockton, MA HUD Metro FMR Area"/>
        <s v="Providence-Fall River, RI-MA HUD Metro FMR Area"/>
        <s v="Taunton-Mansfield-Norton, MA HUD Metro FMR Area"/>
        <s v="Easton-Raynham, MA HUD Metro FMR Area"/>
        <s v="New Bedford, MA HUD Metro FMR Area"/>
        <s v="Barnstable Town, MA MSA"/>
        <s v="Dukes County, MA"/>
        <s v="Nantucket County, M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9">
  <r>
    <n v="25"/>
    <x v="0"/>
    <n v="25003"/>
    <n v="555"/>
    <s v="MA"/>
    <s v="Berkshire MA"/>
    <s v="Adams town, Berkshire MA"/>
    <s v="Adams"/>
    <s v="Berkshire County--Pittsfield"/>
    <n v="4336"/>
    <n v="6.2199999999999998E-2"/>
    <x v="0"/>
    <x v="0"/>
  </r>
  <r>
    <n v="25"/>
    <x v="0"/>
    <n v="25003"/>
    <n v="975"/>
    <s v="MA"/>
    <s v="Berkshire MA"/>
    <s v="Alford town, Berkshire MA"/>
    <s v="Alford"/>
    <s v="Berkshire County--Pittsfield"/>
    <n v="337"/>
    <n v="4.7999999999999996E-3"/>
    <x v="1"/>
    <x v="1"/>
  </r>
  <r>
    <n v="25"/>
    <x v="0"/>
    <n v="25003"/>
    <n v="4545"/>
    <s v="MA"/>
    <s v="Berkshire MA"/>
    <s v="Becket town, Berkshire MA"/>
    <s v="Becket"/>
    <s v="Berkshire County--Pittsfield"/>
    <n v="1687"/>
    <n v="2.4199999999999999E-2"/>
    <x v="1"/>
    <x v="1"/>
  </r>
  <r>
    <n v="25"/>
    <x v="0"/>
    <n v="25003"/>
    <n v="13345"/>
    <s v="MA"/>
    <s v="Berkshire MA"/>
    <s v="Cheshire town, Berkshire MA"/>
    <s v="Cheshire"/>
    <s v="Berkshire County--Pittsfield"/>
    <n v="1539"/>
    <n v="2.2100000000000002E-2"/>
    <x v="0"/>
    <x v="0"/>
  </r>
  <r>
    <n v="25"/>
    <x v="0"/>
    <n v="25003"/>
    <n v="14010"/>
    <s v="MA"/>
    <s v="Berkshire MA"/>
    <s v="Clarksburg town, Berkshire MA"/>
    <s v="Clarksburg"/>
    <s v="Berkshire County--Pittsfield"/>
    <n v="749"/>
    <n v="1.0699999999999999E-2"/>
    <x v="1"/>
    <x v="1"/>
  </r>
  <r>
    <n v="25"/>
    <x v="0"/>
    <n v="25003"/>
    <n v="16180"/>
    <s v="MA"/>
    <s v="Berkshire MA"/>
    <s v="Dalton town, Berkshire MA"/>
    <s v="Dalton"/>
    <s v="Berkshire County--Pittsfield"/>
    <n v="2928"/>
    <n v="4.2000000000000003E-2"/>
    <x v="0"/>
    <x v="0"/>
  </r>
  <r>
    <n v="25"/>
    <x v="0"/>
    <n v="25003"/>
    <n v="21360"/>
    <s v="MA"/>
    <s v="Berkshire MA"/>
    <s v="Egremont town, Berkshire MA"/>
    <s v="Egremont"/>
    <s v="Berkshire County--Pittsfield"/>
    <n v="941"/>
    <n v="1.35E-2"/>
    <x v="1"/>
    <x v="1"/>
  </r>
  <r>
    <n v="25"/>
    <x v="0"/>
    <n v="25003"/>
    <n v="24120"/>
    <s v="MA"/>
    <s v="Berkshire MA"/>
    <s v="Florida town, Berkshire MA"/>
    <s v="Florida"/>
    <s v="Berkshire County--Pittsfield"/>
    <n v="362"/>
    <n v="5.1999999999999998E-3"/>
    <x v="1"/>
    <x v="1"/>
  </r>
  <r>
    <n v="25"/>
    <x v="0"/>
    <n v="25003"/>
    <n v="26815"/>
    <s v="MA"/>
    <s v="Berkshire MA"/>
    <s v="Great Barrington town, Berkshire MA"/>
    <s v="Great Barrington"/>
    <s v="Berkshire County--Pittsfield"/>
    <n v="3686"/>
    <n v="5.28E-2"/>
    <x v="1"/>
    <x v="1"/>
  </r>
  <r>
    <n v="25"/>
    <x v="0"/>
    <n v="25003"/>
    <n v="28180"/>
    <s v="MA"/>
    <s v="Berkshire MA"/>
    <s v="Hancock town, Berkshire MA"/>
    <s v="Hancock"/>
    <s v="Berkshire County--Pittsfield"/>
    <n v="998"/>
    <n v="1.43E-2"/>
    <x v="1"/>
    <x v="1"/>
  </r>
  <r>
    <n v="25"/>
    <x v="0"/>
    <n v="25003"/>
    <n v="30315"/>
    <s v="MA"/>
    <s v="Berkshire MA"/>
    <s v="Hinsdale town, Berkshire MA"/>
    <s v="Hinsdale"/>
    <s v="Berkshire County--Pittsfield"/>
    <n v="1126"/>
    <n v="1.61E-2"/>
    <x v="0"/>
    <x v="0"/>
  </r>
  <r>
    <n v="25"/>
    <x v="0"/>
    <n v="25003"/>
    <n v="34340"/>
    <s v="MA"/>
    <s v="Berkshire MA"/>
    <s v="Lanesborough town, Berkshire MA"/>
    <s v="Lanesborough"/>
    <s v="Berkshire County--Pittsfield"/>
    <n v="1489"/>
    <n v="2.1299999999999999E-2"/>
    <x v="0"/>
    <x v="0"/>
  </r>
  <r>
    <n v="25"/>
    <x v="0"/>
    <n v="25003"/>
    <n v="34655"/>
    <s v="MA"/>
    <s v="Berkshire MA"/>
    <s v="Lee town, Berkshire MA"/>
    <s v="Lee"/>
    <s v="Berkshire County--Pittsfield"/>
    <n v="3398"/>
    <n v="4.87E-2"/>
    <x v="0"/>
    <x v="0"/>
  </r>
  <r>
    <n v="25"/>
    <x v="0"/>
    <n v="25003"/>
    <n v="34970"/>
    <s v="MA"/>
    <s v="Berkshire MA"/>
    <s v="Lenox town, Berkshire MA"/>
    <s v="Lenox"/>
    <s v="Berkshire County--Pittsfield"/>
    <n v="3184"/>
    <n v="4.5600000000000002E-2"/>
    <x v="0"/>
    <x v="0"/>
  </r>
  <r>
    <n v="25"/>
    <x v="0"/>
    <n v="25003"/>
    <n v="42460"/>
    <s v="MA"/>
    <s v="Berkshire MA"/>
    <s v="Monterey town, Berkshire MA"/>
    <s v="Monterey"/>
    <s v="Berkshire County--Pittsfield"/>
    <n v="883"/>
    <n v="1.2699999999999999E-2"/>
    <x v="1"/>
    <x v="1"/>
  </r>
  <r>
    <n v="25"/>
    <x v="0"/>
    <n v="25003"/>
    <n v="43300"/>
    <s v="MA"/>
    <s v="Berkshire MA"/>
    <s v="Mount Washington town, Berkshire MA"/>
    <s v="Mount Washington"/>
    <s v="Berkshire County--Pittsfield"/>
    <n v="173"/>
    <n v="2.5000000000000001E-3"/>
    <x v="1"/>
    <x v="1"/>
  </r>
  <r>
    <n v="25"/>
    <x v="0"/>
    <n v="25003"/>
    <n v="44385"/>
    <s v="MA"/>
    <s v="Berkshire MA"/>
    <s v="New Ashford town, Berkshire MA"/>
    <s v="New Ashford"/>
    <s v="Berkshire County--Pittsfield"/>
    <n v="126"/>
    <n v="1.8E-3"/>
    <x v="1"/>
    <x v="1"/>
  </r>
  <r>
    <n v="25"/>
    <x v="0"/>
    <n v="25003"/>
    <n v="45420"/>
    <s v="MA"/>
    <s v="Berkshire MA"/>
    <s v="New Marlborough town, Berkshire MA"/>
    <s v="New Marlborough"/>
    <s v="Berkshire County--Pittsfield"/>
    <n v="997"/>
    <n v="1.43E-2"/>
    <x v="1"/>
    <x v="1"/>
  </r>
  <r>
    <n v="25"/>
    <x v="0"/>
    <n v="25003"/>
    <n v="46225"/>
    <s v="MA"/>
    <s v="Berkshire MA"/>
    <s v="North Adams city, Berkshire MA"/>
    <s v="North Adams"/>
    <s v="Berkshire County--Pittsfield"/>
    <n v="6871"/>
    <n v="9.8500000000000004E-2"/>
    <x v="1"/>
    <x v="1"/>
  </r>
  <r>
    <n v="25"/>
    <x v="0"/>
    <n v="25003"/>
    <n v="51580"/>
    <s v="MA"/>
    <s v="Berkshire MA"/>
    <s v="Otis town, Berkshire MA"/>
    <s v="Otis"/>
    <s v="Berkshire County--Pittsfield"/>
    <n v="1609"/>
    <n v="2.3099999999999999E-2"/>
    <x v="1"/>
    <x v="1"/>
  </r>
  <r>
    <n v="25"/>
    <x v="0"/>
    <n v="25003"/>
    <n v="53050"/>
    <s v="MA"/>
    <s v="Berkshire MA"/>
    <s v="Peru town, Berkshire MA"/>
    <s v="Peru"/>
    <s v="Berkshire County--Pittsfield"/>
    <n v="416"/>
    <n v="6.0000000000000001E-3"/>
    <x v="1"/>
    <x v="1"/>
  </r>
  <r>
    <n v="25"/>
    <x v="0"/>
    <n v="25003"/>
    <n v="53960"/>
    <s v="MA"/>
    <s v="Berkshire MA"/>
    <s v="Pittsfield city, Berkshire MA"/>
    <s v="Pittsfield"/>
    <s v="Berkshire County--Pittsfield"/>
    <n v="21738"/>
    <n v="0.31159999999999999"/>
    <x v="0"/>
    <x v="0"/>
  </r>
  <r>
    <n v="25"/>
    <x v="0"/>
    <n v="25003"/>
    <n v="56795"/>
    <s v="MA"/>
    <s v="Berkshire MA"/>
    <s v="Richmond town, Berkshire MA"/>
    <s v="Richmond"/>
    <s v="Berkshire County--Pittsfield"/>
    <n v="885"/>
    <n v="1.2699999999999999E-2"/>
    <x v="0"/>
    <x v="0"/>
  </r>
  <r>
    <n v="25"/>
    <x v="0"/>
    <n v="25003"/>
    <n v="59665"/>
    <s v="MA"/>
    <s v="Berkshire MA"/>
    <s v="Sandisfield town, Berkshire MA"/>
    <s v="Sandisfield"/>
    <s v="Berkshire County--Pittsfield"/>
    <n v="659"/>
    <n v="9.4000000000000004E-3"/>
    <x v="1"/>
    <x v="1"/>
  </r>
  <r>
    <n v="25"/>
    <x v="0"/>
    <n v="25003"/>
    <n v="60225"/>
    <s v="MA"/>
    <s v="Berkshire MA"/>
    <s v="Savoy town, Berkshire MA"/>
    <s v="Savoy"/>
    <s v="Berkshire County--Pittsfield"/>
    <n v="350"/>
    <n v="5.0000000000000001E-3"/>
    <x v="1"/>
    <x v="1"/>
  </r>
  <r>
    <n v="25"/>
    <x v="0"/>
    <n v="25003"/>
    <n v="61065"/>
    <s v="MA"/>
    <s v="Berkshire MA"/>
    <s v="Sheffield town, Berkshire MA"/>
    <s v="Sheffield"/>
    <s v="Berkshire County--Pittsfield"/>
    <n v="1766"/>
    <n v="2.53E-2"/>
    <x v="1"/>
    <x v="1"/>
  </r>
  <r>
    <n v="25"/>
    <x v="0"/>
    <n v="25003"/>
    <n v="67595"/>
    <s v="MA"/>
    <s v="Berkshire MA"/>
    <s v="Stockbridge town, Berkshire MA"/>
    <s v="Stockbridge"/>
    <s v="Berkshire County--Pittsfield"/>
    <n v="1633"/>
    <n v="2.3400000000000001E-2"/>
    <x v="0"/>
    <x v="0"/>
  </r>
  <r>
    <n v="25"/>
    <x v="0"/>
    <n v="25003"/>
    <n v="71095"/>
    <s v="MA"/>
    <s v="Berkshire MA"/>
    <s v="Tyringham town, Berkshire MA"/>
    <s v="Tyringham"/>
    <s v="Berkshire County--Pittsfield"/>
    <n v="289"/>
    <n v="4.1000000000000003E-3"/>
    <x v="1"/>
    <x v="1"/>
  </r>
  <r>
    <n v="25"/>
    <x v="0"/>
    <n v="25003"/>
    <n v="73335"/>
    <s v="MA"/>
    <s v="Berkshire MA"/>
    <s v="Washington town, Berkshire MA"/>
    <s v="Washington"/>
    <s v="Berkshire County--Pittsfield"/>
    <n v="270"/>
    <n v="3.8999999999999998E-3"/>
    <x v="1"/>
    <x v="1"/>
  </r>
  <r>
    <n v="25"/>
    <x v="0"/>
    <n v="25003"/>
    <n v="77990"/>
    <s v="MA"/>
    <s v="Berkshire MA"/>
    <s v="West Stockbridge town, Berkshire MA"/>
    <s v="West Stockbridge"/>
    <s v="Berkshire County--Pittsfield"/>
    <n v="852"/>
    <n v="1.2200000000000001E-2"/>
    <x v="1"/>
    <x v="1"/>
  </r>
  <r>
    <n v="25"/>
    <x v="0"/>
    <n v="25003"/>
    <n v="79985"/>
    <s v="MA"/>
    <s v="Berkshire MA"/>
    <s v="Williamstown town, Berkshire MA"/>
    <s v="Williamstown"/>
    <s v="Berkshire County--Pittsfield"/>
    <n v="3009"/>
    <n v="4.3099999999999999E-2"/>
    <x v="1"/>
    <x v="1"/>
  </r>
  <r>
    <n v="25"/>
    <x v="0"/>
    <n v="25003"/>
    <n v="80685"/>
    <s v="MA"/>
    <s v="Berkshire MA"/>
    <s v="Windsor town, Berkshire MA"/>
    <s v="Windsor"/>
    <s v="Berkshire County--Pittsfield"/>
    <n v="473"/>
    <n v="6.7999999999999996E-3"/>
    <x v="1"/>
    <x v="1"/>
  </r>
  <r>
    <n v="25"/>
    <x v="1"/>
    <n v="25011"/>
    <n v="2095"/>
    <s v="MA"/>
    <s v="Franklin MA"/>
    <s v="Ashfield town, Franklin MA"/>
    <s v="Ashfield"/>
    <s v="Franklin &amp; Hampshire (West, North, East) Counties"/>
    <n v="880"/>
    <n v="1.5699999999999999E-2"/>
    <x v="2"/>
    <x v="2"/>
  </r>
  <r>
    <n v="25"/>
    <x v="1"/>
    <n v="25011"/>
    <n v="5560"/>
    <s v="MA"/>
    <s v="Franklin MA"/>
    <s v="Bernardston town, Franklin MA"/>
    <s v="Bernardston"/>
    <s v="Franklin &amp; Hampshire (West, North, East) Counties"/>
    <n v="967"/>
    <n v="1.7299999999999999E-2"/>
    <x v="2"/>
    <x v="2"/>
  </r>
  <r>
    <n v="25"/>
    <x v="1"/>
    <n v="25011"/>
    <n v="9595"/>
    <s v="MA"/>
    <s v="Franklin MA"/>
    <s v="Buckland town, Franklin MA"/>
    <s v="Buckland"/>
    <s v="Franklin &amp; Hampshire (West, North, East) Counties"/>
    <n v="906"/>
    <n v="1.6199999999999999E-2"/>
    <x v="2"/>
    <x v="2"/>
  </r>
  <r>
    <n v="25"/>
    <x v="1"/>
    <n v="25011"/>
    <n v="12505"/>
    <s v="MA"/>
    <s v="Franklin MA"/>
    <s v="Charlemont town, Franklin MA"/>
    <s v="Charlemont"/>
    <s v="Franklin &amp; Hampshire (West, North, East) Counties"/>
    <n v="644"/>
    <n v="1.15E-2"/>
    <x v="2"/>
    <x v="2"/>
  </r>
  <r>
    <n v="25"/>
    <x v="1"/>
    <n v="25011"/>
    <n v="14885"/>
    <s v="MA"/>
    <s v="Franklin MA"/>
    <s v="Colrain town, Franklin MA"/>
    <s v="Colrain"/>
    <s v="Franklin &amp; Hampshire (West, North, East) Counties"/>
    <n v="796"/>
    <n v="1.4200000000000001E-2"/>
    <x v="2"/>
    <x v="2"/>
  </r>
  <r>
    <n v="25"/>
    <x v="1"/>
    <n v="25011"/>
    <n v="15200"/>
    <s v="MA"/>
    <s v="Franklin MA"/>
    <s v="Conway town, Franklin MA"/>
    <s v="Conway"/>
    <s v="Franklin &amp; Hampshire (West, North, East) Counties"/>
    <n v="825"/>
    <n v="1.47E-2"/>
    <x v="2"/>
    <x v="2"/>
  </r>
  <r>
    <n v="25"/>
    <x v="1"/>
    <n v="25011"/>
    <n v="16670"/>
    <s v="MA"/>
    <s v="Franklin MA"/>
    <s v="Deerfield town, Franklin MA"/>
    <s v="Deerfield"/>
    <s v="Franklin &amp; Hampshire (West, North, East) Counties"/>
    <n v="2292"/>
    <n v="4.0899999999999999E-2"/>
    <x v="2"/>
    <x v="2"/>
  </r>
  <r>
    <n v="25"/>
    <x v="1"/>
    <n v="25011"/>
    <n v="21780"/>
    <s v="MA"/>
    <s v="Franklin MA"/>
    <s v="Erving town, Franklin MA"/>
    <s v="Erving"/>
    <s v="Franklin &amp; Hampshire (West, North, East) Counties"/>
    <n v="703"/>
    <n v="1.2500000000000001E-2"/>
    <x v="2"/>
    <x v="2"/>
  </r>
  <r>
    <n v="25"/>
    <x v="1"/>
    <n v="25011"/>
    <n v="25730"/>
    <s v="MA"/>
    <s v="Franklin MA"/>
    <s v="Gill town, Franklin MA"/>
    <s v="Gill"/>
    <s v="Franklin &amp; Hampshire (West, North, East) Counties"/>
    <n v="700"/>
    <n v="1.2500000000000001E-2"/>
    <x v="2"/>
    <x v="2"/>
  </r>
  <r>
    <n v="25"/>
    <x v="1"/>
    <n v="25011"/>
    <n v="27060"/>
    <s v="MA"/>
    <s v="Franklin MA"/>
    <s v="Greenfield city, Franklin MA"/>
    <s v="Greenfield"/>
    <s v="Franklin &amp; Hampshire (West, North, East) Counties"/>
    <n v="8646"/>
    <n v="0.1542"/>
    <x v="2"/>
    <x v="2"/>
  </r>
  <r>
    <n v="25"/>
    <x v="1"/>
    <n v="25011"/>
    <n v="29475"/>
    <s v="MA"/>
    <s v="Franklin MA"/>
    <s v="Hawley town, Franklin MA"/>
    <s v="Hawley"/>
    <s v="Franklin &amp; Hampshire (West, North, East) Counties"/>
    <n v="188"/>
    <n v="3.3999999999999998E-3"/>
    <x v="2"/>
    <x v="2"/>
  </r>
  <r>
    <n v="25"/>
    <x v="1"/>
    <n v="25011"/>
    <n v="29650"/>
    <s v="MA"/>
    <s v="Franklin MA"/>
    <s v="Heath town, Franklin MA"/>
    <s v="Heath"/>
    <s v="Franklin &amp; Hampshire (West, North, East) Counties"/>
    <n v="578"/>
    <n v="1.03E-2"/>
    <x v="2"/>
    <x v="2"/>
  </r>
  <r>
    <n v="25"/>
    <x v="1"/>
    <n v="25011"/>
    <n v="35180"/>
    <s v="MA"/>
    <s v="Franklin MA"/>
    <s v="Leverett town, Franklin MA"/>
    <s v="Leverett"/>
    <s v="Franklin &amp; Hampshire (West, North, East) Counties"/>
    <n v="827"/>
    <n v="1.4800000000000001E-2"/>
    <x v="2"/>
    <x v="2"/>
  </r>
  <r>
    <n v="25"/>
    <x v="1"/>
    <n v="25011"/>
    <n v="35285"/>
    <s v="MA"/>
    <s v="Franklin MA"/>
    <s v="Leyden town, Franklin MA"/>
    <s v="Leyden"/>
    <s v="Franklin &amp; Hampshire (West, North, East) Counties"/>
    <n v="340"/>
    <n v="6.1000000000000004E-3"/>
    <x v="2"/>
    <x v="2"/>
  </r>
  <r>
    <n v="25"/>
    <x v="1"/>
    <n v="25011"/>
    <n v="42040"/>
    <s v="MA"/>
    <s v="Franklin MA"/>
    <s v="Monroe town, Franklin MA"/>
    <s v="Monroe"/>
    <s v="Franklin &amp; Hampshire (West, North, East) Counties"/>
    <n v="80"/>
    <n v="1.4E-3"/>
    <x v="2"/>
    <x v="2"/>
  </r>
  <r>
    <n v="25"/>
    <x v="1"/>
    <n v="25011"/>
    <n v="42285"/>
    <s v="MA"/>
    <s v="Franklin MA"/>
    <s v="Montague town, Franklin MA"/>
    <s v="Montague"/>
    <s v="Franklin &amp; Hampshire (West, North, East) Counties"/>
    <n v="4112"/>
    <n v="7.3400000000000007E-2"/>
    <x v="2"/>
    <x v="2"/>
  </r>
  <r>
    <n v="25"/>
    <x v="1"/>
    <n v="25011"/>
    <n v="45490"/>
    <s v="MA"/>
    <s v="Franklin MA"/>
    <s v="New Salem town, Franklin MA"/>
    <s v="New Salem"/>
    <s v="Franklin &amp; Hampshire (West, North, East) Counties"/>
    <n v="460"/>
    <n v="8.2000000000000007E-3"/>
    <x v="2"/>
    <x v="2"/>
  </r>
  <r>
    <n v="25"/>
    <x v="1"/>
    <n v="25011"/>
    <n v="47835"/>
    <s v="MA"/>
    <s v="Franklin MA"/>
    <s v="Northfield town, Franklin MA"/>
    <s v="Northfield"/>
    <s v="Franklin &amp; Hampshire (West, North, East) Counties"/>
    <n v="1407"/>
    <n v="2.5100000000000001E-2"/>
    <x v="2"/>
    <x v="2"/>
  </r>
  <r>
    <n v="25"/>
    <x v="1"/>
    <n v="25011"/>
    <n v="51265"/>
    <s v="MA"/>
    <s v="Franklin MA"/>
    <s v="Orange town, Franklin MA"/>
    <s v="Orange"/>
    <s v="Franklin &amp; Hampshire (West, North, East) Counties"/>
    <n v="3544"/>
    <n v="6.3200000000000006E-2"/>
    <x v="2"/>
    <x v="2"/>
  </r>
  <r>
    <n v="25"/>
    <x v="1"/>
    <n v="25011"/>
    <n v="58335"/>
    <s v="MA"/>
    <s v="Franklin MA"/>
    <s v="Rowe town, Franklin MA"/>
    <s v="Rowe"/>
    <s v="Franklin &amp; Hampshire (West, North, East) Counties"/>
    <n v="245"/>
    <n v="4.4000000000000003E-3"/>
    <x v="2"/>
    <x v="2"/>
  </r>
  <r>
    <n v="25"/>
    <x v="1"/>
    <n v="25011"/>
    <n v="61135"/>
    <s v="MA"/>
    <s v="Franklin MA"/>
    <s v="Shelburne town, Franklin MA"/>
    <s v="Shelburne"/>
    <s v="Franklin &amp; Hampshire (West, North, East) Counties"/>
    <n v="1001"/>
    <n v="1.7899999999999999E-2"/>
    <x v="2"/>
    <x v="2"/>
  </r>
  <r>
    <n v="25"/>
    <x v="1"/>
    <n v="25011"/>
    <n v="61905"/>
    <s v="MA"/>
    <s v="Franklin MA"/>
    <s v="Shutesbury town, Franklin MA"/>
    <s v="Shutesbury"/>
    <s v="Franklin &amp; Hampshire (West, North, East) Counties"/>
    <n v="853"/>
    <n v="1.52E-2"/>
    <x v="2"/>
    <x v="2"/>
  </r>
  <r>
    <n v="25"/>
    <x v="1"/>
    <n v="25011"/>
    <n v="68400"/>
    <s v="MA"/>
    <s v="Franklin MA"/>
    <s v="Sunderland town, Franklin MA"/>
    <s v="Sunderland"/>
    <s v="Franklin &amp; Hampshire (West, North, East) Counties"/>
    <n v="1771"/>
    <n v="3.1600000000000003E-2"/>
    <x v="2"/>
    <x v="2"/>
  </r>
  <r>
    <n v="25"/>
    <x v="1"/>
    <n v="25011"/>
    <n v="73265"/>
    <s v="MA"/>
    <s v="Franklin MA"/>
    <s v="Warwick town, Franklin MA"/>
    <s v="Warwick"/>
    <s v="Franklin &amp; Hampshire (West, North, East) Counties"/>
    <n v="405"/>
    <n v="7.1999999999999998E-3"/>
    <x v="2"/>
    <x v="2"/>
  </r>
  <r>
    <n v="25"/>
    <x v="1"/>
    <n v="25011"/>
    <n v="74525"/>
    <s v="MA"/>
    <s v="Franklin MA"/>
    <s v="Wendell town, Franklin MA"/>
    <s v="Wendell"/>
    <s v="Franklin &amp; Hampshire (West, North, East) Counties"/>
    <n v="448"/>
    <n v="8.0000000000000002E-3"/>
    <x v="2"/>
    <x v="2"/>
  </r>
  <r>
    <n v="25"/>
    <x v="1"/>
    <n v="25011"/>
    <n v="79110"/>
    <s v="MA"/>
    <s v="Franklin MA"/>
    <s v="Whately town, Franklin MA"/>
    <s v="Whately"/>
    <s v="Franklin &amp; Hampshire (West, North, East) Counties"/>
    <n v="727"/>
    <n v="1.2999999999999999E-2"/>
    <x v="2"/>
    <x v="2"/>
  </r>
  <r>
    <n v="25"/>
    <x v="1"/>
    <n v="25015"/>
    <n v="4825"/>
    <s v="MA"/>
    <s v="Hampshire MA"/>
    <s v="Belchertown town, Hampshire MA"/>
    <s v="Belchertown"/>
    <s v="Franklin &amp; Hampshire (West, North, East) Counties"/>
    <n v="6357"/>
    <n v="0.1134"/>
    <x v="3"/>
    <x v="3"/>
  </r>
  <r>
    <n v="25"/>
    <x v="1"/>
    <n v="25015"/>
    <n v="13590"/>
    <s v="MA"/>
    <s v="Hampshire MA"/>
    <s v="Chesterfield town, Hampshire MA"/>
    <s v="Chesterfield"/>
    <s v="Franklin &amp; Hampshire (West, North, East) Counties"/>
    <n v="618"/>
    <n v="1.0999999999999999E-2"/>
    <x v="3"/>
    <x v="3"/>
  </r>
  <r>
    <n v="25"/>
    <x v="1"/>
    <n v="25015"/>
    <n v="16040"/>
    <s v="MA"/>
    <s v="Hampshire MA"/>
    <s v="Cummington town, Hampshire MA"/>
    <s v="Cummington"/>
    <s v="Franklin &amp; Hampshire (West, North, East) Counties"/>
    <n v="477"/>
    <n v="8.5000000000000006E-3"/>
    <x v="3"/>
    <x v="3"/>
  </r>
  <r>
    <n v="25"/>
    <x v="1"/>
    <n v="25015"/>
    <n v="26290"/>
    <s v="MA"/>
    <s v="Hampshire MA"/>
    <s v="Goshen town, Hampshire MA"/>
    <s v="Goshen"/>
    <s v="Franklin &amp; Hampshire (West, North, East) Counties"/>
    <n v="593"/>
    <n v="1.06E-2"/>
    <x v="3"/>
    <x v="3"/>
  </r>
  <r>
    <n v="25"/>
    <x v="1"/>
    <n v="25015"/>
    <n v="29265"/>
    <s v="MA"/>
    <s v="Hampshire MA"/>
    <s v="Hatfield town, Hampshire MA"/>
    <s v="Hatfield"/>
    <s v="Franklin &amp; Hampshire (West, North, East) Counties"/>
    <n v="1634"/>
    <n v="2.92E-2"/>
    <x v="3"/>
    <x v="3"/>
  </r>
  <r>
    <n v="25"/>
    <x v="1"/>
    <n v="25015"/>
    <n v="31785"/>
    <s v="MA"/>
    <s v="Hampshire MA"/>
    <s v="Huntington town, Hampshire MA"/>
    <s v="Huntington"/>
    <s v="Franklin &amp; Hampshire (West, North, East) Counties"/>
    <n v="1030"/>
    <n v="1.84E-2"/>
    <x v="3"/>
    <x v="3"/>
  </r>
  <r>
    <n v="25"/>
    <x v="1"/>
    <n v="25015"/>
    <n v="40990"/>
    <s v="MA"/>
    <s v="Hampshire MA"/>
    <s v="Middlefield town, Hampshire MA"/>
    <s v="Middlefield"/>
    <s v="Franklin &amp; Hampshire (West, North, East) Counties"/>
    <n v="215"/>
    <n v="3.8E-3"/>
    <x v="3"/>
    <x v="3"/>
  </r>
  <r>
    <n v="25"/>
    <x v="1"/>
    <n v="25015"/>
    <n v="52560"/>
    <s v="MA"/>
    <s v="Hampshire MA"/>
    <s v="Pelham town, Hampshire MA"/>
    <s v="Pelham"/>
    <s v="Franklin &amp; Hampshire (West, North, East) Counties"/>
    <n v="574"/>
    <n v="1.0200000000000001E-2"/>
    <x v="3"/>
    <x v="3"/>
  </r>
  <r>
    <n v="25"/>
    <x v="1"/>
    <n v="25015"/>
    <n v="54030"/>
    <s v="MA"/>
    <s v="Hampshire MA"/>
    <s v="Plainfield town, Hampshire MA"/>
    <s v="Plainfield"/>
    <s v="Franklin &amp; Hampshire (West, North, East) Counties"/>
    <n v="335"/>
    <n v="6.0000000000000001E-3"/>
    <x v="3"/>
    <x v="3"/>
  </r>
  <r>
    <n v="25"/>
    <x v="1"/>
    <n v="25015"/>
    <n v="62745"/>
    <s v="MA"/>
    <s v="Hampshire MA"/>
    <s v="Southampton town, Hampshire MA"/>
    <s v="Southampton"/>
    <s v="Franklin &amp; Hampshire (West, North, East) Counties"/>
    <n v="2551"/>
    <n v="4.5499999999999999E-2"/>
    <x v="3"/>
    <x v="3"/>
  </r>
  <r>
    <n v="25"/>
    <x v="1"/>
    <n v="25015"/>
    <n v="72880"/>
    <s v="MA"/>
    <s v="Hampshire MA"/>
    <s v="Ware town, Hampshire MA"/>
    <s v="Ware"/>
    <s v="Franklin &amp; Hampshire (West, North, East) Counties"/>
    <n v="4755"/>
    <n v="8.48E-2"/>
    <x v="3"/>
    <x v="3"/>
  </r>
  <r>
    <n v="25"/>
    <x v="1"/>
    <n v="25015"/>
    <n v="76380"/>
    <s v="MA"/>
    <s v="Hampshire MA"/>
    <s v="Westhampton town, Hampshire MA"/>
    <s v="Westhampton"/>
    <s v="Franklin &amp; Hampshire (West, North, East) Counties"/>
    <n v="747"/>
    <n v="1.3299999999999999E-2"/>
    <x v="3"/>
    <x v="3"/>
  </r>
  <r>
    <n v="25"/>
    <x v="1"/>
    <n v="25015"/>
    <n v="79915"/>
    <s v="MA"/>
    <s v="Hampshire MA"/>
    <s v="Williamsburg town, Hampshire MA"/>
    <s v="Williamsburg"/>
    <s v="Franklin &amp; Hampshire (West, North, East) Counties"/>
    <n v="1196"/>
    <n v="2.1299999999999999E-2"/>
    <x v="3"/>
    <x v="3"/>
  </r>
  <r>
    <n v="25"/>
    <x v="1"/>
    <n v="25015"/>
    <n v="82175"/>
    <s v="MA"/>
    <s v="Hampshire MA"/>
    <s v="Worthington town, Hampshire MA"/>
    <s v="Worthington"/>
    <s v="Franklin &amp; Hampshire (West, North, East) Counties"/>
    <n v="625"/>
    <n v="1.12E-2"/>
    <x v="3"/>
    <x v="3"/>
  </r>
  <r>
    <n v="25"/>
    <x v="2"/>
    <n v="25015"/>
    <n v="1370"/>
    <s v="MA"/>
    <s v="Hampshire MA"/>
    <s v="Amherst Town city, Hampshire MA"/>
    <s v="Amherst"/>
    <s v="Hampshire County (South)--Northampton"/>
    <n v="10748"/>
    <n v="0.24129999999999999"/>
    <x v="3"/>
    <x v="3"/>
  </r>
  <r>
    <n v="25"/>
    <x v="2"/>
    <n v="25015"/>
    <n v="19370"/>
    <s v="MA"/>
    <s v="Hampshire MA"/>
    <s v="Easthampton Town city, Hampshire MA"/>
    <s v="Easthampton"/>
    <s v="Hampshire County (South)--Northampton"/>
    <n v="7849"/>
    <n v="0.1762"/>
    <x v="3"/>
    <x v="3"/>
  </r>
  <r>
    <n v="25"/>
    <x v="2"/>
    <n v="25015"/>
    <n v="26535"/>
    <s v="MA"/>
    <s v="Hampshire MA"/>
    <s v="Granby town, Hampshire MA"/>
    <s v="Granby"/>
    <s v="Hampshire County (South)--Northampton"/>
    <n v="2498"/>
    <n v="5.6099999999999997E-2"/>
    <x v="3"/>
    <x v="3"/>
  </r>
  <r>
    <n v="25"/>
    <x v="2"/>
    <n v="25015"/>
    <n v="27690"/>
    <s v="MA"/>
    <s v="Hampshire MA"/>
    <s v="Hadley town, Hampshire MA"/>
    <s v="Hadley"/>
    <s v="Hampshire County (South)--Northampton"/>
    <n v="2336"/>
    <n v="5.2400000000000002E-2"/>
    <x v="3"/>
    <x v="3"/>
  </r>
  <r>
    <n v="25"/>
    <x v="2"/>
    <n v="25015"/>
    <n v="46330"/>
    <s v="MA"/>
    <s v="Hampshire MA"/>
    <s v="Northampton city, Hampshire MA"/>
    <s v="Northampton"/>
    <s v="Hampshire County (South)--Northampton"/>
    <n v="13668"/>
    <n v="0.30690000000000001"/>
    <x v="3"/>
    <x v="3"/>
  </r>
  <r>
    <n v="25"/>
    <x v="2"/>
    <n v="25015"/>
    <n v="64145"/>
    <s v="MA"/>
    <s v="Hampshire MA"/>
    <s v="South Hadley town, Hampshire MA"/>
    <s v="South Hadley"/>
    <s v="Hampshire County (South)--Northampton"/>
    <n v="7439"/>
    <n v="0.16700000000000001"/>
    <x v="3"/>
    <x v="3"/>
  </r>
  <r>
    <n v="25"/>
    <x v="3"/>
    <n v="25013"/>
    <n v="840"/>
    <s v="MA"/>
    <s v="Hampden MA"/>
    <s v="Agawam Town city, Hampden MA"/>
    <s v="Agawam"/>
    <s v="Hampden County (West)--Westfield &amp; Holyoke"/>
    <n v="12361"/>
    <n v="0.18579999999999999"/>
    <x v="3"/>
    <x v="3"/>
  </r>
  <r>
    <n v="25"/>
    <x v="3"/>
    <n v="25013"/>
    <n v="6085"/>
    <s v="MA"/>
    <s v="Hampden MA"/>
    <s v="Blandford town, Hampden MA"/>
    <s v="Blandford"/>
    <s v="Hampden County (West)--Westfield &amp; Holyoke"/>
    <n v="576"/>
    <n v="8.6999999999999994E-3"/>
    <x v="3"/>
    <x v="3"/>
  </r>
  <r>
    <n v="25"/>
    <x v="3"/>
    <n v="25013"/>
    <n v="13485"/>
    <s v="MA"/>
    <s v="Hampden MA"/>
    <s v="Chester town, Hampden MA"/>
    <s v="Chester"/>
    <s v="Hampden County (West)--Westfield &amp; Holyoke"/>
    <n v="622"/>
    <n v="9.4000000000000004E-3"/>
    <x v="3"/>
    <x v="3"/>
  </r>
  <r>
    <n v="25"/>
    <x v="3"/>
    <n v="25013"/>
    <n v="26675"/>
    <s v="MA"/>
    <s v="Hampden MA"/>
    <s v="Granville town, Hampden MA"/>
    <s v="Granville"/>
    <s v="Hampden County (West)--Westfield &amp; Holyoke"/>
    <n v="656"/>
    <n v="9.9000000000000008E-3"/>
    <x v="3"/>
    <x v="3"/>
  </r>
  <r>
    <n v="25"/>
    <x v="3"/>
    <n v="25013"/>
    <n v="30840"/>
    <s v="MA"/>
    <s v="Hampden MA"/>
    <s v="Holyoke city, Hampden MA"/>
    <s v="Holyoke"/>
    <s v="Hampden County (West)--Westfield &amp; Holyoke"/>
    <n v="16874"/>
    <n v="0.25369999999999998"/>
    <x v="3"/>
    <x v="3"/>
  </r>
  <r>
    <n v="25"/>
    <x v="3"/>
    <n v="25013"/>
    <n v="42530"/>
    <s v="MA"/>
    <s v="Hampden MA"/>
    <s v="Montgomery town, Hampden MA"/>
    <s v="Montgomery"/>
    <s v="Hampden County (West)--Westfield &amp; Holyoke"/>
    <n v="351"/>
    <n v="5.3E-3"/>
    <x v="3"/>
    <x v="3"/>
  </r>
  <r>
    <n v="25"/>
    <x v="3"/>
    <n v="25013"/>
    <n v="58650"/>
    <s v="MA"/>
    <s v="Hampden MA"/>
    <s v="Russell town, Hampden MA"/>
    <s v="Russell"/>
    <s v="Hampden County (West)--Westfield &amp; Holyoke"/>
    <n v="703"/>
    <n v="1.06E-2"/>
    <x v="3"/>
    <x v="3"/>
  </r>
  <r>
    <n v="25"/>
    <x v="3"/>
    <n v="25013"/>
    <n v="65825"/>
    <s v="MA"/>
    <s v="Hampden MA"/>
    <s v="Southwick town, Hampden MA"/>
    <s v="Southwick"/>
    <s v="Hampden County (West)--Westfield &amp; Holyoke"/>
    <n v="4115"/>
    <n v="6.1899999999999997E-2"/>
    <x v="3"/>
    <x v="3"/>
  </r>
  <r>
    <n v="25"/>
    <x v="3"/>
    <n v="25013"/>
    <n v="70045"/>
    <s v="MA"/>
    <s v="Hampden MA"/>
    <s v="Tolland town, Hampden MA"/>
    <s v="Tolland"/>
    <s v="Hampden County (West)--Westfield &amp; Holyoke"/>
    <n v="501"/>
    <n v="7.4999999999999997E-3"/>
    <x v="3"/>
    <x v="3"/>
  </r>
  <r>
    <n v="25"/>
    <x v="3"/>
    <n v="25013"/>
    <n v="76030"/>
    <s v="MA"/>
    <s v="Hampden MA"/>
    <s v="Westfield city, Hampden MA"/>
    <s v="Westfield"/>
    <s v="Hampden County (West)--Westfield &amp; Holyoke"/>
    <n v="16869"/>
    <n v="0.25359999999999999"/>
    <x v="3"/>
    <x v="3"/>
  </r>
  <r>
    <n v="25"/>
    <x v="3"/>
    <n v="25013"/>
    <n v="77890"/>
    <s v="MA"/>
    <s v="Hampden MA"/>
    <s v="West Springfield Town city, Hampden MA"/>
    <s v="West Springfield"/>
    <s v="Hampden County (West)--Westfield &amp; Holyoke"/>
    <n v="12885"/>
    <n v="0.19370000000000001"/>
    <x v="3"/>
    <x v="3"/>
  </r>
  <r>
    <n v="25"/>
    <x v="4"/>
    <n v="25013"/>
    <n v="67000"/>
    <s v="MA"/>
    <s v="Hampden MA"/>
    <s v="Springfield city, Hampden MA"/>
    <s v="Springfield"/>
    <s v="Hampden County (Central)--Springfield"/>
    <n v="62782"/>
    <n v="1"/>
    <x v="3"/>
    <x v="3"/>
  </r>
  <r>
    <n v="25"/>
    <x v="5"/>
    <n v="25013"/>
    <n v="8470"/>
    <s v="MA"/>
    <s v="Hampden MA"/>
    <s v="Brimfield town, Hampden MA"/>
    <s v="Brimfield"/>
    <s v="Hampden County (East)--Chicopee"/>
    <n v="1672"/>
    <n v="2.47E-2"/>
    <x v="3"/>
    <x v="3"/>
  </r>
  <r>
    <n v="25"/>
    <x v="5"/>
    <n v="25013"/>
    <n v="13660"/>
    <s v="MA"/>
    <s v="Hampden MA"/>
    <s v="Chicopee city, Hampden MA"/>
    <s v="Chicopee"/>
    <s v="Hampden County (East)--Chicopee"/>
    <n v="25544"/>
    <n v="0.37709999999999999"/>
    <x v="3"/>
    <x v="3"/>
  </r>
  <r>
    <n v="25"/>
    <x v="5"/>
    <n v="25013"/>
    <n v="19645"/>
    <s v="MA"/>
    <s v="Hampden MA"/>
    <s v="East Longmeadow town, Hampden MA"/>
    <s v="East Longmeadow"/>
    <s v="Hampden County (East)--Chicopee"/>
    <n v="6371"/>
    <n v="9.4100000000000003E-2"/>
    <x v="3"/>
    <x v="3"/>
  </r>
  <r>
    <n v="25"/>
    <x v="5"/>
    <n v="25013"/>
    <n v="28075"/>
    <s v="MA"/>
    <s v="Hampden MA"/>
    <s v="Hampden town, Hampden MA"/>
    <s v="Hampden"/>
    <s v="Hampden County (East)--Chicopee"/>
    <n v="2008"/>
    <n v="2.9600000000000001E-2"/>
    <x v="3"/>
    <x v="3"/>
  </r>
  <r>
    <n v="25"/>
    <x v="5"/>
    <n v="25013"/>
    <n v="30665"/>
    <s v="MA"/>
    <s v="Hampden MA"/>
    <s v="Holland town, Hampden MA"/>
    <s v="Holland"/>
    <s v="Hampden County (East)--Chicopee"/>
    <n v="1405"/>
    <n v="2.07E-2"/>
    <x v="3"/>
    <x v="3"/>
  </r>
  <r>
    <n v="25"/>
    <x v="5"/>
    <n v="25013"/>
    <n v="36300"/>
    <s v="MA"/>
    <s v="Hampden MA"/>
    <s v="Longmeadow town, Hampden MA"/>
    <s v="Longmeadow"/>
    <s v="Hampden County (East)--Chicopee"/>
    <n v="5967"/>
    <n v="8.8099999999999998E-2"/>
    <x v="3"/>
    <x v="3"/>
  </r>
  <r>
    <n v="25"/>
    <x v="5"/>
    <n v="25013"/>
    <n v="37175"/>
    <s v="MA"/>
    <s v="Hampden MA"/>
    <s v="Ludlow town, Hampden MA"/>
    <s v="Ludlow"/>
    <s v="Hampden County (East)--Chicopee"/>
    <n v="8755"/>
    <n v="0.12920000000000001"/>
    <x v="3"/>
    <x v="3"/>
  </r>
  <r>
    <n v="25"/>
    <x v="5"/>
    <n v="25013"/>
    <n v="42145"/>
    <s v="MA"/>
    <s v="Hampden MA"/>
    <s v="Monson town, Hampden MA"/>
    <s v="Monson"/>
    <s v="Hampden County (East)--Chicopee"/>
    <n v="3554"/>
    <n v="5.2499999999999998E-2"/>
    <x v="3"/>
    <x v="3"/>
  </r>
  <r>
    <n v="25"/>
    <x v="5"/>
    <n v="25013"/>
    <n v="52144"/>
    <s v="MA"/>
    <s v="Hampden MA"/>
    <s v="Palmer Town city, Hampden MA"/>
    <s v="Palmer"/>
    <s v="Hampden County (East)--Chicopee"/>
    <n v="5854"/>
    <n v="8.6400000000000005E-2"/>
    <x v="3"/>
    <x v="3"/>
  </r>
  <r>
    <n v="25"/>
    <x v="5"/>
    <n v="25013"/>
    <n v="72390"/>
    <s v="MA"/>
    <s v="Hampden MA"/>
    <s v="Wales town, Hampden MA"/>
    <s v="Wales"/>
    <s v="Hampden County (East)--Chicopee"/>
    <n v="896"/>
    <n v="1.32E-2"/>
    <x v="3"/>
    <x v="3"/>
  </r>
  <r>
    <n v="25"/>
    <x v="5"/>
    <n v="25013"/>
    <n v="79740"/>
    <s v="MA"/>
    <s v="Hampden MA"/>
    <s v="Wilbraham town, Hampden MA"/>
    <s v="Wilbraham"/>
    <s v="Hampden County (East)--Chicopee"/>
    <n v="5712"/>
    <n v="8.43E-2"/>
    <x v="3"/>
    <x v="3"/>
  </r>
  <r>
    <n v="25"/>
    <x v="6"/>
    <n v="25027"/>
    <n v="1885"/>
    <s v="MA"/>
    <s v="Worcester MA"/>
    <s v="Ashburnham town, Worcester MA"/>
    <s v="Ashburnham"/>
    <s v="Worcester County (Northwest)--Gardner"/>
    <n v="2730"/>
    <n v="5.7500000000000002E-2"/>
    <x v="4"/>
    <x v="4"/>
  </r>
  <r>
    <n v="25"/>
    <x v="6"/>
    <n v="25027"/>
    <n v="2480"/>
    <s v="MA"/>
    <s v="Worcester MA"/>
    <s v="Athol town, Worcester MA"/>
    <s v="Athol"/>
    <s v="Worcester County (Northwest)--Gardner"/>
    <n v="5291"/>
    <n v="0.1115"/>
    <x v="5"/>
    <x v="5"/>
  </r>
  <r>
    <n v="25"/>
    <x v="6"/>
    <n v="25027"/>
    <n v="3740"/>
    <s v="MA"/>
    <s v="Worcester MA"/>
    <s v="Barre town, Worcester MA"/>
    <s v="Barre"/>
    <s v="Worcester County (Northwest)--Gardner"/>
    <n v="2262"/>
    <n v="4.7699999999999999E-2"/>
    <x v="6"/>
    <x v="6"/>
  </r>
  <r>
    <n v="25"/>
    <x v="6"/>
    <n v="25027"/>
    <n v="14395"/>
    <s v="MA"/>
    <s v="Worcester MA"/>
    <s v="Clinton town, Worcester MA"/>
    <s v="Clinton"/>
    <s v="Worcester County (Northwest)--Gardner"/>
    <n v="6947"/>
    <n v="0.1464"/>
    <x v="6"/>
    <x v="6"/>
  </r>
  <r>
    <n v="25"/>
    <x v="6"/>
    <n v="25027"/>
    <n v="25485"/>
    <s v="MA"/>
    <s v="Worcester MA"/>
    <s v="Gardner city, Worcester MA"/>
    <s v="Gardner"/>
    <s v="Worcester County (Northwest)--Gardner"/>
    <n v="9411"/>
    <n v="0.1983"/>
    <x v="4"/>
    <x v="4"/>
  </r>
  <r>
    <n v="25"/>
    <x v="6"/>
    <n v="25027"/>
    <n v="28740"/>
    <s v="MA"/>
    <s v="Worcester MA"/>
    <s v="Hardwick town, Worcester MA"/>
    <s v="Hardwick"/>
    <s v="Worcester County (Northwest)--Gardner"/>
    <n v="1242"/>
    <n v="2.6200000000000001E-2"/>
    <x v="5"/>
    <x v="5"/>
  </r>
  <r>
    <n v="25"/>
    <x v="6"/>
    <n v="25027"/>
    <n v="31435"/>
    <s v="MA"/>
    <s v="Worcester MA"/>
    <s v="Hubbardston town, Worcester MA"/>
    <s v="Hubbardston"/>
    <s v="Worcester County (Northwest)--Gardner"/>
    <n v="1765"/>
    <n v="3.7199999999999997E-2"/>
    <x v="5"/>
    <x v="5"/>
  </r>
  <r>
    <n v="25"/>
    <x v="6"/>
    <n v="25027"/>
    <n v="45105"/>
    <s v="MA"/>
    <s v="Worcester MA"/>
    <s v="New Braintree town, Worcester MA"/>
    <s v="New Braintree"/>
    <s v="Worcester County (Northwest)--Gardner"/>
    <n v="399"/>
    <n v="8.3999999999999995E-3"/>
    <x v="5"/>
    <x v="5"/>
  </r>
  <r>
    <n v="25"/>
    <x v="6"/>
    <n v="25027"/>
    <n v="53120"/>
    <s v="MA"/>
    <s v="Worcester MA"/>
    <s v="Petersham town, Worcester MA"/>
    <s v="Petersham"/>
    <s v="Worcester County (Northwest)--Gardner"/>
    <n v="558"/>
    <n v="1.18E-2"/>
    <x v="5"/>
    <x v="5"/>
  </r>
  <r>
    <n v="25"/>
    <x v="6"/>
    <n v="25027"/>
    <n v="53225"/>
    <s v="MA"/>
    <s v="Worcester MA"/>
    <s v="Phillipston town, Worcester MA"/>
    <s v="Phillipston"/>
    <s v="Worcester County (Northwest)--Gardner"/>
    <n v="808"/>
    <n v="1.7000000000000001E-2"/>
    <x v="5"/>
    <x v="5"/>
  </r>
  <r>
    <n v="25"/>
    <x v="6"/>
    <n v="25027"/>
    <n v="55395"/>
    <s v="MA"/>
    <s v="Worcester MA"/>
    <s v="Princeton town, Worcester MA"/>
    <s v="Princeton"/>
    <s v="Worcester County (Northwest)--Gardner"/>
    <n v="1383"/>
    <n v="2.9100000000000001E-2"/>
    <x v="6"/>
    <x v="6"/>
  </r>
  <r>
    <n v="25"/>
    <x v="6"/>
    <n v="25027"/>
    <n v="58580"/>
    <s v="MA"/>
    <s v="Worcester MA"/>
    <s v="Royalston town, Worcester MA"/>
    <s v="Royalston"/>
    <s v="Worcester County (Northwest)--Gardner"/>
    <n v="649"/>
    <n v="1.37E-2"/>
    <x v="5"/>
    <x v="5"/>
  </r>
  <r>
    <n v="25"/>
    <x v="6"/>
    <n v="25027"/>
    <n v="67385"/>
    <s v="MA"/>
    <s v="Worcester MA"/>
    <s v="Sterling town, Worcester MA"/>
    <s v="Sterling"/>
    <s v="Worcester County (Northwest)--Gardner"/>
    <n v="3117"/>
    <n v="6.5699999999999995E-2"/>
    <x v="6"/>
    <x v="6"/>
  </r>
  <r>
    <n v="25"/>
    <x v="6"/>
    <n v="25027"/>
    <n v="69275"/>
    <s v="MA"/>
    <s v="Worcester MA"/>
    <s v="Templeton town, Worcester MA"/>
    <s v="Templeton"/>
    <s v="Worcester County (Northwest)--Gardner"/>
    <n v="3262"/>
    <n v="6.8699999999999997E-2"/>
    <x v="4"/>
    <x v="4"/>
  </r>
  <r>
    <n v="25"/>
    <x v="6"/>
    <n v="25027"/>
    <n v="77010"/>
    <s v="MA"/>
    <s v="Worcester MA"/>
    <s v="Westminster town, Worcester MA"/>
    <s v="Westminster"/>
    <s v="Worcester County (Northwest)--Gardner"/>
    <n v="3301"/>
    <n v="6.9599999999999995E-2"/>
    <x v="4"/>
    <x v="4"/>
  </r>
  <r>
    <n v="25"/>
    <x v="6"/>
    <n v="25027"/>
    <n v="80405"/>
    <s v="MA"/>
    <s v="Worcester MA"/>
    <s v="Winchendon town, Worcester MA"/>
    <s v="Winchendon"/>
    <s v="Worcester County (Northwest)--Gardner"/>
    <n v="4331"/>
    <n v="9.1300000000000006E-2"/>
    <x v="4"/>
    <x v="4"/>
  </r>
  <r>
    <n v="25"/>
    <x v="7"/>
    <n v="25027"/>
    <n v="6365"/>
    <s v="MA"/>
    <s v="Worcester MA"/>
    <s v="Bolton town, Worcester MA"/>
    <s v="Bolton"/>
    <s v="Worcester County (Northeast)--Fitchburg, Leominster &amp; Lunenburg"/>
    <n v="1982"/>
    <n v="4.1300000000000003E-2"/>
    <x v="7"/>
    <x v="7"/>
  </r>
  <r>
    <n v="25"/>
    <x v="7"/>
    <n v="25027"/>
    <n v="23875"/>
    <s v="MA"/>
    <s v="Worcester MA"/>
    <s v="Fitchburg city, Worcester MA"/>
    <s v="Fitchburg"/>
    <s v="Worcester County (Northeast)--Fitchburg, Leominster &amp; Lunenburg"/>
    <n v="17452"/>
    <n v="0.36349999999999999"/>
    <x v="4"/>
    <x v="4"/>
  </r>
  <r>
    <n v="25"/>
    <x v="7"/>
    <n v="25027"/>
    <n v="28950"/>
    <s v="MA"/>
    <s v="Worcester MA"/>
    <s v="Harvard town, Worcester MA"/>
    <s v="Harvard"/>
    <s v="Worcester County (Northeast)--Fitchburg, Leominster &amp; Lunenburg"/>
    <n v="2251"/>
    <n v="4.6899999999999997E-2"/>
    <x v="7"/>
    <x v="7"/>
  </r>
  <r>
    <n v="25"/>
    <x v="7"/>
    <n v="25027"/>
    <n v="34165"/>
    <s v="MA"/>
    <s v="Worcester MA"/>
    <s v="Lancaster town, Worcester MA"/>
    <s v="Lancaster"/>
    <s v="Worcester County (Northeast)--Fitchburg, Leominster &amp; Lunenburg"/>
    <n v="2788"/>
    <n v="5.8099999999999999E-2"/>
    <x v="7"/>
    <x v="7"/>
  </r>
  <r>
    <n v="25"/>
    <x v="7"/>
    <n v="25027"/>
    <n v="35075"/>
    <s v="MA"/>
    <s v="Worcester MA"/>
    <s v="Leominster city, Worcester MA"/>
    <s v="Leominster"/>
    <s v="Worcester County (Northeast)--Fitchburg, Leominster &amp; Lunenburg"/>
    <n v="18732"/>
    <n v="0.39019999999999999"/>
    <x v="4"/>
    <x v="4"/>
  </r>
  <r>
    <n v="25"/>
    <x v="7"/>
    <n v="25027"/>
    <n v="37420"/>
    <s v="MA"/>
    <s v="Worcester MA"/>
    <s v="Lunenburg town, Worcester MA"/>
    <s v="Lunenburg"/>
    <s v="Worcester County (Northeast)--Fitchburg, Leominster &amp; Lunenburg"/>
    <n v="4805"/>
    <n v="0.10009999999999999"/>
    <x v="4"/>
    <x v="4"/>
  </r>
  <r>
    <n v="25"/>
    <x v="8"/>
    <n v="25027"/>
    <n v="5490"/>
    <s v="MA"/>
    <s v="Worcester MA"/>
    <s v="Berlin town, Worcester MA"/>
    <s v="Berlin"/>
    <s v="Worcester County (East Central)--Outside Worcester City"/>
    <n v="1318"/>
    <n v="2.24E-2"/>
    <x v="7"/>
    <x v="7"/>
  </r>
  <r>
    <n v="25"/>
    <x v="8"/>
    <n v="25027"/>
    <n v="7525"/>
    <s v="MA"/>
    <s v="Worcester MA"/>
    <s v="Boylston town, Worcester MA"/>
    <s v="Boylston"/>
    <s v="Worcester County (East Central)--Outside Worcester City"/>
    <n v="1961"/>
    <n v="3.3300000000000003E-2"/>
    <x v="6"/>
    <x v="6"/>
  </r>
  <r>
    <n v="25"/>
    <x v="8"/>
    <n v="25027"/>
    <n v="26430"/>
    <s v="MA"/>
    <s v="Worcester MA"/>
    <s v="Grafton town, Worcester MA"/>
    <s v="Grafton"/>
    <s v="Worcester County (East Central)--Outside Worcester City"/>
    <n v="7760"/>
    <n v="0.13159999999999999"/>
    <x v="6"/>
    <x v="6"/>
  </r>
  <r>
    <n v="25"/>
    <x v="8"/>
    <n v="25027"/>
    <n v="41165"/>
    <s v="MA"/>
    <s v="Worcester MA"/>
    <s v="Milford town, Worcester MA"/>
    <s v="Milford"/>
    <s v="Worcester County (East Central)--Outside Worcester City"/>
    <n v="11956"/>
    <n v="0.20280000000000001"/>
    <x v="7"/>
    <x v="7"/>
  </r>
  <r>
    <n v="25"/>
    <x v="8"/>
    <n v="25027"/>
    <n v="46820"/>
    <s v="MA"/>
    <s v="Worcester MA"/>
    <s v="Northborough town, Worcester MA"/>
    <s v="Northborough"/>
    <s v="Worcester County (East Central)--Outside Worcester City"/>
    <n v="5897"/>
    <n v="0.1"/>
    <x v="6"/>
    <x v="6"/>
  </r>
  <r>
    <n v="25"/>
    <x v="8"/>
    <n v="25027"/>
    <n v="61800"/>
    <s v="MA"/>
    <s v="Worcester MA"/>
    <s v="Shrewsbury town, Worcester MA"/>
    <s v="Shrewsbury"/>
    <s v="Worcester County (East Central)--Outside Worcester City"/>
    <n v="14966"/>
    <n v="0.25390000000000001"/>
    <x v="6"/>
    <x v="6"/>
  </r>
  <r>
    <n v="25"/>
    <x v="8"/>
    <n v="25027"/>
    <n v="63165"/>
    <s v="MA"/>
    <s v="Worcester MA"/>
    <s v="Southborough town, Worcester MA"/>
    <s v="Southborough"/>
    <s v="Worcester County (East Central)--Outside Worcester City"/>
    <n v="3763"/>
    <n v="6.3799999999999996E-2"/>
    <x v="7"/>
    <x v="7"/>
  </r>
  <r>
    <n v="25"/>
    <x v="8"/>
    <n v="25027"/>
    <n v="71480"/>
    <s v="MA"/>
    <s v="Worcester MA"/>
    <s v="Upton town, Worcester MA"/>
    <s v="Upton"/>
    <s v="Worcester County (East Central)--Outside Worcester City"/>
    <n v="2995"/>
    <n v="5.0799999999999998E-2"/>
    <x v="7"/>
    <x v="7"/>
  </r>
  <r>
    <n v="25"/>
    <x v="8"/>
    <n v="25027"/>
    <n v="75015"/>
    <s v="MA"/>
    <s v="Worcester MA"/>
    <s v="Westborough town, Worcester MA"/>
    <s v="Westborough"/>
    <s v="Worcester County (East Central)--Outside Worcester City"/>
    <n v="8334"/>
    <n v="0.1414"/>
    <x v="6"/>
    <x v="6"/>
  </r>
  <r>
    <n v="25"/>
    <x v="9"/>
    <n v="25027"/>
    <n v="82000"/>
    <s v="MA"/>
    <s v="Worcester MA"/>
    <s v="Worcester city, Worcester MA"/>
    <s v="Worcester"/>
    <s v="Worcester City (East)"/>
    <n v="43881"/>
    <n v="1"/>
    <x v="6"/>
    <x v="6"/>
  </r>
  <r>
    <n v="25"/>
    <x v="10"/>
    <n v="25027"/>
    <n v="82000"/>
    <s v="MA"/>
    <s v="Worcester MA"/>
    <s v="Worcester city, Worcester MA"/>
    <s v="Worcester"/>
    <s v="Worcester City (West)"/>
    <n v="40400"/>
    <n v="1"/>
    <x v="6"/>
    <x v="6"/>
  </r>
  <r>
    <n v="25"/>
    <x v="11"/>
    <n v="25027"/>
    <n v="2760"/>
    <s v="MA"/>
    <s v="Worcester MA"/>
    <s v="Auburn town, Worcester MA"/>
    <s v="Auburn"/>
    <s v="Worcester County (West Central)--Outside Worcester City"/>
    <n v="6999"/>
    <n v="0.14680000000000001"/>
    <x v="6"/>
    <x v="6"/>
  </r>
  <r>
    <n v="25"/>
    <x v="11"/>
    <n v="25027"/>
    <n v="9105"/>
    <s v="MA"/>
    <s v="Worcester MA"/>
    <s v="Brookfield town, Worcester MA"/>
    <s v="Brookfield"/>
    <s v="Worcester County (West Central)--Outside Worcester City"/>
    <n v="1523"/>
    <n v="3.1899999999999998E-2"/>
    <x v="6"/>
    <x v="6"/>
  </r>
  <r>
    <n v="25"/>
    <x v="11"/>
    <n v="25027"/>
    <n v="18560"/>
    <s v="MA"/>
    <s v="Worcester MA"/>
    <s v="East Brookfield town, Worcester MA"/>
    <s v="East Brookfield"/>
    <s v="Worcester County (West Central)--Outside Worcester City"/>
    <n v="978"/>
    <n v="2.0500000000000001E-2"/>
    <x v="6"/>
    <x v="6"/>
  </r>
  <r>
    <n v="25"/>
    <x v="11"/>
    <n v="25027"/>
    <n v="30560"/>
    <s v="MA"/>
    <s v="Worcester MA"/>
    <s v="Holden town, Worcester MA"/>
    <s v="Holden"/>
    <s v="Worcester County (West Central)--Outside Worcester City"/>
    <n v="7439"/>
    <n v="0.156"/>
    <x v="6"/>
    <x v="6"/>
  </r>
  <r>
    <n v="25"/>
    <x v="11"/>
    <n v="25027"/>
    <n v="34795"/>
    <s v="MA"/>
    <s v="Worcester MA"/>
    <s v="Leicester town, Worcester MA"/>
    <s v="Leicester"/>
    <s v="Worcester County (West Central)--Outside Worcester City"/>
    <n v="4371"/>
    <n v="9.1700000000000004E-2"/>
    <x v="6"/>
    <x v="6"/>
  </r>
  <r>
    <n v="25"/>
    <x v="11"/>
    <n v="25027"/>
    <n v="41340"/>
    <s v="MA"/>
    <s v="Worcester MA"/>
    <s v="Millbury town, Worcester MA"/>
    <s v="Millbury"/>
    <s v="Worcester County (West Central)--Outside Worcester City"/>
    <n v="5987"/>
    <n v="0.1255"/>
    <x v="6"/>
    <x v="6"/>
  </r>
  <r>
    <n v="25"/>
    <x v="11"/>
    <n v="25027"/>
    <n v="47135"/>
    <s v="MA"/>
    <s v="Worcester MA"/>
    <s v="North Brookfield town, Worcester MA"/>
    <s v="North Brookfield"/>
    <s v="Worcester County (West Central)--Outside Worcester City"/>
    <n v="2123"/>
    <n v="4.4499999999999998E-2"/>
    <x v="6"/>
    <x v="6"/>
  </r>
  <r>
    <n v="25"/>
    <x v="11"/>
    <n v="25027"/>
    <n v="50670"/>
    <s v="MA"/>
    <s v="Worcester MA"/>
    <s v="Oakham town, Worcester MA"/>
    <s v="Oakham"/>
    <s v="Worcester County (West Central)--Outside Worcester City"/>
    <n v="738"/>
    <n v="1.55E-2"/>
    <x v="6"/>
    <x v="6"/>
  </r>
  <r>
    <n v="25"/>
    <x v="11"/>
    <n v="25027"/>
    <n v="52420"/>
    <s v="MA"/>
    <s v="Worcester MA"/>
    <s v="Paxton town, Worcester MA"/>
    <s v="Paxton"/>
    <s v="Worcester County (West Central)--Outside Worcester City"/>
    <n v="1689"/>
    <n v="3.5400000000000001E-2"/>
    <x v="6"/>
    <x v="6"/>
  </r>
  <r>
    <n v="25"/>
    <x v="11"/>
    <n v="25027"/>
    <n v="58825"/>
    <s v="MA"/>
    <s v="Worcester MA"/>
    <s v="Rutland town, Worcester MA"/>
    <s v="Rutland"/>
    <s v="Worcester County (West Central)--Outside Worcester City"/>
    <n v="3376"/>
    <n v="7.0800000000000002E-2"/>
    <x v="6"/>
    <x v="6"/>
  </r>
  <r>
    <n v="25"/>
    <x v="11"/>
    <n v="25027"/>
    <n v="66105"/>
    <s v="MA"/>
    <s v="Worcester MA"/>
    <s v="Spencer town, Worcester MA"/>
    <s v="Spencer"/>
    <s v="Worcester County (West Central)--Outside Worcester City"/>
    <n v="5515"/>
    <n v="0.11559999999999999"/>
    <x v="6"/>
    <x v="6"/>
  </r>
  <r>
    <n v="25"/>
    <x v="11"/>
    <n v="25027"/>
    <n v="73090"/>
    <s v="MA"/>
    <s v="Worcester MA"/>
    <s v="Warren town, Worcester MA"/>
    <s v="Warren"/>
    <s v="Worcester County (West Central)--Outside Worcester City"/>
    <n v="2197"/>
    <n v="4.6100000000000002E-2"/>
    <x v="5"/>
    <x v="5"/>
  </r>
  <r>
    <n v="25"/>
    <x v="11"/>
    <n v="25027"/>
    <n v="75155"/>
    <s v="MA"/>
    <s v="Worcester MA"/>
    <s v="West Boylston town, Worcester MA"/>
    <s v="West Boylston"/>
    <s v="Worcester County (West Central)--Outside Worcester City"/>
    <n v="3052"/>
    <n v="6.4000000000000001E-2"/>
    <x v="6"/>
    <x v="6"/>
  </r>
  <r>
    <n v="25"/>
    <x v="11"/>
    <n v="25027"/>
    <n v="75400"/>
    <s v="MA"/>
    <s v="Worcester MA"/>
    <s v="West Brookfield town, Worcester MA"/>
    <s v="West Brookfield"/>
    <s v="Worcester County (West Central)--Outside Worcester City"/>
    <n v="1701"/>
    <n v="3.5700000000000003E-2"/>
    <x v="6"/>
    <x v="6"/>
  </r>
  <r>
    <n v="25"/>
    <x v="12"/>
    <n v="25027"/>
    <n v="6015"/>
    <s v="MA"/>
    <s v="Worcester MA"/>
    <s v="Blackstone town, Worcester MA"/>
    <s v="Blackstone"/>
    <s v="Worcester County (South)"/>
    <n v="3869"/>
    <n v="5.9200000000000003E-2"/>
    <x v="7"/>
    <x v="7"/>
  </r>
  <r>
    <n v="25"/>
    <x v="12"/>
    <n v="25027"/>
    <n v="12715"/>
    <s v="MA"/>
    <s v="Worcester MA"/>
    <s v="Charlton town, Worcester MA"/>
    <s v="Charlton"/>
    <s v="Worcester County (South)"/>
    <n v="5239"/>
    <n v="8.0100000000000005E-2"/>
    <x v="6"/>
    <x v="6"/>
  </r>
  <r>
    <n v="25"/>
    <x v="12"/>
    <n v="25027"/>
    <n v="17300"/>
    <s v="MA"/>
    <s v="Worcester MA"/>
    <s v="Douglas town, Worcester MA"/>
    <s v="Douglas"/>
    <s v="Worcester County (South)"/>
    <n v="3509"/>
    <n v="5.3699999999999998E-2"/>
    <x v="6"/>
    <x v="6"/>
  </r>
  <r>
    <n v="25"/>
    <x v="12"/>
    <n v="25027"/>
    <n v="17685"/>
    <s v="MA"/>
    <s v="Worcester MA"/>
    <s v="Dudley town, Worcester MA"/>
    <s v="Dudley"/>
    <s v="Worcester County (South)"/>
    <n v="4657"/>
    <n v="7.1199999999999999E-2"/>
    <x v="6"/>
    <x v="6"/>
  </r>
  <r>
    <n v="25"/>
    <x v="12"/>
    <n v="25027"/>
    <n v="30945"/>
    <s v="MA"/>
    <s v="Worcester MA"/>
    <s v="Hopedale town, Worcester MA"/>
    <s v="Hopedale"/>
    <s v="Worcester County (South)"/>
    <n v="2394"/>
    <n v="3.6600000000000001E-2"/>
    <x v="7"/>
    <x v="7"/>
  </r>
  <r>
    <n v="25"/>
    <x v="12"/>
    <n v="25027"/>
    <n v="40255"/>
    <s v="MA"/>
    <s v="Worcester MA"/>
    <s v="Mendon town, Worcester MA"/>
    <s v="Mendon"/>
    <s v="Worcester County (South)"/>
    <n v="2234"/>
    <n v="3.4200000000000001E-2"/>
    <x v="7"/>
    <x v="7"/>
  </r>
  <r>
    <n v="25"/>
    <x v="12"/>
    <n v="25027"/>
    <n v="41585"/>
    <s v="MA"/>
    <s v="Worcester MA"/>
    <s v="Millville town, Worcester MA"/>
    <s v="Millville"/>
    <s v="Worcester County (South)"/>
    <n v="1191"/>
    <n v="1.8200000000000001E-2"/>
    <x v="7"/>
    <x v="7"/>
  </r>
  <r>
    <n v="25"/>
    <x v="12"/>
    <n v="25027"/>
    <n v="46925"/>
    <s v="MA"/>
    <s v="Worcester MA"/>
    <s v="Northbridge town, Worcester MA"/>
    <s v="Northbridge"/>
    <s v="Worcester County (South)"/>
    <n v="6691"/>
    <n v="0.1023"/>
    <x v="6"/>
    <x v="6"/>
  </r>
  <r>
    <n v="25"/>
    <x v="12"/>
    <n v="25027"/>
    <n v="51825"/>
    <s v="MA"/>
    <s v="Worcester MA"/>
    <s v="Oxford town, Worcester MA"/>
    <s v="Oxford"/>
    <s v="Worcester County (South)"/>
    <n v="5678"/>
    <n v="8.6800000000000002E-2"/>
    <x v="6"/>
    <x v="6"/>
  </r>
  <r>
    <n v="25"/>
    <x v="12"/>
    <n v="25027"/>
    <n v="63345"/>
    <s v="MA"/>
    <s v="Worcester MA"/>
    <s v="Southbridge Town city, Worcester MA"/>
    <s v="Southbridge"/>
    <s v="Worcester County (South)"/>
    <n v="7899"/>
    <n v="0.1208"/>
    <x v="6"/>
    <x v="6"/>
  </r>
  <r>
    <n v="25"/>
    <x v="12"/>
    <n v="25027"/>
    <n v="68155"/>
    <s v="MA"/>
    <s v="Worcester MA"/>
    <s v="Sturbridge town, Worcester MA"/>
    <s v="Sturbridge"/>
    <s v="Worcester County (South)"/>
    <n v="4223"/>
    <n v="6.4600000000000005E-2"/>
    <x v="6"/>
    <x v="6"/>
  </r>
  <r>
    <n v="25"/>
    <x v="12"/>
    <n v="25027"/>
    <n v="68610"/>
    <s v="MA"/>
    <s v="Worcester MA"/>
    <s v="Sutton town, Worcester MA"/>
    <s v="Sutton"/>
    <s v="Worcester County (South)"/>
    <n v="3612"/>
    <n v="5.5199999999999999E-2"/>
    <x v="6"/>
    <x v="6"/>
  </r>
  <r>
    <n v="25"/>
    <x v="12"/>
    <n v="25027"/>
    <n v="71620"/>
    <s v="MA"/>
    <s v="Worcester MA"/>
    <s v="Uxbridge town, Worcester MA"/>
    <s v="Uxbridge"/>
    <s v="Worcester County (South)"/>
    <n v="5730"/>
    <n v="8.7599999999999997E-2"/>
    <x v="6"/>
    <x v="6"/>
  </r>
  <r>
    <n v="25"/>
    <x v="12"/>
    <n v="25027"/>
    <n v="73895"/>
    <s v="MA"/>
    <s v="Worcester MA"/>
    <s v="Webster town, Worcester MA"/>
    <s v="Webster"/>
    <s v="Worcester County (South)"/>
    <n v="8453"/>
    <n v="0.1293"/>
    <x v="6"/>
    <x v="6"/>
  </r>
  <r>
    <n v="25"/>
    <x v="13"/>
    <n v="25017"/>
    <n v="1955"/>
    <s v="MA"/>
    <s v="Middlesex MA"/>
    <s v="Ashby town, Middlesex MA"/>
    <s v="Ashby"/>
    <s v="Middlesex County (Northwest)--Outside Lowell"/>
    <n v="1243"/>
    <n v="2.5000000000000001E-2"/>
    <x v="8"/>
    <x v="8"/>
  </r>
  <r>
    <n v="25"/>
    <x v="13"/>
    <n v="25017"/>
    <n v="3005"/>
    <s v="MA"/>
    <s v="Middlesex MA"/>
    <s v="Ayer town, Middlesex MA"/>
    <s v="Ayer"/>
    <s v="Middlesex County (Northwest)--Outside Lowell"/>
    <n v="3807"/>
    <n v="7.6399999999999996E-2"/>
    <x v="8"/>
    <x v="8"/>
  </r>
  <r>
    <n v="25"/>
    <x v="13"/>
    <n v="25017"/>
    <n v="13135"/>
    <s v="MA"/>
    <s v="Middlesex MA"/>
    <s v="Chelmsford town, Middlesex MA"/>
    <s v="Chelmsford"/>
    <s v="Middlesex County (Northwest)--Outside Lowell"/>
    <n v="14769"/>
    <n v="0.29649999999999999"/>
    <x v="9"/>
    <x v="9"/>
  </r>
  <r>
    <n v="25"/>
    <x v="13"/>
    <n v="25017"/>
    <n v="17825"/>
    <s v="MA"/>
    <s v="Middlesex MA"/>
    <s v="Dunstable town, Middlesex MA"/>
    <s v="Dunstable"/>
    <s v="Middlesex County (Northwest)--Outside Lowell"/>
    <n v="1167"/>
    <n v="2.3400000000000001E-2"/>
    <x v="9"/>
    <x v="9"/>
  </r>
  <r>
    <n v="25"/>
    <x v="13"/>
    <n v="25017"/>
    <n v="27480"/>
    <s v="MA"/>
    <s v="Middlesex MA"/>
    <s v="Groton town, Middlesex MA"/>
    <s v="Groton"/>
    <s v="Middlesex County (Northwest)--Outside Lowell"/>
    <n v="4153"/>
    <n v="8.3400000000000002E-2"/>
    <x v="9"/>
    <x v="9"/>
  </r>
  <r>
    <n v="25"/>
    <x v="13"/>
    <n v="25017"/>
    <n v="52805"/>
    <s v="MA"/>
    <s v="Middlesex MA"/>
    <s v="Pepperell town, Middlesex MA"/>
    <s v="Pepperell"/>
    <s v="Middlesex County (Northwest)--Outside Lowell"/>
    <n v="4599"/>
    <n v="9.2299999999999993E-2"/>
    <x v="9"/>
    <x v="9"/>
  </r>
  <r>
    <n v="25"/>
    <x v="13"/>
    <n v="25017"/>
    <n v="61590"/>
    <s v="MA"/>
    <s v="Middlesex MA"/>
    <s v="Shirley town, Middlesex MA"/>
    <s v="Shirley"/>
    <s v="Middlesex County (Northwest)--Outside Lowell"/>
    <n v="2599"/>
    <n v="5.2200000000000003E-2"/>
    <x v="8"/>
    <x v="8"/>
  </r>
  <r>
    <n v="25"/>
    <x v="13"/>
    <n v="25017"/>
    <n v="70360"/>
    <s v="MA"/>
    <s v="Middlesex MA"/>
    <s v="Townsend town, Middlesex MA"/>
    <s v="Townsend"/>
    <s v="Middlesex County (Northwest)--Outside Lowell"/>
    <n v="3566"/>
    <n v="7.1599999999999997E-2"/>
    <x v="8"/>
    <x v="8"/>
  </r>
  <r>
    <n v="25"/>
    <x v="13"/>
    <n v="25017"/>
    <n v="71025"/>
    <s v="MA"/>
    <s v="Middlesex MA"/>
    <s v="Tyngsborough town, Middlesex MA"/>
    <s v="Tyngsborough"/>
    <s v="Middlesex County (Northwest)--Outside Lowell"/>
    <n v="4669"/>
    <n v="9.3700000000000006E-2"/>
    <x v="9"/>
    <x v="9"/>
  </r>
  <r>
    <n v="25"/>
    <x v="13"/>
    <n v="25017"/>
    <n v="76135"/>
    <s v="MA"/>
    <s v="Middlesex MA"/>
    <s v="Westford town, Middlesex MA"/>
    <s v="Westford"/>
    <s v="Middlesex County (Northwest)--Outside Lowell"/>
    <n v="9237"/>
    <n v="0.18540000000000001"/>
    <x v="9"/>
    <x v="9"/>
  </r>
  <r>
    <n v="25"/>
    <x v="14"/>
    <n v="25017"/>
    <n v="37000"/>
    <s v="MA"/>
    <s v="Middlesex MA"/>
    <s v="Lowell city, Middlesex MA"/>
    <s v="Lowell"/>
    <s v="Middlesex County--Lowell"/>
    <n v="43482"/>
    <n v="1"/>
    <x v="9"/>
    <x v="9"/>
  </r>
  <r>
    <n v="25"/>
    <x v="15"/>
    <n v="25017"/>
    <n v="5805"/>
    <s v="MA"/>
    <s v="Middlesex MA"/>
    <s v="Billerica town, Middlesex MA"/>
    <s v="Billerica"/>
    <s v="Middlesex County (Northeast)--Billerica, Tewksbury &amp; Dracut"/>
    <n v="15485"/>
    <n v="0.3876"/>
    <x v="9"/>
    <x v="9"/>
  </r>
  <r>
    <n v="25"/>
    <x v="15"/>
    <n v="25017"/>
    <n v="17475"/>
    <s v="MA"/>
    <s v="Middlesex MA"/>
    <s v="Dracut town, Middlesex MA"/>
    <s v="Dracut"/>
    <s v="Middlesex County (Northeast)--Billerica, Tewksbury &amp; Dracut"/>
    <n v="12325"/>
    <n v="0.3085"/>
    <x v="9"/>
    <x v="9"/>
  </r>
  <r>
    <n v="25"/>
    <x v="15"/>
    <n v="25017"/>
    <n v="69415"/>
    <s v="MA"/>
    <s v="Middlesex MA"/>
    <s v="Tewksbury town, Middlesex MA"/>
    <s v="Tewksbury"/>
    <s v="Middlesex County (Northeast)--Billerica, Tewksbury &amp; Dracut"/>
    <n v="12139"/>
    <n v="0.3039"/>
    <x v="9"/>
    <x v="9"/>
  </r>
  <r>
    <n v="25"/>
    <x v="16"/>
    <n v="25017"/>
    <n v="380"/>
    <s v="MA"/>
    <s v="Middlesex MA"/>
    <s v="Acton town, Middlesex MA"/>
    <s v="Acton"/>
    <s v="Middlesex County (West Central)"/>
    <n v="9219"/>
    <n v="0.19520000000000001"/>
    <x v="8"/>
    <x v="8"/>
  </r>
  <r>
    <n v="25"/>
    <x v="16"/>
    <n v="25017"/>
    <n v="7350"/>
    <s v="MA"/>
    <s v="Middlesex MA"/>
    <s v="Boxborough town, Middlesex MA"/>
    <s v="Boxborough"/>
    <s v="Middlesex County (West Central)"/>
    <n v="2362"/>
    <n v="0.05"/>
    <x v="8"/>
    <x v="8"/>
  </r>
  <r>
    <n v="25"/>
    <x v="16"/>
    <n v="25017"/>
    <n v="11525"/>
    <s v="MA"/>
    <s v="Middlesex MA"/>
    <s v="Carlisle town, Middlesex MA"/>
    <s v="Carlisle"/>
    <s v="Middlesex County (West Central)"/>
    <n v="1897"/>
    <n v="4.02E-2"/>
    <x v="8"/>
    <x v="8"/>
  </r>
  <r>
    <n v="25"/>
    <x v="16"/>
    <n v="25017"/>
    <n v="15060"/>
    <s v="MA"/>
    <s v="Middlesex MA"/>
    <s v="Concord town, Middlesex MA"/>
    <s v="Concord"/>
    <s v="Middlesex County (West Central)"/>
    <n v="7295"/>
    <n v="0.1545"/>
    <x v="8"/>
    <x v="8"/>
  </r>
  <r>
    <n v="25"/>
    <x v="16"/>
    <n v="25017"/>
    <n v="31540"/>
    <s v="MA"/>
    <s v="Middlesex MA"/>
    <s v="Hudson town, Middlesex MA"/>
    <s v="Hudson"/>
    <s v="Middlesex County (West Central)"/>
    <n v="8502"/>
    <n v="0.18"/>
    <x v="8"/>
    <x v="8"/>
  </r>
  <r>
    <n v="25"/>
    <x v="16"/>
    <n v="25017"/>
    <n v="35950"/>
    <s v="MA"/>
    <s v="Middlesex MA"/>
    <s v="Littleton town, Middlesex MA"/>
    <s v="Littleton"/>
    <s v="Middlesex County (West Central)"/>
    <n v="3889"/>
    <n v="8.2299999999999998E-2"/>
    <x v="8"/>
    <x v="8"/>
  </r>
  <r>
    <n v="25"/>
    <x v="16"/>
    <n v="25017"/>
    <n v="39625"/>
    <s v="MA"/>
    <s v="Middlesex MA"/>
    <s v="Maynard town, Middlesex MA"/>
    <s v="Maynard"/>
    <s v="Middlesex County (West Central)"/>
    <n v="4741"/>
    <n v="0.1004"/>
    <x v="8"/>
    <x v="8"/>
  </r>
  <r>
    <n v="25"/>
    <x v="16"/>
    <n v="25017"/>
    <n v="68050"/>
    <s v="MA"/>
    <s v="Middlesex MA"/>
    <s v="Stow town, Middlesex MA"/>
    <s v="Stow"/>
    <s v="Middlesex County (West Central)"/>
    <n v="2770"/>
    <n v="5.8599999999999999E-2"/>
    <x v="8"/>
    <x v="8"/>
  </r>
  <r>
    <n v="25"/>
    <x v="16"/>
    <n v="25017"/>
    <n v="68260"/>
    <s v="MA"/>
    <s v="Middlesex MA"/>
    <s v="Sudbury town, Middlesex MA"/>
    <s v="Sudbury"/>
    <s v="Middlesex County (West Central)"/>
    <n v="6556"/>
    <n v="0.13880000000000001"/>
    <x v="8"/>
    <x v="8"/>
  </r>
  <r>
    <n v="25"/>
    <x v="17"/>
    <n v="25017"/>
    <n v="24960"/>
    <s v="MA"/>
    <s v="Middlesex MA"/>
    <s v="Framingham city, Middlesex MA"/>
    <s v="Framingham"/>
    <s v="Middlesex County--Framingham &amp; Marlborough"/>
    <n v="29033"/>
    <n v="0.62329999999999997"/>
    <x v="8"/>
    <x v="8"/>
  </r>
  <r>
    <n v="25"/>
    <x v="17"/>
    <n v="25017"/>
    <n v="38715"/>
    <s v="MA"/>
    <s v="Middlesex MA"/>
    <s v="Marlborough city, Middlesex MA"/>
    <s v="Marlborough"/>
    <s v="Middlesex County--Framingham &amp; Marlborough"/>
    <n v="17547"/>
    <n v="0.37669999999999998"/>
    <x v="8"/>
    <x v="8"/>
  </r>
  <r>
    <n v="25"/>
    <x v="18"/>
    <n v="25017"/>
    <n v="2130"/>
    <s v="MA"/>
    <s v="Middlesex MA"/>
    <s v="Ashland town, Middlesex MA"/>
    <s v="Ashland"/>
    <s v="Middlesex County (Southwest)"/>
    <n v="7495"/>
    <n v="0.1774"/>
    <x v="8"/>
    <x v="8"/>
  </r>
  <r>
    <n v="25"/>
    <x v="18"/>
    <n v="25017"/>
    <n v="30700"/>
    <s v="MA"/>
    <s v="Middlesex MA"/>
    <s v="Holliston town, Middlesex MA"/>
    <s v="Holliston"/>
    <s v="Middlesex County (Southwest)"/>
    <n v="5562"/>
    <n v="0.13170000000000001"/>
    <x v="8"/>
    <x v="8"/>
  </r>
  <r>
    <n v="25"/>
    <x v="18"/>
    <n v="25017"/>
    <n v="31085"/>
    <s v="MA"/>
    <s v="Middlesex MA"/>
    <s v="Hopkinton town, Middlesex MA"/>
    <s v="Hopkinton"/>
    <s v="Middlesex County (Southwest)"/>
    <n v="6645"/>
    <n v="0.1573"/>
    <x v="8"/>
    <x v="8"/>
  </r>
  <r>
    <n v="25"/>
    <x v="18"/>
    <n v="25017"/>
    <n v="43895"/>
    <s v="MA"/>
    <s v="Middlesex MA"/>
    <s v="Natick town, Middlesex MA"/>
    <s v="Natick"/>
    <s v="Middlesex County (Southwest)"/>
    <n v="15680"/>
    <n v="0.37119999999999997"/>
    <x v="8"/>
    <x v="8"/>
  </r>
  <r>
    <n v="25"/>
    <x v="18"/>
    <n v="25017"/>
    <n v="61380"/>
    <s v="MA"/>
    <s v="Middlesex MA"/>
    <s v="Sherborn town, Middlesex MA"/>
    <s v="Sherborn"/>
    <s v="Middlesex County (Southwest)"/>
    <n v="1562"/>
    <n v="3.6999999999999998E-2"/>
    <x v="8"/>
    <x v="8"/>
  </r>
  <r>
    <n v="25"/>
    <x v="18"/>
    <n v="25017"/>
    <n v="73790"/>
    <s v="MA"/>
    <s v="Middlesex MA"/>
    <s v="Wayland town, Middlesex MA"/>
    <s v="Wayland"/>
    <s v="Middlesex County (Southwest)"/>
    <n v="5296"/>
    <n v="0.12540000000000001"/>
    <x v="8"/>
    <x v="8"/>
  </r>
  <r>
    <n v="25"/>
    <x v="19"/>
    <n v="25017"/>
    <n v="4615"/>
    <s v="MA"/>
    <s v="Middlesex MA"/>
    <s v="Bedford town, Middlesex MA"/>
    <s v="Bedford"/>
    <s v="Middlesex County--Lexington, Burlington &amp; Wilmington"/>
    <n v="5444"/>
    <n v="0.10580000000000001"/>
    <x v="8"/>
    <x v="8"/>
  </r>
  <r>
    <n v="25"/>
    <x v="19"/>
    <n v="25017"/>
    <n v="9840"/>
    <s v="MA"/>
    <s v="Middlesex MA"/>
    <s v="Burlington town, Middlesex MA"/>
    <s v="Burlington"/>
    <s v="Middlesex County--Lexington, Burlington &amp; Wilmington"/>
    <n v="10431"/>
    <n v="0.20269999999999999"/>
    <x v="8"/>
    <x v="8"/>
  </r>
  <r>
    <n v="25"/>
    <x v="19"/>
    <n v="25017"/>
    <n v="35215"/>
    <s v="MA"/>
    <s v="Middlesex MA"/>
    <s v="Lexington town, Middlesex MA"/>
    <s v="Lexington"/>
    <s v="Middlesex County--Lexington, Burlington &amp; Wilmington"/>
    <n v="12310"/>
    <n v="0.2392"/>
    <x v="8"/>
    <x v="8"/>
  </r>
  <r>
    <n v="25"/>
    <x v="19"/>
    <n v="25017"/>
    <n v="35425"/>
    <s v="MA"/>
    <s v="Middlesex MA"/>
    <s v="Lincoln town, Middlesex MA"/>
    <s v="Lincoln"/>
    <s v="Middlesex County--Lexington, Burlington &amp; Wilmington"/>
    <n v="2771"/>
    <n v="5.3900000000000003E-2"/>
    <x v="8"/>
    <x v="8"/>
  </r>
  <r>
    <n v="25"/>
    <x v="19"/>
    <n v="25017"/>
    <n v="77255"/>
    <s v="MA"/>
    <s v="Middlesex MA"/>
    <s v="Weston town, Middlesex MA"/>
    <s v="Weston"/>
    <s v="Middlesex County--Lexington, Burlington &amp; Wilmington"/>
    <n v="4043"/>
    <n v="7.8600000000000003E-2"/>
    <x v="8"/>
    <x v="8"/>
  </r>
  <r>
    <n v="25"/>
    <x v="19"/>
    <n v="25017"/>
    <n v="80230"/>
    <s v="MA"/>
    <s v="Middlesex MA"/>
    <s v="Wilmington town, Middlesex MA"/>
    <s v="Wilmington"/>
    <s v="Middlesex County--Lexington, Burlington &amp; Wilmington"/>
    <n v="8320"/>
    <n v="0.16170000000000001"/>
    <x v="8"/>
    <x v="8"/>
  </r>
  <r>
    <n v="25"/>
    <x v="19"/>
    <n v="25017"/>
    <n v="80510"/>
    <s v="MA"/>
    <s v="Middlesex MA"/>
    <s v="Winchester town, Middlesex MA"/>
    <s v="Winchester"/>
    <s v="Middlesex County--Lexington, Burlington &amp; Wilmington"/>
    <n v="8135"/>
    <n v="0.15809999999999999"/>
    <x v="8"/>
    <x v="8"/>
  </r>
  <r>
    <n v="25"/>
    <x v="20"/>
    <n v="25017"/>
    <n v="40115"/>
    <s v="MA"/>
    <s v="Middlesex MA"/>
    <s v="Melrose city, Middlesex MA"/>
    <s v="Melrose"/>
    <s v="Middlesex County--Woburn, Melrose &amp; Reading"/>
    <n v="12614"/>
    <n v="0.187"/>
    <x v="8"/>
    <x v="8"/>
  </r>
  <r>
    <n v="25"/>
    <x v="20"/>
    <n v="25017"/>
    <n v="48955"/>
    <s v="MA"/>
    <s v="Middlesex MA"/>
    <s v="North Reading town, Middlesex MA"/>
    <s v="North Reading"/>
    <s v="Middlesex County--Woburn, Melrose &amp; Reading"/>
    <n v="5875"/>
    <n v="8.7099999999999997E-2"/>
    <x v="8"/>
    <x v="8"/>
  </r>
  <r>
    <n v="25"/>
    <x v="20"/>
    <n v="25017"/>
    <n v="56130"/>
    <s v="MA"/>
    <s v="Middlesex MA"/>
    <s v="Reading town, Middlesex MA"/>
    <s v="Reading"/>
    <s v="Middlesex County--Woburn, Melrose &amp; Reading"/>
    <n v="9952"/>
    <n v="0.14760000000000001"/>
    <x v="8"/>
    <x v="8"/>
  </r>
  <r>
    <n v="25"/>
    <x v="20"/>
    <n v="25017"/>
    <n v="67665"/>
    <s v="MA"/>
    <s v="Middlesex MA"/>
    <s v="Stoneham town, Middlesex MA"/>
    <s v="Stoneham"/>
    <s v="Middlesex County--Woburn, Melrose &amp; Reading"/>
    <n v="10159"/>
    <n v="0.15060000000000001"/>
    <x v="8"/>
    <x v="8"/>
  </r>
  <r>
    <n v="25"/>
    <x v="20"/>
    <n v="25017"/>
    <n v="72215"/>
    <s v="MA"/>
    <s v="Middlesex MA"/>
    <s v="Wakefield town, Middlesex MA"/>
    <s v="Wakefield"/>
    <s v="Middlesex County--Woburn, Melrose &amp; Reading"/>
    <n v="11305"/>
    <n v="0.1676"/>
    <x v="8"/>
    <x v="8"/>
  </r>
  <r>
    <n v="25"/>
    <x v="20"/>
    <n v="25017"/>
    <n v="81035"/>
    <s v="MA"/>
    <s v="Middlesex MA"/>
    <s v="Woburn city, Middlesex MA"/>
    <s v="Woburn"/>
    <s v="Middlesex County--Woburn, Melrose &amp; Reading"/>
    <n v="17540"/>
    <n v="0.2601"/>
    <x v="8"/>
    <x v="8"/>
  </r>
  <r>
    <n v="25"/>
    <x v="21"/>
    <n v="25017"/>
    <n v="37875"/>
    <s v="MA"/>
    <s v="Middlesex MA"/>
    <s v="Malden city, Middlesex MA"/>
    <s v="Malden"/>
    <s v="Middlesex County (East)--Malden &amp; Medford"/>
    <n v="27721"/>
    <n v="0.51819999999999999"/>
    <x v="8"/>
    <x v="8"/>
  </r>
  <r>
    <n v="25"/>
    <x v="21"/>
    <n v="25017"/>
    <n v="39835"/>
    <s v="MA"/>
    <s v="Middlesex MA"/>
    <s v="Medford city, Middlesex MA"/>
    <s v="Medford"/>
    <s v="Middlesex County (East)--Malden &amp; Medford"/>
    <n v="25770"/>
    <n v="0.48180000000000001"/>
    <x v="8"/>
    <x v="8"/>
  </r>
  <r>
    <n v="25"/>
    <x v="22"/>
    <n v="25017"/>
    <n v="21990"/>
    <s v="MA"/>
    <s v="Middlesex MA"/>
    <s v="Everett city, Middlesex MA"/>
    <s v="Everett"/>
    <s v="Middlesex County (East)--Somerville &amp; Everett"/>
    <n v="18208"/>
    <n v="0.3342"/>
    <x v="8"/>
    <x v="8"/>
  </r>
  <r>
    <n v="25"/>
    <x v="22"/>
    <n v="25017"/>
    <n v="62535"/>
    <s v="MA"/>
    <s v="Middlesex MA"/>
    <s v="Somerville city, Middlesex MA"/>
    <s v="Somerville"/>
    <s v="Middlesex County (East)--Somerville &amp; Everett"/>
    <n v="36269"/>
    <n v="0.66579999999999995"/>
    <x v="8"/>
    <x v="8"/>
  </r>
  <r>
    <n v="25"/>
    <x v="23"/>
    <n v="25017"/>
    <n v="11000"/>
    <s v="MA"/>
    <s v="Middlesex MA"/>
    <s v="Cambridge city, Middlesex MA"/>
    <s v="Cambridge"/>
    <s v="Middlesex County (East)--Cambridge"/>
    <n v="53907"/>
    <n v="1"/>
    <x v="8"/>
    <x v="8"/>
  </r>
  <r>
    <n v="25"/>
    <x v="24"/>
    <n v="25017"/>
    <n v="1605"/>
    <s v="MA"/>
    <s v="Middlesex MA"/>
    <s v="Arlington town, Middlesex MA"/>
    <s v="Arlington"/>
    <s v="Middlesex County--Watertown, Arlington &amp; Belmont"/>
    <n v="20461"/>
    <n v="0.42320000000000002"/>
    <x v="8"/>
    <x v="8"/>
  </r>
  <r>
    <n v="25"/>
    <x v="24"/>
    <n v="25017"/>
    <n v="5070"/>
    <s v="MA"/>
    <s v="Middlesex MA"/>
    <s v="Belmont town, Middlesex MA"/>
    <s v="Belmont"/>
    <s v="Middlesex County--Watertown, Arlington &amp; Belmont"/>
    <n v="10882"/>
    <n v="0.22509999999999999"/>
    <x v="8"/>
    <x v="8"/>
  </r>
  <r>
    <n v="25"/>
    <x v="24"/>
    <n v="25017"/>
    <n v="73440"/>
    <s v="MA"/>
    <s v="Middlesex MA"/>
    <s v="Watertown Town city, Middlesex MA"/>
    <s v="Watertown"/>
    <s v="Middlesex County--Watertown, Arlington &amp; Belmont"/>
    <n v="17010"/>
    <n v="0.3518"/>
    <x v="8"/>
    <x v="8"/>
  </r>
  <r>
    <n v="25"/>
    <x v="25"/>
    <n v="25017"/>
    <n v="45560"/>
    <s v="MA"/>
    <s v="Middlesex MA"/>
    <s v="Newton city, Middlesex MA"/>
    <s v="Newton"/>
    <s v="Middlesex County--Newton &amp; Waltham"/>
    <n v="33320"/>
    <n v="0.55659999999999998"/>
    <x v="8"/>
    <x v="8"/>
  </r>
  <r>
    <n v="25"/>
    <x v="25"/>
    <n v="25017"/>
    <n v="72600"/>
    <s v="MA"/>
    <s v="Middlesex MA"/>
    <s v="Waltham city, Middlesex MA"/>
    <s v="Waltham"/>
    <s v="Middlesex County--Newton &amp; Waltham"/>
    <n v="26545"/>
    <n v="0.44340000000000002"/>
    <x v="8"/>
    <x v="8"/>
  </r>
  <r>
    <n v="25"/>
    <x v="26"/>
    <n v="25009"/>
    <n v="29405"/>
    <s v="MA"/>
    <s v="Essex MA"/>
    <s v="Haverhill city, Essex MA"/>
    <s v="Haverhill"/>
    <s v="Essex County (Northwest)--Haverhill &amp; Methuen"/>
    <n v="27927"/>
    <n v="0.58030000000000004"/>
    <x v="10"/>
    <x v="10"/>
  </r>
  <r>
    <n v="25"/>
    <x v="26"/>
    <n v="25009"/>
    <n v="40710"/>
    <s v="MA"/>
    <s v="Essex MA"/>
    <s v="Methuen Town city, Essex MA"/>
    <s v="Methuen"/>
    <s v="Essex County (Northwest)--Haverhill &amp; Methuen"/>
    <n v="20194"/>
    <n v="0.41970000000000002"/>
    <x v="10"/>
    <x v="10"/>
  </r>
  <r>
    <n v="25"/>
    <x v="27"/>
    <n v="25009"/>
    <n v="1465"/>
    <s v="MA"/>
    <s v="Essex MA"/>
    <s v="Andover town, Essex MA"/>
    <s v="Andover"/>
    <s v="Essex County (West)--Lawrence &amp; Andover"/>
    <n v="13541"/>
    <n v="0.31090000000000001"/>
    <x v="10"/>
    <x v="10"/>
  </r>
  <r>
    <n v="25"/>
    <x v="27"/>
    <n v="25009"/>
    <n v="34550"/>
    <s v="MA"/>
    <s v="Essex MA"/>
    <s v="Lawrence city, Essex MA"/>
    <s v="Lawrence"/>
    <s v="Essex County (West)--Lawrence &amp; Andover"/>
    <n v="30008"/>
    <n v="0.68910000000000005"/>
    <x v="10"/>
    <x v="10"/>
  </r>
  <r>
    <n v="25"/>
    <x v="28"/>
    <n v="25009"/>
    <n v="1260"/>
    <s v="MA"/>
    <s v="Essex MA"/>
    <s v="Amesbury Town city, Essex MA"/>
    <s v="Amesbury"/>
    <s v="Essex County (North)--Newburyport, Amesbury &amp; North Andover"/>
    <n v="7889"/>
    <n v="0.15090000000000001"/>
    <x v="8"/>
    <x v="8"/>
  </r>
  <r>
    <n v="25"/>
    <x v="28"/>
    <n v="25009"/>
    <n v="7420"/>
    <s v="MA"/>
    <s v="Essex MA"/>
    <s v="Boxford town, Essex MA"/>
    <s v="Boxford"/>
    <s v="Essex County (North)--Newburyport, Amesbury &amp; North Andover"/>
    <n v="2818"/>
    <n v="5.3900000000000003E-2"/>
    <x v="10"/>
    <x v="10"/>
  </r>
  <r>
    <n v="25"/>
    <x v="28"/>
    <n v="25009"/>
    <n v="25625"/>
    <s v="MA"/>
    <s v="Essex MA"/>
    <s v="Georgetown town, Essex MA"/>
    <s v="Georgetown"/>
    <s v="Essex County (North)--Newburyport, Amesbury &amp; North Andover"/>
    <n v="3159"/>
    <n v="6.0400000000000002E-2"/>
    <x v="10"/>
    <x v="10"/>
  </r>
  <r>
    <n v="25"/>
    <x v="28"/>
    <n v="25009"/>
    <n v="27620"/>
    <s v="MA"/>
    <s v="Essex MA"/>
    <s v="Groveland town, Essex MA"/>
    <s v="Groveland"/>
    <s v="Essex County (North)--Newburyport, Amesbury &amp; North Andover"/>
    <n v="2596"/>
    <n v="4.9700000000000001E-2"/>
    <x v="10"/>
    <x v="10"/>
  </r>
  <r>
    <n v="25"/>
    <x v="28"/>
    <n v="25009"/>
    <n v="40430"/>
    <s v="MA"/>
    <s v="Essex MA"/>
    <s v="Merrimac town, Essex MA"/>
    <s v="Merrimac"/>
    <s v="Essex County (North)--Newburyport, Amesbury &amp; North Andover"/>
    <n v="2761"/>
    <n v="5.28E-2"/>
    <x v="10"/>
    <x v="10"/>
  </r>
  <r>
    <n v="25"/>
    <x v="28"/>
    <n v="25009"/>
    <n v="45175"/>
    <s v="MA"/>
    <s v="Essex MA"/>
    <s v="Newbury town, Essex MA"/>
    <s v="Newbury"/>
    <s v="Essex County (North)--Newburyport, Amesbury &amp; North Andover"/>
    <n v="3072"/>
    <n v="5.8799999999999998E-2"/>
    <x v="8"/>
    <x v="8"/>
  </r>
  <r>
    <n v="25"/>
    <x v="28"/>
    <n v="25009"/>
    <n v="45245"/>
    <s v="MA"/>
    <s v="Essex MA"/>
    <s v="Newburyport city, Essex MA"/>
    <s v="Newburyport"/>
    <s v="Essex County (North)--Newburyport, Amesbury &amp; North Andover"/>
    <n v="8615"/>
    <n v="0.1648"/>
    <x v="8"/>
    <x v="8"/>
  </r>
  <r>
    <n v="25"/>
    <x v="28"/>
    <n v="25009"/>
    <n v="46365"/>
    <s v="MA"/>
    <s v="Essex MA"/>
    <s v="North Andover town, Essex MA"/>
    <s v="North Andover"/>
    <s v="Essex County (North)--Newburyport, Amesbury &amp; North Andover"/>
    <n v="11914"/>
    <n v="0.22789999999999999"/>
    <x v="10"/>
    <x v="10"/>
  </r>
  <r>
    <n v="25"/>
    <x v="28"/>
    <n v="25009"/>
    <n v="58405"/>
    <s v="MA"/>
    <s v="Essex MA"/>
    <s v="Rowley town, Essex MA"/>
    <s v="Rowley"/>
    <s v="Essex County (North)--Newburyport, Amesbury &amp; North Andover"/>
    <n v="2405"/>
    <n v="4.5999999999999999E-2"/>
    <x v="8"/>
    <x v="8"/>
  </r>
  <r>
    <n v="25"/>
    <x v="28"/>
    <n v="25009"/>
    <n v="59245"/>
    <s v="MA"/>
    <s v="Essex MA"/>
    <s v="Salisbury town, Essex MA"/>
    <s v="Salisbury"/>
    <s v="Essex County (North)--Newburyport, Amesbury &amp; North Andover"/>
    <n v="5305"/>
    <n v="0.10150000000000001"/>
    <x v="8"/>
    <x v="8"/>
  </r>
  <r>
    <n v="25"/>
    <x v="28"/>
    <n v="25009"/>
    <n v="77150"/>
    <s v="MA"/>
    <s v="Essex MA"/>
    <s v="West Newbury town, Essex MA"/>
    <s v="West Newbury"/>
    <s v="Essex County (North)--Newburyport, Amesbury &amp; North Andover"/>
    <n v="1740"/>
    <n v="3.3300000000000003E-2"/>
    <x v="10"/>
    <x v="10"/>
  </r>
  <r>
    <n v="25"/>
    <x v="29"/>
    <n v="25009"/>
    <n v="16250"/>
    <s v="MA"/>
    <s v="Essex MA"/>
    <s v="Danvers town, Essex MA"/>
    <s v="Danvers"/>
    <s v="Essex County (Central)--Peabody, Danvers &amp; Saugus"/>
    <n v="11763"/>
    <n v="0.16980000000000001"/>
    <x v="8"/>
    <x v="8"/>
  </r>
  <r>
    <n v="25"/>
    <x v="29"/>
    <n v="25009"/>
    <n v="21850"/>
    <s v="MA"/>
    <s v="Essex MA"/>
    <s v="Essex town, Essex MA"/>
    <s v="Essex"/>
    <s v="Essex County (Central)--Peabody, Danvers &amp; Saugus"/>
    <n v="1662"/>
    <n v="2.4E-2"/>
    <x v="8"/>
    <x v="8"/>
  </r>
  <r>
    <n v="25"/>
    <x v="29"/>
    <n v="25009"/>
    <n v="27900"/>
    <s v="MA"/>
    <s v="Essex MA"/>
    <s v="Hamilton town, Essex MA"/>
    <s v="Hamilton"/>
    <s v="Essex County (Central)--Peabody, Danvers &amp; Saugus"/>
    <n v="2925"/>
    <n v="4.2200000000000001E-2"/>
    <x v="8"/>
    <x v="8"/>
  </r>
  <r>
    <n v="25"/>
    <x v="29"/>
    <n v="25009"/>
    <n v="32310"/>
    <s v="MA"/>
    <s v="Essex MA"/>
    <s v="Ipswich town, Essex MA"/>
    <s v="Ipswich"/>
    <s v="Essex County (Central)--Peabody, Danvers &amp; Saugus"/>
    <n v="6476"/>
    <n v="9.35E-2"/>
    <x v="8"/>
    <x v="8"/>
  </r>
  <r>
    <n v="25"/>
    <x v="29"/>
    <n v="25009"/>
    <n v="37560"/>
    <s v="MA"/>
    <s v="Essex MA"/>
    <s v="Lynnfield town, Essex MA"/>
    <s v="Lynnfield"/>
    <s v="Essex County (Central)--Peabody, Danvers &amp; Saugus"/>
    <n v="4773"/>
    <n v="6.8900000000000003E-2"/>
    <x v="8"/>
    <x v="8"/>
  </r>
  <r>
    <n v="25"/>
    <x v="29"/>
    <n v="25009"/>
    <n v="41095"/>
    <s v="MA"/>
    <s v="Essex MA"/>
    <s v="Middleton town, Essex MA"/>
    <s v="Middleton"/>
    <s v="Essex County (Central)--Peabody, Danvers &amp; Saugus"/>
    <n v="3359"/>
    <n v="4.8500000000000001E-2"/>
    <x v="8"/>
    <x v="8"/>
  </r>
  <r>
    <n v="25"/>
    <x v="29"/>
    <n v="25009"/>
    <n v="52490"/>
    <s v="MA"/>
    <s v="Essex MA"/>
    <s v="Peabody city, Essex MA"/>
    <s v="Peabody"/>
    <s v="Essex County (Central)--Peabody, Danvers &amp; Saugus"/>
    <n v="23191"/>
    <n v="0.33479999999999999"/>
    <x v="8"/>
    <x v="8"/>
  </r>
  <r>
    <n v="25"/>
    <x v="29"/>
    <n v="25009"/>
    <n v="60015"/>
    <s v="MA"/>
    <s v="Essex MA"/>
    <s v="Saugus town, Essex MA"/>
    <s v="Saugus"/>
    <s v="Essex County (Central)--Peabody, Danvers &amp; Saugus"/>
    <n v="11303"/>
    <n v="0.16320000000000001"/>
    <x v="8"/>
    <x v="8"/>
  </r>
  <r>
    <n v="25"/>
    <x v="29"/>
    <n v="25009"/>
    <n v="70150"/>
    <s v="MA"/>
    <s v="Essex MA"/>
    <s v="Topsfield town, Essex MA"/>
    <s v="Topsfield"/>
    <s v="Essex County (Central)--Peabody, Danvers &amp; Saugus"/>
    <n v="2358"/>
    <n v="3.4000000000000002E-2"/>
    <x v="8"/>
    <x v="8"/>
  </r>
  <r>
    <n v="25"/>
    <x v="29"/>
    <n v="25009"/>
    <n v="74595"/>
    <s v="MA"/>
    <s v="Essex MA"/>
    <s v="Wenham town, Essex MA"/>
    <s v="Wenham"/>
    <s v="Essex County (Central)--Peabody, Danvers &amp; Saugus"/>
    <n v="1460"/>
    <n v="2.1100000000000001E-2"/>
    <x v="8"/>
    <x v="8"/>
  </r>
  <r>
    <n v="25"/>
    <x v="30"/>
    <n v="25009"/>
    <n v="37490"/>
    <s v="MA"/>
    <s v="Essex MA"/>
    <s v="Lynn city, Essex MA"/>
    <s v="Lynn"/>
    <s v="Essex County--Lynn &amp; Nahant"/>
    <n v="36782"/>
    <n v="0.95630000000000004"/>
    <x v="8"/>
    <x v="8"/>
  </r>
  <r>
    <n v="25"/>
    <x v="30"/>
    <n v="25009"/>
    <n v="43580"/>
    <s v="MA"/>
    <s v="Essex MA"/>
    <s v="Nahant town, Essex MA"/>
    <s v="Nahant"/>
    <s v="Essex County--Lynn &amp; Nahant"/>
    <n v="1680"/>
    <n v="4.3700000000000003E-2"/>
    <x v="8"/>
    <x v="8"/>
  </r>
  <r>
    <n v="25"/>
    <x v="31"/>
    <n v="25009"/>
    <n v="5595"/>
    <s v="MA"/>
    <s v="Essex MA"/>
    <s v="Beverly city, Essex MA"/>
    <s v="Beverly"/>
    <s v="Essex County (South Coastline)--Salem, Beverly &amp; Gloucester"/>
    <n v="17887"/>
    <n v="0.2369"/>
    <x v="8"/>
    <x v="8"/>
  </r>
  <r>
    <n v="25"/>
    <x v="31"/>
    <n v="25009"/>
    <n v="26150"/>
    <s v="MA"/>
    <s v="Essex MA"/>
    <s v="Gloucester city, Essex MA"/>
    <s v="Gloucester"/>
    <s v="Essex County (South Coastline)--Salem, Beverly &amp; Gloucester"/>
    <n v="15133"/>
    <n v="0.20039999999999999"/>
    <x v="8"/>
    <x v="8"/>
  </r>
  <r>
    <n v="25"/>
    <x v="31"/>
    <n v="25009"/>
    <n v="37995"/>
    <s v="MA"/>
    <s v="Essex MA"/>
    <s v="Manchester-by-the-Sea town, Essex MA"/>
    <s v="Manchester-by-the-Sea"/>
    <s v="Essex County (South Coastline)--Salem, Beverly &amp; Gloucester"/>
    <n v="2433"/>
    <n v="3.2199999999999999E-2"/>
    <x v="8"/>
    <x v="8"/>
  </r>
  <r>
    <n v="25"/>
    <x v="31"/>
    <n v="25009"/>
    <n v="38400"/>
    <s v="MA"/>
    <s v="Essex MA"/>
    <s v="Marblehead town, Essex MA"/>
    <s v="Marblehead"/>
    <s v="Essex County (South Coastline)--Salem, Beverly &amp; Gloucester"/>
    <n v="8965"/>
    <n v="0.1187"/>
    <x v="8"/>
    <x v="8"/>
  </r>
  <r>
    <n v="25"/>
    <x v="31"/>
    <n v="25009"/>
    <n v="57880"/>
    <s v="MA"/>
    <s v="Essex MA"/>
    <s v="Rockport town, Essex MA"/>
    <s v="Rockport"/>
    <s v="Essex County (South Coastline)--Salem, Beverly &amp; Gloucester"/>
    <n v="4380"/>
    <n v="5.8000000000000003E-2"/>
    <x v="8"/>
    <x v="8"/>
  </r>
  <r>
    <n v="25"/>
    <x v="31"/>
    <n v="25009"/>
    <n v="59105"/>
    <s v="MA"/>
    <s v="Essex MA"/>
    <s v="Salem city, Essex MA"/>
    <s v="Salem"/>
    <s v="Essex County (South Coastline)--Salem, Beverly &amp; Gloucester"/>
    <n v="20349"/>
    <n v="0.26950000000000002"/>
    <x v="8"/>
    <x v="8"/>
  </r>
  <r>
    <n v="25"/>
    <x v="31"/>
    <n v="25009"/>
    <n v="68645"/>
    <s v="MA"/>
    <s v="Essex MA"/>
    <s v="Swampscott town, Essex MA"/>
    <s v="Swampscott"/>
    <s v="Essex County (South Coastline)--Salem, Beverly &amp; Gloucester"/>
    <n v="6362"/>
    <n v="8.43E-2"/>
    <x v="8"/>
    <x v="8"/>
  </r>
  <r>
    <n v="25"/>
    <x v="32"/>
    <n v="25025"/>
    <n v="7000"/>
    <s v="MA"/>
    <s v="Suffolk MA"/>
    <s v="Boston city, Suffolk MA"/>
    <s v="Boston"/>
    <s v="Boston City--Allston, Brighton &amp; Fenway"/>
    <n v="50488"/>
    <n v="1"/>
    <x v="8"/>
    <x v="8"/>
  </r>
  <r>
    <n v="25"/>
    <x v="33"/>
    <n v="25025"/>
    <n v="7000"/>
    <s v="MA"/>
    <s v="Suffolk MA"/>
    <s v="Boston city, Suffolk MA"/>
    <s v="Boston"/>
    <s v="Boston City--Back Bay, Beacon Hill, Charlestown, East Boston, Central &amp; South End"/>
    <n v="85826"/>
    <n v="1"/>
    <x v="8"/>
    <x v="8"/>
  </r>
  <r>
    <n v="25"/>
    <x v="33"/>
    <n v="25025"/>
    <n v="56585"/>
    <s v="MA"/>
    <s v="Suffolk MA"/>
    <s v="Revere city, Suffolk MA"/>
    <s v="Revere"/>
    <s v="Boston City--Back Bay, Beacon Hill, Charlestown, East Boston, Central &amp; South End"/>
    <n v="4"/>
    <n v="0"/>
    <x v="8"/>
    <x v="8"/>
  </r>
  <r>
    <n v="25"/>
    <x v="34"/>
    <n v="25025"/>
    <n v="7000"/>
    <s v="MA"/>
    <s v="Suffolk MA"/>
    <s v="Boston city, Suffolk MA"/>
    <s v="Boston"/>
    <s v="Boston City--Dorchester &amp; South Boston"/>
    <n v="56936"/>
    <n v="1"/>
    <x v="8"/>
    <x v="8"/>
  </r>
  <r>
    <n v="25"/>
    <x v="35"/>
    <n v="25025"/>
    <n v="7000"/>
    <s v="MA"/>
    <s v="Suffolk MA"/>
    <s v="Boston city, Suffolk MA"/>
    <s v="Boston"/>
    <s v="Boston City--Mattapan &amp; Roxbury"/>
    <n v="53950"/>
    <n v="1"/>
    <x v="8"/>
    <x v="8"/>
  </r>
  <r>
    <n v="25"/>
    <x v="36"/>
    <n v="25025"/>
    <n v="7000"/>
    <s v="MA"/>
    <s v="Suffolk MA"/>
    <s v="Boston city, Suffolk MA"/>
    <s v="Boston"/>
    <s v="Boston City--Hyde Park, Jamaica Plain, Roslindale &amp; West Roxbury"/>
    <n v="54502"/>
    <n v="1"/>
    <x v="8"/>
    <x v="8"/>
  </r>
  <r>
    <n v="25"/>
    <x v="37"/>
    <n v="25025"/>
    <n v="13205"/>
    <s v="MA"/>
    <s v="Suffolk MA"/>
    <s v="Chelsea city, Suffolk MA"/>
    <s v="Chelsea"/>
    <s v="Suffolk County (North)--Revere, Chelsea &amp; Winthrop"/>
    <n v="14554"/>
    <n v="0.30380000000000001"/>
    <x v="8"/>
    <x v="8"/>
  </r>
  <r>
    <n v="25"/>
    <x v="37"/>
    <n v="25025"/>
    <n v="56585"/>
    <s v="MA"/>
    <s v="Suffolk MA"/>
    <s v="Revere city, Suffolk MA"/>
    <s v="Revere"/>
    <s v="Suffolk County (North)--Revere, Chelsea &amp; Winthrop"/>
    <n v="24535"/>
    <n v="0.5121"/>
    <x v="8"/>
    <x v="8"/>
  </r>
  <r>
    <n v="25"/>
    <x v="37"/>
    <n v="25025"/>
    <n v="81005"/>
    <s v="MA"/>
    <s v="Suffolk MA"/>
    <s v="Winthrop Town city, Suffolk MA"/>
    <s v="Winthrop"/>
    <s v="Suffolk County (North)--Revere, Chelsea &amp; Winthrop"/>
    <n v="8821"/>
    <n v="0.18410000000000001"/>
    <x v="8"/>
    <x v="8"/>
  </r>
  <r>
    <n v="25"/>
    <x v="38"/>
    <n v="25021"/>
    <n v="17405"/>
    <s v="MA"/>
    <s v="Norfolk MA"/>
    <s v="Dover town, Norfolk MA"/>
    <s v="Dover"/>
    <s v="Norfolk County (Northwest)--Needham, Wellesley &amp; Westwood"/>
    <n v="2046"/>
    <n v="4.9099999999999998E-2"/>
    <x v="8"/>
    <x v="8"/>
  </r>
  <r>
    <n v="25"/>
    <x v="38"/>
    <n v="25021"/>
    <n v="39765"/>
    <s v="MA"/>
    <s v="Norfolk MA"/>
    <s v="Medfield town, Norfolk MA"/>
    <s v="Medfield"/>
    <s v="Norfolk County (Northwest)--Needham, Wellesley &amp; Westwood"/>
    <n v="4450"/>
    <n v="0.1067"/>
    <x v="8"/>
    <x v="8"/>
  </r>
  <r>
    <n v="25"/>
    <x v="38"/>
    <n v="25021"/>
    <n v="39975"/>
    <s v="MA"/>
    <s v="Norfolk MA"/>
    <s v="Medway town, Norfolk MA"/>
    <s v="Medway"/>
    <s v="Norfolk County (Northwest)--Needham, Wellesley &amp; Westwood"/>
    <n v="4826"/>
    <n v="0.1157"/>
    <x v="8"/>
    <x v="8"/>
  </r>
  <r>
    <n v="25"/>
    <x v="38"/>
    <n v="25021"/>
    <n v="41515"/>
    <s v="MA"/>
    <s v="Norfolk MA"/>
    <s v="Millis town, Norfolk MA"/>
    <s v="Millis"/>
    <s v="Norfolk County (Northwest)--Needham, Wellesley &amp; Westwood"/>
    <n v="3412"/>
    <n v="8.1799999999999998E-2"/>
    <x v="8"/>
    <x v="8"/>
  </r>
  <r>
    <n v="25"/>
    <x v="38"/>
    <n v="25021"/>
    <n v="44105"/>
    <s v="MA"/>
    <s v="Norfolk MA"/>
    <s v="Needham town, Norfolk MA"/>
    <s v="Needham"/>
    <s v="Norfolk County (Northwest)--Needham, Wellesley &amp; Westwood"/>
    <n v="11891"/>
    <n v="0.28510000000000002"/>
    <x v="8"/>
    <x v="8"/>
  </r>
  <r>
    <n v="25"/>
    <x v="38"/>
    <n v="25021"/>
    <n v="74175"/>
    <s v="MA"/>
    <s v="Norfolk MA"/>
    <s v="Wellesley town, Norfolk MA"/>
    <s v="Wellesley"/>
    <s v="Norfolk County (Northwest)--Needham, Wellesley &amp; Westwood"/>
    <n v="9282"/>
    <n v="0.2225"/>
    <x v="8"/>
    <x v="8"/>
  </r>
  <r>
    <n v="25"/>
    <x v="38"/>
    <n v="25021"/>
    <n v="78690"/>
    <s v="MA"/>
    <s v="Norfolk MA"/>
    <s v="Westwood town, Norfolk MA"/>
    <s v="Westwood"/>
    <s v="Norfolk County (Northwest)--Needham, Wellesley &amp; Westwood"/>
    <n v="5801"/>
    <n v="0.1391"/>
    <x v="8"/>
    <x v="8"/>
  </r>
  <r>
    <n v="25"/>
    <x v="39"/>
    <n v="25021"/>
    <n v="9175"/>
    <s v="MA"/>
    <s v="Norfolk MA"/>
    <s v="Brookline town, Norfolk MA"/>
    <s v="Brookline"/>
    <s v="Norfolk County--Brookline, Milton &amp; Dedham"/>
    <n v="27961"/>
    <n v="0.57920000000000005"/>
    <x v="8"/>
    <x v="8"/>
  </r>
  <r>
    <n v="25"/>
    <x v="39"/>
    <n v="25021"/>
    <n v="16495"/>
    <s v="MA"/>
    <s v="Norfolk MA"/>
    <s v="Dedham town, Norfolk MA"/>
    <s v="Dedham"/>
    <s v="Norfolk County--Brookline, Milton &amp; Dedham"/>
    <n v="10459"/>
    <n v="0.2167"/>
    <x v="8"/>
    <x v="8"/>
  </r>
  <r>
    <n v="25"/>
    <x v="39"/>
    <n v="25021"/>
    <n v="41690"/>
    <s v="MA"/>
    <s v="Norfolk MA"/>
    <s v="Milton town, Norfolk MA"/>
    <s v="Milton"/>
    <s v="Norfolk County--Brookline, Milton &amp; Dedham"/>
    <n v="9838"/>
    <n v="0.20380000000000001"/>
    <x v="8"/>
    <x v="8"/>
  </r>
  <r>
    <n v="25"/>
    <x v="39"/>
    <n v="25021"/>
    <n v="55745"/>
    <s v="MA"/>
    <s v="Norfolk MA"/>
    <s v="Quincy city, Norfolk MA"/>
    <s v="Quincy"/>
    <s v="Norfolk County--Brookline, Milton &amp; Dedham"/>
    <n v="15"/>
    <n v="2.9999999999999997E-4"/>
    <x v="8"/>
    <x v="8"/>
  </r>
  <r>
    <n v="25"/>
    <x v="40"/>
    <n v="25021"/>
    <n v="41690"/>
    <s v="MA"/>
    <s v="Norfolk MA"/>
    <s v="Milton town, Norfolk MA"/>
    <s v="Milton"/>
    <s v="Norfolk County--Quincy"/>
    <n v="6"/>
    <n v="1E-4"/>
    <x v="8"/>
    <x v="8"/>
  </r>
  <r>
    <n v="25"/>
    <x v="40"/>
    <n v="25021"/>
    <n v="55745"/>
    <s v="MA"/>
    <s v="Norfolk MA"/>
    <s v="Quincy city, Norfolk MA"/>
    <s v="Quincy"/>
    <s v="Norfolk County--Quincy"/>
    <n v="46994"/>
    <n v="0.99990000000000001"/>
    <x v="8"/>
    <x v="8"/>
  </r>
  <r>
    <n v="25"/>
    <x v="41"/>
    <n v="25021"/>
    <n v="7740"/>
    <s v="MA"/>
    <s v="Norfolk MA"/>
    <s v="Braintree Town city, Norfolk MA"/>
    <s v="Braintree"/>
    <s v="Norfolk County (Northeast)--Weymouth, Braintree, Randolph &amp; Cohasset"/>
    <n v="15077"/>
    <n v="0.26569999999999999"/>
    <x v="8"/>
    <x v="8"/>
  </r>
  <r>
    <n v="25"/>
    <x v="41"/>
    <n v="25021"/>
    <n v="14640"/>
    <s v="MA"/>
    <s v="Norfolk MA"/>
    <s v="Cohasset town, Norfolk MA"/>
    <s v="Cohasset"/>
    <s v="Norfolk County (Northeast)--Weymouth, Braintree, Randolph &amp; Cohasset"/>
    <n v="3341"/>
    <n v="5.8900000000000001E-2"/>
    <x v="8"/>
    <x v="8"/>
  </r>
  <r>
    <n v="25"/>
    <x v="41"/>
    <n v="25021"/>
    <n v="56000"/>
    <s v="MA"/>
    <s v="Norfolk MA"/>
    <s v="Randolph Town city, Norfolk MA"/>
    <s v="Randolph"/>
    <s v="Norfolk County (Northeast)--Weymouth, Braintree, Randolph &amp; Cohasset"/>
    <n v="12901"/>
    <n v="0.22739999999999999"/>
    <x v="8"/>
    <x v="8"/>
  </r>
  <r>
    <n v="25"/>
    <x v="41"/>
    <n v="25021"/>
    <n v="78972"/>
    <s v="MA"/>
    <s v="Norfolk MA"/>
    <s v="Weymouth Town city, Norfolk MA"/>
    <s v="Weymouth"/>
    <s v="Norfolk County (Northeast)--Weymouth, Braintree, Randolph &amp; Cohasset"/>
    <n v="25419"/>
    <n v="0.44800000000000001"/>
    <x v="8"/>
    <x v="8"/>
  </r>
  <r>
    <n v="25"/>
    <x v="42"/>
    <n v="25021"/>
    <n v="2935"/>
    <s v="MA"/>
    <s v="Norfolk MA"/>
    <s v="Avon town, Norfolk MA"/>
    <s v="Avon"/>
    <s v="Norfolk County (Central)--Norwood, Stoughton &amp; Canton"/>
    <n v="1833"/>
    <n v="3.8100000000000002E-2"/>
    <x v="11"/>
    <x v="11"/>
  </r>
  <r>
    <n v="25"/>
    <x v="42"/>
    <n v="25021"/>
    <n v="11315"/>
    <s v="MA"/>
    <s v="Norfolk MA"/>
    <s v="Canton town, Norfolk MA"/>
    <s v="Canton"/>
    <s v="Norfolk County (Central)--Norwood, Stoughton &amp; Canton"/>
    <n v="9930"/>
    <n v="0.20630000000000001"/>
    <x v="8"/>
    <x v="8"/>
  </r>
  <r>
    <n v="25"/>
    <x v="42"/>
    <n v="25021"/>
    <n v="30455"/>
    <s v="MA"/>
    <s v="Norfolk MA"/>
    <s v="Holbrook town, Norfolk MA"/>
    <s v="Holbrook"/>
    <s v="Norfolk County (Central)--Norwood, Stoughton &amp; Canton"/>
    <n v="4414"/>
    <n v="9.1700000000000004E-2"/>
    <x v="8"/>
    <x v="8"/>
  </r>
  <r>
    <n v="25"/>
    <x v="42"/>
    <n v="25021"/>
    <n v="50250"/>
    <s v="MA"/>
    <s v="Norfolk MA"/>
    <s v="Norwood town, Norfolk MA"/>
    <s v="Norwood"/>
    <s v="Norfolk County (Central)--Norwood, Stoughton &amp; Canton"/>
    <n v="13634"/>
    <n v="0.2833"/>
    <x v="8"/>
    <x v="8"/>
  </r>
  <r>
    <n v="25"/>
    <x v="42"/>
    <n v="25021"/>
    <n v="60785"/>
    <s v="MA"/>
    <s v="Norfolk MA"/>
    <s v="Sharon town, Norfolk MA"/>
    <s v="Sharon"/>
    <s v="Norfolk County (Central)--Norwood, Stoughton &amp; Canton"/>
    <n v="6581"/>
    <n v="0.13669999999999999"/>
    <x v="8"/>
    <x v="8"/>
  </r>
  <r>
    <n v="25"/>
    <x v="42"/>
    <n v="25021"/>
    <n v="67945"/>
    <s v="MA"/>
    <s v="Norfolk MA"/>
    <s v="Stoughton town, Norfolk MA"/>
    <s v="Stoughton"/>
    <s v="Norfolk County (Central)--Norwood, Stoughton &amp; Canton"/>
    <n v="11739"/>
    <n v="0.24390000000000001"/>
    <x v="8"/>
    <x v="8"/>
  </r>
  <r>
    <n v="25"/>
    <x v="43"/>
    <n v="25021"/>
    <n v="4930"/>
    <s v="MA"/>
    <s v="Norfolk MA"/>
    <s v="Bellingham town, Norfolk MA"/>
    <s v="Bellingham"/>
    <s v="Norfolk County (Southwest)--Franklin, Walpole &amp; Foxborough"/>
    <n v="6749"/>
    <n v="0.13600000000000001"/>
    <x v="8"/>
    <x v="8"/>
  </r>
  <r>
    <n v="25"/>
    <x v="43"/>
    <n v="25021"/>
    <n v="24820"/>
    <s v="MA"/>
    <s v="Norfolk MA"/>
    <s v="Foxborough town, Norfolk MA"/>
    <s v="Foxborough"/>
    <s v="Norfolk County (Southwest)--Franklin, Walpole &amp; Foxborough"/>
    <n v="7682"/>
    <n v="0.15479999999999999"/>
    <x v="8"/>
    <x v="8"/>
  </r>
  <r>
    <n v="25"/>
    <x v="43"/>
    <n v="25021"/>
    <n v="25172"/>
    <s v="MA"/>
    <s v="Norfolk MA"/>
    <s v="Franklin Town city, Norfolk MA"/>
    <s v="Franklin"/>
    <s v="Norfolk County (Southwest)--Franklin, Walpole &amp; Foxborough"/>
    <n v="12551"/>
    <n v="0.25280000000000002"/>
    <x v="8"/>
    <x v="8"/>
  </r>
  <r>
    <n v="25"/>
    <x v="43"/>
    <n v="25021"/>
    <n v="46050"/>
    <s v="MA"/>
    <s v="Norfolk MA"/>
    <s v="Norfolk town, Norfolk MA"/>
    <s v="Norfolk"/>
    <s v="Norfolk County (Southwest)--Franklin, Walpole &amp; Foxborough"/>
    <n v="3601"/>
    <n v="7.2499999999999995E-2"/>
    <x v="8"/>
    <x v="8"/>
  </r>
  <r>
    <n v="25"/>
    <x v="43"/>
    <n v="25021"/>
    <n v="54100"/>
    <s v="MA"/>
    <s v="Norfolk MA"/>
    <s v="Plainville town, Norfolk MA"/>
    <s v="Plainville"/>
    <s v="Norfolk County (Southwest)--Franklin, Walpole &amp; Foxborough"/>
    <n v="4394"/>
    <n v="8.8499999999999995E-2"/>
    <x v="8"/>
    <x v="8"/>
  </r>
  <r>
    <n v="25"/>
    <x v="43"/>
    <n v="25021"/>
    <n v="72495"/>
    <s v="MA"/>
    <s v="Norfolk MA"/>
    <s v="Walpole town, Norfolk MA"/>
    <s v="Walpole"/>
    <s v="Norfolk County (Southwest)--Franklin, Walpole &amp; Foxborough"/>
    <n v="10042"/>
    <n v="0.20230000000000001"/>
    <x v="8"/>
    <x v="8"/>
  </r>
  <r>
    <n v="25"/>
    <x v="43"/>
    <n v="25021"/>
    <n v="82315"/>
    <s v="MA"/>
    <s v="Norfolk MA"/>
    <s v="Wrentham town, Norfolk MA"/>
    <s v="Wrentham"/>
    <s v="Norfolk County (Southwest)--Franklin, Walpole &amp; Foxborough"/>
    <n v="4620"/>
    <n v="9.3100000000000002E-2"/>
    <x v="8"/>
    <x v="8"/>
  </r>
  <r>
    <n v="25"/>
    <x v="44"/>
    <n v="25005"/>
    <n v="2690"/>
    <s v="MA"/>
    <s v="Bristol MA"/>
    <s v="Attleboro city, Bristol MA"/>
    <s v="Attleboro"/>
    <s v="Bristol County--Attleboro, North Attleborough &amp; Swansea"/>
    <n v="19097"/>
    <n v="0.38800000000000001"/>
    <x v="12"/>
    <x v="12"/>
  </r>
  <r>
    <n v="25"/>
    <x v="44"/>
    <n v="25005"/>
    <n v="46598"/>
    <s v="MA"/>
    <s v="Bristol MA"/>
    <s v="North Attleborough Town city, Bristol MA"/>
    <s v="North Attleborough"/>
    <s v="Bristol County--Attleboro, North Attleborough &amp; Swansea"/>
    <n v="12551"/>
    <n v="0.255"/>
    <x v="12"/>
    <x v="12"/>
  </r>
  <r>
    <n v="25"/>
    <x v="44"/>
    <n v="25005"/>
    <n v="56375"/>
    <s v="MA"/>
    <s v="Bristol MA"/>
    <s v="Rehoboth town, Bristol MA"/>
    <s v="Rehoboth"/>
    <s v="Bristol County--Attleboro, North Attleborough &amp; Swansea"/>
    <n v="4611"/>
    <n v="9.3700000000000006E-2"/>
    <x v="12"/>
    <x v="12"/>
  </r>
  <r>
    <n v="25"/>
    <x v="44"/>
    <n v="25005"/>
    <n v="60645"/>
    <s v="MA"/>
    <s v="Bristol MA"/>
    <s v="Seekonk town, Bristol MA"/>
    <s v="Seekonk"/>
    <s v="Bristol County--Attleboro, North Attleborough &amp; Swansea"/>
    <n v="6057"/>
    <n v="0.1231"/>
    <x v="12"/>
    <x v="12"/>
  </r>
  <r>
    <n v="25"/>
    <x v="44"/>
    <n v="25005"/>
    <n v="68750"/>
    <s v="MA"/>
    <s v="Bristol MA"/>
    <s v="Swansea town, Bristol MA"/>
    <s v="Swansea"/>
    <s v="Bristol County--Attleboro, North Attleborough &amp; Swansea"/>
    <n v="6904"/>
    <n v="0.14030000000000001"/>
    <x v="12"/>
    <x v="12"/>
  </r>
  <r>
    <n v="25"/>
    <x v="45"/>
    <n v="25005"/>
    <n v="5280"/>
    <s v="MA"/>
    <s v="Bristol MA"/>
    <s v="Berkley town, Bristol MA"/>
    <s v="Berkley"/>
    <s v="Bristol County--Taunton, Easton &amp; Mansfield"/>
    <n v="2360"/>
    <n v="3.8399999999999997E-2"/>
    <x v="13"/>
    <x v="13"/>
  </r>
  <r>
    <n v="25"/>
    <x v="45"/>
    <n v="25005"/>
    <n v="16950"/>
    <s v="MA"/>
    <s v="Bristol MA"/>
    <s v="Dighton town, Bristol MA"/>
    <s v="Dighton"/>
    <s v="Bristol County--Taunton, Easton &amp; Mansfield"/>
    <n v="2978"/>
    <n v="4.8500000000000001E-2"/>
    <x v="13"/>
    <x v="13"/>
  </r>
  <r>
    <n v="25"/>
    <x v="45"/>
    <n v="25005"/>
    <n v="20100"/>
    <s v="MA"/>
    <s v="Bristol MA"/>
    <s v="Easton town, Bristol MA"/>
    <s v="Easton"/>
    <s v="Bristol County--Taunton, Easton &amp; Mansfield"/>
    <n v="9132"/>
    <n v="0.14860000000000001"/>
    <x v="14"/>
    <x v="14"/>
  </r>
  <r>
    <n v="25"/>
    <x v="45"/>
    <n v="25005"/>
    <n v="38225"/>
    <s v="MA"/>
    <s v="Bristol MA"/>
    <s v="Mansfield town, Bristol MA"/>
    <s v="Mansfield"/>
    <s v="Bristol County--Taunton, Easton &amp; Mansfield"/>
    <n v="9282"/>
    <n v="0.15110000000000001"/>
    <x v="13"/>
    <x v="13"/>
  </r>
  <r>
    <n v="25"/>
    <x v="45"/>
    <n v="25005"/>
    <n v="49970"/>
    <s v="MA"/>
    <s v="Bristol MA"/>
    <s v="Norton town, Bristol MA"/>
    <s v="Norton"/>
    <s v="Bristol County--Taunton, Easton &amp; Mansfield"/>
    <n v="6971"/>
    <n v="0.1135"/>
    <x v="13"/>
    <x v="13"/>
  </r>
  <r>
    <n v="25"/>
    <x v="45"/>
    <n v="25005"/>
    <n v="56060"/>
    <s v="MA"/>
    <s v="Bristol MA"/>
    <s v="Raynham town, Bristol MA"/>
    <s v="Raynham"/>
    <s v="Bristol County--Taunton, Easton &amp; Mansfield"/>
    <n v="5749"/>
    <n v="9.3600000000000003E-2"/>
    <x v="14"/>
    <x v="14"/>
  </r>
  <r>
    <n v="25"/>
    <x v="45"/>
    <n v="25005"/>
    <n v="69170"/>
    <s v="MA"/>
    <s v="Bristol MA"/>
    <s v="Taunton city, Bristol MA"/>
    <s v="Taunton"/>
    <s v="Bristol County--Taunton, Easton &amp; Mansfield"/>
    <n v="24965"/>
    <n v="0.40639999999999998"/>
    <x v="13"/>
    <x v="13"/>
  </r>
  <r>
    <n v="25"/>
    <x v="46"/>
    <n v="25005"/>
    <n v="520"/>
    <s v="MA"/>
    <s v="Bristol MA"/>
    <s v="Acushnet town, Bristol MA"/>
    <s v="Acushnet"/>
    <s v="Bristol County (Central)--Fall River, Somerset &amp; Acushnet"/>
    <n v="4291"/>
    <n v="7.1999999999999995E-2"/>
    <x v="15"/>
    <x v="15"/>
  </r>
  <r>
    <n v="25"/>
    <x v="46"/>
    <n v="25005"/>
    <n v="23000"/>
    <s v="MA"/>
    <s v="Bristol MA"/>
    <s v="Fall River city, Bristol MA"/>
    <s v="Fall River"/>
    <s v="Bristol County (Central)--Fall River, Somerset &amp; Acushnet"/>
    <n v="44346"/>
    <n v="0.74439999999999995"/>
    <x v="12"/>
    <x v="12"/>
  </r>
  <r>
    <n v="25"/>
    <x v="46"/>
    <n v="25005"/>
    <n v="25240"/>
    <s v="MA"/>
    <s v="Bristol MA"/>
    <s v="Freetown town, Bristol MA"/>
    <s v="Freetown"/>
    <s v="Bristol County (Central)--Fall River, Somerset &amp; Acushnet"/>
    <n v="3485"/>
    <n v="5.8500000000000003E-2"/>
    <x v="15"/>
    <x v="15"/>
  </r>
  <r>
    <n v="25"/>
    <x v="46"/>
    <n v="25005"/>
    <n v="62430"/>
    <s v="MA"/>
    <s v="Bristol MA"/>
    <s v="Somerset town, Bristol MA"/>
    <s v="Somerset"/>
    <s v="Bristol County (Central)--Fall River, Somerset &amp; Acushnet"/>
    <n v="7448"/>
    <n v="0.125"/>
    <x v="12"/>
    <x v="12"/>
  </r>
  <r>
    <n v="25"/>
    <x v="47"/>
    <n v="25005"/>
    <n v="16425"/>
    <s v="MA"/>
    <s v="Bristol MA"/>
    <s v="Dartmouth town, Bristol MA"/>
    <s v="Dartmouth"/>
    <s v="Bristol County (South)--New Bedford, Dartmouth &amp; Westport"/>
    <n v="13188"/>
    <n v="0.18010000000000001"/>
    <x v="15"/>
    <x v="15"/>
  </r>
  <r>
    <n v="25"/>
    <x v="47"/>
    <n v="25005"/>
    <n v="22130"/>
    <s v="MA"/>
    <s v="Bristol MA"/>
    <s v="Fairhaven town, Bristol MA"/>
    <s v="Fairhaven"/>
    <s v="Bristol County (South)--New Bedford, Dartmouth &amp; Westport"/>
    <n v="7670"/>
    <n v="0.1047"/>
    <x v="15"/>
    <x v="15"/>
  </r>
  <r>
    <n v="25"/>
    <x v="47"/>
    <n v="25005"/>
    <n v="45000"/>
    <s v="MA"/>
    <s v="Bristol MA"/>
    <s v="New Bedford city, Bristol MA"/>
    <s v="New Bedford"/>
    <s v="Bristol County (South)--New Bedford, Dartmouth &amp; Westport"/>
    <n v="44588"/>
    <n v="0.60880000000000001"/>
    <x v="15"/>
    <x v="15"/>
  </r>
  <r>
    <n v="25"/>
    <x v="47"/>
    <n v="25005"/>
    <n v="77570"/>
    <s v="MA"/>
    <s v="Bristol MA"/>
    <s v="Westport town, Bristol MA"/>
    <s v="Westport"/>
    <s v="Bristol County (South)--New Bedford, Dartmouth &amp; Westport"/>
    <n v="7791"/>
    <n v="0.10639999999999999"/>
    <x v="12"/>
    <x v="12"/>
  </r>
  <r>
    <n v="25"/>
    <x v="48"/>
    <n v="25023"/>
    <n v="9000"/>
    <s v="MA"/>
    <s v="Plymouth MA"/>
    <s v="Brockton city, Plymouth MA"/>
    <s v="Brockton"/>
    <s v="Plymouth County--Brockton"/>
    <n v="37304"/>
    <n v="1"/>
    <x v="11"/>
    <x v="11"/>
  </r>
  <r>
    <n v="25"/>
    <x v="49"/>
    <n v="25023"/>
    <n v="170"/>
    <s v="MA"/>
    <s v="Plymouth MA"/>
    <s v="Abington town, Plymouth MA"/>
    <s v="Abington"/>
    <s v="Plymouth County (West)--Bridgewater, Abington &amp; Whitman"/>
    <n v="6811"/>
    <n v="0.13900000000000001"/>
    <x v="11"/>
    <x v="11"/>
  </r>
  <r>
    <n v="25"/>
    <x v="49"/>
    <n v="25023"/>
    <n v="8130"/>
    <s v="MA"/>
    <s v="Plymouth MA"/>
    <s v="Bridgewater Town city, Plymouth MA"/>
    <s v="Bridgewater"/>
    <s v="Plymouth County (West)--Bridgewater, Abington &amp; Whitman"/>
    <n v="9342"/>
    <n v="0.19059999999999999"/>
    <x v="11"/>
    <x v="11"/>
  </r>
  <r>
    <n v="25"/>
    <x v="49"/>
    <n v="25023"/>
    <n v="18455"/>
    <s v="MA"/>
    <s v="Plymouth MA"/>
    <s v="East Bridgewater town, Plymouth MA"/>
    <s v="East Bridgewater"/>
    <s v="Plymouth County (West)--Bridgewater, Abington &amp; Whitman"/>
    <n v="5211"/>
    <n v="0.10630000000000001"/>
    <x v="11"/>
    <x v="11"/>
  </r>
  <r>
    <n v="25"/>
    <x v="49"/>
    <n v="25023"/>
    <n v="27795"/>
    <s v="MA"/>
    <s v="Plymouth MA"/>
    <s v="Halifax town, Plymouth MA"/>
    <s v="Halifax"/>
    <s v="Plymouth County (West)--Bridgewater, Abington &amp; Whitman"/>
    <n v="3107"/>
    <n v="6.3399999999999998E-2"/>
    <x v="11"/>
    <x v="11"/>
  </r>
  <r>
    <n v="25"/>
    <x v="49"/>
    <n v="25023"/>
    <n v="28285"/>
    <s v="MA"/>
    <s v="Plymouth MA"/>
    <s v="Hanover town, Plymouth MA"/>
    <s v="Hanover"/>
    <s v="Plymouth County (West)--Bridgewater, Abington &amp; Whitman"/>
    <n v="5268"/>
    <n v="0.1075"/>
    <x v="8"/>
    <x v="8"/>
  </r>
  <r>
    <n v="25"/>
    <x v="49"/>
    <n v="25023"/>
    <n v="28495"/>
    <s v="MA"/>
    <s v="Plymouth MA"/>
    <s v="Hanson town, Plymouth MA"/>
    <s v="Hanson"/>
    <s v="Plymouth County (West)--Bridgewater, Abington &amp; Whitman"/>
    <n v="3960"/>
    <n v="8.0799999999999997E-2"/>
    <x v="11"/>
    <x v="11"/>
  </r>
  <r>
    <n v="25"/>
    <x v="49"/>
    <n v="25023"/>
    <n v="33220"/>
    <s v="MA"/>
    <s v="Plymouth MA"/>
    <s v="Kingston town, Plymouth MA"/>
    <s v="Kingston"/>
    <s v="Plymouth County (West)--Bridgewater, Abington &amp; Whitman"/>
    <n v="5364"/>
    <n v="0.1094"/>
    <x v="8"/>
    <x v="8"/>
  </r>
  <r>
    <n v="25"/>
    <x v="49"/>
    <n v="25023"/>
    <n v="54415"/>
    <s v="MA"/>
    <s v="Plymouth MA"/>
    <s v="Plympton town, Plymouth MA"/>
    <s v="Plympton"/>
    <s v="Plymouth County (West)--Bridgewater, Abington &amp; Whitman"/>
    <n v="1068"/>
    <n v="2.18E-2"/>
    <x v="11"/>
    <x v="11"/>
  </r>
  <r>
    <n v="25"/>
    <x v="49"/>
    <n v="25023"/>
    <n v="75260"/>
    <s v="MA"/>
    <s v="Plymouth MA"/>
    <s v="West Bridgewater town, Plymouth MA"/>
    <s v="West Bridgewater"/>
    <s v="Plymouth County (West)--Bridgewater, Abington &amp; Whitman"/>
    <n v="2898"/>
    <n v="5.91E-2"/>
    <x v="11"/>
    <x v="11"/>
  </r>
  <r>
    <n v="25"/>
    <x v="49"/>
    <n v="25023"/>
    <n v="79530"/>
    <s v="MA"/>
    <s v="Plymouth MA"/>
    <s v="Whitman town, Plymouth MA"/>
    <s v="Whitman"/>
    <s v="Plymouth County (West)--Bridgewater, Abington &amp; Whitman"/>
    <n v="5984"/>
    <n v="0.1221"/>
    <x v="11"/>
    <x v="11"/>
  </r>
  <r>
    <n v="25"/>
    <x v="50"/>
    <n v="25023"/>
    <n v="17895"/>
    <s v="MA"/>
    <s v="Plymouth MA"/>
    <s v="Duxbury town, Plymouth MA"/>
    <s v="Duxbury"/>
    <s v="Plymouth County (North)--Marshfield, Hingham &amp; Scituate"/>
    <n v="6274"/>
    <n v="0.1046"/>
    <x v="8"/>
    <x v="8"/>
  </r>
  <r>
    <n v="25"/>
    <x v="50"/>
    <n v="25023"/>
    <n v="30210"/>
    <s v="MA"/>
    <s v="Plymouth MA"/>
    <s v="Hingham town, Plymouth MA"/>
    <s v="Hingham"/>
    <s v="Plymouth County (North)--Marshfield, Hingham &amp; Scituate"/>
    <n v="9930"/>
    <n v="0.1656"/>
    <x v="8"/>
    <x v="8"/>
  </r>
  <r>
    <n v="25"/>
    <x v="50"/>
    <n v="25023"/>
    <n v="31645"/>
    <s v="MA"/>
    <s v="Plymouth MA"/>
    <s v="Hull town, Plymouth MA"/>
    <s v="Hull"/>
    <s v="Plymouth County (North)--Marshfield, Hingham &amp; Scituate"/>
    <n v="5856"/>
    <n v="9.7600000000000006E-2"/>
    <x v="8"/>
    <x v="8"/>
  </r>
  <r>
    <n v="25"/>
    <x v="50"/>
    <n v="25023"/>
    <n v="38855"/>
    <s v="MA"/>
    <s v="Plymouth MA"/>
    <s v="Marshfield town, Plymouth MA"/>
    <s v="Marshfield"/>
    <s v="Plymouth County (North)--Marshfield, Hingham &amp; Scituate"/>
    <n v="11575"/>
    <n v="0.193"/>
    <x v="8"/>
    <x v="8"/>
  </r>
  <r>
    <n v="25"/>
    <x v="50"/>
    <n v="25023"/>
    <n v="50145"/>
    <s v="MA"/>
    <s v="Plymouth MA"/>
    <s v="Norwell town, Plymouth MA"/>
    <s v="Norwell"/>
    <s v="Plymouth County (North)--Marshfield, Hingham &amp; Scituate"/>
    <n v="3805"/>
    <n v="6.3399999999999998E-2"/>
    <x v="8"/>
    <x v="8"/>
  </r>
  <r>
    <n v="25"/>
    <x v="50"/>
    <n v="25023"/>
    <n v="52630"/>
    <s v="MA"/>
    <s v="Plymouth MA"/>
    <s v="Pembroke town, Plymouth MA"/>
    <s v="Pembroke"/>
    <s v="Plymouth County (North)--Marshfield, Hingham &amp; Scituate"/>
    <n v="7007"/>
    <n v="0.1168"/>
    <x v="8"/>
    <x v="8"/>
  </r>
  <r>
    <n v="25"/>
    <x v="50"/>
    <n v="25023"/>
    <n v="57775"/>
    <s v="MA"/>
    <s v="Plymouth MA"/>
    <s v="Rockland town, Plymouth MA"/>
    <s v="Rockland"/>
    <s v="Plymouth County (North)--Marshfield, Hingham &amp; Scituate"/>
    <n v="7263"/>
    <n v="0.1211"/>
    <x v="8"/>
    <x v="8"/>
  </r>
  <r>
    <n v="25"/>
    <x v="50"/>
    <n v="25023"/>
    <n v="60330"/>
    <s v="MA"/>
    <s v="Plymouth MA"/>
    <s v="Scituate town, Plymouth MA"/>
    <s v="Scituate"/>
    <s v="Plymouth County (North)--Marshfield, Hingham &amp; Scituate"/>
    <n v="8260"/>
    <n v="0.13769999999999999"/>
    <x v="8"/>
    <x v="8"/>
  </r>
  <r>
    <n v="25"/>
    <x v="51"/>
    <n v="25023"/>
    <n v="11665"/>
    <s v="MA"/>
    <s v="Plymouth MA"/>
    <s v="Carver town, Plymouth MA"/>
    <s v="Carver"/>
    <s v="Plymouth County (South)--Plymouth Town, Middleborough &amp; Wareham"/>
    <n v="4701"/>
    <n v="6.8599999999999994E-2"/>
    <x v="8"/>
    <x v="8"/>
  </r>
  <r>
    <n v="25"/>
    <x v="51"/>
    <n v="25023"/>
    <n v="33920"/>
    <s v="MA"/>
    <s v="Plymouth MA"/>
    <s v="Lakeville town, Plymouth MA"/>
    <s v="Lakeville"/>
    <s v="Plymouth County (South)--Plymouth Town, Middleborough &amp; Wareham"/>
    <n v="4624"/>
    <n v="6.7500000000000004E-2"/>
    <x v="11"/>
    <x v="11"/>
  </r>
  <r>
    <n v="25"/>
    <x v="51"/>
    <n v="25023"/>
    <n v="38540"/>
    <s v="MA"/>
    <s v="Plymouth MA"/>
    <s v="Marion town, Plymouth MA"/>
    <s v="Marion"/>
    <s v="Plymouth County (South)--Plymouth Town, Middleborough &amp; Wareham"/>
    <n v="2692"/>
    <n v="3.9300000000000002E-2"/>
    <x v="11"/>
    <x v="11"/>
  </r>
  <r>
    <n v="25"/>
    <x v="51"/>
    <n v="25023"/>
    <n v="39450"/>
    <s v="MA"/>
    <s v="Plymouth MA"/>
    <s v="Mattapoisett town, Plymouth MA"/>
    <s v="Mattapoisett"/>
    <s v="Plymouth County (South)--Plymouth Town, Middleborough &amp; Wareham"/>
    <n v="3512"/>
    <n v="5.1299999999999998E-2"/>
    <x v="11"/>
    <x v="11"/>
  </r>
  <r>
    <n v="25"/>
    <x v="51"/>
    <n v="25023"/>
    <n v="40850"/>
    <s v="MA"/>
    <s v="Plymouth MA"/>
    <s v="Middleborough town, Plymouth MA"/>
    <s v="Middleborough"/>
    <s v="Plymouth County (South)--Plymouth Town, Middleborough &amp; Wareham"/>
    <n v="9808"/>
    <n v="0.14319999999999999"/>
    <x v="11"/>
    <x v="11"/>
  </r>
  <r>
    <n v="25"/>
    <x v="51"/>
    <n v="25023"/>
    <n v="54310"/>
    <s v="MA"/>
    <s v="Plymouth MA"/>
    <s v="Plymouth town, Plymouth MA"/>
    <s v="Plymouth"/>
    <s v="Plymouth County (South)--Plymouth Town, Middleborough &amp; Wareham"/>
    <n v="28074"/>
    <n v="0.40989999999999999"/>
    <x v="8"/>
    <x v="8"/>
  </r>
  <r>
    <n v="25"/>
    <x v="51"/>
    <n v="25023"/>
    <n v="57600"/>
    <s v="MA"/>
    <s v="Plymouth MA"/>
    <s v="Rochester town, Plymouth MA"/>
    <s v="Rochester"/>
    <s v="Plymouth County (South)--Plymouth Town, Middleborough &amp; Wareham"/>
    <n v="2105"/>
    <n v="3.0700000000000002E-2"/>
    <x v="11"/>
    <x v="11"/>
  </r>
  <r>
    <n v="25"/>
    <x v="51"/>
    <n v="25023"/>
    <n v="72985"/>
    <s v="MA"/>
    <s v="Plymouth MA"/>
    <s v="Wareham town, Plymouth MA"/>
    <s v="Wareham"/>
    <s v="Plymouth County (South)--Plymouth Town, Middleborough &amp; Wareham"/>
    <n v="12967"/>
    <n v="0.1893"/>
    <x v="8"/>
    <x v="8"/>
  </r>
  <r>
    <n v="25"/>
    <x v="52"/>
    <n v="25001"/>
    <n v="3690"/>
    <s v="MA"/>
    <s v="Barnstable MA"/>
    <s v="Barnstable Town city, Barnstable MA"/>
    <s v="Barnstable"/>
    <s v="Barnstable County (West)--Inner Cape Cod Towns &amp; Barnstable Town City"/>
    <n v="27452"/>
    <n v="0.33539999999999998"/>
    <x v="16"/>
    <x v="16"/>
  </r>
  <r>
    <n v="25"/>
    <x v="52"/>
    <n v="25001"/>
    <n v="7175"/>
    <s v="MA"/>
    <s v="Barnstable MA"/>
    <s v="Bourne town, Barnstable MA"/>
    <s v="Bourne"/>
    <s v="Barnstable County (West)--Inner Cape Cod Towns &amp; Barnstable Town City"/>
    <n v="11140"/>
    <n v="0.1361"/>
    <x v="16"/>
    <x v="16"/>
  </r>
  <r>
    <n v="25"/>
    <x v="52"/>
    <n v="25001"/>
    <n v="23105"/>
    <s v="MA"/>
    <s v="Barnstable MA"/>
    <s v="Falmouth town, Barnstable MA"/>
    <s v="Falmouth"/>
    <s v="Barnstable County (West)--Inner Cape Cod Towns &amp; Barnstable Town City"/>
    <n v="22817"/>
    <n v="0.2787"/>
    <x v="16"/>
    <x v="16"/>
  </r>
  <r>
    <n v="25"/>
    <x v="52"/>
    <n v="25001"/>
    <n v="39100"/>
    <s v="MA"/>
    <s v="Barnstable MA"/>
    <s v="Mashpee town, Barnstable MA"/>
    <s v="Mashpee"/>
    <s v="Barnstable County (West)--Inner Cape Cod Towns &amp; Barnstable Town City"/>
    <n v="10757"/>
    <n v="0.13139999999999999"/>
    <x v="16"/>
    <x v="16"/>
  </r>
  <r>
    <n v="25"/>
    <x v="52"/>
    <n v="25001"/>
    <n v="59735"/>
    <s v="MA"/>
    <s v="Barnstable MA"/>
    <s v="Sandwich town, Barnstable MA"/>
    <s v="Sandwich"/>
    <s v="Barnstable County (West)--Inner Cape Cod Towns &amp; Barnstable Town City"/>
    <n v="9689"/>
    <n v="0.11840000000000001"/>
    <x v="16"/>
    <x v="16"/>
  </r>
  <r>
    <n v="25"/>
    <x v="53"/>
    <n v="25001"/>
    <n v="7980"/>
    <s v="MA"/>
    <s v="Barnstable MA"/>
    <s v="Brewster town, Barnstable MA"/>
    <s v="Brewster"/>
    <s v="Barnstable (East), Dukes &amp; Nantucket Counties--Outer Cape Cod Towns"/>
    <n v="8243"/>
    <n v="7.3099999999999998E-2"/>
    <x v="16"/>
    <x v="16"/>
  </r>
  <r>
    <n v="25"/>
    <x v="53"/>
    <n v="25001"/>
    <n v="12995"/>
    <s v="MA"/>
    <s v="Barnstable MA"/>
    <s v="Chatham town, Barnstable MA"/>
    <s v="Chatham"/>
    <s v="Barnstable (East), Dukes &amp; Nantucket Counties--Outer Cape Cod Towns"/>
    <n v="7312"/>
    <n v="6.4899999999999999E-2"/>
    <x v="16"/>
    <x v="16"/>
  </r>
  <r>
    <n v="25"/>
    <x v="53"/>
    <n v="25001"/>
    <n v="16775"/>
    <s v="MA"/>
    <s v="Barnstable MA"/>
    <s v="Dennis town, Barnstable MA"/>
    <s v="Dennis"/>
    <s v="Barnstable (East), Dukes &amp; Nantucket Counties--Outer Cape Cod Towns"/>
    <n v="15799"/>
    <n v="0.14019999999999999"/>
    <x v="16"/>
    <x v="16"/>
  </r>
  <r>
    <n v="25"/>
    <x v="53"/>
    <n v="25001"/>
    <n v="19295"/>
    <s v="MA"/>
    <s v="Barnstable MA"/>
    <s v="Eastham town, Barnstable MA"/>
    <s v="Eastham"/>
    <s v="Barnstable (East), Dukes &amp; Nantucket Counties--Outer Cape Cod Towns"/>
    <n v="6105"/>
    <n v="5.4199999999999998E-2"/>
    <x v="16"/>
    <x v="16"/>
  </r>
  <r>
    <n v="25"/>
    <x v="53"/>
    <n v="25001"/>
    <n v="29020"/>
    <s v="MA"/>
    <s v="Barnstable MA"/>
    <s v="Harwich town, Barnstable MA"/>
    <s v="Harwich"/>
    <s v="Barnstable (East), Dukes &amp; Nantucket Counties--Outer Cape Cod Towns"/>
    <n v="10485"/>
    <n v="9.2999999999999999E-2"/>
    <x v="16"/>
    <x v="16"/>
  </r>
  <r>
    <n v="25"/>
    <x v="53"/>
    <n v="25001"/>
    <n v="51440"/>
    <s v="MA"/>
    <s v="Barnstable MA"/>
    <s v="Orleans town, Barnstable MA"/>
    <s v="Orleans"/>
    <s v="Barnstable (East), Dukes &amp; Nantucket Counties--Outer Cape Cod Towns"/>
    <n v="5540"/>
    <n v="4.9099999999999998E-2"/>
    <x v="16"/>
    <x v="16"/>
  </r>
  <r>
    <n v="25"/>
    <x v="53"/>
    <n v="25001"/>
    <n v="55500"/>
    <s v="MA"/>
    <s v="Barnstable MA"/>
    <s v="Provincetown town, Barnstable MA"/>
    <s v="Provincetown"/>
    <s v="Barnstable (East), Dukes &amp; Nantucket Counties--Outer Cape Cod Towns"/>
    <n v="4983"/>
    <n v="4.4200000000000003E-2"/>
    <x v="16"/>
    <x v="16"/>
  </r>
  <r>
    <n v="25"/>
    <x v="53"/>
    <n v="25001"/>
    <n v="70605"/>
    <s v="MA"/>
    <s v="Barnstable MA"/>
    <s v="Truro town, Barnstable MA"/>
    <s v="Truro"/>
    <s v="Barnstable (East), Dukes &amp; Nantucket Counties--Outer Cape Cod Towns"/>
    <n v="3001"/>
    <n v="2.6599999999999999E-2"/>
    <x v="16"/>
    <x v="16"/>
  </r>
  <r>
    <n v="25"/>
    <x v="53"/>
    <n v="25001"/>
    <n v="74385"/>
    <s v="MA"/>
    <s v="Barnstable MA"/>
    <s v="Wellfleet town, Barnstable MA"/>
    <s v="Wellfleet"/>
    <s v="Barnstable (East), Dukes &amp; Nantucket Counties--Outer Cape Cod Towns"/>
    <n v="4263"/>
    <n v="3.78E-2"/>
    <x v="16"/>
    <x v="16"/>
  </r>
  <r>
    <n v="25"/>
    <x v="53"/>
    <n v="25001"/>
    <n v="82525"/>
    <s v="MA"/>
    <s v="Barnstable MA"/>
    <s v="Yarmouth town, Barnstable MA"/>
    <s v="Yarmouth"/>
    <s v="Barnstable (East), Dukes &amp; Nantucket Counties--Outer Cape Cod Towns"/>
    <n v="17299"/>
    <n v="0.1535"/>
    <x v="16"/>
    <x v="16"/>
  </r>
  <r>
    <n v="25"/>
    <x v="53"/>
    <n v="25007"/>
    <n v="1585"/>
    <s v="MA"/>
    <s v="Dukes MA"/>
    <s v="Aquinnah town, Dukes MA"/>
    <s v="Aquinnah"/>
    <s v="Barnstable (East), Dukes &amp; Nantucket Counties--Outer Cape Cod Towns"/>
    <n v="478"/>
    <n v="4.1999999999999997E-3"/>
    <x v="17"/>
    <x v="17"/>
  </r>
  <r>
    <n v="25"/>
    <x v="53"/>
    <n v="25007"/>
    <n v="13800"/>
    <s v="MA"/>
    <s v="Dukes MA"/>
    <s v="Chilmark town, Dukes MA"/>
    <s v="Chilmark"/>
    <s v="Barnstable (East), Dukes &amp; Nantucket Counties--Outer Cape Cod Towns"/>
    <n v="1574"/>
    <n v="1.4E-2"/>
    <x v="17"/>
    <x v="17"/>
  </r>
  <r>
    <n v="25"/>
    <x v="53"/>
    <n v="25007"/>
    <n v="21150"/>
    <s v="MA"/>
    <s v="Dukes MA"/>
    <s v="Edgartown town, Dukes MA"/>
    <s v="Edgartown"/>
    <s v="Barnstable (East), Dukes &amp; Nantucket Counties--Outer Cape Cod Towns"/>
    <n v="5234"/>
    <n v="4.6399999999999997E-2"/>
    <x v="17"/>
    <x v="17"/>
  </r>
  <r>
    <n v="25"/>
    <x v="53"/>
    <n v="25007"/>
    <n v="26325"/>
    <s v="MA"/>
    <s v="Dukes MA"/>
    <s v="Gosnold town, Dukes MA"/>
    <s v="Gosnold"/>
    <s v="Barnstable (East), Dukes &amp; Nantucket Counties--Outer Cape Cod Towns"/>
    <n v="218"/>
    <n v="1.9E-3"/>
    <x v="17"/>
    <x v="17"/>
  </r>
  <r>
    <n v="25"/>
    <x v="53"/>
    <n v="25007"/>
    <n v="50390"/>
    <s v="MA"/>
    <s v="Dukes MA"/>
    <s v="Oak Bluffs town, Dukes MA"/>
    <s v="Oak Bluffs"/>
    <s v="Barnstable (East), Dukes &amp; Nantucket Counties--Outer Cape Cod Towns"/>
    <n v="4429"/>
    <n v="3.9300000000000002E-2"/>
    <x v="17"/>
    <x v="17"/>
  </r>
  <r>
    <n v="25"/>
    <x v="53"/>
    <n v="25007"/>
    <n v="69940"/>
    <s v="MA"/>
    <s v="Dukes MA"/>
    <s v="Tisbury town, Dukes MA"/>
    <s v="Tisbury"/>
    <s v="Barnstable (East), Dukes &amp; Nantucket Counties--Outer Cape Cod Towns"/>
    <n v="3226"/>
    <n v="2.86E-2"/>
    <x v="17"/>
    <x v="17"/>
  </r>
  <r>
    <n v="25"/>
    <x v="53"/>
    <n v="25007"/>
    <n v="78235"/>
    <s v="MA"/>
    <s v="Dukes MA"/>
    <s v="West Tisbury town, Dukes MA"/>
    <s v="West Tisbury"/>
    <s v="Barnstable (East), Dukes &amp; Nantucket Counties--Outer Cape Cod Towns"/>
    <n v="2371"/>
    <n v="2.1000000000000001E-2"/>
    <x v="17"/>
    <x v="17"/>
  </r>
  <r>
    <n v="25"/>
    <x v="53"/>
    <n v="25019"/>
    <n v="43790"/>
    <s v="MA"/>
    <s v="Nantucket MA"/>
    <s v="Nantucket town, Nantucket MA"/>
    <s v="Nantucket"/>
    <s v="Barnstable (East), Dukes &amp; Nantucket Counties--Outer Cape Cod Towns"/>
    <n v="12169"/>
    <n v="0.1079"/>
    <x v="18"/>
    <x v="1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C9752C9-B09D-4E21-9439-55F46327FE4F}"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D76" firstHeaderRow="1" firstDataRow="1" firstDataCol="3"/>
  <pivotFields count="13">
    <pivotField showAll="0"/>
    <pivotField axis="axisRow" outline="0" showAll="0" defaultSubtotal="0">
      <items count="5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s>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showAll="0"/>
    <pivotField dataField="1" showAll="0"/>
    <pivotField axis="axisRow" outline="0" showAll="0" defaultSubtotal="0">
      <items count="19">
        <item x="16"/>
        <item x="8"/>
        <item x="11"/>
        <item x="10"/>
        <item x="9"/>
        <item x="0"/>
        <item x="1"/>
        <item x="12"/>
        <item x="13"/>
        <item x="14"/>
        <item x="15"/>
        <item x="2"/>
        <item x="3"/>
        <item x="6"/>
        <item x="7"/>
        <item x="4"/>
        <item x="5"/>
        <item x="17"/>
        <item x="18"/>
      </items>
      <extLst>
        <ext xmlns:x14="http://schemas.microsoft.com/office/spreadsheetml/2009/9/main" uri="{2946ED86-A175-432a-8AC1-64E0C546D7DE}">
          <x14:pivotField fillDownLabels="1"/>
        </ext>
      </extLst>
    </pivotField>
    <pivotField axis="axisRow" outline="0" showAll="0" defaultSubtotal="0">
      <items count="19">
        <item x="16"/>
        <item x="1"/>
        <item x="8"/>
        <item x="11"/>
        <item x="17"/>
        <item x="7"/>
        <item x="14"/>
        <item x="4"/>
        <item x="2"/>
        <item x="10"/>
        <item x="9"/>
        <item x="18"/>
        <item x="15"/>
        <item x="0"/>
        <item x="12"/>
        <item x="3"/>
        <item x="13"/>
        <item x="5"/>
        <item x="6"/>
      </items>
      <extLst>
        <ext xmlns:x14="http://schemas.microsoft.com/office/spreadsheetml/2009/9/main" uri="{2946ED86-A175-432a-8AC1-64E0C546D7DE}">
          <x14:pivotField fillDownLabels="1"/>
        </ext>
      </extLst>
    </pivotField>
  </pivotFields>
  <rowFields count="3">
    <field x="11"/>
    <field x="12"/>
    <field x="1"/>
  </rowFields>
  <rowItems count="73">
    <i>
      <x/>
      <x/>
      <x v="52"/>
    </i>
    <i r="2">
      <x v="53"/>
    </i>
    <i>
      <x v="1"/>
      <x v="2"/>
      <x v="13"/>
    </i>
    <i r="2">
      <x v="16"/>
    </i>
    <i r="2">
      <x v="17"/>
    </i>
    <i r="2">
      <x v="18"/>
    </i>
    <i r="2">
      <x v="19"/>
    </i>
    <i r="2">
      <x v="20"/>
    </i>
    <i r="2">
      <x v="21"/>
    </i>
    <i r="2">
      <x v="22"/>
    </i>
    <i r="2">
      <x v="23"/>
    </i>
    <i r="2">
      <x v="24"/>
    </i>
    <i r="2">
      <x v="25"/>
    </i>
    <i r="2">
      <x v="28"/>
    </i>
    <i r="2">
      <x v="29"/>
    </i>
    <i r="2">
      <x v="30"/>
    </i>
    <i r="2">
      <x v="31"/>
    </i>
    <i r="2">
      <x v="32"/>
    </i>
    <i r="2">
      <x v="33"/>
    </i>
    <i r="2">
      <x v="34"/>
    </i>
    <i r="2">
      <x v="35"/>
    </i>
    <i r="2">
      <x v="36"/>
    </i>
    <i r="2">
      <x v="37"/>
    </i>
    <i r="2">
      <x v="38"/>
    </i>
    <i r="2">
      <x v="39"/>
    </i>
    <i r="2">
      <x v="40"/>
    </i>
    <i r="2">
      <x v="41"/>
    </i>
    <i r="2">
      <x v="42"/>
    </i>
    <i r="2">
      <x v="43"/>
    </i>
    <i r="2">
      <x v="49"/>
    </i>
    <i r="2">
      <x v="50"/>
    </i>
    <i r="2">
      <x v="51"/>
    </i>
    <i>
      <x v="2"/>
      <x v="3"/>
      <x v="42"/>
    </i>
    <i r="2">
      <x v="48"/>
    </i>
    <i r="2">
      <x v="49"/>
    </i>
    <i r="2">
      <x v="51"/>
    </i>
    <i>
      <x v="3"/>
      <x v="9"/>
      <x v="26"/>
    </i>
    <i r="2">
      <x v="27"/>
    </i>
    <i r="2">
      <x v="28"/>
    </i>
    <i>
      <x v="4"/>
      <x v="10"/>
      <x v="13"/>
    </i>
    <i r="2">
      <x v="14"/>
    </i>
    <i r="2">
      <x v="15"/>
    </i>
    <i>
      <x v="5"/>
      <x v="13"/>
      <x/>
    </i>
    <i>
      <x v="6"/>
      <x v="1"/>
      <x/>
    </i>
    <i>
      <x v="7"/>
      <x v="14"/>
      <x v="44"/>
    </i>
    <i r="2">
      <x v="46"/>
    </i>
    <i r="2">
      <x v="47"/>
    </i>
    <i>
      <x v="8"/>
      <x v="16"/>
      <x v="45"/>
    </i>
    <i>
      <x v="9"/>
      <x v="6"/>
      <x v="45"/>
    </i>
    <i>
      <x v="10"/>
      <x v="12"/>
      <x v="46"/>
    </i>
    <i r="2">
      <x v="47"/>
    </i>
    <i>
      <x v="11"/>
      <x v="8"/>
      <x v="1"/>
    </i>
    <i>
      <x v="12"/>
      <x v="15"/>
      <x v="1"/>
    </i>
    <i r="2">
      <x v="2"/>
    </i>
    <i r="2">
      <x v="3"/>
    </i>
    <i r="2">
      <x v="4"/>
    </i>
    <i r="2">
      <x v="5"/>
    </i>
    <i>
      <x v="13"/>
      <x v="18"/>
      <x v="6"/>
    </i>
    <i r="2">
      <x v="8"/>
    </i>
    <i r="2">
      <x v="9"/>
    </i>
    <i r="2">
      <x v="10"/>
    </i>
    <i r="2">
      <x v="11"/>
    </i>
    <i r="2">
      <x v="12"/>
    </i>
    <i>
      <x v="14"/>
      <x v="5"/>
      <x v="7"/>
    </i>
    <i r="2">
      <x v="8"/>
    </i>
    <i r="2">
      <x v="12"/>
    </i>
    <i>
      <x v="15"/>
      <x v="7"/>
      <x v="6"/>
    </i>
    <i r="2">
      <x v="7"/>
    </i>
    <i>
      <x v="16"/>
      <x v="17"/>
      <x v="6"/>
    </i>
    <i r="2">
      <x v="11"/>
    </i>
    <i>
      <x v="17"/>
      <x v="4"/>
      <x v="53"/>
    </i>
    <i>
      <x v="18"/>
      <x v="11"/>
      <x v="53"/>
    </i>
    <i t="grand">
      <x/>
    </i>
  </rowItems>
  <colItems count="1">
    <i/>
  </colItems>
  <dataFields count="1">
    <dataField name="Sum of puma22-to-cousub20 allocation factor"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nlihc.org/gap/state/ma%20as%20of%20November%2021"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8.xml.rels><?xml version="1.0" encoding="UTF-8" standalone="yes"?>
<Relationships xmlns="http://schemas.openxmlformats.org/package/2006/relationships"><Relationship Id="rId1" Type="http://schemas.openxmlformats.org/officeDocument/2006/relationships/hyperlink" Target="https://mcdc.missouri.edu/temp/geocorr2022_2432204552.csv" TargetMode="External"/></Relationships>
</file>

<file path=xl/worksheets/_rels/sheet2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AAB4D-DB59-4A5D-911A-D1896B1D76D0}">
  <dimension ref="A1:B3"/>
  <sheetViews>
    <sheetView tabSelected="1" workbookViewId="0">
      <selection activeCell="B2" sqref="B2"/>
    </sheetView>
  </sheetViews>
  <sheetFormatPr defaultRowHeight="15" x14ac:dyDescent="0.25"/>
  <sheetData>
    <row r="1" spans="1:2" x14ac:dyDescent="0.25">
      <c r="A1" s="18" t="s">
        <v>2376</v>
      </c>
    </row>
    <row r="2" spans="1:2" x14ac:dyDescent="0.25">
      <c r="B2" t="s">
        <v>2377</v>
      </c>
    </row>
    <row r="3" spans="1:2" x14ac:dyDescent="0.25">
      <c r="B3" s="250" t="s">
        <v>2254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89371-D532-45EE-98FB-55B1149E410F}">
  <dimension ref="A12:J169"/>
  <sheetViews>
    <sheetView workbookViewId="0">
      <selection activeCell="B17" sqref="B17"/>
    </sheetView>
  </sheetViews>
  <sheetFormatPr defaultRowHeight="15" x14ac:dyDescent="0.25"/>
  <cols>
    <col min="1" max="1" width="36.85546875" customWidth="1"/>
  </cols>
  <sheetData>
    <row r="12" spans="1:10" x14ac:dyDescent="0.25">
      <c r="A12" t="s">
        <v>200</v>
      </c>
      <c r="J12" t="s">
        <v>116</v>
      </c>
    </row>
    <row r="14" spans="1:10" x14ac:dyDescent="0.25">
      <c r="A14" s="18" t="s">
        <v>2076</v>
      </c>
    </row>
    <row r="15" spans="1:10" ht="60" x14ac:dyDescent="0.25">
      <c r="A15" s="109" t="s">
        <v>2077</v>
      </c>
      <c r="F15" s="1" t="s">
        <v>2078</v>
      </c>
      <c r="G15" s="1" t="s">
        <v>2079</v>
      </c>
    </row>
    <row r="16" spans="1:10" x14ac:dyDescent="0.25">
      <c r="A16" s="106" t="s">
        <v>1949</v>
      </c>
      <c r="B16" s="106" t="s">
        <v>179</v>
      </c>
      <c r="C16" s="106" t="s">
        <v>180</v>
      </c>
      <c r="D16" s="106" t="s">
        <v>184</v>
      </c>
      <c r="E16" s="106" t="s">
        <v>185</v>
      </c>
    </row>
    <row r="17" spans="1:7" x14ac:dyDescent="0.25">
      <c r="A17" s="107" t="s">
        <v>108</v>
      </c>
      <c r="B17" s="108">
        <v>58632</v>
      </c>
      <c r="C17" s="108">
        <v>79380</v>
      </c>
      <c r="D17" s="108">
        <v>314359</v>
      </c>
      <c r="E17" s="108">
        <v>14194</v>
      </c>
      <c r="F17" s="87">
        <f>E17/SUM(B17:E17)</f>
        <v>3.0422342010223657E-2</v>
      </c>
      <c r="G17" s="87">
        <f>E17/(E17+D17)</f>
        <v>4.3201553478434226E-2</v>
      </c>
    </row>
    <row r="18" spans="1:7" x14ac:dyDescent="0.25">
      <c r="A18" s="107" t="s">
        <v>109</v>
      </c>
      <c r="B18" s="108">
        <v>140180</v>
      </c>
      <c r="C18" s="108">
        <v>103693</v>
      </c>
      <c r="D18" s="108">
        <v>174502</v>
      </c>
      <c r="E18" s="108">
        <v>6050</v>
      </c>
      <c r="F18" s="87">
        <f>E18/SUM(B18:E18)</f>
        <v>1.4254579725510986E-2</v>
      </c>
      <c r="G18" s="87">
        <f>E18/(E18+D18)</f>
        <v>3.3508352164473391E-2</v>
      </c>
    </row>
    <row r="19" spans="1:7" x14ac:dyDescent="0.25">
      <c r="A19" s="107" t="s">
        <v>110</v>
      </c>
      <c r="B19" s="108">
        <v>895200</v>
      </c>
      <c r="C19" s="108">
        <v>329702</v>
      </c>
      <c r="D19" s="108">
        <v>375642</v>
      </c>
      <c r="E19" s="108">
        <v>11289</v>
      </c>
      <c r="F19" s="87">
        <f>E19/SUM(B19:E19)</f>
        <v>7.0038273195796343E-3</v>
      </c>
      <c r="G19" s="87">
        <f>E19/(E19+D19)</f>
        <v>2.9175744512587514E-2</v>
      </c>
    </row>
    <row r="20" spans="1:7" x14ac:dyDescent="0.25">
      <c r="A20" s="107" t="s">
        <v>111</v>
      </c>
      <c r="B20" s="108">
        <v>63502</v>
      </c>
      <c r="C20" s="108">
        <v>75208</v>
      </c>
      <c r="D20" s="108">
        <v>152762</v>
      </c>
      <c r="E20" s="108">
        <v>6690</v>
      </c>
      <c r="F20" s="87">
        <f>E20/SUM(B20:E20)</f>
        <v>2.2437466880420712E-2</v>
      </c>
      <c r="G20" s="87">
        <f>E20/(E20+D20)</f>
        <v>4.1956199984948449E-2</v>
      </c>
    </row>
    <row r="22" spans="1:7" x14ac:dyDescent="0.25">
      <c r="A22" s="110" t="s">
        <v>2081</v>
      </c>
    </row>
    <row r="23" spans="1:7" x14ac:dyDescent="0.25">
      <c r="A23" t="s">
        <v>2082</v>
      </c>
    </row>
    <row r="24" spans="1:7" x14ac:dyDescent="0.25">
      <c r="A24" s="109" t="s">
        <v>2080</v>
      </c>
    </row>
    <row r="27" spans="1:7" x14ac:dyDescent="0.25">
      <c r="A27" t="s">
        <v>2084</v>
      </c>
      <c r="B27" t="s">
        <v>2083</v>
      </c>
    </row>
    <row r="28" spans="1:7" x14ac:dyDescent="0.25">
      <c r="A28" s="111" t="s">
        <v>127</v>
      </c>
      <c r="B28" s="111" t="s">
        <v>228</v>
      </c>
      <c r="C28" s="111" t="s">
        <v>148</v>
      </c>
    </row>
    <row r="29" spans="1:7" x14ac:dyDescent="0.25">
      <c r="A29" s="112" t="s">
        <v>184</v>
      </c>
      <c r="B29" s="113">
        <v>4</v>
      </c>
      <c r="C29" s="113">
        <v>692</v>
      </c>
    </row>
    <row r="30" spans="1:7" x14ac:dyDescent="0.25">
      <c r="A30" s="112" t="s">
        <v>184</v>
      </c>
      <c r="B30" s="113">
        <v>10</v>
      </c>
      <c r="C30" s="113">
        <v>721</v>
      </c>
    </row>
    <row r="31" spans="1:7" x14ac:dyDescent="0.25">
      <c r="A31" s="112" t="s">
        <v>184</v>
      </c>
      <c r="B31" s="113">
        <v>20</v>
      </c>
      <c r="C31" s="113">
        <v>903</v>
      </c>
    </row>
    <row r="32" spans="1:7" x14ac:dyDescent="0.25">
      <c r="A32" s="112" t="s">
        <v>184</v>
      </c>
      <c r="B32" s="113">
        <v>30</v>
      </c>
      <c r="C32" s="113">
        <v>1257</v>
      </c>
    </row>
    <row r="33" spans="1:3" x14ac:dyDescent="0.25">
      <c r="A33" s="112" t="s">
        <v>184</v>
      </c>
      <c r="B33" s="113">
        <v>40</v>
      </c>
      <c r="C33" s="113">
        <v>640</v>
      </c>
    </row>
    <row r="34" spans="1:3" x14ac:dyDescent="0.25">
      <c r="A34" s="112" t="s">
        <v>184</v>
      </c>
      <c r="B34" s="113">
        <v>50</v>
      </c>
      <c r="C34" s="113">
        <v>600</v>
      </c>
    </row>
    <row r="35" spans="1:3" x14ac:dyDescent="0.25">
      <c r="A35" s="112" t="s">
        <v>184</v>
      </c>
      <c r="B35" s="113">
        <v>60</v>
      </c>
      <c r="C35" s="113">
        <v>534</v>
      </c>
    </row>
    <row r="36" spans="1:3" x14ac:dyDescent="0.25">
      <c r="A36" s="112" t="s">
        <v>184</v>
      </c>
      <c r="B36" s="113">
        <v>70</v>
      </c>
      <c r="C36" s="113">
        <v>409</v>
      </c>
    </row>
    <row r="37" spans="1:3" x14ac:dyDescent="0.25">
      <c r="A37" s="112" t="s">
        <v>184</v>
      </c>
      <c r="B37" s="113">
        <v>80</v>
      </c>
      <c r="C37" s="113">
        <v>884</v>
      </c>
    </row>
    <row r="38" spans="1:3" x14ac:dyDescent="0.25">
      <c r="A38" s="112" t="s">
        <v>184</v>
      </c>
      <c r="B38" s="113">
        <v>90</v>
      </c>
      <c r="C38" s="113">
        <v>455</v>
      </c>
    </row>
    <row r="39" spans="1:3" x14ac:dyDescent="0.25">
      <c r="A39" s="112" t="s">
        <v>184</v>
      </c>
      <c r="B39" s="113">
        <v>100</v>
      </c>
      <c r="C39" s="113">
        <v>3319</v>
      </c>
    </row>
    <row r="40" spans="1:3" x14ac:dyDescent="0.25">
      <c r="A40" s="112" t="s">
        <v>184</v>
      </c>
      <c r="B40" s="113">
        <v>110</v>
      </c>
      <c r="C40" s="113">
        <v>1734</v>
      </c>
    </row>
    <row r="41" spans="1:3" x14ac:dyDescent="0.25">
      <c r="A41" s="112" t="s">
        <v>184</v>
      </c>
      <c r="B41" s="113">
        <v>120</v>
      </c>
      <c r="C41" s="113">
        <v>1259</v>
      </c>
    </row>
    <row r="42" spans="1:3" x14ac:dyDescent="0.25">
      <c r="A42" s="112" t="s">
        <v>184</v>
      </c>
      <c r="B42" s="113">
        <v>130</v>
      </c>
      <c r="C42" s="113">
        <v>1314</v>
      </c>
    </row>
    <row r="43" spans="1:3" x14ac:dyDescent="0.25">
      <c r="A43" s="112" t="s">
        <v>184</v>
      </c>
      <c r="B43" s="113">
        <v>140</v>
      </c>
      <c r="C43" s="113">
        <v>957</v>
      </c>
    </row>
    <row r="44" spans="1:3" x14ac:dyDescent="0.25">
      <c r="A44" s="112" t="s">
        <v>184</v>
      </c>
      <c r="B44" s="113">
        <v>150</v>
      </c>
      <c r="C44" s="113">
        <v>2246</v>
      </c>
    </row>
    <row r="45" spans="1:3" x14ac:dyDescent="0.25">
      <c r="A45" s="112" t="s">
        <v>184</v>
      </c>
      <c r="B45" s="113">
        <v>160</v>
      </c>
      <c r="C45" s="113">
        <v>858</v>
      </c>
    </row>
    <row r="46" spans="1:3" x14ac:dyDescent="0.25">
      <c r="A46" s="112" t="s">
        <v>184</v>
      </c>
      <c r="B46" s="113">
        <v>170</v>
      </c>
      <c r="C46" s="113">
        <v>1635</v>
      </c>
    </row>
    <row r="47" spans="1:3" x14ac:dyDescent="0.25">
      <c r="A47" s="112" t="s">
        <v>184</v>
      </c>
      <c r="B47" s="113">
        <v>180</v>
      </c>
      <c r="C47" s="113">
        <v>1788</v>
      </c>
    </row>
    <row r="48" spans="1:3" x14ac:dyDescent="0.25">
      <c r="A48" s="112" t="s">
        <v>184</v>
      </c>
      <c r="B48" s="113">
        <v>190</v>
      </c>
      <c r="C48" s="113">
        <v>2303</v>
      </c>
    </row>
    <row r="49" spans="1:3" x14ac:dyDescent="0.25">
      <c r="A49" s="112" t="s">
        <v>184</v>
      </c>
      <c r="B49" s="113">
        <v>200</v>
      </c>
      <c r="C49" s="113">
        <v>3411</v>
      </c>
    </row>
    <row r="50" spans="1:3" x14ac:dyDescent="0.25">
      <c r="A50" s="112" t="s">
        <v>184</v>
      </c>
      <c r="B50" s="113">
        <v>210</v>
      </c>
      <c r="C50" s="113">
        <v>3096</v>
      </c>
    </row>
    <row r="51" spans="1:3" x14ac:dyDescent="0.25">
      <c r="A51" s="112" t="s">
        <v>184</v>
      </c>
      <c r="B51" s="113">
        <v>220</v>
      </c>
      <c r="C51" s="113">
        <v>1296</v>
      </c>
    </row>
    <row r="52" spans="1:3" x14ac:dyDescent="0.25">
      <c r="A52" s="112" t="s">
        <v>184</v>
      </c>
      <c r="B52" s="113">
        <v>230</v>
      </c>
      <c r="C52" s="113">
        <v>2819</v>
      </c>
    </row>
    <row r="53" spans="1:3" x14ac:dyDescent="0.25">
      <c r="A53" s="112" t="s">
        <v>184</v>
      </c>
      <c r="B53" s="113">
        <v>240</v>
      </c>
      <c r="C53" s="113">
        <v>4670</v>
      </c>
    </row>
    <row r="54" spans="1:3" x14ac:dyDescent="0.25">
      <c r="A54" s="112" t="s">
        <v>184</v>
      </c>
      <c r="B54" s="113">
        <v>250</v>
      </c>
      <c r="C54" s="113">
        <v>5389</v>
      </c>
    </row>
    <row r="55" spans="1:3" x14ac:dyDescent="0.25">
      <c r="A55" s="112" t="s">
        <v>184</v>
      </c>
      <c r="B55" s="113">
        <v>260</v>
      </c>
      <c r="C55" s="113">
        <v>2555</v>
      </c>
    </row>
    <row r="56" spans="1:3" x14ac:dyDescent="0.25">
      <c r="A56" s="112" t="s">
        <v>184</v>
      </c>
      <c r="B56" s="113">
        <v>270</v>
      </c>
      <c r="C56" s="113">
        <v>2450</v>
      </c>
    </row>
    <row r="57" spans="1:3" x14ac:dyDescent="0.25">
      <c r="A57" s="112" t="s">
        <v>184</v>
      </c>
      <c r="B57" s="113">
        <v>280</v>
      </c>
      <c r="C57" s="113">
        <v>6678</v>
      </c>
    </row>
    <row r="58" spans="1:3" x14ac:dyDescent="0.25">
      <c r="A58" s="112" t="s">
        <v>184</v>
      </c>
      <c r="B58" s="113">
        <v>290</v>
      </c>
      <c r="C58" s="113">
        <v>4013</v>
      </c>
    </row>
    <row r="59" spans="1:3" x14ac:dyDescent="0.25">
      <c r="A59" s="112" t="s">
        <v>184</v>
      </c>
      <c r="B59" s="113">
        <v>300</v>
      </c>
      <c r="C59" s="113">
        <v>8130</v>
      </c>
    </row>
    <row r="60" spans="1:3" x14ac:dyDescent="0.25">
      <c r="A60" s="112" t="s">
        <v>184</v>
      </c>
      <c r="B60" s="113">
        <v>310</v>
      </c>
      <c r="C60" s="113">
        <v>6368</v>
      </c>
    </row>
    <row r="61" spans="1:3" x14ac:dyDescent="0.25">
      <c r="A61" s="112" t="s">
        <v>184</v>
      </c>
      <c r="B61" s="113">
        <v>320</v>
      </c>
      <c r="C61" s="113">
        <v>1683</v>
      </c>
    </row>
    <row r="62" spans="1:3" x14ac:dyDescent="0.25">
      <c r="A62" s="112" t="s">
        <v>184</v>
      </c>
      <c r="B62" s="113">
        <v>330</v>
      </c>
      <c r="C62" s="113">
        <v>2837</v>
      </c>
    </row>
    <row r="63" spans="1:3" x14ac:dyDescent="0.25">
      <c r="A63" s="112" t="s">
        <v>184</v>
      </c>
      <c r="B63" s="113">
        <v>340</v>
      </c>
      <c r="C63" s="113">
        <v>2906</v>
      </c>
    </row>
    <row r="64" spans="1:3" x14ac:dyDescent="0.25">
      <c r="A64" s="112" t="s">
        <v>184</v>
      </c>
      <c r="B64" s="113">
        <v>350</v>
      </c>
      <c r="C64" s="113">
        <v>3925</v>
      </c>
    </row>
    <row r="65" spans="1:3" x14ac:dyDescent="0.25">
      <c r="A65" s="112" t="s">
        <v>184</v>
      </c>
      <c r="B65" s="113">
        <v>360</v>
      </c>
      <c r="C65" s="113">
        <v>3283</v>
      </c>
    </row>
    <row r="66" spans="1:3" x14ac:dyDescent="0.25">
      <c r="A66" s="112" t="s">
        <v>184</v>
      </c>
      <c r="B66" s="113">
        <v>370</v>
      </c>
      <c r="C66" s="113">
        <v>1747</v>
      </c>
    </row>
    <row r="67" spans="1:3" x14ac:dyDescent="0.25">
      <c r="A67" s="112" t="s">
        <v>184</v>
      </c>
      <c r="B67" s="113">
        <v>380</v>
      </c>
      <c r="C67" s="113">
        <v>2374</v>
      </c>
    </row>
    <row r="68" spans="1:3" x14ac:dyDescent="0.25">
      <c r="A68" s="112" t="s">
        <v>184</v>
      </c>
      <c r="B68" s="113">
        <v>390</v>
      </c>
      <c r="C68" s="113">
        <v>1957</v>
      </c>
    </row>
    <row r="69" spans="1:3" x14ac:dyDescent="0.25">
      <c r="A69" s="112" t="s">
        <v>184</v>
      </c>
      <c r="B69" s="113">
        <v>400</v>
      </c>
      <c r="C69" s="113">
        <v>6120</v>
      </c>
    </row>
    <row r="70" spans="1:3" x14ac:dyDescent="0.25">
      <c r="A70" s="112" t="s">
        <v>184</v>
      </c>
      <c r="B70" s="113">
        <v>410</v>
      </c>
      <c r="C70" s="113">
        <v>1874</v>
      </c>
    </row>
    <row r="71" spans="1:3" x14ac:dyDescent="0.25">
      <c r="A71" s="112" t="s">
        <v>184</v>
      </c>
      <c r="B71" s="113">
        <v>420</v>
      </c>
      <c r="C71" s="113">
        <v>3079</v>
      </c>
    </row>
    <row r="72" spans="1:3" x14ac:dyDescent="0.25">
      <c r="A72" s="112" t="s">
        <v>184</v>
      </c>
      <c r="B72" s="113">
        <v>430</v>
      </c>
      <c r="C72" s="113">
        <v>3412</v>
      </c>
    </row>
    <row r="73" spans="1:3" x14ac:dyDescent="0.25">
      <c r="A73" s="112" t="s">
        <v>184</v>
      </c>
      <c r="B73" s="113">
        <v>440</v>
      </c>
      <c r="C73" s="113">
        <v>3765</v>
      </c>
    </row>
    <row r="74" spans="1:3" x14ac:dyDescent="0.25">
      <c r="A74" s="112" t="s">
        <v>184</v>
      </c>
      <c r="B74" s="113">
        <v>450</v>
      </c>
      <c r="C74" s="113">
        <v>4336</v>
      </c>
    </row>
    <row r="75" spans="1:3" x14ac:dyDescent="0.25">
      <c r="A75" s="112" t="s">
        <v>184</v>
      </c>
      <c r="B75" s="113">
        <v>460</v>
      </c>
      <c r="C75" s="113">
        <v>2375</v>
      </c>
    </row>
    <row r="76" spans="1:3" x14ac:dyDescent="0.25">
      <c r="A76" s="112" t="s">
        <v>184</v>
      </c>
      <c r="B76" s="113">
        <v>470</v>
      </c>
      <c r="C76" s="113">
        <v>1813</v>
      </c>
    </row>
    <row r="77" spans="1:3" x14ac:dyDescent="0.25">
      <c r="A77" s="112" t="s">
        <v>184</v>
      </c>
      <c r="B77" s="113">
        <v>480</v>
      </c>
      <c r="C77" s="113">
        <v>1699</v>
      </c>
    </row>
    <row r="78" spans="1:3" x14ac:dyDescent="0.25">
      <c r="A78" s="112" t="s">
        <v>184</v>
      </c>
      <c r="B78" s="113">
        <v>490</v>
      </c>
      <c r="C78" s="113">
        <v>1007</v>
      </c>
    </row>
    <row r="79" spans="1:3" x14ac:dyDescent="0.25">
      <c r="A79" s="112" t="s">
        <v>184</v>
      </c>
      <c r="B79" s="113">
        <v>500</v>
      </c>
      <c r="C79" s="113">
        <v>7585</v>
      </c>
    </row>
    <row r="80" spans="1:3" x14ac:dyDescent="0.25">
      <c r="A80" s="112" t="s">
        <v>184</v>
      </c>
      <c r="B80" s="113">
        <v>510</v>
      </c>
      <c r="C80" s="113">
        <v>2670</v>
      </c>
    </row>
    <row r="81" spans="1:3" x14ac:dyDescent="0.25">
      <c r="A81" s="112" t="s">
        <v>184</v>
      </c>
      <c r="B81" s="113">
        <v>520</v>
      </c>
      <c r="C81" s="113">
        <v>1817</v>
      </c>
    </row>
    <row r="82" spans="1:3" x14ac:dyDescent="0.25">
      <c r="A82" s="112" t="s">
        <v>184</v>
      </c>
      <c r="B82" s="113">
        <v>530</v>
      </c>
      <c r="C82" s="113">
        <v>1793</v>
      </c>
    </row>
    <row r="83" spans="1:3" x14ac:dyDescent="0.25">
      <c r="A83" s="112" t="s">
        <v>184</v>
      </c>
      <c r="B83" s="113">
        <v>540</v>
      </c>
      <c r="C83" s="113">
        <v>1177</v>
      </c>
    </row>
    <row r="84" spans="1:3" x14ac:dyDescent="0.25">
      <c r="A84" s="112" t="s">
        <v>184</v>
      </c>
      <c r="B84" s="113">
        <v>550</v>
      </c>
      <c r="C84" s="113">
        <v>2717</v>
      </c>
    </row>
    <row r="85" spans="1:3" x14ac:dyDescent="0.25">
      <c r="A85" s="112" t="s">
        <v>184</v>
      </c>
      <c r="B85" s="113">
        <v>560</v>
      </c>
      <c r="C85" s="113">
        <v>3170</v>
      </c>
    </row>
    <row r="86" spans="1:3" x14ac:dyDescent="0.25">
      <c r="A86" s="112" t="s">
        <v>184</v>
      </c>
      <c r="B86" s="113">
        <v>570</v>
      </c>
      <c r="C86" s="113">
        <v>1646</v>
      </c>
    </row>
    <row r="87" spans="1:3" x14ac:dyDescent="0.25">
      <c r="A87" s="112" t="s">
        <v>184</v>
      </c>
      <c r="B87" s="113">
        <v>580</v>
      </c>
      <c r="C87" s="113">
        <v>1264</v>
      </c>
    </row>
    <row r="88" spans="1:3" x14ac:dyDescent="0.25">
      <c r="A88" s="112" t="s">
        <v>184</v>
      </c>
      <c r="B88" s="113">
        <v>590</v>
      </c>
      <c r="C88" s="113">
        <v>1323</v>
      </c>
    </row>
    <row r="89" spans="1:3" x14ac:dyDescent="0.25">
      <c r="A89" s="112" t="s">
        <v>184</v>
      </c>
      <c r="B89" s="113">
        <v>600</v>
      </c>
      <c r="C89" s="113">
        <v>10392</v>
      </c>
    </row>
    <row r="90" spans="1:3" x14ac:dyDescent="0.25">
      <c r="A90" s="112" t="s">
        <v>184</v>
      </c>
      <c r="B90" s="113">
        <v>610</v>
      </c>
      <c r="C90" s="113">
        <v>792</v>
      </c>
    </row>
    <row r="91" spans="1:3" x14ac:dyDescent="0.25">
      <c r="A91" s="112" t="s">
        <v>184</v>
      </c>
      <c r="B91" s="113">
        <v>620</v>
      </c>
      <c r="C91" s="113">
        <v>1549</v>
      </c>
    </row>
    <row r="92" spans="1:3" x14ac:dyDescent="0.25">
      <c r="A92" s="112" t="s">
        <v>184</v>
      </c>
      <c r="B92" s="113">
        <v>630</v>
      </c>
      <c r="C92" s="113">
        <v>1911</v>
      </c>
    </row>
    <row r="93" spans="1:3" x14ac:dyDescent="0.25">
      <c r="A93" s="112" t="s">
        <v>184</v>
      </c>
      <c r="B93" s="113">
        <v>640</v>
      </c>
      <c r="C93" s="113">
        <v>496</v>
      </c>
    </row>
    <row r="94" spans="1:3" x14ac:dyDescent="0.25">
      <c r="A94" s="112" t="s">
        <v>184</v>
      </c>
      <c r="B94" s="113">
        <v>650</v>
      </c>
      <c r="C94" s="113">
        <v>4552</v>
      </c>
    </row>
    <row r="95" spans="1:3" x14ac:dyDescent="0.25">
      <c r="A95" s="112" t="s">
        <v>184</v>
      </c>
      <c r="B95" s="113">
        <v>660</v>
      </c>
      <c r="C95" s="113">
        <v>2472</v>
      </c>
    </row>
    <row r="96" spans="1:3" x14ac:dyDescent="0.25">
      <c r="A96" s="112" t="s">
        <v>184</v>
      </c>
      <c r="B96" s="113">
        <v>670</v>
      </c>
      <c r="C96" s="113">
        <v>2086</v>
      </c>
    </row>
    <row r="97" spans="1:3" x14ac:dyDescent="0.25">
      <c r="A97" s="112" t="s">
        <v>184</v>
      </c>
      <c r="B97" s="113">
        <v>680</v>
      </c>
      <c r="C97" s="113">
        <v>3569</v>
      </c>
    </row>
    <row r="98" spans="1:3" x14ac:dyDescent="0.25">
      <c r="A98" s="112" t="s">
        <v>184</v>
      </c>
      <c r="B98" s="113">
        <v>690</v>
      </c>
      <c r="C98" s="113">
        <v>1548</v>
      </c>
    </row>
    <row r="99" spans="1:3" x14ac:dyDescent="0.25">
      <c r="A99" s="112" t="s">
        <v>184</v>
      </c>
      <c r="B99" s="113">
        <v>700</v>
      </c>
      <c r="C99" s="113">
        <v>12059</v>
      </c>
    </row>
    <row r="100" spans="1:3" x14ac:dyDescent="0.25">
      <c r="A100" s="112" t="s">
        <v>184</v>
      </c>
      <c r="B100" s="113">
        <v>710</v>
      </c>
      <c r="C100" s="113">
        <v>481</v>
      </c>
    </row>
    <row r="101" spans="1:3" x14ac:dyDescent="0.25">
      <c r="A101" s="112" t="s">
        <v>184</v>
      </c>
      <c r="B101" s="113">
        <v>720</v>
      </c>
      <c r="C101" s="113">
        <v>1178</v>
      </c>
    </row>
    <row r="102" spans="1:3" x14ac:dyDescent="0.25">
      <c r="A102" s="112" t="s">
        <v>184</v>
      </c>
      <c r="B102" s="113">
        <v>730</v>
      </c>
      <c r="C102" s="113">
        <v>2039</v>
      </c>
    </row>
    <row r="103" spans="1:3" x14ac:dyDescent="0.25">
      <c r="A103" s="112" t="s">
        <v>184</v>
      </c>
      <c r="B103" s="113">
        <v>740</v>
      </c>
      <c r="C103" s="113">
        <v>573</v>
      </c>
    </row>
    <row r="104" spans="1:3" x14ac:dyDescent="0.25">
      <c r="A104" s="112" t="s">
        <v>184</v>
      </c>
      <c r="B104" s="113">
        <v>750</v>
      </c>
      <c r="C104" s="113">
        <v>6861</v>
      </c>
    </row>
    <row r="105" spans="1:3" x14ac:dyDescent="0.25">
      <c r="A105" s="112" t="s">
        <v>184</v>
      </c>
      <c r="B105" s="113">
        <v>760</v>
      </c>
      <c r="C105" s="113">
        <v>1658</v>
      </c>
    </row>
    <row r="106" spans="1:3" x14ac:dyDescent="0.25">
      <c r="A106" s="112" t="s">
        <v>184</v>
      </c>
      <c r="B106" s="113">
        <v>770</v>
      </c>
      <c r="C106" s="113">
        <v>775</v>
      </c>
    </row>
    <row r="107" spans="1:3" x14ac:dyDescent="0.25">
      <c r="A107" s="112" t="s">
        <v>184</v>
      </c>
      <c r="B107" s="113">
        <v>780</v>
      </c>
      <c r="C107" s="113">
        <v>1339</v>
      </c>
    </row>
    <row r="108" spans="1:3" x14ac:dyDescent="0.25">
      <c r="A108" s="112" t="s">
        <v>184</v>
      </c>
      <c r="B108" s="113">
        <v>790</v>
      </c>
      <c r="C108" s="113">
        <v>1002</v>
      </c>
    </row>
    <row r="109" spans="1:3" x14ac:dyDescent="0.25">
      <c r="A109" s="112" t="s">
        <v>184</v>
      </c>
      <c r="B109" s="113">
        <v>800</v>
      </c>
      <c r="C109" s="113">
        <v>17876</v>
      </c>
    </row>
    <row r="110" spans="1:3" x14ac:dyDescent="0.25">
      <c r="A110" s="112" t="s">
        <v>184</v>
      </c>
      <c r="B110" s="113">
        <v>810</v>
      </c>
      <c r="C110" s="113">
        <v>1130</v>
      </c>
    </row>
    <row r="111" spans="1:3" x14ac:dyDescent="0.25">
      <c r="A111" s="112" t="s">
        <v>184</v>
      </c>
      <c r="B111" s="113">
        <v>820</v>
      </c>
      <c r="C111" s="113">
        <v>772</v>
      </c>
    </row>
    <row r="112" spans="1:3" x14ac:dyDescent="0.25">
      <c r="A112" s="112" t="s">
        <v>184</v>
      </c>
      <c r="B112" s="113">
        <v>830</v>
      </c>
      <c r="C112" s="113">
        <v>2420</v>
      </c>
    </row>
    <row r="113" spans="1:3" x14ac:dyDescent="0.25">
      <c r="A113" s="112" t="s">
        <v>184</v>
      </c>
      <c r="B113" s="113">
        <v>840</v>
      </c>
      <c r="C113" s="113">
        <v>266</v>
      </c>
    </row>
    <row r="114" spans="1:3" x14ac:dyDescent="0.25">
      <c r="A114" s="112" t="s">
        <v>184</v>
      </c>
      <c r="B114" s="113">
        <v>850</v>
      </c>
      <c r="C114" s="113">
        <v>7860</v>
      </c>
    </row>
    <row r="115" spans="1:3" x14ac:dyDescent="0.25">
      <c r="A115" s="112" t="s">
        <v>184</v>
      </c>
      <c r="B115" s="113">
        <v>860</v>
      </c>
      <c r="C115" s="113">
        <v>1272</v>
      </c>
    </row>
    <row r="116" spans="1:3" x14ac:dyDescent="0.25">
      <c r="A116" s="112" t="s">
        <v>184</v>
      </c>
      <c r="B116" s="113">
        <v>870</v>
      </c>
      <c r="C116" s="113">
        <v>679</v>
      </c>
    </row>
    <row r="117" spans="1:3" x14ac:dyDescent="0.25">
      <c r="A117" s="112" t="s">
        <v>184</v>
      </c>
      <c r="B117" s="113">
        <v>880</v>
      </c>
      <c r="C117" s="113">
        <v>3500</v>
      </c>
    </row>
    <row r="118" spans="1:3" x14ac:dyDescent="0.25">
      <c r="A118" s="112" t="s">
        <v>184</v>
      </c>
      <c r="B118" s="113">
        <v>890</v>
      </c>
      <c r="C118" s="113">
        <v>856</v>
      </c>
    </row>
    <row r="119" spans="1:3" x14ac:dyDescent="0.25">
      <c r="A119" s="112" t="s">
        <v>184</v>
      </c>
      <c r="B119" s="113">
        <v>900</v>
      </c>
      <c r="C119" s="113">
        <v>13318</v>
      </c>
    </row>
    <row r="120" spans="1:3" x14ac:dyDescent="0.25">
      <c r="A120" s="112" t="s">
        <v>184</v>
      </c>
      <c r="B120" s="113">
        <v>910</v>
      </c>
      <c r="C120" s="113">
        <v>627</v>
      </c>
    </row>
    <row r="121" spans="1:3" x14ac:dyDescent="0.25">
      <c r="A121" s="112" t="s">
        <v>184</v>
      </c>
      <c r="B121" s="113">
        <v>920</v>
      </c>
      <c r="C121" s="113">
        <v>397</v>
      </c>
    </row>
    <row r="122" spans="1:3" x14ac:dyDescent="0.25">
      <c r="A122" s="112" t="s">
        <v>184</v>
      </c>
      <c r="B122" s="113">
        <v>930</v>
      </c>
      <c r="C122" s="113">
        <v>2199</v>
      </c>
    </row>
    <row r="123" spans="1:3" x14ac:dyDescent="0.25">
      <c r="A123" s="112" t="s">
        <v>184</v>
      </c>
      <c r="B123" s="113">
        <v>940</v>
      </c>
      <c r="C123" s="113">
        <v>745</v>
      </c>
    </row>
    <row r="124" spans="1:3" x14ac:dyDescent="0.25">
      <c r="A124" s="112" t="s">
        <v>184</v>
      </c>
      <c r="B124" s="113">
        <v>950</v>
      </c>
      <c r="C124" s="113">
        <v>9366</v>
      </c>
    </row>
    <row r="125" spans="1:3" x14ac:dyDescent="0.25">
      <c r="A125" s="112" t="s">
        <v>184</v>
      </c>
      <c r="B125" s="113">
        <v>960</v>
      </c>
      <c r="C125" s="113">
        <v>1110</v>
      </c>
    </row>
    <row r="126" spans="1:3" x14ac:dyDescent="0.25">
      <c r="A126" s="112" t="s">
        <v>184</v>
      </c>
      <c r="B126" s="113">
        <v>970</v>
      </c>
      <c r="C126" s="113">
        <v>759</v>
      </c>
    </row>
    <row r="127" spans="1:3" x14ac:dyDescent="0.25">
      <c r="A127" s="112" t="s">
        <v>184</v>
      </c>
      <c r="B127" s="113">
        <v>980</v>
      </c>
      <c r="C127" s="113">
        <v>3206</v>
      </c>
    </row>
    <row r="128" spans="1:3" x14ac:dyDescent="0.25">
      <c r="A128" s="112" t="s">
        <v>184</v>
      </c>
      <c r="B128" s="113">
        <v>990</v>
      </c>
      <c r="C128" s="113">
        <v>2048</v>
      </c>
    </row>
    <row r="129" spans="1:3" x14ac:dyDescent="0.25">
      <c r="A129" s="112" t="s">
        <v>184</v>
      </c>
      <c r="B129" s="113">
        <v>1000</v>
      </c>
      <c r="C129" s="113">
        <v>28872</v>
      </c>
    </row>
    <row r="130" spans="1:3" x14ac:dyDescent="0.25">
      <c r="A130" s="112" t="s">
        <v>184</v>
      </c>
      <c r="B130" s="113">
        <v>1100</v>
      </c>
      <c r="C130" s="113">
        <v>33584</v>
      </c>
    </row>
    <row r="131" spans="1:3" x14ac:dyDescent="0.25">
      <c r="A131" s="112" t="s">
        <v>184</v>
      </c>
      <c r="B131" s="113">
        <v>1200</v>
      </c>
      <c r="C131" s="113">
        <v>42878</v>
      </c>
    </row>
    <row r="132" spans="1:3" x14ac:dyDescent="0.25">
      <c r="A132" s="112" t="s">
        <v>184</v>
      </c>
      <c r="B132" s="113">
        <v>1300</v>
      </c>
      <c r="C132" s="113">
        <v>40463</v>
      </c>
    </row>
    <row r="133" spans="1:3" x14ac:dyDescent="0.25">
      <c r="A133" s="112" t="s">
        <v>184</v>
      </c>
      <c r="B133" s="113">
        <v>1400</v>
      </c>
      <c r="C133" s="113">
        <v>42504</v>
      </c>
    </row>
    <row r="134" spans="1:3" x14ac:dyDescent="0.25">
      <c r="A134" s="112" t="s">
        <v>184</v>
      </c>
      <c r="B134" s="113">
        <v>1500</v>
      </c>
      <c r="C134" s="113">
        <v>47706</v>
      </c>
    </row>
    <row r="135" spans="1:3" x14ac:dyDescent="0.25">
      <c r="A135" s="112" t="s">
        <v>184</v>
      </c>
      <c r="B135" s="113">
        <v>1600</v>
      </c>
      <c r="C135" s="113">
        <v>39441</v>
      </c>
    </row>
    <row r="136" spans="1:3" x14ac:dyDescent="0.25">
      <c r="A136" s="112" t="s">
        <v>184</v>
      </c>
      <c r="B136" s="113">
        <v>1700</v>
      </c>
      <c r="C136" s="113">
        <v>35864</v>
      </c>
    </row>
    <row r="137" spans="1:3" x14ac:dyDescent="0.25">
      <c r="A137" s="112" t="s">
        <v>184</v>
      </c>
      <c r="B137" s="113">
        <v>1800</v>
      </c>
      <c r="C137" s="113">
        <v>47992</v>
      </c>
    </row>
    <row r="138" spans="1:3" x14ac:dyDescent="0.25">
      <c r="A138" s="112" t="s">
        <v>184</v>
      </c>
      <c r="B138" s="113">
        <v>1900</v>
      </c>
      <c r="C138" s="113">
        <v>37825</v>
      </c>
    </row>
    <row r="139" spans="1:3" x14ac:dyDescent="0.25">
      <c r="A139" s="112" t="s">
        <v>184</v>
      </c>
      <c r="B139" s="113">
        <v>2000</v>
      </c>
      <c r="C139" s="113">
        <v>49631</v>
      </c>
    </row>
    <row r="140" spans="1:3" x14ac:dyDescent="0.25">
      <c r="A140" s="112" t="s">
        <v>184</v>
      </c>
      <c r="B140" s="113">
        <v>2100</v>
      </c>
      <c r="C140" s="113">
        <v>24468</v>
      </c>
    </row>
    <row r="141" spans="1:3" x14ac:dyDescent="0.25">
      <c r="A141" s="112" t="s">
        <v>184</v>
      </c>
      <c r="B141" s="113">
        <v>2200</v>
      </c>
      <c r="C141" s="113">
        <v>28928</v>
      </c>
    </row>
    <row r="142" spans="1:3" x14ac:dyDescent="0.25">
      <c r="A142" s="112" t="s">
        <v>184</v>
      </c>
      <c r="B142" s="113">
        <v>2300</v>
      </c>
      <c r="C142" s="113">
        <v>21170</v>
      </c>
    </row>
    <row r="143" spans="1:3" x14ac:dyDescent="0.25">
      <c r="A143" s="112" t="s">
        <v>184</v>
      </c>
      <c r="B143" s="113">
        <v>2400</v>
      </c>
      <c r="C143" s="113">
        <v>18992</v>
      </c>
    </row>
    <row r="144" spans="1:3" x14ac:dyDescent="0.25">
      <c r="A144" s="112" t="s">
        <v>184</v>
      </c>
      <c r="B144" s="113">
        <v>2500</v>
      </c>
      <c r="C144" s="113">
        <v>25336</v>
      </c>
    </row>
    <row r="145" spans="1:3" x14ac:dyDescent="0.25">
      <c r="A145" s="112" t="s">
        <v>184</v>
      </c>
      <c r="B145" s="113">
        <v>2600</v>
      </c>
      <c r="C145" s="113">
        <v>16443</v>
      </c>
    </row>
    <row r="146" spans="1:3" x14ac:dyDescent="0.25">
      <c r="A146" s="112" t="s">
        <v>184</v>
      </c>
      <c r="B146" s="113">
        <v>2700</v>
      </c>
      <c r="C146" s="113">
        <v>14666</v>
      </c>
    </row>
    <row r="147" spans="1:3" x14ac:dyDescent="0.25">
      <c r="A147" s="112" t="s">
        <v>184</v>
      </c>
      <c r="B147" s="113">
        <v>2800</v>
      </c>
      <c r="C147" s="113">
        <v>17469</v>
      </c>
    </row>
    <row r="148" spans="1:3" x14ac:dyDescent="0.25">
      <c r="A148" s="112" t="s">
        <v>184</v>
      </c>
      <c r="B148" s="113">
        <v>2900</v>
      </c>
      <c r="C148" s="113">
        <v>13627</v>
      </c>
    </row>
    <row r="149" spans="1:3" x14ac:dyDescent="0.25">
      <c r="A149" s="112" t="s">
        <v>184</v>
      </c>
      <c r="B149" s="113">
        <v>3000</v>
      </c>
      <c r="C149" s="113">
        <v>15981</v>
      </c>
    </row>
    <row r="150" spans="1:3" x14ac:dyDescent="0.25">
      <c r="A150" s="112" t="s">
        <v>184</v>
      </c>
      <c r="B150" s="113">
        <v>3100</v>
      </c>
      <c r="C150" s="113">
        <v>7691</v>
      </c>
    </row>
    <row r="151" spans="1:3" x14ac:dyDescent="0.25">
      <c r="A151" s="112" t="s">
        <v>184</v>
      </c>
      <c r="B151" s="113">
        <v>3200</v>
      </c>
      <c r="C151" s="113">
        <v>8852</v>
      </c>
    </row>
    <row r="152" spans="1:3" x14ac:dyDescent="0.25">
      <c r="A152" s="112" t="s">
        <v>184</v>
      </c>
      <c r="B152" s="113">
        <v>3300</v>
      </c>
      <c r="C152" s="113">
        <v>7801</v>
      </c>
    </row>
    <row r="153" spans="1:3" x14ac:dyDescent="0.25">
      <c r="A153" s="112" t="s">
        <v>184</v>
      </c>
      <c r="B153" s="113">
        <v>3400</v>
      </c>
      <c r="C153" s="113">
        <v>7698</v>
      </c>
    </row>
    <row r="154" spans="1:3" x14ac:dyDescent="0.25">
      <c r="A154" s="112" t="s">
        <v>184</v>
      </c>
      <c r="B154" s="113">
        <v>3500</v>
      </c>
      <c r="C154" s="113">
        <v>9114</v>
      </c>
    </row>
    <row r="155" spans="1:3" x14ac:dyDescent="0.25">
      <c r="A155" s="112" t="s">
        <v>184</v>
      </c>
      <c r="B155" s="113">
        <v>3600</v>
      </c>
      <c r="C155" s="113">
        <v>5275</v>
      </c>
    </row>
    <row r="156" spans="1:3" x14ac:dyDescent="0.25">
      <c r="A156" s="112" t="s">
        <v>184</v>
      </c>
      <c r="B156" s="113">
        <v>3700</v>
      </c>
      <c r="C156" s="113">
        <v>3746</v>
      </c>
    </row>
    <row r="157" spans="1:3" x14ac:dyDescent="0.25">
      <c r="A157" s="112" t="s">
        <v>184</v>
      </c>
      <c r="B157" s="113">
        <v>3800</v>
      </c>
      <c r="C157" s="113">
        <v>4180</v>
      </c>
    </row>
    <row r="158" spans="1:3" x14ac:dyDescent="0.25">
      <c r="A158" s="112" t="s">
        <v>184</v>
      </c>
      <c r="B158" s="113">
        <v>3900</v>
      </c>
      <c r="C158" s="113">
        <v>3928</v>
      </c>
    </row>
    <row r="159" spans="1:3" x14ac:dyDescent="0.25">
      <c r="A159" s="112" t="s">
        <v>184</v>
      </c>
      <c r="B159" s="113">
        <v>4000</v>
      </c>
      <c r="C159" s="113">
        <v>4400</v>
      </c>
    </row>
    <row r="160" spans="1:3" x14ac:dyDescent="0.25">
      <c r="A160" s="112" t="s">
        <v>184</v>
      </c>
      <c r="B160" s="113">
        <v>4100</v>
      </c>
      <c r="C160" s="113">
        <v>1510</v>
      </c>
    </row>
    <row r="161" spans="1:3" x14ac:dyDescent="0.25">
      <c r="A161" s="112" t="s">
        <v>184</v>
      </c>
      <c r="B161" s="113">
        <v>4200</v>
      </c>
      <c r="C161" s="113">
        <v>2284</v>
      </c>
    </row>
    <row r="162" spans="1:3" x14ac:dyDescent="0.25">
      <c r="A162" s="112" t="s">
        <v>184</v>
      </c>
      <c r="B162" s="113">
        <v>4300</v>
      </c>
      <c r="C162" s="113">
        <v>2091</v>
      </c>
    </row>
    <row r="163" spans="1:3" x14ac:dyDescent="0.25">
      <c r="A163" s="112" t="s">
        <v>184</v>
      </c>
      <c r="B163" s="113">
        <v>4400</v>
      </c>
      <c r="C163" s="113">
        <v>1664</v>
      </c>
    </row>
    <row r="164" spans="1:3" x14ac:dyDescent="0.25">
      <c r="A164" s="112" t="s">
        <v>184</v>
      </c>
      <c r="B164" s="113">
        <v>4500</v>
      </c>
      <c r="C164" s="113">
        <v>2685</v>
      </c>
    </row>
    <row r="165" spans="1:3" x14ac:dyDescent="0.25">
      <c r="A165" s="112" t="s">
        <v>184</v>
      </c>
      <c r="B165" s="113">
        <v>4600</v>
      </c>
      <c r="C165" s="113">
        <v>1731</v>
      </c>
    </row>
    <row r="166" spans="1:3" x14ac:dyDescent="0.25">
      <c r="A166" s="112" t="s">
        <v>184</v>
      </c>
      <c r="B166" s="113">
        <v>4700</v>
      </c>
      <c r="C166" s="113">
        <v>972</v>
      </c>
    </row>
    <row r="167" spans="1:3" x14ac:dyDescent="0.25">
      <c r="A167" s="112" t="s">
        <v>184</v>
      </c>
      <c r="B167" s="113">
        <v>4800</v>
      </c>
      <c r="C167" s="113">
        <v>1330</v>
      </c>
    </row>
    <row r="168" spans="1:3" x14ac:dyDescent="0.25">
      <c r="A168" s="112" t="s">
        <v>184</v>
      </c>
      <c r="B168" s="113">
        <v>4900</v>
      </c>
      <c r="C168" s="113">
        <v>679</v>
      </c>
    </row>
    <row r="169" spans="1:3" x14ac:dyDescent="0.25">
      <c r="A169" s="112" t="s">
        <v>184</v>
      </c>
      <c r="B169" s="113">
        <v>6300</v>
      </c>
      <c r="C169" s="113">
        <v>17319</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C5649-CEB2-44E0-BBBD-1739A3BB471D}">
  <dimension ref="A1:G13"/>
  <sheetViews>
    <sheetView workbookViewId="0">
      <selection activeCell="A16" sqref="A16"/>
    </sheetView>
  </sheetViews>
  <sheetFormatPr defaultRowHeight="15" x14ac:dyDescent="0.25"/>
  <cols>
    <col min="1" max="1" width="42.5703125" customWidth="1"/>
    <col min="2" max="3" width="11" bestFit="1" customWidth="1"/>
    <col min="4" max="5" width="10" bestFit="1" customWidth="1"/>
    <col min="6" max="6" width="11.5703125" bestFit="1" customWidth="1"/>
  </cols>
  <sheetData>
    <row r="1" spans="1:7" x14ac:dyDescent="0.25">
      <c r="A1" s="161" t="s">
        <v>1949</v>
      </c>
      <c r="B1" s="161" t="s">
        <v>179</v>
      </c>
      <c r="C1" s="161" t="s">
        <v>180</v>
      </c>
      <c r="D1" s="161" t="s">
        <v>184</v>
      </c>
      <c r="E1" s="161" t="s">
        <v>2130</v>
      </c>
      <c r="F1" s="163" t="s">
        <v>112</v>
      </c>
      <c r="G1" s="163" t="s">
        <v>2131</v>
      </c>
    </row>
    <row r="2" spans="1:7" x14ac:dyDescent="0.25">
      <c r="A2" s="162" t="s">
        <v>108</v>
      </c>
      <c r="B2" s="164">
        <v>192061</v>
      </c>
      <c r="C2" s="164">
        <v>65685</v>
      </c>
      <c r="D2" s="164">
        <v>39164</v>
      </c>
      <c r="E2" s="164">
        <v>31643</v>
      </c>
      <c r="F2" s="80">
        <f>SUM(B2:E2)</f>
        <v>328553</v>
      </c>
      <c r="G2" s="49">
        <f>+B2/F2</f>
        <v>0.58456626480354767</v>
      </c>
    </row>
    <row r="3" spans="1:7" x14ac:dyDescent="0.25">
      <c r="A3" s="162" t="s">
        <v>111</v>
      </c>
      <c r="B3" s="164">
        <v>64098</v>
      </c>
      <c r="C3" s="164">
        <v>43083</v>
      </c>
      <c r="D3" s="164">
        <v>24093</v>
      </c>
      <c r="E3" s="164">
        <v>28178</v>
      </c>
      <c r="F3" s="80">
        <f>SUM(B3:E3)</f>
        <v>159452</v>
      </c>
      <c r="G3" s="49">
        <f>+B3/F3</f>
        <v>0.4019893133983895</v>
      </c>
    </row>
    <row r="4" spans="1:7" x14ac:dyDescent="0.25">
      <c r="A4" s="162" t="s">
        <v>109</v>
      </c>
      <c r="B4" s="164">
        <v>71898</v>
      </c>
      <c r="C4" s="164">
        <v>50019</v>
      </c>
      <c r="D4" s="164">
        <v>29850</v>
      </c>
      <c r="E4" s="164">
        <v>28785</v>
      </c>
      <c r="F4" s="80">
        <f>SUM(B4:E4)</f>
        <v>180552</v>
      </c>
      <c r="G4" s="49">
        <f>+B4/F4</f>
        <v>0.39821214940848065</v>
      </c>
    </row>
    <row r="5" spans="1:7" x14ac:dyDescent="0.25">
      <c r="A5" s="162" t="s">
        <v>110</v>
      </c>
      <c r="B5" s="164">
        <v>104516</v>
      </c>
      <c r="C5" s="164">
        <v>165649</v>
      </c>
      <c r="D5" s="164">
        <v>61351</v>
      </c>
      <c r="E5" s="164">
        <v>55415</v>
      </c>
      <c r="F5" s="80">
        <f>SUM(B5:E5)</f>
        <v>386931</v>
      </c>
      <c r="G5" s="49">
        <f>+B5/F5</f>
        <v>0.27011534356254735</v>
      </c>
    </row>
    <row r="6" spans="1:7" x14ac:dyDescent="0.25">
      <c r="E6">
        <f>SUM(B2:E5)</f>
        <v>1055488</v>
      </c>
    </row>
    <row r="8" spans="1:7" x14ac:dyDescent="0.25">
      <c r="A8" s="47" t="s">
        <v>2159</v>
      </c>
    </row>
    <row r="9" spans="1:7" x14ac:dyDescent="0.25">
      <c r="A9" s="47" t="s">
        <v>2160</v>
      </c>
    </row>
    <row r="10" spans="1:7" x14ac:dyDescent="0.25">
      <c r="A10" s="47" t="s">
        <v>2161</v>
      </c>
    </row>
    <row r="11" spans="1:7" x14ac:dyDescent="0.25">
      <c r="A11" s="47" t="s">
        <v>2162</v>
      </c>
    </row>
    <row r="12" spans="1:7" x14ac:dyDescent="0.25">
      <c r="A12" s="47" t="s">
        <v>2163</v>
      </c>
    </row>
    <row r="13" spans="1:7" x14ac:dyDescent="0.25">
      <c r="A13" s="47" t="s">
        <v>2164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92D9F-A23F-4209-9FBB-486731E10586}">
  <dimension ref="A1:R61"/>
  <sheetViews>
    <sheetView workbookViewId="0">
      <selection activeCell="G9" sqref="G9"/>
    </sheetView>
  </sheetViews>
  <sheetFormatPr defaultRowHeight="15" x14ac:dyDescent="0.25"/>
  <cols>
    <col min="1" max="1" width="29" bestFit="1" customWidth="1"/>
    <col min="2" max="17" width="13.5703125" customWidth="1"/>
    <col min="18" max="18" width="12.28515625" customWidth="1"/>
  </cols>
  <sheetData>
    <row r="1" spans="1:17" x14ac:dyDescent="0.25">
      <c r="A1" t="s">
        <v>2153</v>
      </c>
      <c r="K1" t="s">
        <v>2154</v>
      </c>
    </row>
    <row r="2" spans="1:17" s="1" customFormat="1" ht="90" x14ac:dyDescent="0.25">
      <c r="A2" s="170" t="s">
        <v>2135</v>
      </c>
      <c r="B2" s="170" t="s">
        <v>121</v>
      </c>
      <c r="C2" s="170" t="s">
        <v>2136</v>
      </c>
      <c r="D2" s="170" t="s">
        <v>2137</v>
      </c>
      <c r="E2" s="170" t="s">
        <v>2138</v>
      </c>
      <c r="F2" s="170" t="s">
        <v>2139</v>
      </c>
      <c r="G2" s="170" t="s">
        <v>2140</v>
      </c>
      <c r="H2" s="170" t="s">
        <v>2155</v>
      </c>
      <c r="I2" s="170" t="s">
        <v>2141</v>
      </c>
      <c r="J2" s="170" t="s">
        <v>2142</v>
      </c>
      <c r="K2" s="170" t="s">
        <v>2132</v>
      </c>
      <c r="L2" s="170" t="s">
        <v>2143</v>
      </c>
      <c r="M2" s="170" t="s">
        <v>2144</v>
      </c>
      <c r="N2" s="170" t="s">
        <v>2145</v>
      </c>
      <c r="O2" s="170" t="s">
        <v>2146</v>
      </c>
      <c r="P2" s="170" t="s">
        <v>2147</v>
      </c>
      <c r="Q2" s="170" t="s">
        <v>2152</v>
      </c>
    </row>
    <row r="3" spans="1:17" x14ac:dyDescent="0.25">
      <c r="A3" s="159" t="s">
        <v>2148</v>
      </c>
      <c r="B3" s="160">
        <v>20</v>
      </c>
      <c r="C3" s="160">
        <v>328553</v>
      </c>
      <c r="D3" s="160">
        <v>113987</v>
      </c>
      <c r="E3" s="160">
        <v>80651</v>
      </c>
      <c r="F3" s="160">
        <v>26194</v>
      </c>
      <c r="G3" s="160">
        <v>4702</v>
      </c>
      <c r="H3" s="160">
        <v>38071</v>
      </c>
      <c r="I3" s="160">
        <v>20375</v>
      </c>
      <c r="J3" s="160">
        <v>44573</v>
      </c>
      <c r="K3" s="160">
        <v>70682</v>
      </c>
      <c r="L3" s="160">
        <v>26566</v>
      </c>
      <c r="M3" s="160">
        <v>4895</v>
      </c>
      <c r="N3" s="160">
        <v>46161</v>
      </c>
      <c r="O3" s="160">
        <v>21571</v>
      </c>
      <c r="P3" s="160">
        <v>44691</v>
      </c>
      <c r="Q3" s="160">
        <v>119761</v>
      </c>
    </row>
    <row r="4" spans="1:17" x14ac:dyDescent="0.25">
      <c r="A4" s="159" t="s">
        <v>2149</v>
      </c>
      <c r="B4" s="160">
        <v>20</v>
      </c>
      <c r="C4" s="160">
        <v>159452</v>
      </c>
      <c r="D4" s="160">
        <v>38621</v>
      </c>
      <c r="E4" s="160">
        <v>24089</v>
      </c>
      <c r="F4" s="160">
        <v>12291</v>
      </c>
      <c r="G4" s="160">
        <v>1559</v>
      </c>
      <c r="H4" s="160">
        <v>6871</v>
      </c>
      <c r="I4" s="160">
        <v>8333</v>
      </c>
      <c r="J4" s="160">
        <v>67688</v>
      </c>
      <c r="K4" s="160">
        <v>22366</v>
      </c>
      <c r="L4" s="160">
        <v>12419</v>
      </c>
      <c r="M4" s="160">
        <v>1559</v>
      </c>
      <c r="N4" s="160">
        <v>7884</v>
      </c>
      <c r="O4" s="160">
        <v>8687</v>
      </c>
      <c r="P4" s="160">
        <v>67916</v>
      </c>
      <c r="Q4" s="160">
        <v>112815</v>
      </c>
    </row>
    <row r="5" spans="1:17" x14ac:dyDescent="0.25">
      <c r="A5" s="159" t="s">
        <v>2150</v>
      </c>
      <c r="B5" s="160">
        <v>20</v>
      </c>
      <c r="C5" s="160">
        <v>180552</v>
      </c>
      <c r="D5" s="160">
        <v>28552</v>
      </c>
      <c r="E5" s="160">
        <v>17193</v>
      </c>
      <c r="F5" s="160">
        <v>12096</v>
      </c>
      <c r="G5" s="160">
        <v>2437</v>
      </c>
      <c r="H5" s="160">
        <v>8784</v>
      </c>
      <c r="I5" s="160">
        <v>4886</v>
      </c>
      <c r="J5" s="160">
        <v>106604</v>
      </c>
      <c r="K5" s="160">
        <v>15742</v>
      </c>
      <c r="L5" s="160">
        <v>12340</v>
      </c>
      <c r="M5" s="160">
        <v>2437</v>
      </c>
      <c r="N5" s="160">
        <v>9376</v>
      </c>
      <c r="O5" s="160">
        <v>4886</v>
      </c>
      <c r="P5" s="160">
        <v>107219</v>
      </c>
      <c r="Q5" s="160">
        <v>146503</v>
      </c>
    </row>
    <row r="6" spans="1:17" x14ac:dyDescent="0.25">
      <c r="A6" s="159" t="s">
        <v>2151</v>
      </c>
      <c r="B6" s="160">
        <v>20</v>
      </c>
      <c r="C6" s="160">
        <v>386931</v>
      </c>
      <c r="D6" s="160">
        <v>34703</v>
      </c>
      <c r="E6" s="160">
        <v>25939</v>
      </c>
      <c r="F6" s="160">
        <v>22391</v>
      </c>
      <c r="G6" s="160">
        <v>5309</v>
      </c>
      <c r="H6" s="160">
        <v>9769</v>
      </c>
      <c r="I6" s="160">
        <v>4987</v>
      </c>
      <c r="J6" s="160">
        <v>283833</v>
      </c>
      <c r="K6" s="160">
        <v>25112</v>
      </c>
      <c r="L6" s="160">
        <v>22391</v>
      </c>
      <c r="M6" s="160">
        <v>5393</v>
      </c>
      <c r="N6" s="160">
        <v>10173</v>
      </c>
      <c r="O6" s="160">
        <v>4987</v>
      </c>
      <c r="P6" s="160">
        <v>284172</v>
      </c>
      <c r="Q6" s="160">
        <v>353669</v>
      </c>
    </row>
    <row r="23" spans="1:18" x14ac:dyDescent="0.25">
      <c r="A23" t="s">
        <v>2156</v>
      </c>
      <c r="K23" s="179"/>
      <c r="L23" t="s">
        <v>2154</v>
      </c>
    </row>
    <row r="24" spans="1:18" s="1" customFormat="1" ht="90" x14ac:dyDescent="0.25">
      <c r="A24" s="170" t="s">
        <v>2135</v>
      </c>
      <c r="B24" s="170" t="s">
        <v>127</v>
      </c>
      <c r="C24" s="170" t="s">
        <v>121</v>
      </c>
      <c r="D24" s="170" t="s">
        <v>2136</v>
      </c>
      <c r="E24" s="170" t="s">
        <v>2137</v>
      </c>
      <c r="F24" s="170" t="s">
        <v>2138</v>
      </c>
      <c r="G24" s="170" t="s">
        <v>2139</v>
      </c>
      <c r="H24" s="170" t="s">
        <v>2140</v>
      </c>
      <c r="I24" s="170" t="s">
        <v>2155</v>
      </c>
      <c r="J24" s="170" t="s">
        <v>2141</v>
      </c>
      <c r="K24" s="181" t="s">
        <v>2142</v>
      </c>
      <c r="L24" s="176" t="s">
        <v>2132</v>
      </c>
      <c r="M24" s="170" t="s">
        <v>2143</v>
      </c>
      <c r="N24" s="170" t="s">
        <v>2144</v>
      </c>
      <c r="O24" s="170" t="s">
        <v>2145</v>
      </c>
      <c r="P24" s="170" t="s">
        <v>2146</v>
      </c>
      <c r="Q24" s="170" t="s">
        <v>2147</v>
      </c>
      <c r="R24" s="170" t="s">
        <v>2152</v>
      </c>
    </row>
    <row r="25" spans="1:18" x14ac:dyDescent="0.25">
      <c r="A25" s="159" t="s">
        <v>2148</v>
      </c>
      <c r="B25" s="159" t="s">
        <v>179</v>
      </c>
      <c r="C25" s="160">
        <v>20</v>
      </c>
      <c r="D25" s="160">
        <v>58632</v>
      </c>
      <c r="E25" s="160">
        <v>24217</v>
      </c>
      <c r="F25" s="160">
        <v>7491</v>
      </c>
      <c r="G25" s="160">
        <v>1708</v>
      </c>
      <c r="H25" s="160">
        <v>783</v>
      </c>
      <c r="I25" s="160">
        <v>10116</v>
      </c>
      <c r="J25" s="160">
        <v>3613</v>
      </c>
      <c r="K25" s="180">
        <v>10704</v>
      </c>
      <c r="L25" s="175">
        <v>7183</v>
      </c>
      <c r="M25" s="160">
        <v>1708</v>
      </c>
      <c r="N25" s="160">
        <v>783</v>
      </c>
      <c r="O25" s="160">
        <v>10424</v>
      </c>
      <c r="P25" s="160">
        <v>3613</v>
      </c>
      <c r="Q25" s="160">
        <v>10704</v>
      </c>
      <c r="R25" s="160">
        <v>22979</v>
      </c>
    </row>
    <row r="26" spans="1:18" x14ac:dyDescent="0.25">
      <c r="A26" s="159" t="s">
        <v>2148</v>
      </c>
      <c r="B26" s="159" t="s">
        <v>180</v>
      </c>
      <c r="C26" s="160">
        <v>20</v>
      </c>
      <c r="D26" s="160">
        <v>79380</v>
      </c>
      <c r="E26" s="160">
        <v>56125</v>
      </c>
      <c r="F26" s="160">
        <v>4298</v>
      </c>
      <c r="G26" s="160">
        <v>1448</v>
      </c>
      <c r="H26" s="160">
        <v>330</v>
      </c>
      <c r="I26" s="160">
        <v>8579</v>
      </c>
      <c r="J26" s="160">
        <v>2772</v>
      </c>
      <c r="K26" s="180">
        <v>5828</v>
      </c>
      <c r="L26" s="175">
        <v>3691</v>
      </c>
      <c r="M26" s="160">
        <v>1448</v>
      </c>
      <c r="N26" s="160">
        <v>484</v>
      </c>
      <c r="O26" s="160">
        <v>9032</v>
      </c>
      <c r="P26" s="160">
        <v>2772</v>
      </c>
      <c r="Q26" s="160">
        <v>5828</v>
      </c>
      <c r="R26" s="160">
        <v>14263</v>
      </c>
    </row>
    <row r="27" spans="1:18" x14ac:dyDescent="0.25">
      <c r="A27" s="159" t="s">
        <v>2148</v>
      </c>
      <c r="B27" s="159" t="s">
        <v>184</v>
      </c>
      <c r="C27" s="160">
        <v>20</v>
      </c>
      <c r="D27" s="160">
        <v>314359</v>
      </c>
      <c r="E27" s="160">
        <v>107884</v>
      </c>
      <c r="F27" s="160">
        <v>77542</v>
      </c>
      <c r="G27" s="160">
        <v>25531</v>
      </c>
      <c r="H27" s="160">
        <v>4607</v>
      </c>
      <c r="I27" s="160">
        <v>35637</v>
      </c>
      <c r="J27" s="160">
        <v>18983</v>
      </c>
      <c r="K27" s="180">
        <v>44175</v>
      </c>
      <c r="L27" s="175">
        <v>67829</v>
      </c>
      <c r="M27" s="160">
        <v>25903</v>
      </c>
      <c r="N27" s="160">
        <v>4800</v>
      </c>
      <c r="O27" s="160">
        <v>43471</v>
      </c>
      <c r="P27" s="160">
        <v>20179</v>
      </c>
      <c r="Q27" s="160">
        <v>44293</v>
      </c>
      <c r="R27" s="160">
        <v>114991</v>
      </c>
    </row>
    <row r="28" spans="1:18" x14ac:dyDescent="0.25">
      <c r="A28" s="159" t="s">
        <v>2148</v>
      </c>
      <c r="B28" s="159" t="s">
        <v>185</v>
      </c>
      <c r="C28" s="160">
        <v>20</v>
      </c>
      <c r="D28" s="160">
        <v>14194</v>
      </c>
      <c r="E28" s="160">
        <v>6103</v>
      </c>
      <c r="F28" s="160">
        <v>3109</v>
      </c>
      <c r="G28" s="160">
        <v>663</v>
      </c>
      <c r="H28" s="160">
        <v>95</v>
      </c>
      <c r="I28" s="160">
        <v>2434</v>
      </c>
      <c r="J28" s="160">
        <v>1392</v>
      </c>
      <c r="K28" s="180">
        <v>398</v>
      </c>
      <c r="L28" s="175">
        <v>2853</v>
      </c>
      <c r="M28" s="160">
        <v>663</v>
      </c>
      <c r="N28" s="160">
        <v>95</v>
      </c>
      <c r="O28" s="160">
        <v>2690</v>
      </c>
      <c r="P28" s="160">
        <v>1392</v>
      </c>
      <c r="Q28" s="160">
        <v>398</v>
      </c>
      <c r="R28" s="160">
        <v>4770</v>
      </c>
    </row>
    <row r="29" spans="1:18" x14ac:dyDescent="0.25">
      <c r="A29" s="159" t="s">
        <v>2149</v>
      </c>
      <c r="B29" s="159" t="s">
        <v>179</v>
      </c>
      <c r="C29" s="160">
        <v>20</v>
      </c>
      <c r="D29" s="160">
        <v>63502</v>
      </c>
      <c r="E29" s="160">
        <v>27197</v>
      </c>
      <c r="F29" s="160">
        <v>4896</v>
      </c>
      <c r="G29" s="160">
        <v>1554</v>
      </c>
      <c r="H29" s="160">
        <v>308</v>
      </c>
      <c r="I29" s="160">
        <v>5774</v>
      </c>
      <c r="J29" s="160">
        <v>2234</v>
      </c>
      <c r="K29" s="180">
        <v>21539</v>
      </c>
      <c r="L29" s="175">
        <v>4565</v>
      </c>
      <c r="M29" s="160">
        <v>1554</v>
      </c>
      <c r="N29" s="160">
        <v>308</v>
      </c>
      <c r="O29" s="160">
        <v>5934</v>
      </c>
      <c r="P29" s="160">
        <v>2234</v>
      </c>
      <c r="Q29" s="160">
        <v>21710</v>
      </c>
      <c r="R29" s="160">
        <v>34935</v>
      </c>
    </row>
    <row r="30" spans="1:18" x14ac:dyDescent="0.25">
      <c r="A30" s="159" t="s">
        <v>2149</v>
      </c>
      <c r="B30" s="159" t="s">
        <v>180</v>
      </c>
      <c r="C30" s="160">
        <v>20</v>
      </c>
      <c r="D30" s="160">
        <v>75208</v>
      </c>
      <c r="E30" s="160">
        <v>55096</v>
      </c>
      <c r="F30" s="160">
        <v>2847</v>
      </c>
      <c r="G30" s="160">
        <v>902</v>
      </c>
      <c r="H30" s="160">
        <v>317</v>
      </c>
      <c r="I30" s="160">
        <v>4334</v>
      </c>
      <c r="J30" s="160">
        <v>1895</v>
      </c>
      <c r="K30" s="180">
        <v>9817</v>
      </c>
      <c r="L30" s="175">
        <v>2847</v>
      </c>
      <c r="M30" s="160">
        <v>902</v>
      </c>
      <c r="N30" s="160">
        <v>317</v>
      </c>
      <c r="O30" s="160">
        <v>4334</v>
      </c>
      <c r="P30" s="160">
        <v>1895</v>
      </c>
      <c r="Q30" s="160">
        <v>9817</v>
      </c>
      <c r="R30" s="160">
        <v>19505</v>
      </c>
    </row>
    <row r="31" spans="1:18" x14ac:dyDescent="0.25">
      <c r="A31" s="159" t="s">
        <v>2149</v>
      </c>
      <c r="B31" s="159" t="s">
        <v>184</v>
      </c>
      <c r="C31" s="160">
        <v>20</v>
      </c>
      <c r="D31" s="160">
        <v>152762</v>
      </c>
      <c r="E31" s="160">
        <v>36367</v>
      </c>
      <c r="F31" s="160">
        <v>23781</v>
      </c>
      <c r="G31" s="160">
        <v>12291</v>
      </c>
      <c r="H31" s="160">
        <v>1559</v>
      </c>
      <c r="I31" s="160">
        <v>5815</v>
      </c>
      <c r="J31" s="160">
        <v>8210</v>
      </c>
      <c r="K31" s="180">
        <v>64739</v>
      </c>
      <c r="L31" s="175">
        <v>22058</v>
      </c>
      <c r="M31" s="160">
        <v>12419</v>
      </c>
      <c r="N31" s="160">
        <v>1559</v>
      </c>
      <c r="O31" s="160">
        <v>6828</v>
      </c>
      <c r="P31" s="160">
        <v>8564</v>
      </c>
      <c r="Q31" s="160">
        <v>64967</v>
      </c>
      <c r="R31" s="160">
        <v>109219</v>
      </c>
    </row>
    <row r="32" spans="1:18" x14ac:dyDescent="0.25">
      <c r="A32" s="159" t="s">
        <v>2149</v>
      </c>
      <c r="B32" s="159" t="s">
        <v>185</v>
      </c>
      <c r="C32" s="160">
        <v>20</v>
      </c>
      <c r="D32" s="160">
        <v>6690</v>
      </c>
      <c r="E32" s="160">
        <v>2254</v>
      </c>
      <c r="F32" s="160">
        <v>308</v>
      </c>
      <c r="G32" s="160">
        <v>0</v>
      </c>
      <c r="H32" s="160">
        <v>0</v>
      </c>
      <c r="I32" s="160">
        <v>1056</v>
      </c>
      <c r="J32" s="160">
        <v>123</v>
      </c>
      <c r="K32" s="180">
        <v>2949</v>
      </c>
      <c r="L32" s="175">
        <v>308</v>
      </c>
      <c r="M32" s="160">
        <v>0</v>
      </c>
      <c r="N32" s="160">
        <v>0</v>
      </c>
      <c r="O32" s="160">
        <v>1056</v>
      </c>
      <c r="P32" s="160">
        <v>123</v>
      </c>
      <c r="Q32" s="160">
        <v>2949</v>
      </c>
      <c r="R32" s="160">
        <v>3596</v>
      </c>
    </row>
    <row r="33" spans="1:18" x14ac:dyDescent="0.25">
      <c r="A33" s="159" t="s">
        <v>2150</v>
      </c>
      <c r="B33" s="159" t="s">
        <v>179</v>
      </c>
      <c r="C33" s="160">
        <v>20</v>
      </c>
      <c r="D33" s="160">
        <v>140180</v>
      </c>
      <c r="E33" s="160">
        <v>47957</v>
      </c>
      <c r="F33" s="160">
        <v>8268</v>
      </c>
      <c r="G33" s="160">
        <v>3879</v>
      </c>
      <c r="H33" s="160">
        <v>746</v>
      </c>
      <c r="I33" s="160">
        <v>8691</v>
      </c>
      <c r="J33" s="160">
        <v>5537</v>
      </c>
      <c r="K33" s="180">
        <v>65102</v>
      </c>
      <c r="L33" s="175">
        <v>7733</v>
      </c>
      <c r="M33" s="160">
        <v>4079</v>
      </c>
      <c r="N33" s="160">
        <v>746</v>
      </c>
      <c r="O33" s="160">
        <v>8777</v>
      </c>
      <c r="P33" s="160">
        <v>5627</v>
      </c>
      <c r="Q33" s="160">
        <v>65261</v>
      </c>
      <c r="R33" s="160">
        <v>94613</v>
      </c>
    </row>
    <row r="34" spans="1:18" x14ac:dyDescent="0.25">
      <c r="A34" s="159" t="s">
        <v>2150</v>
      </c>
      <c r="B34" s="159" t="s">
        <v>180</v>
      </c>
      <c r="C34" s="160">
        <v>20</v>
      </c>
      <c r="D34" s="160">
        <v>103693</v>
      </c>
      <c r="E34" s="160">
        <v>73777</v>
      </c>
      <c r="F34" s="160">
        <v>3180</v>
      </c>
      <c r="G34" s="160">
        <v>1217</v>
      </c>
      <c r="H34" s="160">
        <v>585</v>
      </c>
      <c r="I34" s="160">
        <v>5965</v>
      </c>
      <c r="J34" s="160">
        <v>1854</v>
      </c>
      <c r="K34" s="180">
        <v>17115</v>
      </c>
      <c r="L34" s="175">
        <v>3180</v>
      </c>
      <c r="M34" s="160">
        <v>1217</v>
      </c>
      <c r="N34" s="160">
        <v>585</v>
      </c>
      <c r="O34" s="160">
        <v>5965</v>
      </c>
      <c r="P34" s="160">
        <v>1854</v>
      </c>
      <c r="Q34" s="160">
        <v>17115</v>
      </c>
      <c r="R34" s="160">
        <v>34423</v>
      </c>
    </row>
    <row r="35" spans="1:18" x14ac:dyDescent="0.25">
      <c r="A35" s="159" t="s">
        <v>2150</v>
      </c>
      <c r="B35" s="159" t="s">
        <v>184</v>
      </c>
      <c r="C35" s="160">
        <v>20</v>
      </c>
      <c r="D35" s="160">
        <v>174502</v>
      </c>
      <c r="E35" s="160">
        <v>25526</v>
      </c>
      <c r="F35" s="160">
        <v>16744</v>
      </c>
      <c r="G35" s="160">
        <v>12003</v>
      </c>
      <c r="H35" s="160">
        <v>2437</v>
      </c>
      <c r="I35" s="160">
        <v>8620</v>
      </c>
      <c r="J35" s="160">
        <v>4771</v>
      </c>
      <c r="K35" s="180">
        <v>104401</v>
      </c>
      <c r="L35" s="175">
        <v>15293</v>
      </c>
      <c r="M35" s="160">
        <v>12247</v>
      </c>
      <c r="N35" s="160">
        <v>2437</v>
      </c>
      <c r="O35" s="160">
        <v>9212</v>
      </c>
      <c r="P35" s="160">
        <v>4771</v>
      </c>
      <c r="Q35" s="160">
        <v>105016</v>
      </c>
      <c r="R35" s="160">
        <v>143096</v>
      </c>
    </row>
    <row r="36" spans="1:18" x14ac:dyDescent="0.25">
      <c r="A36" s="159" t="s">
        <v>2150</v>
      </c>
      <c r="B36" s="159" t="s">
        <v>185</v>
      </c>
      <c r="C36" s="160">
        <v>20</v>
      </c>
      <c r="D36" s="160">
        <v>6050</v>
      </c>
      <c r="E36" s="160">
        <v>3026</v>
      </c>
      <c r="F36" s="160">
        <v>449</v>
      </c>
      <c r="G36" s="160">
        <v>93</v>
      </c>
      <c r="H36" s="160">
        <v>0</v>
      </c>
      <c r="I36" s="160">
        <v>164</v>
      </c>
      <c r="J36" s="160">
        <v>115</v>
      </c>
      <c r="K36" s="180">
        <v>2203</v>
      </c>
      <c r="L36" s="175">
        <v>449</v>
      </c>
      <c r="M36" s="160">
        <v>93</v>
      </c>
      <c r="N36" s="160">
        <v>0</v>
      </c>
      <c r="O36" s="160">
        <v>164</v>
      </c>
      <c r="P36" s="160">
        <v>115</v>
      </c>
      <c r="Q36" s="160">
        <v>2203</v>
      </c>
      <c r="R36" s="160">
        <v>3407</v>
      </c>
    </row>
    <row r="37" spans="1:18" x14ac:dyDescent="0.25">
      <c r="A37" s="159" t="s">
        <v>2151</v>
      </c>
      <c r="B37" s="159" t="s">
        <v>179</v>
      </c>
      <c r="C37" s="160">
        <v>20</v>
      </c>
      <c r="D37" s="160">
        <v>895200</v>
      </c>
      <c r="E37" s="160">
        <v>135890</v>
      </c>
      <c r="F37" s="160">
        <v>42405</v>
      </c>
      <c r="G37" s="160">
        <v>27747</v>
      </c>
      <c r="H37" s="160">
        <v>7227</v>
      </c>
      <c r="I37" s="160">
        <v>38598</v>
      </c>
      <c r="J37" s="160">
        <v>29728</v>
      </c>
      <c r="K37" s="180">
        <v>613605</v>
      </c>
      <c r="L37" s="175">
        <v>41280</v>
      </c>
      <c r="M37" s="160">
        <v>27747</v>
      </c>
      <c r="N37" s="160">
        <v>7298</v>
      </c>
      <c r="O37" s="160">
        <v>39214</v>
      </c>
      <c r="P37" s="160">
        <v>29796</v>
      </c>
      <c r="Q37" s="160">
        <v>613975</v>
      </c>
      <c r="R37" s="160">
        <v>777277</v>
      </c>
    </row>
    <row r="38" spans="1:18" x14ac:dyDescent="0.25">
      <c r="A38" s="159" t="s">
        <v>2151</v>
      </c>
      <c r="B38" s="159" t="s">
        <v>180</v>
      </c>
      <c r="C38" s="160">
        <v>20</v>
      </c>
      <c r="D38" s="160">
        <v>329702</v>
      </c>
      <c r="E38" s="160">
        <v>161563</v>
      </c>
      <c r="F38" s="160">
        <v>10429</v>
      </c>
      <c r="G38" s="160">
        <v>5612</v>
      </c>
      <c r="H38" s="160">
        <v>1735</v>
      </c>
      <c r="I38" s="160">
        <v>21075</v>
      </c>
      <c r="J38" s="160">
        <v>9672</v>
      </c>
      <c r="K38" s="180">
        <v>119616</v>
      </c>
      <c r="L38" s="175">
        <v>10183</v>
      </c>
      <c r="M38" s="160">
        <v>5666</v>
      </c>
      <c r="N38" s="160">
        <v>1735</v>
      </c>
      <c r="O38" s="160">
        <v>21267</v>
      </c>
      <c r="P38" s="160">
        <v>9672</v>
      </c>
      <c r="Q38" s="160">
        <v>119616</v>
      </c>
      <c r="R38" s="160">
        <v>194790</v>
      </c>
    </row>
    <row r="39" spans="1:18" x14ac:dyDescent="0.25">
      <c r="A39" s="159" t="s">
        <v>2151</v>
      </c>
      <c r="B39" s="159" t="s">
        <v>184</v>
      </c>
      <c r="C39" s="160">
        <v>20</v>
      </c>
      <c r="D39" s="160">
        <v>375642</v>
      </c>
      <c r="E39" s="160">
        <v>31185</v>
      </c>
      <c r="F39" s="160">
        <v>24929</v>
      </c>
      <c r="G39" s="160">
        <v>21977</v>
      </c>
      <c r="H39" s="160">
        <v>5261</v>
      </c>
      <c r="I39" s="160">
        <v>9619</v>
      </c>
      <c r="J39" s="160">
        <v>4461</v>
      </c>
      <c r="K39" s="180">
        <v>278210</v>
      </c>
      <c r="L39" s="175">
        <v>24102</v>
      </c>
      <c r="M39" s="160">
        <v>21977</v>
      </c>
      <c r="N39" s="160">
        <v>5345</v>
      </c>
      <c r="O39" s="160">
        <v>10023</v>
      </c>
      <c r="P39" s="160">
        <v>4461</v>
      </c>
      <c r="Q39" s="160">
        <v>278549</v>
      </c>
      <c r="R39" s="160">
        <v>344931</v>
      </c>
    </row>
    <row r="40" spans="1:18" x14ac:dyDescent="0.25">
      <c r="A40" s="159" t="s">
        <v>2151</v>
      </c>
      <c r="B40" s="159" t="s">
        <v>185</v>
      </c>
      <c r="C40" s="160">
        <v>20</v>
      </c>
      <c r="D40" s="160">
        <v>11289</v>
      </c>
      <c r="E40" s="160">
        <v>3518</v>
      </c>
      <c r="F40" s="160">
        <v>1010</v>
      </c>
      <c r="G40" s="160">
        <v>414</v>
      </c>
      <c r="H40" s="160">
        <v>48</v>
      </c>
      <c r="I40" s="160">
        <v>150</v>
      </c>
      <c r="J40" s="160">
        <v>526</v>
      </c>
      <c r="K40" s="180">
        <v>5623</v>
      </c>
      <c r="L40" s="175">
        <v>1010</v>
      </c>
      <c r="M40" s="160">
        <v>414</v>
      </c>
      <c r="N40" s="160">
        <v>48</v>
      </c>
      <c r="O40" s="160">
        <v>150</v>
      </c>
      <c r="P40" s="160">
        <v>526</v>
      </c>
      <c r="Q40" s="160">
        <v>5623</v>
      </c>
      <c r="R40" s="160">
        <v>8738</v>
      </c>
    </row>
    <row r="41" spans="1:18" x14ac:dyDescent="0.25">
      <c r="A41" t="s">
        <v>2157</v>
      </c>
      <c r="K41" s="179"/>
    </row>
    <row r="42" spans="1:18" s="1" customFormat="1" ht="90" x14ac:dyDescent="0.25">
      <c r="A42" s="170" t="s">
        <v>2135</v>
      </c>
      <c r="B42" s="170" t="s">
        <v>127</v>
      </c>
      <c r="C42" s="170" t="s">
        <v>121</v>
      </c>
      <c r="D42" s="170" t="s">
        <v>2136</v>
      </c>
      <c r="E42" s="170" t="s">
        <v>2137</v>
      </c>
      <c r="F42" s="170" t="s">
        <v>2138</v>
      </c>
      <c r="G42" s="170" t="s">
        <v>2139</v>
      </c>
      <c r="H42" s="170" t="s">
        <v>2140</v>
      </c>
      <c r="I42" s="170" t="s">
        <v>2155</v>
      </c>
      <c r="J42" s="170" t="s">
        <v>2141</v>
      </c>
      <c r="K42" s="181" t="s">
        <v>2142</v>
      </c>
      <c r="L42" s="176" t="s">
        <v>2132</v>
      </c>
      <c r="M42" s="170" t="s">
        <v>2143</v>
      </c>
      <c r="N42" s="170" t="s">
        <v>2144</v>
      </c>
      <c r="O42" s="170" t="s">
        <v>2145</v>
      </c>
      <c r="P42" s="170" t="s">
        <v>2146</v>
      </c>
      <c r="Q42" s="170" t="s">
        <v>2147</v>
      </c>
      <c r="R42" s="170" t="s">
        <v>2152</v>
      </c>
    </row>
    <row r="43" spans="1:18" x14ac:dyDescent="0.25">
      <c r="A43" s="159" t="s">
        <v>2148</v>
      </c>
      <c r="B43" s="159" t="s">
        <v>179</v>
      </c>
      <c r="C43" s="160">
        <v>20</v>
      </c>
      <c r="D43" s="171">
        <f>D25/$D25</f>
        <v>1</v>
      </c>
      <c r="E43" s="171">
        <f t="shared" ref="E43:R43" si="0">E25/$D25</f>
        <v>0.41303383817710465</v>
      </c>
      <c r="F43" s="171">
        <f t="shared" si="0"/>
        <v>0.12776299631600491</v>
      </c>
      <c r="G43" s="171">
        <f t="shared" si="0"/>
        <v>2.913085004775549E-2</v>
      </c>
      <c r="H43" s="171">
        <f t="shared" si="0"/>
        <v>1.3354482194023741E-2</v>
      </c>
      <c r="I43" s="171">
        <f t="shared" si="0"/>
        <v>0.17253376995497338</v>
      </c>
      <c r="J43" s="171">
        <f t="shared" si="0"/>
        <v>6.1621640060035475E-2</v>
      </c>
      <c r="K43" s="182">
        <f t="shared" si="0"/>
        <v>0.18256242325010233</v>
      </c>
      <c r="L43" s="177">
        <f t="shared" si="0"/>
        <v>0.12250989220903261</v>
      </c>
      <c r="M43" s="171">
        <f t="shared" si="0"/>
        <v>2.913085004775549E-2</v>
      </c>
      <c r="N43" s="171">
        <f t="shared" si="0"/>
        <v>1.3354482194023741E-2</v>
      </c>
      <c r="O43" s="171">
        <f t="shared" si="0"/>
        <v>0.17778687406194568</v>
      </c>
      <c r="P43" s="171">
        <f t="shared" si="0"/>
        <v>6.1621640060035475E-2</v>
      </c>
      <c r="Q43" s="171">
        <f t="shared" si="0"/>
        <v>0.18256242325010233</v>
      </c>
      <c r="R43" s="171">
        <f t="shared" si="0"/>
        <v>0.39191908855232638</v>
      </c>
    </row>
    <row r="44" spans="1:18" x14ac:dyDescent="0.25">
      <c r="A44" s="159" t="s">
        <v>2148</v>
      </c>
      <c r="B44" s="159" t="s">
        <v>180</v>
      </c>
      <c r="C44" s="160">
        <v>20</v>
      </c>
      <c r="D44" s="171">
        <f t="shared" ref="D44:R58" si="1">D26/$D26</f>
        <v>1</v>
      </c>
      <c r="E44" s="171">
        <f t="shared" si="1"/>
        <v>0.70704207608969516</v>
      </c>
      <c r="F44" s="171">
        <f t="shared" si="1"/>
        <v>5.4144620811287479E-2</v>
      </c>
      <c r="G44" s="171">
        <f t="shared" si="1"/>
        <v>1.8241370622323002E-2</v>
      </c>
      <c r="H44" s="171">
        <f t="shared" si="1"/>
        <v>4.1572184429327285E-3</v>
      </c>
      <c r="I44" s="171">
        <f t="shared" si="1"/>
        <v>0.1080750818846057</v>
      </c>
      <c r="J44" s="171">
        <f t="shared" si="1"/>
        <v>3.4920634920634921E-2</v>
      </c>
      <c r="K44" s="182">
        <f t="shared" si="1"/>
        <v>7.3418997228521035E-2</v>
      </c>
      <c r="L44" s="177">
        <f t="shared" si="1"/>
        <v>4.6497858402620308E-2</v>
      </c>
      <c r="M44" s="171">
        <f t="shared" si="1"/>
        <v>1.8241370622323002E-2</v>
      </c>
      <c r="N44" s="171">
        <f t="shared" si="1"/>
        <v>6.0972537163013355E-3</v>
      </c>
      <c r="O44" s="171">
        <f t="shared" si="1"/>
        <v>0.11378180901990426</v>
      </c>
      <c r="P44" s="171">
        <f t="shared" si="1"/>
        <v>3.4920634920634921E-2</v>
      </c>
      <c r="Q44" s="171">
        <f t="shared" si="1"/>
        <v>7.3418997228521035E-2</v>
      </c>
      <c r="R44" s="171">
        <f t="shared" si="1"/>
        <v>0.17968002015621062</v>
      </c>
    </row>
    <row r="45" spans="1:18" x14ac:dyDescent="0.25">
      <c r="A45" s="172" t="s">
        <v>2148</v>
      </c>
      <c r="B45" s="172" t="s">
        <v>184</v>
      </c>
      <c r="C45" s="173">
        <v>20</v>
      </c>
      <c r="D45" s="174">
        <f t="shared" si="1"/>
        <v>1</v>
      </c>
      <c r="E45" s="174">
        <f t="shared" si="1"/>
        <v>0.343187247700877</v>
      </c>
      <c r="F45" s="174">
        <f t="shared" si="1"/>
        <v>0.2466670271886601</v>
      </c>
      <c r="G45" s="174">
        <f t="shared" si="1"/>
        <v>8.1216061891022678E-2</v>
      </c>
      <c r="H45" s="174">
        <f t="shared" si="1"/>
        <v>1.4655219033016392E-2</v>
      </c>
      <c r="I45" s="174">
        <f t="shared" si="1"/>
        <v>0.11336402011712723</v>
      </c>
      <c r="J45" s="174">
        <f t="shared" si="1"/>
        <v>6.0386373541078828E-2</v>
      </c>
      <c r="K45" s="183">
        <f t="shared" si="1"/>
        <v>0.14052405052821773</v>
      </c>
      <c r="L45" s="178">
        <f t="shared" si="1"/>
        <v>0.21576923199272169</v>
      </c>
      <c r="M45" s="174">
        <f t="shared" si="1"/>
        <v>8.239942231652346E-2</v>
      </c>
      <c r="N45" s="174">
        <f t="shared" si="1"/>
        <v>1.5269166780655237E-2</v>
      </c>
      <c r="O45" s="174">
        <f t="shared" si="1"/>
        <v>0.13828457273372163</v>
      </c>
      <c r="P45" s="174">
        <f t="shared" si="1"/>
        <v>6.4190940930592091E-2</v>
      </c>
      <c r="Q45" s="174">
        <f t="shared" si="1"/>
        <v>0.14089941754490884</v>
      </c>
      <c r="R45" s="174">
        <f t="shared" si="1"/>
        <v>0.36579515776548466</v>
      </c>
    </row>
    <row r="46" spans="1:18" x14ac:dyDescent="0.25">
      <c r="A46" s="172" t="s">
        <v>2148</v>
      </c>
      <c r="B46" s="172" t="s">
        <v>185</v>
      </c>
      <c r="C46" s="173">
        <v>20</v>
      </c>
      <c r="D46" s="174">
        <f t="shared" si="1"/>
        <v>1</v>
      </c>
      <c r="E46" s="174">
        <f t="shared" si="1"/>
        <v>0.42997041003240805</v>
      </c>
      <c r="F46" s="174">
        <f t="shared" si="1"/>
        <v>0.21903621248414823</v>
      </c>
      <c r="G46" s="174">
        <f t="shared" si="1"/>
        <v>4.6709877412991402E-2</v>
      </c>
      <c r="H46" s="174">
        <f t="shared" si="1"/>
        <v>6.6929688600817243E-3</v>
      </c>
      <c r="I46" s="174">
        <f t="shared" si="1"/>
        <v>0.17148090742567282</v>
      </c>
      <c r="J46" s="174">
        <f t="shared" si="1"/>
        <v>9.8069606876144855E-2</v>
      </c>
      <c r="K46" s="183">
        <f t="shared" si="1"/>
        <v>2.8040016908552911E-2</v>
      </c>
      <c r="L46" s="178">
        <f t="shared" si="1"/>
        <v>0.20100042271382274</v>
      </c>
      <c r="M46" s="174">
        <f t="shared" si="1"/>
        <v>4.6709877412991402E-2</v>
      </c>
      <c r="N46" s="174">
        <f t="shared" si="1"/>
        <v>6.6929688600817243E-3</v>
      </c>
      <c r="O46" s="174">
        <f t="shared" si="1"/>
        <v>0.18951669719599831</v>
      </c>
      <c r="P46" s="174">
        <f t="shared" si="1"/>
        <v>9.8069606876144855E-2</v>
      </c>
      <c r="Q46" s="174">
        <f t="shared" si="1"/>
        <v>2.8040016908552911E-2</v>
      </c>
      <c r="R46" s="174">
        <f t="shared" si="1"/>
        <v>0.33605748907989291</v>
      </c>
    </row>
    <row r="47" spans="1:18" x14ac:dyDescent="0.25">
      <c r="A47" s="159" t="s">
        <v>2149</v>
      </c>
      <c r="B47" s="159" t="s">
        <v>179</v>
      </c>
      <c r="C47" s="160">
        <v>20</v>
      </c>
      <c r="D47" s="171">
        <f t="shared" si="1"/>
        <v>1</v>
      </c>
      <c r="E47" s="171">
        <f t="shared" si="1"/>
        <v>0.42828572328430603</v>
      </c>
      <c r="F47" s="171">
        <f t="shared" si="1"/>
        <v>7.7099933860350855E-2</v>
      </c>
      <c r="G47" s="171">
        <f t="shared" si="1"/>
        <v>2.4471670183616265E-2</v>
      </c>
      <c r="H47" s="171">
        <f t="shared" si="1"/>
        <v>4.8502409372933137E-3</v>
      </c>
      <c r="I47" s="171">
        <f t="shared" si="1"/>
        <v>9.0926270038738932E-2</v>
      </c>
      <c r="J47" s="171">
        <f t="shared" si="1"/>
        <v>3.517999433088722E-2</v>
      </c>
      <c r="K47" s="182">
        <f t="shared" si="1"/>
        <v>0.33918616736480739</v>
      </c>
      <c r="L47" s="177">
        <f t="shared" si="1"/>
        <v>7.1887499606311606E-2</v>
      </c>
      <c r="M47" s="171">
        <f t="shared" si="1"/>
        <v>2.4471670183616265E-2</v>
      </c>
      <c r="N47" s="171">
        <f t="shared" si="1"/>
        <v>4.8502409372933137E-3</v>
      </c>
      <c r="O47" s="171">
        <f t="shared" si="1"/>
        <v>9.3445875720449753E-2</v>
      </c>
      <c r="P47" s="171">
        <f t="shared" si="1"/>
        <v>3.517999433088722E-2</v>
      </c>
      <c r="Q47" s="171">
        <f t="shared" si="1"/>
        <v>0.34187899593713583</v>
      </c>
      <c r="R47" s="171">
        <f t="shared" si="1"/>
        <v>0.55014015306604513</v>
      </c>
    </row>
    <row r="48" spans="1:18" x14ac:dyDescent="0.25">
      <c r="A48" s="159" t="s">
        <v>2149</v>
      </c>
      <c r="B48" s="159" t="s">
        <v>180</v>
      </c>
      <c r="C48" s="160">
        <v>20</v>
      </c>
      <c r="D48" s="171">
        <f t="shared" si="1"/>
        <v>1</v>
      </c>
      <c r="E48" s="171">
        <f t="shared" si="1"/>
        <v>0.73258164025103711</v>
      </c>
      <c r="F48" s="171">
        <f t="shared" si="1"/>
        <v>3.7855015423891074E-2</v>
      </c>
      <c r="G48" s="171">
        <f t="shared" si="1"/>
        <v>1.1993404956919477E-2</v>
      </c>
      <c r="H48" s="171">
        <f t="shared" si="1"/>
        <v>4.2149771300925435E-3</v>
      </c>
      <c r="I48" s="171">
        <f t="shared" si="1"/>
        <v>5.7626848207637485E-2</v>
      </c>
      <c r="J48" s="171">
        <f t="shared" si="1"/>
        <v>2.519678757578981E-2</v>
      </c>
      <c r="K48" s="182">
        <f t="shared" si="1"/>
        <v>0.13053132645463247</v>
      </c>
      <c r="L48" s="177">
        <f t="shared" si="1"/>
        <v>3.7855015423891074E-2</v>
      </c>
      <c r="M48" s="171">
        <f t="shared" si="1"/>
        <v>1.1993404956919477E-2</v>
      </c>
      <c r="N48" s="171">
        <f t="shared" si="1"/>
        <v>4.2149771300925435E-3</v>
      </c>
      <c r="O48" s="171">
        <f t="shared" si="1"/>
        <v>5.7626848207637485E-2</v>
      </c>
      <c r="P48" s="171">
        <f t="shared" si="1"/>
        <v>2.519678757578981E-2</v>
      </c>
      <c r="Q48" s="171">
        <f t="shared" si="1"/>
        <v>0.13053132645463247</v>
      </c>
      <c r="R48" s="171">
        <f t="shared" si="1"/>
        <v>0.25934740985001598</v>
      </c>
    </row>
    <row r="49" spans="1:18" x14ac:dyDescent="0.25">
      <c r="A49" s="159" t="s">
        <v>2149</v>
      </c>
      <c r="B49" s="159" t="s">
        <v>184</v>
      </c>
      <c r="C49" s="160">
        <v>20</v>
      </c>
      <c r="D49" s="171">
        <f t="shared" si="1"/>
        <v>1</v>
      </c>
      <c r="E49" s="171">
        <f t="shared" si="1"/>
        <v>0.23806313088333486</v>
      </c>
      <c r="F49" s="171">
        <f t="shared" si="1"/>
        <v>0.15567353137560389</v>
      </c>
      <c r="G49" s="171">
        <f t="shared" si="1"/>
        <v>8.0458490985978182E-2</v>
      </c>
      <c r="H49" s="171">
        <f t="shared" si="1"/>
        <v>1.0205417577669839E-2</v>
      </c>
      <c r="I49" s="171">
        <f t="shared" si="1"/>
        <v>3.8065749335567743E-2</v>
      </c>
      <c r="J49" s="171">
        <f t="shared" si="1"/>
        <v>5.3743732079967528E-2</v>
      </c>
      <c r="K49" s="182">
        <f t="shared" si="1"/>
        <v>0.42378994776187795</v>
      </c>
      <c r="L49" s="177">
        <f t="shared" si="1"/>
        <v>0.14439454838245114</v>
      </c>
      <c r="M49" s="171">
        <f t="shared" si="1"/>
        <v>8.1296395700501428E-2</v>
      </c>
      <c r="N49" s="171">
        <f t="shared" si="1"/>
        <v>1.0205417577669839E-2</v>
      </c>
      <c r="O49" s="171">
        <f t="shared" si="1"/>
        <v>4.4696979615349366E-2</v>
      </c>
      <c r="P49" s="171">
        <f t="shared" si="1"/>
        <v>5.6061062306070879E-2</v>
      </c>
      <c r="Q49" s="171">
        <f t="shared" si="1"/>
        <v>0.42528246553462251</v>
      </c>
      <c r="R49" s="171">
        <f t="shared" si="1"/>
        <v>0.71496183605870567</v>
      </c>
    </row>
    <row r="50" spans="1:18" x14ac:dyDescent="0.25">
      <c r="A50" s="159" t="s">
        <v>2149</v>
      </c>
      <c r="B50" s="159" t="s">
        <v>185</v>
      </c>
      <c r="C50" s="160">
        <v>20</v>
      </c>
      <c r="D50" s="171">
        <f t="shared" si="1"/>
        <v>1</v>
      </c>
      <c r="E50" s="171">
        <f t="shared" si="1"/>
        <v>0.33692077727952169</v>
      </c>
      <c r="F50" s="171">
        <f t="shared" si="1"/>
        <v>4.6038863976083706E-2</v>
      </c>
      <c r="G50" s="171">
        <f t="shared" si="1"/>
        <v>0</v>
      </c>
      <c r="H50" s="171">
        <f t="shared" si="1"/>
        <v>0</v>
      </c>
      <c r="I50" s="171">
        <f t="shared" si="1"/>
        <v>0.15784753363228698</v>
      </c>
      <c r="J50" s="171">
        <f t="shared" si="1"/>
        <v>1.8385650224215247E-2</v>
      </c>
      <c r="K50" s="182">
        <f t="shared" si="1"/>
        <v>0.44080717488789239</v>
      </c>
      <c r="L50" s="177">
        <f t="shared" si="1"/>
        <v>4.6038863976083706E-2</v>
      </c>
      <c r="M50" s="171">
        <f t="shared" si="1"/>
        <v>0</v>
      </c>
      <c r="N50" s="171">
        <f t="shared" si="1"/>
        <v>0</v>
      </c>
      <c r="O50" s="171">
        <f t="shared" si="1"/>
        <v>0.15784753363228698</v>
      </c>
      <c r="P50" s="171">
        <f t="shared" si="1"/>
        <v>1.8385650224215247E-2</v>
      </c>
      <c r="Q50" s="171">
        <f t="shared" si="1"/>
        <v>0.44080717488789239</v>
      </c>
      <c r="R50" s="171">
        <f t="shared" si="1"/>
        <v>0.53751868460388641</v>
      </c>
    </row>
    <row r="51" spans="1:18" x14ac:dyDescent="0.25">
      <c r="A51" s="159" t="s">
        <v>2150</v>
      </c>
      <c r="B51" s="159" t="s">
        <v>179</v>
      </c>
      <c r="C51" s="160">
        <v>20</v>
      </c>
      <c r="D51" s="171">
        <f t="shared" si="1"/>
        <v>1</v>
      </c>
      <c r="E51" s="171">
        <f t="shared" si="1"/>
        <v>0.34211014410044227</v>
      </c>
      <c r="F51" s="171">
        <f t="shared" si="1"/>
        <v>5.8981309744614067E-2</v>
      </c>
      <c r="G51" s="171">
        <f t="shared" si="1"/>
        <v>2.767156513054644E-2</v>
      </c>
      <c r="H51" s="171">
        <f t="shared" si="1"/>
        <v>5.3217292053074619E-3</v>
      </c>
      <c r="I51" s="171">
        <f t="shared" si="1"/>
        <v>6.1998858610358108E-2</v>
      </c>
      <c r="J51" s="171">
        <f t="shared" si="1"/>
        <v>3.94992152946212E-2</v>
      </c>
      <c r="K51" s="182">
        <f t="shared" si="1"/>
        <v>0.46441717791411041</v>
      </c>
      <c r="L51" s="177">
        <f t="shared" si="1"/>
        <v>5.5164788129547726E-2</v>
      </c>
      <c r="M51" s="171">
        <f t="shared" si="1"/>
        <v>2.9098302182907688E-2</v>
      </c>
      <c r="N51" s="171">
        <f t="shared" si="1"/>
        <v>5.3217292053074619E-3</v>
      </c>
      <c r="O51" s="171">
        <f t="shared" si="1"/>
        <v>6.2612355542873449E-2</v>
      </c>
      <c r="P51" s="171">
        <f t="shared" si="1"/>
        <v>4.0141246968183761E-2</v>
      </c>
      <c r="Q51" s="171">
        <f t="shared" si="1"/>
        <v>0.46555143387073761</v>
      </c>
      <c r="R51" s="171">
        <f t="shared" si="1"/>
        <v>0.67493936367527463</v>
      </c>
    </row>
    <row r="52" spans="1:18" x14ac:dyDescent="0.25">
      <c r="A52" s="159" t="s">
        <v>2150</v>
      </c>
      <c r="B52" s="159" t="s">
        <v>180</v>
      </c>
      <c r="C52" s="160">
        <v>20</v>
      </c>
      <c r="D52" s="171">
        <f t="shared" si="1"/>
        <v>1</v>
      </c>
      <c r="E52" s="171">
        <f t="shared" si="1"/>
        <v>0.71149450782598633</v>
      </c>
      <c r="F52" s="171">
        <f t="shared" si="1"/>
        <v>3.0667451033338799E-2</v>
      </c>
      <c r="G52" s="171">
        <f t="shared" si="1"/>
        <v>1.1736568524394125E-2</v>
      </c>
      <c r="H52" s="171">
        <f t="shared" si="1"/>
        <v>5.6416537278311937E-3</v>
      </c>
      <c r="I52" s="171">
        <f t="shared" si="1"/>
        <v>5.7525580318825764E-2</v>
      </c>
      <c r="J52" s="171">
        <f t="shared" si="1"/>
        <v>1.7879702583588092E-2</v>
      </c>
      <c r="K52" s="182">
        <f t="shared" si="1"/>
        <v>0.1650545359860357</v>
      </c>
      <c r="L52" s="177">
        <f t="shared" si="1"/>
        <v>3.0667451033338799E-2</v>
      </c>
      <c r="M52" s="171">
        <f t="shared" si="1"/>
        <v>1.1736568524394125E-2</v>
      </c>
      <c r="N52" s="171">
        <f t="shared" si="1"/>
        <v>5.6416537278311937E-3</v>
      </c>
      <c r="O52" s="171">
        <f t="shared" si="1"/>
        <v>5.7525580318825764E-2</v>
      </c>
      <c r="P52" s="171">
        <f t="shared" si="1"/>
        <v>1.7879702583588092E-2</v>
      </c>
      <c r="Q52" s="171">
        <f t="shared" si="1"/>
        <v>0.1650545359860357</v>
      </c>
      <c r="R52" s="171">
        <f t="shared" si="1"/>
        <v>0.3319703355096294</v>
      </c>
    </row>
    <row r="53" spans="1:18" x14ac:dyDescent="0.25">
      <c r="A53" s="159" t="s">
        <v>2150</v>
      </c>
      <c r="B53" s="159" t="s">
        <v>184</v>
      </c>
      <c r="C53" s="160">
        <v>20</v>
      </c>
      <c r="D53" s="171">
        <f t="shared" si="1"/>
        <v>1</v>
      </c>
      <c r="E53" s="171">
        <f t="shared" si="1"/>
        <v>0.14627912574067919</v>
      </c>
      <c r="F53" s="171">
        <f t="shared" si="1"/>
        <v>9.5953054979312558E-2</v>
      </c>
      <c r="G53" s="171">
        <f t="shared" si="1"/>
        <v>6.8784311927656994E-2</v>
      </c>
      <c r="H53" s="171">
        <f t="shared" si="1"/>
        <v>1.3965455983312513E-2</v>
      </c>
      <c r="I53" s="171">
        <f t="shared" si="1"/>
        <v>4.9397714639373758E-2</v>
      </c>
      <c r="J53" s="171">
        <f t="shared" si="1"/>
        <v>2.734066085202462E-2</v>
      </c>
      <c r="K53" s="182">
        <f t="shared" si="1"/>
        <v>0.59827967587764042</v>
      </c>
      <c r="L53" s="177">
        <f t="shared" si="1"/>
        <v>8.7637964034796165E-2</v>
      </c>
      <c r="M53" s="171">
        <f t="shared" si="1"/>
        <v>7.0182576703991931E-2</v>
      </c>
      <c r="N53" s="171">
        <f t="shared" si="1"/>
        <v>1.3965455983312513E-2</v>
      </c>
      <c r="O53" s="171">
        <f t="shared" si="1"/>
        <v>5.2790225899989683E-2</v>
      </c>
      <c r="P53" s="171">
        <f t="shared" si="1"/>
        <v>2.734066085202462E-2</v>
      </c>
      <c r="Q53" s="171">
        <f t="shared" si="1"/>
        <v>0.60180399078520586</v>
      </c>
      <c r="R53" s="171">
        <f t="shared" si="1"/>
        <v>0.82002498538698698</v>
      </c>
    </row>
    <row r="54" spans="1:18" x14ac:dyDescent="0.25">
      <c r="A54" s="159" t="s">
        <v>2150</v>
      </c>
      <c r="B54" s="159" t="s">
        <v>185</v>
      </c>
      <c r="C54" s="160">
        <v>20</v>
      </c>
      <c r="D54" s="171">
        <f t="shared" si="1"/>
        <v>1</v>
      </c>
      <c r="E54" s="171">
        <f t="shared" si="1"/>
        <v>0.5001652892561983</v>
      </c>
      <c r="F54" s="171">
        <f t="shared" si="1"/>
        <v>7.4214876033057847E-2</v>
      </c>
      <c r="G54" s="171">
        <f t="shared" si="1"/>
        <v>1.537190082644628E-2</v>
      </c>
      <c r="H54" s="171">
        <f t="shared" si="1"/>
        <v>0</v>
      </c>
      <c r="I54" s="171">
        <f t="shared" si="1"/>
        <v>2.7107438016528925E-2</v>
      </c>
      <c r="J54" s="171">
        <f t="shared" si="1"/>
        <v>1.9008264462809916E-2</v>
      </c>
      <c r="K54" s="182">
        <f t="shared" si="1"/>
        <v>0.36413223140495865</v>
      </c>
      <c r="L54" s="177">
        <f t="shared" si="1"/>
        <v>7.4214876033057847E-2</v>
      </c>
      <c r="M54" s="171">
        <f t="shared" si="1"/>
        <v>1.537190082644628E-2</v>
      </c>
      <c r="N54" s="171">
        <f t="shared" si="1"/>
        <v>0</v>
      </c>
      <c r="O54" s="171">
        <f t="shared" si="1"/>
        <v>2.7107438016528925E-2</v>
      </c>
      <c r="P54" s="171">
        <f t="shared" si="1"/>
        <v>1.9008264462809916E-2</v>
      </c>
      <c r="Q54" s="171">
        <f t="shared" si="1"/>
        <v>0.36413223140495865</v>
      </c>
      <c r="R54" s="171">
        <f t="shared" si="1"/>
        <v>0.5631404958677686</v>
      </c>
    </row>
    <row r="55" spans="1:18" x14ac:dyDescent="0.25">
      <c r="A55" s="159" t="s">
        <v>2151</v>
      </c>
      <c r="B55" s="159" t="s">
        <v>179</v>
      </c>
      <c r="C55" s="160">
        <v>20</v>
      </c>
      <c r="D55" s="171">
        <f t="shared" si="1"/>
        <v>1</v>
      </c>
      <c r="E55" s="171">
        <f t="shared" si="1"/>
        <v>0.15179848078641645</v>
      </c>
      <c r="F55" s="171">
        <f t="shared" si="1"/>
        <v>4.7369302949061665E-2</v>
      </c>
      <c r="G55" s="171">
        <f t="shared" si="1"/>
        <v>3.0995308310991957E-2</v>
      </c>
      <c r="H55" s="171">
        <f t="shared" si="1"/>
        <v>8.0730563002680972E-3</v>
      </c>
      <c r="I55" s="171">
        <f t="shared" si="1"/>
        <v>4.3116621983914208E-2</v>
      </c>
      <c r="J55" s="171">
        <f t="shared" si="1"/>
        <v>3.3208221626452192E-2</v>
      </c>
      <c r="K55" s="182">
        <f t="shared" si="1"/>
        <v>0.68543900804289548</v>
      </c>
      <c r="L55" s="177">
        <f t="shared" si="1"/>
        <v>4.6112600536193031E-2</v>
      </c>
      <c r="M55" s="171">
        <f t="shared" si="1"/>
        <v>3.0995308310991957E-2</v>
      </c>
      <c r="N55" s="171">
        <f t="shared" si="1"/>
        <v>8.1523681858802505E-3</v>
      </c>
      <c r="O55" s="171">
        <f t="shared" si="1"/>
        <v>4.3804736371760501E-2</v>
      </c>
      <c r="P55" s="171">
        <f t="shared" si="1"/>
        <v>3.3284182305630024E-2</v>
      </c>
      <c r="Q55" s="171">
        <f t="shared" si="1"/>
        <v>0.68585232350312775</v>
      </c>
      <c r="R55" s="171">
        <f t="shared" si="1"/>
        <v>0.86827189454870424</v>
      </c>
    </row>
    <row r="56" spans="1:18" x14ac:dyDescent="0.25">
      <c r="A56" s="159" t="s">
        <v>2151</v>
      </c>
      <c r="B56" s="159" t="s">
        <v>180</v>
      </c>
      <c r="C56" s="160">
        <v>20</v>
      </c>
      <c r="D56" s="171">
        <f t="shared" si="1"/>
        <v>1</v>
      </c>
      <c r="E56" s="171">
        <f t="shared" si="1"/>
        <v>0.49002735803847108</v>
      </c>
      <c r="F56" s="171">
        <f t="shared" si="1"/>
        <v>3.163159459147958E-2</v>
      </c>
      <c r="G56" s="171">
        <f t="shared" si="1"/>
        <v>1.7021431474483019E-2</v>
      </c>
      <c r="H56" s="171">
        <f t="shared" si="1"/>
        <v>5.2623277990427719E-3</v>
      </c>
      <c r="I56" s="171">
        <f t="shared" si="1"/>
        <v>6.3921359288084387E-2</v>
      </c>
      <c r="J56" s="171">
        <f t="shared" si="1"/>
        <v>2.9335581828439015E-2</v>
      </c>
      <c r="K56" s="182">
        <f t="shared" si="1"/>
        <v>0.36280034698000013</v>
      </c>
      <c r="L56" s="177">
        <f t="shared" si="1"/>
        <v>3.0885466269540373E-2</v>
      </c>
      <c r="M56" s="171">
        <f t="shared" si="1"/>
        <v>1.718521574027455E-2</v>
      </c>
      <c r="N56" s="171">
        <f t="shared" si="1"/>
        <v>5.2623277990427719E-3</v>
      </c>
      <c r="O56" s="171">
        <f t="shared" si="1"/>
        <v>6.4503703344232069E-2</v>
      </c>
      <c r="P56" s="171">
        <f t="shared" si="1"/>
        <v>2.9335581828439015E-2</v>
      </c>
      <c r="Q56" s="171">
        <f t="shared" si="1"/>
        <v>0.36280034698000013</v>
      </c>
      <c r="R56" s="171">
        <f t="shared" si="1"/>
        <v>0.59080624321356867</v>
      </c>
    </row>
    <row r="57" spans="1:18" x14ac:dyDescent="0.25">
      <c r="A57" s="159" t="s">
        <v>2151</v>
      </c>
      <c r="B57" s="159" t="s">
        <v>184</v>
      </c>
      <c r="C57" s="160">
        <v>20</v>
      </c>
      <c r="D57" s="171">
        <f t="shared" si="1"/>
        <v>1</v>
      </c>
      <c r="E57" s="171">
        <f t="shared" si="1"/>
        <v>8.3017873400737935E-2</v>
      </c>
      <c r="F57" s="171">
        <f t="shared" si="1"/>
        <v>6.6363718647009656E-2</v>
      </c>
      <c r="G57" s="171">
        <f t="shared" si="1"/>
        <v>5.8505172478050912E-2</v>
      </c>
      <c r="H57" s="171">
        <f t="shared" si="1"/>
        <v>1.4005356163581282E-2</v>
      </c>
      <c r="I57" s="171">
        <f t="shared" si="1"/>
        <v>2.5606827777511568E-2</v>
      </c>
      <c r="J57" s="171">
        <f t="shared" si="1"/>
        <v>1.1875668854920376E-2</v>
      </c>
      <c r="K57" s="182">
        <f t="shared" si="1"/>
        <v>0.74062538267818823</v>
      </c>
      <c r="L57" s="177">
        <f t="shared" si="1"/>
        <v>6.4162154391681436E-2</v>
      </c>
      <c r="M57" s="171">
        <f t="shared" si="1"/>
        <v>5.8505172478050912E-2</v>
      </c>
      <c r="N57" s="171">
        <f t="shared" si="1"/>
        <v>1.4228973330990677E-2</v>
      </c>
      <c r="O57" s="171">
        <f t="shared" si="1"/>
        <v>2.6682319868385325E-2</v>
      </c>
      <c r="P57" s="171">
        <f t="shared" si="1"/>
        <v>1.1875668854920376E-2</v>
      </c>
      <c r="Q57" s="171">
        <f t="shared" si="1"/>
        <v>0.74152783767523334</v>
      </c>
      <c r="R57" s="171">
        <f t="shared" si="1"/>
        <v>0.91824396632964367</v>
      </c>
    </row>
    <row r="58" spans="1:18" x14ac:dyDescent="0.25">
      <c r="A58" s="159" t="s">
        <v>2151</v>
      </c>
      <c r="B58" s="159" t="s">
        <v>185</v>
      </c>
      <c r="C58" s="160">
        <v>20</v>
      </c>
      <c r="D58" s="171">
        <f t="shared" si="1"/>
        <v>1</v>
      </c>
      <c r="E58" s="171">
        <f t="shared" si="1"/>
        <v>0.31163079103552133</v>
      </c>
      <c r="F58" s="171">
        <f t="shared" si="1"/>
        <v>8.946762335016388E-2</v>
      </c>
      <c r="G58" s="171">
        <f t="shared" si="1"/>
        <v>3.6672867393037469E-2</v>
      </c>
      <c r="H58" s="171">
        <f t="shared" si="1"/>
        <v>4.2519266542652137E-3</v>
      </c>
      <c r="I58" s="171">
        <f t="shared" si="1"/>
        <v>1.3287270794578794E-2</v>
      </c>
      <c r="J58" s="171">
        <f t="shared" si="1"/>
        <v>4.6594029586322971E-2</v>
      </c>
      <c r="K58" s="182">
        <f t="shared" si="1"/>
        <v>0.49809549118611035</v>
      </c>
      <c r="L58" s="177">
        <f t="shared" si="1"/>
        <v>8.946762335016388E-2</v>
      </c>
      <c r="M58" s="171">
        <f t="shared" si="1"/>
        <v>3.6672867393037469E-2</v>
      </c>
      <c r="N58" s="171">
        <f t="shared" si="1"/>
        <v>4.2519266542652137E-3</v>
      </c>
      <c r="O58" s="171">
        <f t="shared" si="1"/>
        <v>1.3287270794578794E-2</v>
      </c>
      <c r="P58" s="171">
        <f t="shared" si="1"/>
        <v>4.6594029586322971E-2</v>
      </c>
      <c r="Q58" s="171">
        <f t="shared" si="1"/>
        <v>0.49809549118611035</v>
      </c>
      <c r="R58" s="171">
        <f t="shared" si="1"/>
        <v>0.77402781468686332</v>
      </c>
    </row>
    <row r="61" spans="1:18" ht="149.25" customHeight="1" x14ac:dyDescent="0.25">
      <c r="A61" s="240" t="s">
        <v>2158</v>
      </c>
      <c r="B61" s="240"/>
      <c r="C61" s="240"/>
      <c r="D61" s="240"/>
      <c r="E61" s="240"/>
      <c r="F61" s="240"/>
      <c r="G61" s="240"/>
      <c r="H61" s="240"/>
      <c r="I61" s="240"/>
      <c r="J61" s="240"/>
      <c r="K61" s="240"/>
      <c r="L61" s="240"/>
      <c r="M61" s="240"/>
      <c r="N61" s="240"/>
      <c r="O61" s="240"/>
      <c r="P61" s="240"/>
      <c r="Q61" s="240"/>
      <c r="R61" s="240"/>
    </row>
  </sheetData>
  <mergeCells count="1">
    <mergeCell ref="A61:R6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CE36F-9A06-441C-B1F4-1A5F77AF5B05}">
  <dimension ref="A1:CE169"/>
  <sheetViews>
    <sheetView topLeftCell="A8" workbookViewId="0">
      <selection activeCell="B3" sqref="B3:E3"/>
    </sheetView>
  </sheetViews>
  <sheetFormatPr defaultRowHeight="15" x14ac:dyDescent="0.25"/>
  <cols>
    <col min="1" max="1" width="29" bestFit="1" customWidth="1"/>
    <col min="2" max="2" width="19.5703125" style="143" customWidth="1"/>
    <col min="3" max="6" width="19.5703125" customWidth="1"/>
    <col min="7" max="7" width="16.7109375" customWidth="1"/>
    <col min="8" max="8" width="15.7109375" customWidth="1"/>
    <col min="9" max="9" width="14.28515625" customWidth="1"/>
    <col min="10" max="10" width="14.7109375" customWidth="1"/>
    <col min="11" max="11" width="34.42578125" customWidth="1"/>
  </cols>
  <sheetData>
    <row r="1" spans="1:14" x14ac:dyDescent="0.25">
      <c r="A1" t="s">
        <v>2180</v>
      </c>
      <c r="L1" s="194" t="s">
        <v>2186</v>
      </c>
    </row>
    <row r="2" spans="1:14" ht="45" x14ac:dyDescent="0.25">
      <c r="A2" s="139" t="s">
        <v>2135</v>
      </c>
      <c r="B2" s="139" t="s">
        <v>2175</v>
      </c>
      <c r="C2" s="139" t="s">
        <v>2176</v>
      </c>
      <c r="D2" s="139" t="s">
        <v>2177</v>
      </c>
      <c r="E2" s="139" t="s">
        <v>2178</v>
      </c>
      <c r="F2" s="139" t="s">
        <v>2179</v>
      </c>
      <c r="G2" s="157" t="s">
        <v>2185</v>
      </c>
      <c r="H2" s="230" t="s">
        <v>2181</v>
      </c>
      <c r="I2" s="230" t="s">
        <v>2182</v>
      </c>
      <c r="J2" s="189" t="s">
        <v>2183</v>
      </c>
      <c r="K2" s="189" t="s">
        <v>2232</v>
      </c>
      <c r="L2" s="189" t="s">
        <v>2233</v>
      </c>
    </row>
    <row r="3" spans="1:14" x14ac:dyDescent="0.25">
      <c r="A3" s="140" t="s">
        <v>2148</v>
      </c>
      <c r="B3" s="192">
        <v>120759</v>
      </c>
      <c r="C3" s="192">
        <v>48680</v>
      </c>
      <c r="D3" s="192">
        <v>89564</v>
      </c>
      <c r="E3" s="192">
        <v>55356</v>
      </c>
      <c r="F3" s="192">
        <v>14194</v>
      </c>
      <c r="G3" s="57">
        <f>SUM(B3:F3)</f>
        <v>328553</v>
      </c>
      <c r="H3" s="87">
        <f>(B3+F3)/G3</f>
        <v>0.41074955943181163</v>
      </c>
      <c r="I3" s="231">
        <f>H3+('vacant unit rents'!D23+'vacant unit rents'!D24)/G3</f>
        <v>0.43468481493092442</v>
      </c>
      <c r="J3">
        <f>F3+B3+'vacant unit rents'!D23+'vacant unit rents'!D24</f>
        <v>142817</v>
      </c>
      <c r="K3" s="59">
        <f>1.645*L6</f>
        <v>8025.174606966506</v>
      </c>
      <c r="L3" s="87">
        <f>K3/G3</f>
        <v>2.4425814425576713E-2</v>
      </c>
      <c r="M3" s="59">
        <f>+K3+J3</f>
        <v>150842.1746069665</v>
      </c>
      <c r="N3" s="59">
        <f>J3-K3</f>
        <v>134791.8253930335</v>
      </c>
    </row>
    <row r="4" spans="1:14" x14ac:dyDescent="0.25">
      <c r="A4" s="140" t="s">
        <v>2149</v>
      </c>
      <c r="B4" s="192">
        <v>18905</v>
      </c>
      <c r="C4" s="192">
        <v>32830</v>
      </c>
      <c r="D4" s="192">
        <v>70751</v>
      </c>
      <c r="E4" s="192">
        <v>30276</v>
      </c>
      <c r="F4" s="192">
        <v>6690</v>
      </c>
      <c r="G4" s="57">
        <f>SUM(B4:F4)</f>
        <v>159452</v>
      </c>
      <c r="H4" s="49">
        <f>(B4+F4)/G4</f>
        <v>0.16051852595138349</v>
      </c>
      <c r="K4" t="s">
        <v>2237</v>
      </c>
      <c r="L4" s="87">
        <f>1.645*((L6^2+L7^2)^0.5)/J3</f>
        <v>6.0730728097953005E-2</v>
      </c>
    </row>
    <row r="5" spans="1:14" x14ac:dyDescent="0.25">
      <c r="A5" s="140" t="s">
        <v>2150</v>
      </c>
      <c r="B5" s="192">
        <v>10117</v>
      </c>
      <c r="C5" s="192">
        <v>27854</v>
      </c>
      <c r="D5" s="192">
        <v>85522</v>
      </c>
      <c r="E5" s="192">
        <v>51009</v>
      </c>
      <c r="F5" s="192">
        <v>6050</v>
      </c>
      <c r="G5" s="57">
        <f>SUM(B5:F5)</f>
        <v>180552</v>
      </c>
      <c r="H5" s="49">
        <f>(B5+F5)/G5</f>
        <v>8.9542070982320879E-2</v>
      </c>
      <c r="L5" s="87"/>
    </row>
    <row r="6" spans="1:14" x14ac:dyDescent="0.25">
      <c r="A6" s="140" t="s">
        <v>2151</v>
      </c>
      <c r="B6" s="192">
        <v>9068</v>
      </c>
      <c r="C6" s="192">
        <v>32462</v>
      </c>
      <c r="D6" s="192">
        <v>123528</v>
      </c>
      <c r="E6" s="192">
        <v>210584</v>
      </c>
      <c r="F6" s="192">
        <v>11289</v>
      </c>
      <c r="G6" s="57">
        <f>SUM(B6:F6)</f>
        <v>386931</v>
      </c>
      <c r="H6" s="49">
        <f>(B6+F6)/G6</f>
        <v>5.2611447519066705E-2</v>
      </c>
      <c r="K6" t="s">
        <v>2238</v>
      </c>
      <c r="L6" s="59">
        <f>C60</f>
        <v>4878.5255969401251</v>
      </c>
    </row>
    <row r="7" spans="1:14" x14ac:dyDescent="0.25">
      <c r="A7" s="157" t="s">
        <v>2185</v>
      </c>
      <c r="B7" s="193">
        <f t="shared" ref="B7:G7" si="0">SUM(B3:B6)</f>
        <v>158849</v>
      </c>
      <c r="C7" s="193">
        <f t="shared" si="0"/>
        <v>141826</v>
      </c>
      <c r="D7" s="193">
        <f t="shared" si="0"/>
        <v>369365</v>
      </c>
      <c r="E7" s="193">
        <f t="shared" si="0"/>
        <v>347225</v>
      </c>
      <c r="F7" s="193">
        <f t="shared" si="0"/>
        <v>38223</v>
      </c>
      <c r="G7" s="193">
        <f t="shared" si="0"/>
        <v>1055488</v>
      </c>
      <c r="K7" t="s">
        <v>2239</v>
      </c>
      <c r="L7">
        <v>2000</v>
      </c>
    </row>
    <row r="9" spans="1:14" ht="15.75" thickBot="1" x14ac:dyDescent="0.3">
      <c r="A9" s="157" t="s">
        <v>2184</v>
      </c>
    </row>
    <row r="10" spans="1:14" ht="15.75" thickBot="1" x14ac:dyDescent="0.3">
      <c r="A10" s="190">
        <v>316201</v>
      </c>
      <c r="B10" s="191">
        <v>46</v>
      </c>
      <c r="C10">
        <f>B10/100*A10</f>
        <v>145452.46</v>
      </c>
    </row>
    <row r="12" spans="1:14" x14ac:dyDescent="0.25">
      <c r="A12" s="139" t="s">
        <v>2135</v>
      </c>
      <c r="B12" s="139" t="s">
        <v>2175</v>
      </c>
      <c r="C12" s="139" t="s">
        <v>2176</v>
      </c>
      <c r="D12" s="139" t="s">
        <v>2177</v>
      </c>
      <c r="E12" s="139" t="s">
        <v>2178</v>
      </c>
      <c r="F12" s="139" t="s">
        <v>2179</v>
      </c>
      <c r="G12" s="139" t="s">
        <v>112</v>
      </c>
    </row>
    <row r="13" spans="1:14" x14ac:dyDescent="0.25">
      <c r="A13" s="140" t="s">
        <v>2148</v>
      </c>
      <c r="B13" s="171">
        <f t="shared" ref="B13:F16" si="1">B3/$G3</f>
        <v>0.36754800595337739</v>
      </c>
      <c r="C13" s="171">
        <f t="shared" si="1"/>
        <v>0.14816483185361265</v>
      </c>
      <c r="D13" s="171">
        <f t="shared" si="1"/>
        <v>0.27260137633806419</v>
      </c>
      <c r="E13" s="171">
        <f t="shared" si="1"/>
        <v>0.16848423237651156</v>
      </c>
      <c r="F13" s="171">
        <f t="shared" si="1"/>
        <v>4.3201553478434226E-2</v>
      </c>
      <c r="K13" s="88"/>
    </row>
    <row r="14" spans="1:14" x14ac:dyDescent="0.25">
      <c r="A14" s="140" t="s">
        <v>2149</v>
      </c>
      <c r="B14" s="171">
        <f t="shared" si="1"/>
        <v>0.11856232596643504</v>
      </c>
      <c r="C14" s="171">
        <f t="shared" si="1"/>
        <v>0.20589268243734793</v>
      </c>
      <c r="D14" s="171">
        <f t="shared" si="1"/>
        <v>0.44371346863005795</v>
      </c>
      <c r="E14" s="171">
        <f t="shared" si="1"/>
        <v>0.18987532298121065</v>
      </c>
      <c r="F14" s="171">
        <f t="shared" si="1"/>
        <v>4.1956199984948449E-2</v>
      </c>
    </row>
    <row r="15" spans="1:14" x14ac:dyDescent="0.25">
      <c r="A15" s="140" t="s">
        <v>2150</v>
      </c>
      <c r="B15" s="171">
        <f t="shared" si="1"/>
        <v>5.6033718817847487E-2</v>
      </c>
      <c r="C15" s="171">
        <f t="shared" si="1"/>
        <v>0.15427134565111436</v>
      </c>
      <c r="D15" s="171">
        <f t="shared" si="1"/>
        <v>0.47366963534051132</v>
      </c>
      <c r="E15" s="171">
        <f t="shared" si="1"/>
        <v>0.28251694802605343</v>
      </c>
      <c r="F15" s="171">
        <f t="shared" si="1"/>
        <v>3.3508352164473391E-2</v>
      </c>
    </row>
    <row r="16" spans="1:14" x14ac:dyDescent="0.25">
      <c r="A16" s="140" t="s">
        <v>2151</v>
      </c>
      <c r="B16" s="171">
        <f t="shared" si="1"/>
        <v>2.3435703006479191E-2</v>
      </c>
      <c r="C16" s="171">
        <f t="shared" si="1"/>
        <v>8.3896095169422966E-2</v>
      </c>
      <c r="D16" s="171">
        <f t="shared" si="1"/>
        <v>0.31925071912046332</v>
      </c>
      <c r="E16" s="171">
        <f t="shared" si="1"/>
        <v>0.54424173819104693</v>
      </c>
      <c r="F16" s="171">
        <f t="shared" si="1"/>
        <v>2.9175744512587514E-2</v>
      </c>
    </row>
    <row r="17" spans="1:16" x14ac:dyDescent="0.25">
      <c r="A17" s="47" t="s">
        <v>2193</v>
      </c>
      <c r="B17" s="201"/>
      <c r="C17" s="201"/>
      <c r="D17" s="201"/>
      <c r="E17" s="201"/>
      <c r="F17" s="201"/>
      <c r="G17" s="57"/>
      <c r="H17" s="49"/>
    </row>
    <row r="18" spans="1:16" x14ac:dyDescent="0.25">
      <c r="A18" s="47" t="s">
        <v>2194</v>
      </c>
      <c r="B18" s="201"/>
      <c r="C18" s="201"/>
      <c r="D18" s="201"/>
      <c r="E18" s="201"/>
      <c r="F18" s="201"/>
      <c r="G18" s="57"/>
      <c r="H18" s="49"/>
    </row>
    <row r="19" spans="1:16" x14ac:dyDescent="0.25">
      <c r="A19" s="47" t="s">
        <v>2161</v>
      </c>
      <c r="B19" s="201"/>
      <c r="C19" s="201"/>
      <c r="D19" s="201"/>
      <c r="E19" s="201"/>
      <c r="F19" s="201"/>
      <c r="G19" s="57"/>
      <c r="H19" s="49"/>
    </row>
    <row r="20" spans="1:16" x14ac:dyDescent="0.25">
      <c r="A20" s="47" t="s">
        <v>2162</v>
      </c>
      <c r="B20" s="201"/>
      <c r="C20" s="201"/>
      <c r="D20" s="201"/>
      <c r="E20" s="201"/>
      <c r="F20" s="201"/>
      <c r="G20" s="57"/>
      <c r="H20" s="49"/>
    </row>
    <row r="21" spans="1:16" x14ac:dyDescent="0.25">
      <c r="A21" s="47" t="s">
        <v>2195</v>
      </c>
      <c r="B21" s="201"/>
      <c r="C21" s="201"/>
      <c r="D21" s="201"/>
      <c r="E21" s="201"/>
      <c r="F21" s="201"/>
      <c r="G21" s="57"/>
      <c r="H21" s="49"/>
    </row>
    <row r="22" spans="1:16" x14ac:dyDescent="0.25">
      <c r="A22" s="47" t="s">
        <v>2197</v>
      </c>
      <c r="B22" s="201"/>
      <c r="C22" s="201"/>
      <c r="D22" s="201"/>
      <c r="E22" s="201"/>
      <c r="F22" s="201"/>
      <c r="G22" s="57"/>
      <c r="H22" s="49"/>
    </row>
    <row r="23" spans="1:16" x14ac:dyDescent="0.25">
      <c r="A23" s="158" t="s">
        <v>2201</v>
      </c>
      <c r="B23" s="201"/>
      <c r="C23" s="201"/>
      <c r="D23" s="201"/>
      <c r="E23" s="201"/>
      <c r="F23" s="201"/>
      <c r="G23" s="57"/>
      <c r="H23" s="49"/>
    </row>
    <row r="24" spans="1:16" s="1" customFormat="1" ht="30" x14ac:dyDescent="0.25">
      <c r="A24" s="142" t="s">
        <v>2135</v>
      </c>
      <c r="B24" s="142" t="s">
        <v>2192</v>
      </c>
      <c r="C24" s="142" t="s">
        <v>2187</v>
      </c>
      <c r="D24" s="142" t="s">
        <v>2188</v>
      </c>
      <c r="E24" s="142" t="s">
        <v>2189</v>
      </c>
      <c r="F24" s="142" t="s">
        <v>2190</v>
      </c>
      <c r="G24" s="142" t="s">
        <v>2198</v>
      </c>
      <c r="H24" s="142" t="s">
        <v>2199</v>
      </c>
      <c r="I24" s="142" t="s">
        <v>2200</v>
      </c>
    </row>
    <row r="25" spans="1:16" x14ac:dyDescent="0.25">
      <c r="A25" s="140" t="s">
        <v>2148</v>
      </c>
      <c r="B25" s="141">
        <v>55593</v>
      </c>
      <c r="C25" s="141">
        <v>52936</v>
      </c>
      <c r="D25" s="141">
        <v>48120</v>
      </c>
      <c r="E25" s="141">
        <v>26630</v>
      </c>
      <c r="F25" s="141">
        <v>112702</v>
      </c>
      <c r="G25" s="141">
        <v>2206</v>
      </c>
      <c r="H25" s="141">
        <v>11988</v>
      </c>
      <c r="I25" s="141">
        <v>18378</v>
      </c>
      <c r="J25">
        <f>H25/SUM(G25:H25)</f>
        <v>0.84458221783852327</v>
      </c>
    </row>
    <row r="26" spans="1:16" x14ac:dyDescent="0.25">
      <c r="A26" s="140" t="s">
        <v>2149</v>
      </c>
      <c r="B26" s="141">
        <v>31883</v>
      </c>
      <c r="C26" s="141">
        <v>64561</v>
      </c>
      <c r="D26" s="141">
        <v>44581</v>
      </c>
      <c r="E26" s="141">
        <v>6886</v>
      </c>
      <c r="F26" s="141">
        <v>4851</v>
      </c>
      <c r="G26" s="144"/>
      <c r="H26" s="141">
        <v>6690</v>
      </c>
      <c r="I26" s="144"/>
    </row>
    <row r="27" spans="1:16" x14ac:dyDescent="0.25">
      <c r="A27" s="140" t="s">
        <v>2150</v>
      </c>
      <c r="B27" s="141">
        <v>77382</v>
      </c>
      <c r="C27" s="141">
        <v>80230</v>
      </c>
      <c r="D27" s="141">
        <v>14980</v>
      </c>
      <c r="E27" s="141">
        <v>766</v>
      </c>
      <c r="F27" s="141">
        <v>1144</v>
      </c>
      <c r="G27" s="144"/>
      <c r="H27" s="141">
        <v>6050</v>
      </c>
      <c r="I27" s="144"/>
    </row>
    <row r="28" spans="1:16" x14ac:dyDescent="0.25">
      <c r="A28" s="140" t="s">
        <v>2151</v>
      </c>
      <c r="B28" s="141">
        <v>329257</v>
      </c>
      <c r="C28" s="141">
        <v>42276</v>
      </c>
      <c r="D28" s="141">
        <v>3676</v>
      </c>
      <c r="E28" s="141">
        <v>433</v>
      </c>
      <c r="F28" s="144"/>
      <c r="G28" s="144"/>
      <c r="H28" s="141">
        <v>11289</v>
      </c>
      <c r="I28" s="144"/>
    </row>
    <row r="29" spans="1:16" x14ac:dyDescent="0.25">
      <c r="A29" s="157"/>
      <c r="B29" s="201"/>
      <c r="C29" s="201"/>
      <c r="D29" s="201"/>
      <c r="E29" s="201"/>
      <c r="F29" s="201"/>
      <c r="G29" s="57"/>
      <c r="H29" s="49"/>
    </row>
    <row r="31" spans="1:16" ht="30" x14ac:dyDescent="0.25">
      <c r="A31" s="157" t="s">
        <v>2191</v>
      </c>
      <c r="P31" s="17"/>
    </row>
    <row r="32" spans="1:16" x14ac:dyDescent="0.25">
      <c r="A32" s="196" t="s">
        <v>2135</v>
      </c>
      <c r="B32" s="196" t="s">
        <v>2192</v>
      </c>
      <c r="C32" s="196" t="s">
        <v>2187</v>
      </c>
      <c r="D32" s="196" t="s">
        <v>2188</v>
      </c>
      <c r="E32" s="196" t="s">
        <v>2189</v>
      </c>
      <c r="F32" s="196" t="s">
        <v>2190</v>
      </c>
      <c r="G32" s="199" t="s">
        <v>112</v>
      </c>
      <c r="I32" s="234" t="s">
        <v>2240</v>
      </c>
      <c r="L32">
        <v>2860</v>
      </c>
      <c r="P32" s="81"/>
    </row>
    <row r="33" spans="1:83" x14ac:dyDescent="0.25">
      <c r="A33" s="197" t="s">
        <v>2148</v>
      </c>
      <c r="B33" s="192">
        <v>69787</v>
      </c>
      <c r="C33" s="192">
        <v>52936</v>
      </c>
      <c r="D33" s="192">
        <v>48120</v>
      </c>
      <c r="E33" s="192">
        <v>26630</v>
      </c>
      <c r="F33" s="192">
        <v>131080</v>
      </c>
      <c r="G33" s="80">
        <f>SUM(B33:F33)</f>
        <v>328553</v>
      </c>
      <c r="H33" s="49">
        <f>F33/G33</f>
        <v>0.39896150697147797</v>
      </c>
      <c r="I33">
        <f>SUM(C33:F33)/G33</f>
        <v>0.78759286933919337</v>
      </c>
      <c r="L33">
        <v>24215</v>
      </c>
    </row>
    <row r="34" spans="1:83" x14ac:dyDescent="0.25">
      <c r="A34" s="197" t="s">
        <v>2149</v>
      </c>
      <c r="B34" s="192">
        <v>38573</v>
      </c>
      <c r="C34" s="192">
        <v>64561</v>
      </c>
      <c r="D34" s="192">
        <v>44581</v>
      </c>
      <c r="E34" s="192">
        <v>6886</v>
      </c>
      <c r="F34" s="192">
        <v>4851</v>
      </c>
      <c r="G34" s="80">
        <f>SUM(B34:F34)</f>
        <v>159452</v>
      </c>
      <c r="L34">
        <v>6061</v>
      </c>
    </row>
    <row r="35" spans="1:83" x14ac:dyDescent="0.25">
      <c r="A35" s="197" t="s">
        <v>2150</v>
      </c>
      <c r="B35" s="192">
        <v>83432</v>
      </c>
      <c r="C35" s="192">
        <v>80230</v>
      </c>
      <c r="D35" s="192">
        <v>14980</v>
      </c>
      <c r="E35" s="192">
        <v>766</v>
      </c>
      <c r="F35" s="192">
        <v>1144</v>
      </c>
      <c r="G35" s="80">
        <f>SUM(B35:F35)</f>
        <v>180552</v>
      </c>
    </row>
    <row r="36" spans="1:83" x14ac:dyDescent="0.25">
      <c r="A36" s="197" t="s">
        <v>2151</v>
      </c>
      <c r="B36" s="192">
        <v>340546</v>
      </c>
      <c r="C36" s="192">
        <v>42276</v>
      </c>
      <c r="D36" s="192">
        <v>3676</v>
      </c>
      <c r="E36" s="192">
        <v>433</v>
      </c>
      <c r="F36" s="198"/>
      <c r="G36" s="80">
        <f>SUM(B36:F36)</f>
        <v>386931</v>
      </c>
    </row>
    <row r="37" spans="1:83" x14ac:dyDescent="0.25">
      <c r="A37" s="157" t="s">
        <v>112</v>
      </c>
      <c r="B37" s="200">
        <f t="shared" ref="B37:G37" si="2">SUM(B33:B36)</f>
        <v>532338</v>
      </c>
      <c r="C37" s="200">
        <f t="shared" si="2"/>
        <v>240003</v>
      </c>
      <c r="D37" s="200">
        <f t="shared" si="2"/>
        <v>111357</v>
      </c>
      <c r="E37" s="200">
        <f t="shared" si="2"/>
        <v>34715</v>
      </c>
      <c r="F37" s="200">
        <f t="shared" si="2"/>
        <v>137075</v>
      </c>
      <c r="G37" s="200">
        <f t="shared" si="2"/>
        <v>1055488</v>
      </c>
    </row>
    <row r="38" spans="1:83" x14ac:dyDescent="0.25">
      <c r="A38" s="47" t="s">
        <v>2193</v>
      </c>
      <c r="B38" s="200"/>
      <c r="C38" s="200"/>
      <c r="D38" s="200"/>
      <c r="E38" s="200"/>
      <c r="F38" s="200"/>
      <c r="G38" s="200"/>
    </row>
    <row r="39" spans="1:83" x14ac:dyDescent="0.25">
      <c r="A39" s="47" t="s">
        <v>2194</v>
      </c>
      <c r="B39" s="200"/>
      <c r="C39" s="200"/>
      <c r="D39" s="200"/>
      <c r="E39" s="200"/>
      <c r="F39" s="200"/>
      <c r="G39" s="200"/>
    </row>
    <row r="40" spans="1:83" x14ac:dyDescent="0.25">
      <c r="A40" s="47" t="s">
        <v>2161</v>
      </c>
      <c r="B40" s="200"/>
      <c r="C40" s="200"/>
      <c r="D40" s="200"/>
      <c r="E40" s="200"/>
      <c r="F40" s="200"/>
      <c r="G40" s="200"/>
    </row>
    <row r="41" spans="1:83" x14ac:dyDescent="0.25">
      <c r="A41" s="47" t="s">
        <v>2162</v>
      </c>
      <c r="B41" s="200"/>
      <c r="C41" s="200"/>
      <c r="D41" s="200"/>
      <c r="E41" s="200"/>
      <c r="F41" s="200"/>
      <c r="G41" s="200"/>
    </row>
    <row r="42" spans="1:83" x14ac:dyDescent="0.25">
      <c r="A42" s="47" t="s">
        <v>2195</v>
      </c>
      <c r="B42" s="195"/>
      <c r="C42" s="195"/>
      <c r="D42" s="195"/>
      <c r="E42" s="195"/>
      <c r="F42" s="144"/>
    </row>
    <row r="43" spans="1:83" x14ac:dyDescent="0.25">
      <c r="A43" s="47" t="s">
        <v>2196</v>
      </c>
      <c r="B43" s="195"/>
      <c r="C43" s="195"/>
      <c r="D43" s="195"/>
      <c r="E43" s="195"/>
      <c r="F43" s="144"/>
    </row>
    <row r="44" spans="1:83" x14ac:dyDescent="0.25">
      <c r="A44" s="47"/>
      <c r="B44" s="195"/>
      <c r="C44" s="195"/>
      <c r="D44" s="195"/>
      <c r="E44" s="195"/>
      <c r="F44" s="144"/>
    </row>
    <row r="45" spans="1:83" x14ac:dyDescent="0.25">
      <c r="A45" s="47"/>
      <c r="B45" s="195"/>
      <c r="C45" s="195"/>
      <c r="D45" s="195"/>
      <c r="E45" s="195"/>
      <c r="F45" s="144"/>
    </row>
    <row r="46" spans="1:83" x14ac:dyDescent="0.25">
      <c r="A46" s="157"/>
      <c r="B46" s="195"/>
      <c r="C46" s="195"/>
      <c r="D46" s="195"/>
      <c r="E46" s="195"/>
      <c r="F46" s="144"/>
    </row>
    <row r="47" spans="1:83" x14ac:dyDescent="0.25">
      <c r="A47" s="212" t="s">
        <v>1949</v>
      </c>
      <c r="B47" s="212" t="s">
        <v>2220</v>
      </c>
      <c r="C47" s="212" t="s">
        <v>2229</v>
      </c>
      <c r="D47" s="212" t="s">
        <v>254</v>
      </c>
      <c r="E47" s="212" t="s">
        <v>255</v>
      </c>
      <c r="F47" s="212" t="s">
        <v>256</v>
      </c>
      <c r="G47" s="212" t="s">
        <v>257</v>
      </c>
      <c r="H47" s="212" t="s">
        <v>258</v>
      </c>
      <c r="I47" s="212" t="s">
        <v>259</v>
      </c>
      <c r="J47" s="212" t="s">
        <v>260</v>
      </c>
      <c r="K47" s="212" t="s">
        <v>261</v>
      </c>
      <c r="L47" s="212" t="s">
        <v>262</v>
      </c>
      <c r="M47" s="212" t="s">
        <v>263</v>
      </c>
      <c r="N47" s="212" t="s">
        <v>264</v>
      </c>
      <c r="O47" s="212" t="s">
        <v>265</v>
      </c>
      <c r="P47" s="212" t="s">
        <v>266</v>
      </c>
      <c r="Q47" s="212" t="s">
        <v>267</v>
      </c>
      <c r="R47" s="212" t="s">
        <v>268</v>
      </c>
      <c r="S47" s="212" t="s">
        <v>269</v>
      </c>
      <c r="T47" s="212" t="s">
        <v>270</v>
      </c>
      <c r="U47" s="212" t="s">
        <v>271</v>
      </c>
      <c r="V47" s="212" t="s">
        <v>272</v>
      </c>
      <c r="W47" s="212" t="s">
        <v>273</v>
      </c>
      <c r="X47" s="212" t="s">
        <v>274</v>
      </c>
      <c r="Y47" s="212" t="s">
        <v>275</v>
      </c>
      <c r="Z47" s="212" t="s">
        <v>276</v>
      </c>
      <c r="AA47" s="212" t="s">
        <v>277</v>
      </c>
      <c r="AB47" s="212" t="s">
        <v>278</v>
      </c>
      <c r="AC47" s="212" t="s">
        <v>279</v>
      </c>
      <c r="AD47" s="212" t="s">
        <v>280</v>
      </c>
      <c r="AE47" s="212" t="s">
        <v>281</v>
      </c>
      <c r="AF47" s="212" t="s">
        <v>282</v>
      </c>
      <c r="AG47" s="212" t="s">
        <v>283</v>
      </c>
      <c r="AH47" s="212" t="s">
        <v>284</v>
      </c>
      <c r="AI47" s="212" t="s">
        <v>285</v>
      </c>
      <c r="AJ47" s="212" t="s">
        <v>286</v>
      </c>
      <c r="AK47" s="212" t="s">
        <v>287</v>
      </c>
      <c r="AL47" s="212" t="s">
        <v>288</v>
      </c>
      <c r="AM47" s="212" t="s">
        <v>289</v>
      </c>
      <c r="AN47" s="212" t="s">
        <v>290</v>
      </c>
      <c r="AO47" s="212" t="s">
        <v>291</v>
      </c>
      <c r="AP47" s="212" t="s">
        <v>292</v>
      </c>
      <c r="AQ47" s="212" t="s">
        <v>293</v>
      </c>
      <c r="AR47" s="212" t="s">
        <v>294</v>
      </c>
      <c r="AS47" s="212" t="s">
        <v>295</v>
      </c>
      <c r="AT47" s="212" t="s">
        <v>296</v>
      </c>
      <c r="AU47" s="212" t="s">
        <v>297</v>
      </c>
      <c r="AV47" s="212" t="s">
        <v>298</v>
      </c>
      <c r="AW47" s="212" t="s">
        <v>299</v>
      </c>
      <c r="AX47" s="212" t="s">
        <v>300</v>
      </c>
      <c r="AY47" s="212" t="s">
        <v>301</v>
      </c>
      <c r="AZ47" s="212" t="s">
        <v>302</v>
      </c>
      <c r="BA47" s="212" t="s">
        <v>303</v>
      </c>
      <c r="BB47" s="212" t="s">
        <v>304</v>
      </c>
      <c r="BC47" s="212" t="s">
        <v>305</v>
      </c>
      <c r="BD47" s="212" t="s">
        <v>306</v>
      </c>
      <c r="BE47" s="212" t="s">
        <v>307</v>
      </c>
      <c r="BF47" s="212" t="s">
        <v>308</v>
      </c>
      <c r="BG47" s="212" t="s">
        <v>309</v>
      </c>
      <c r="BH47" s="212" t="s">
        <v>310</v>
      </c>
      <c r="BI47" s="212" t="s">
        <v>311</v>
      </c>
      <c r="BJ47" s="212" t="s">
        <v>312</v>
      </c>
      <c r="BK47" s="212" t="s">
        <v>313</v>
      </c>
      <c r="BL47" s="212" t="s">
        <v>314</v>
      </c>
      <c r="BM47" s="212" t="s">
        <v>315</v>
      </c>
      <c r="BN47" s="212" t="s">
        <v>316</v>
      </c>
      <c r="BO47" s="212" t="s">
        <v>317</v>
      </c>
      <c r="BP47" s="212" t="s">
        <v>318</v>
      </c>
      <c r="BQ47" s="212" t="s">
        <v>319</v>
      </c>
      <c r="BR47" s="212" t="s">
        <v>320</v>
      </c>
      <c r="BS47" s="212" t="s">
        <v>321</v>
      </c>
      <c r="BT47" s="212" t="s">
        <v>322</v>
      </c>
      <c r="BU47" s="212" t="s">
        <v>323</v>
      </c>
      <c r="BV47" s="212" t="s">
        <v>324</v>
      </c>
      <c r="BW47" s="212" t="s">
        <v>325</v>
      </c>
      <c r="BX47" s="212" t="s">
        <v>326</v>
      </c>
      <c r="BY47" s="212" t="s">
        <v>327</v>
      </c>
      <c r="BZ47" s="212" t="s">
        <v>328</v>
      </c>
      <c r="CA47" s="212" t="s">
        <v>329</v>
      </c>
      <c r="CB47" s="212" t="s">
        <v>330</v>
      </c>
      <c r="CC47" s="212" t="s">
        <v>331</v>
      </c>
      <c r="CD47" s="212" t="s">
        <v>332</v>
      </c>
      <c r="CE47" s="212" t="s">
        <v>333</v>
      </c>
    </row>
    <row r="48" spans="1:83" x14ac:dyDescent="0.25">
      <c r="A48" s="213" t="s">
        <v>108</v>
      </c>
      <c r="B48" s="213" t="s">
        <v>2116</v>
      </c>
      <c r="C48" s="214">
        <v>120759</v>
      </c>
      <c r="D48" s="214">
        <v>120858</v>
      </c>
      <c r="E48" s="214">
        <v>123242</v>
      </c>
      <c r="F48" s="214">
        <v>124528</v>
      </c>
      <c r="G48" s="214">
        <v>124858</v>
      </c>
      <c r="H48" s="214">
        <v>117352</v>
      </c>
      <c r="I48" s="214">
        <v>119752</v>
      </c>
      <c r="J48" s="214">
        <v>120048</v>
      </c>
      <c r="K48" s="214">
        <v>120354</v>
      </c>
      <c r="L48" s="214">
        <v>114473</v>
      </c>
      <c r="M48" s="214">
        <v>120776</v>
      </c>
      <c r="N48" s="214">
        <v>121453</v>
      </c>
      <c r="O48" s="214">
        <v>118300</v>
      </c>
      <c r="P48" s="214">
        <v>116783</v>
      </c>
      <c r="Q48" s="214">
        <v>123270</v>
      </c>
      <c r="R48" s="214">
        <v>120545</v>
      </c>
      <c r="S48" s="214">
        <v>124480</v>
      </c>
      <c r="T48" s="214">
        <v>121963</v>
      </c>
      <c r="U48" s="214">
        <v>121397</v>
      </c>
      <c r="V48" s="214">
        <v>122716</v>
      </c>
      <c r="W48" s="214">
        <v>120187</v>
      </c>
      <c r="X48" s="214">
        <v>114956</v>
      </c>
      <c r="Y48" s="214">
        <v>119403</v>
      </c>
      <c r="Z48" s="214">
        <v>121970</v>
      </c>
      <c r="AA48" s="214">
        <v>116497</v>
      </c>
      <c r="AB48" s="214">
        <v>121717</v>
      </c>
      <c r="AC48" s="214">
        <v>119817</v>
      </c>
      <c r="AD48" s="214">
        <v>118937</v>
      </c>
      <c r="AE48" s="214">
        <v>121364</v>
      </c>
      <c r="AF48" s="214">
        <v>123437</v>
      </c>
      <c r="AG48" s="214">
        <v>125730</v>
      </c>
      <c r="AH48" s="214">
        <v>115555</v>
      </c>
      <c r="AI48" s="214">
        <v>121045</v>
      </c>
      <c r="AJ48" s="214">
        <v>123801</v>
      </c>
      <c r="AK48" s="214">
        <v>120697</v>
      </c>
      <c r="AL48" s="214">
        <v>120393</v>
      </c>
      <c r="AM48" s="214">
        <v>119560</v>
      </c>
      <c r="AN48" s="214">
        <v>123423</v>
      </c>
      <c r="AO48" s="214">
        <v>119384</v>
      </c>
      <c r="AP48" s="214">
        <v>123693</v>
      </c>
      <c r="AQ48" s="214">
        <v>120103</v>
      </c>
      <c r="AR48" s="214">
        <v>119893</v>
      </c>
      <c r="AS48" s="214">
        <v>119543</v>
      </c>
      <c r="AT48" s="214">
        <v>121407</v>
      </c>
      <c r="AU48" s="214">
        <v>117361</v>
      </c>
      <c r="AV48" s="214">
        <v>120603</v>
      </c>
      <c r="AW48" s="214">
        <v>119108</v>
      </c>
      <c r="AX48" s="214">
        <v>118670</v>
      </c>
      <c r="AY48" s="214">
        <v>121104</v>
      </c>
      <c r="AZ48" s="214">
        <v>117749</v>
      </c>
      <c r="BA48" s="214">
        <v>121431</v>
      </c>
      <c r="BB48" s="214">
        <v>119511</v>
      </c>
      <c r="BC48" s="214">
        <v>119047</v>
      </c>
      <c r="BD48" s="214">
        <v>121878</v>
      </c>
      <c r="BE48" s="214">
        <v>119348</v>
      </c>
      <c r="BF48" s="214">
        <v>123605</v>
      </c>
      <c r="BG48" s="214">
        <v>118918</v>
      </c>
      <c r="BH48" s="214">
        <v>118582</v>
      </c>
      <c r="BI48" s="214">
        <v>123422</v>
      </c>
      <c r="BJ48" s="214">
        <v>120181</v>
      </c>
      <c r="BK48" s="214">
        <v>120687</v>
      </c>
      <c r="BL48" s="214">
        <v>119845</v>
      </c>
      <c r="BM48" s="214">
        <v>120461</v>
      </c>
      <c r="BN48" s="214">
        <v>123931</v>
      </c>
      <c r="BO48" s="214">
        <v>123138</v>
      </c>
      <c r="BP48" s="214">
        <v>120664</v>
      </c>
      <c r="BQ48" s="214">
        <v>123289</v>
      </c>
      <c r="BR48" s="214">
        <v>121024</v>
      </c>
      <c r="BS48" s="214">
        <v>121095</v>
      </c>
      <c r="BT48" s="214">
        <v>119768</v>
      </c>
      <c r="BU48" s="214">
        <v>119679</v>
      </c>
      <c r="BV48" s="214">
        <v>117755</v>
      </c>
      <c r="BW48" s="214">
        <v>121836</v>
      </c>
      <c r="BX48" s="214">
        <v>121665</v>
      </c>
      <c r="BY48" s="214">
        <v>118491</v>
      </c>
      <c r="BZ48" s="214">
        <v>119153</v>
      </c>
      <c r="CA48" s="214">
        <v>120510</v>
      </c>
      <c r="CB48" s="214">
        <v>125669</v>
      </c>
      <c r="CC48" s="214">
        <v>125521</v>
      </c>
      <c r="CD48" s="214">
        <v>121117</v>
      </c>
      <c r="CE48" s="214">
        <v>120638</v>
      </c>
    </row>
    <row r="49" spans="1:83" x14ac:dyDescent="0.25">
      <c r="A49" s="213" t="s">
        <v>108</v>
      </c>
      <c r="B49" s="213" t="s">
        <v>2117</v>
      </c>
      <c r="C49" s="214">
        <v>89564</v>
      </c>
      <c r="D49" s="214">
        <v>88877</v>
      </c>
      <c r="E49" s="214">
        <v>86434</v>
      </c>
      <c r="F49" s="214">
        <v>84689</v>
      </c>
      <c r="G49" s="214">
        <v>87790</v>
      </c>
      <c r="H49" s="214">
        <v>88875</v>
      </c>
      <c r="I49" s="214">
        <v>89238</v>
      </c>
      <c r="J49" s="214">
        <v>90603</v>
      </c>
      <c r="K49" s="214">
        <v>89841</v>
      </c>
      <c r="L49" s="214">
        <v>86295</v>
      </c>
      <c r="M49" s="214">
        <v>89397</v>
      </c>
      <c r="N49" s="214">
        <v>87083</v>
      </c>
      <c r="O49" s="214">
        <v>89519</v>
      </c>
      <c r="P49" s="214">
        <v>91158</v>
      </c>
      <c r="Q49" s="214">
        <v>92468</v>
      </c>
      <c r="R49" s="214">
        <v>89571</v>
      </c>
      <c r="S49" s="214">
        <v>89265</v>
      </c>
      <c r="T49" s="214">
        <v>93814</v>
      </c>
      <c r="U49" s="214">
        <v>90310</v>
      </c>
      <c r="V49" s="214">
        <v>90886</v>
      </c>
      <c r="W49" s="214">
        <v>94028</v>
      </c>
      <c r="X49" s="214">
        <v>91640</v>
      </c>
      <c r="Y49" s="214">
        <v>90449</v>
      </c>
      <c r="Z49" s="214">
        <v>85438</v>
      </c>
      <c r="AA49" s="214">
        <v>89064</v>
      </c>
      <c r="AB49" s="214">
        <v>90338</v>
      </c>
      <c r="AC49" s="214">
        <v>85499</v>
      </c>
      <c r="AD49" s="214">
        <v>90874</v>
      </c>
      <c r="AE49" s="214">
        <v>87419</v>
      </c>
      <c r="AF49" s="214">
        <v>86268</v>
      </c>
      <c r="AG49" s="214">
        <v>87644</v>
      </c>
      <c r="AH49" s="214">
        <v>92601</v>
      </c>
      <c r="AI49" s="214">
        <v>94258</v>
      </c>
      <c r="AJ49" s="214">
        <v>89430</v>
      </c>
      <c r="AK49" s="214">
        <v>86216</v>
      </c>
      <c r="AL49" s="214">
        <v>87074</v>
      </c>
      <c r="AM49" s="214">
        <v>91452</v>
      </c>
      <c r="AN49" s="214">
        <v>92383</v>
      </c>
      <c r="AO49" s="214">
        <v>90323</v>
      </c>
      <c r="AP49" s="214">
        <v>91879</v>
      </c>
      <c r="AQ49" s="214">
        <v>92140</v>
      </c>
      <c r="AR49" s="214">
        <v>90281</v>
      </c>
      <c r="AS49" s="214">
        <v>90851</v>
      </c>
      <c r="AT49" s="214">
        <v>90022</v>
      </c>
      <c r="AU49" s="214">
        <v>89321</v>
      </c>
      <c r="AV49" s="214">
        <v>89100</v>
      </c>
      <c r="AW49" s="214">
        <v>93224</v>
      </c>
      <c r="AX49" s="214">
        <v>89794</v>
      </c>
      <c r="AY49" s="214">
        <v>90773</v>
      </c>
      <c r="AZ49" s="214">
        <v>90329</v>
      </c>
      <c r="BA49" s="214">
        <v>87731</v>
      </c>
      <c r="BB49" s="214">
        <v>88958</v>
      </c>
      <c r="BC49" s="214">
        <v>86549</v>
      </c>
      <c r="BD49" s="214">
        <v>88590</v>
      </c>
      <c r="BE49" s="214">
        <v>89529</v>
      </c>
      <c r="BF49" s="214">
        <v>92603</v>
      </c>
      <c r="BG49" s="214">
        <v>88926</v>
      </c>
      <c r="BH49" s="214">
        <v>91125</v>
      </c>
      <c r="BI49" s="214">
        <v>91942</v>
      </c>
      <c r="BJ49" s="214">
        <v>85942</v>
      </c>
      <c r="BK49" s="214">
        <v>92142</v>
      </c>
      <c r="BL49" s="214">
        <v>89571</v>
      </c>
      <c r="BM49" s="214">
        <v>87944</v>
      </c>
      <c r="BN49" s="214">
        <v>87343</v>
      </c>
      <c r="BO49" s="214">
        <v>87660</v>
      </c>
      <c r="BP49" s="214">
        <v>89283</v>
      </c>
      <c r="BQ49" s="214">
        <v>89661</v>
      </c>
      <c r="BR49" s="214">
        <v>90901</v>
      </c>
      <c r="BS49" s="214">
        <v>86018</v>
      </c>
      <c r="BT49" s="214">
        <v>88124</v>
      </c>
      <c r="BU49" s="214">
        <v>85650</v>
      </c>
      <c r="BV49" s="214">
        <v>91568</v>
      </c>
      <c r="BW49" s="214">
        <v>88515</v>
      </c>
      <c r="BX49" s="214">
        <v>90198</v>
      </c>
      <c r="BY49" s="214">
        <v>93093</v>
      </c>
      <c r="BZ49" s="214">
        <v>85440</v>
      </c>
      <c r="CA49" s="214">
        <v>89359</v>
      </c>
      <c r="CB49" s="214">
        <v>91815</v>
      </c>
      <c r="CC49" s="214">
        <v>86972</v>
      </c>
      <c r="CD49" s="214">
        <v>90411</v>
      </c>
      <c r="CE49" s="214">
        <v>88471</v>
      </c>
    </row>
    <row r="50" spans="1:83" x14ac:dyDescent="0.25">
      <c r="A50" s="213" t="s">
        <v>108</v>
      </c>
      <c r="B50" s="213" t="s">
        <v>2119</v>
      </c>
      <c r="C50" s="214">
        <v>55356</v>
      </c>
      <c r="D50" s="214">
        <v>57238</v>
      </c>
      <c r="E50" s="214">
        <v>55053</v>
      </c>
      <c r="F50" s="214">
        <v>55209</v>
      </c>
      <c r="G50" s="214">
        <v>57485</v>
      </c>
      <c r="H50" s="214">
        <v>52498</v>
      </c>
      <c r="I50" s="214">
        <v>56402</v>
      </c>
      <c r="J50" s="214">
        <v>54952</v>
      </c>
      <c r="K50" s="214">
        <v>53943</v>
      </c>
      <c r="L50" s="214">
        <v>55797</v>
      </c>
      <c r="M50" s="214">
        <v>58406</v>
      </c>
      <c r="N50" s="214">
        <v>53725</v>
      </c>
      <c r="O50" s="214">
        <v>53604</v>
      </c>
      <c r="P50" s="214">
        <v>53278</v>
      </c>
      <c r="Q50" s="214">
        <v>54316</v>
      </c>
      <c r="R50" s="214">
        <v>54737</v>
      </c>
      <c r="S50" s="214">
        <v>56366</v>
      </c>
      <c r="T50" s="214">
        <v>56405</v>
      </c>
      <c r="U50" s="214">
        <v>53886</v>
      </c>
      <c r="V50" s="214">
        <v>54805</v>
      </c>
      <c r="W50" s="214">
        <v>55636</v>
      </c>
      <c r="X50" s="214">
        <v>55077</v>
      </c>
      <c r="Y50" s="214">
        <v>54632</v>
      </c>
      <c r="Z50" s="214">
        <v>55715</v>
      </c>
      <c r="AA50" s="214">
        <v>58346</v>
      </c>
      <c r="AB50" s="214">
        <v>55361</v>
      </c>
      <c r="AC50" s="214">
        <v>53767</v>
      </c>
      <c r="AD50" s="214">
        <v>55883</v>
      </c>
      <c r="AE50" s="214">
        <v>55861</v>
      </c>
      <c r="AF50" s="214">
        <v>53437</v>
      </c>
      <c r="AG50" s="214">
        <v>58471</v>
      </c>
      <c r="AH50" s="214">
        <v>55347</v>
      </c>
      <c r="AI50" s="214">
        <v>55017</v>
      </c>
      <c r="AJ50" s="214">
        <v>56318</v>
      </c>
      <c r="AK50" s="214">
        <v>56723</v>
      </c>
      <c r="AL50" s="214">
        <v>52067</v>
      </c>
      <c r="AM50" s="214">
        <v>56447</v>
      </c>
      <c r="AN50" s="214">
        <v>52715</v>
      </c>
      <c r="AO50" s="214">
        <v>56572</v>
      </c>
      <c r="AP50" s="214">
        <v>57350</v>
      </c>
      <c r="AQ50" s="214">
        <v>56146</v>
      </c>
      <c r="AR50" s="214">
        <v>53379</v>
      </c>
      <c r="AS50" s="214">
        <v>57333</v>
      </c>
      <c r="AT50" s="214">
        <v>57387</v>
      </c>
      <c r="AU50" s="214">
        <v>56312</v>
      </c>
      <c r="AV50" s="214">
        <v>57052</v>
      </c>
      <c r="AW50" s="214">
        <v>54847</v>
      </c>
      <c r="AX50" s="214">
        <v>56143</v>
      </c>
      <c r="AY50" s="214">
        <v>55629</v>
      </c>
      <c r="AZ50" s="214">
        <v>56181</v>
      </c>
      <c r="BA50" s="214">
        <v>55540</v>
      </c>
      <c r="BB50" s="214">
        <v>55882</v>
      </c>
      <c r="BC50" s="214">
        <v>54375</v>
      </c>
      <c r="BD50" s="214">
        <v>53913</v>
      </c>
      <c r="BE50" s="214">
        <v>54136</v>
      </c>
      <c r="BF50" s="214">
        <v>56074</v>
      </c>
      <c r="BG50" s="214">
        <v>56346</v>
      </c>
      <c r="BH50" s="214">
        <v>56561</v>
      </c>
      <c r="BI50" s="214">
        <v>55320</v>
      </c>
      <c r="BJ50" s="214">
        <v>51979</v>
      </c>
      <c r="BK50" s="214">
        <v>54005</v>
      </c>
      <c r="BL50" s="214">
        <v>53363</v>
      </c>
      <c r="BM50" s="214">
        <v>55463</v>
      </c>
      <c r="BN50" s="214">
        <v>56928</v>
      </c>
      <c r="BO50" s="214">
        <v>53431</v>
      </c>
      <c r="BP50" s="214">
        <v>56215</v>
      </c>
      <c r="BQ50" s="214">
        <v>58073</v>
      </c>
      <c r="BR50" s="214">
        <v>52330</v>
      </c>
      <c r="BS50" s="214">
        <v>53963</v>
      </c>
      <c r="BT50" s="214">
        <v>54654</v>
      </c>
      <c r="BU50" s="214">
        <v>55908</v>
      </c>
      <c r="BV50" s="214">
        <v>55045</v>
      </c>
      <c r="BW50" s="214">
        <v>55007</v>
      </c>
      <c r="BX50" s="214">
        <v>56366</v>
      </c>
      <c r="BY50" s="214">
        <v>55999</v>
      </c>
      <c r="BZ50" s="214">
        <v>55583</v>
      </c>
      <c r="CA50" s="214">
        <v>53460</v>
      </c>
      <c r="CB50" s="214">
        <v>54221</v>
      </c>
      <c r="CC50" s="214">
        <v>56962</v>
      </c>
      <c r="CD50" s="214">
        <v>56888</v>
      </c>
      <c r="CE50" s="214">
        <v>55767</v>
      </c>
    </row>
    <row r="51" spans="1:83" x14ac:dyDescent="0.25">
      <c r="A51" s="213" t="s">
        <v>108</v>
      </c>
      <c r="B51" s="213" t="s">
        <v>2121</v>
      </c>
      <c r="C51" s="214">
        <v>48680</v>
      </c>
      <c r="D51" s="214">
        <v>46033</v>
      </c>
      <c r="E51" s="214">
        <v>45053</v>
      </c>
      <c r="F51" s="214">
        <v>49549</v>
      </c>
      <c r="G51" s="214">
        <v>47260</v>
      </c>
      <c r="H51" s="214">
        <v>48279</v>
      </c>
      <c r="I51" s="214">
        <v>49696</v>
      </c>
      <c r="J51" s="214">
        <v>49597</v>
      </c>
      <c r="K51" s="214">
        <v>50357</v>
      </c>
      <c r="L51" s="214">
        <v>48540</v>
      </c>
      <c r="M51" s="214">
        <v>50014</v>
      </c>
      <c r="N51" s="214">
        <v>50145</v>
      </c>
      <c r="O51" s="214">
        <v>48458</v>
      </c>
      <c r="P51" s="214">
        <v>47296</v>
      </c>
      <c r="Q51" s="214">
        <v>47297</v>
      </c>
      <c r="R51" s="214">
        <v>47325</v>
      </c>
      <c r="S51" s="214">
        <v>48566</v>
      </c>
      <c r="T51" s="214">
        <v>49607</v>
      </c>
      <c r="U51" s="214">
        <v>50348</v>
      </c>
      <c r="V51" s="214">
        <v>50221</v>
      </c>
      <c r="W51" s="214">
        <v>48161</v>
      </c>
      <c r="X51" s="214">
        <v>47178</v>
      </c>
      <c r="Y51" s="214">
        <v>48631</v>
      </c>
      <c r="Z51" s="214">
        <v>48731</v>
      </c>
      <c r="AA51" s="214">
        <v>45583</v>
      </c>
      <c r="AB51" s="214">
        <v>49760</v>
      </c>
      <c r="AC51" s="214">
        <v>48042</v>
      </c>
      <c r="AD51" s="214">
        <v>50074</v>
      </c>
      <c r="AE51" s="214">
        <v>45857</v>
      </c>
      <c r="AF51" s="214">
        <v>49351</v>
      </c>
      <c r="AG51" s="214">
        <v>47953</v>
      </c>
      <c r="AH51" s="214">
        <v>50495</v>
      </c>
      <c r="AI51" s="214">
        <v>49257</v>
      </c>
      <c r="AJ51" s="214">
        <v>49803</v>
      </c>
      <c r="AK51" s="214">
        <v>48513</v>
      </c>
      <c r="AL51" s="214">
        <v>45795</v>
      </c>
      <c r="AM51" s="214">
        <v>47007</v>
      </c>
      <c r="AN51" s="214">
        <v>49982</v>
      </c>
      <c r="AO51" s="214">
        <v>48915</v>
      </c>
      <c r="AP51" s="214">
        <v>49588</v>
      </c>
      <c r="AQ51" s="214">
        <v>49513</v>
      </c>
      <c r="AR51" s="214">
        <v>49552</v>
      </c>
      <c r="AS51" s="214">
        <v>49545</v>
      </c>
      <c r="AT51" s="214">
        <v>47029</v>
      </c>
      <c r="AU51" s="214">
        <v>51033</v>
      </c>
      <c r="AV51" s="214">
        <v>49748</v>
      </c>
      <c r="AW51" s="214">
        <v>51515</v>
      </c>
      <c r="AX51" s="214">
        <v>47040</v>
      </c>
      <c r="AY51" s="214">
        <v>49707</v>
      </c>
      <c r="AZ51" s="214">
        <v>49829</v>
      </c>
      <c r="BA51" s="214">
        <v>50360</v>
      </c>
      <c r="BB51" s="214">
        <v>49517</v>
      </c>
      <c r="BC51" s="214">
        <v>47824</v>
      </c>
      <c r="BD51" s="214">
        <v>45843</v>
      </c>
      <c r="BE51" s="214">
        <v>45584</v>
      </c>
      <c r="BF51" s="214">
        <v>48366</v>
      </c>
      <c r="BG51" s="214">
        <v>48028</v>
      </c>
      <c r="BH51" s="214">
        <v>47722</v>
      </c>
      <c r="BI51" s="214">
        <v>53914</v>
      </c>
      <c r="BJ51" s="214">
        <v>49440</v>
      </c>
      <c r="BK51" s="214">
        <v>48843</v>
      </c>
      <c r="BL51" s="214">
        <v>48397</v>
      </c>
      <c r="BM51" s="214">
        <v>49172</v>
      </c>
      <c r="BN51" s="214">
        <v>46098</v>
      </c>
      <c r="BO51" s="214">
        <v>48136</v>
      </c>
      <c r="BP51" s="214">
        <v>48802</v>
      </c>
      <c r="BQ51" s="214">
        <v>49531</v>
      </c>
      <c r="BR51" s="214">
        <v>48672</v>
      </c>
      <c r="BS51" s="214">
        <v>46884</v>
      </c>
      <c r="BT51" s="214">
        <v>48436</v>
      </c>
      <c r="BU51" s="214">
        <v>49343</v>
      </c>
      <c r="BV51" s="214">
        <v>47692</v>
      </c>
      <c r="BW51" s="214">
        <v>46360</v>
      </c>
      <c r="BX51" s="214">
        <v>46732</v>
      </c>
      <c r="BY51" s="214">
        <v>48370</v>
      </c>
      <c r="BZ51" s="214">
        <v>47477</v>
      </c>
      <c r="CA51" s="214">
        <v>47378</v>
      </c>
      <c r="CB51" s="214">
        <v>49132</v>
      </c>
      <c r="CC51" s="214">
        <v>49125</v>
      </c>
      <c r="CD51" s="214">
        <v>48027</v>
      </c>
      <c r="CE51" s="214">
        <v>50702</v>
      </c>
    </row>
    <row r="52" spans="1:83" x14ac:dyDescent="0.25">
      <c r="A52" s="213" t="s">
        <v>108</v>
      </c>
      <c r="B52" s="213" t="s">
        <v>2118</v>
      </c>
      <c r="C52" s="214">
        <v>14194</v>
      </c>
      <c r="D52" s="214">
        <v>12273</v>
      </c>
      <c r="E52" s="214">
        <v>14776</v>
      </c>
      <c r="F52" s="214">
        <v>14287</v>
      </c>
      <c r="G52" s="214">
        <v>14802</v>
      </c>
      <c r="H52" s="214">
        <v>15348</v>
      </c>
      <c r="I52" s="214">
        <v>13806</v>
      </c>
      <c r="J52" s="214">
        <v>13429</v>
      </c>
      <c r="K52" s="214">
        <v>15402</v>
      </c>
      <c r="L52" s="214">
        <v>14903</v>
      </c>
      <c r="M52" s="214">
        <v>13448</v>
      </c>
      <c r="N52" s="214">
        <v>13848</v>
      </c>
      <c r="O52" s="214">
        <v>14638</v>
      </c>
      <c r="P52" s="214">
        <v>14717</v>
      </c>
      <c r="Q52" s="214">
        <v>14136</v>
      </c>
      <c r="R52" s="214">
        <v>13847</v>
      </c>
      <c r="S52" s="214">
        <v>15994</v>
      </c>
      <c r="T52" s="214">
        <v>13991</v>
      </c>
      <c r="U52" s="214">
        <v>14542</v>
      </c>
      <c r="V52" s="214">
        <v>14036</v>
      </c>
      <c r="W52" s="214">
        <v>14998</v>
      </c>
      <c r="X52" s="214">
        <v>14261</v>
      </c>
      <c r="Y52" s="214">
        <v>14782</v>
      </c>
      <c r="Z52" s="214">
        <v>13732</v>
      </c>
      <c r="AA52" s="214">
        <v>13357</v>
      </c>
      <c r="AB52" s="214">
        <v>14404</v>
      </c>
      <c r="AC52" s="214">
        <v>14107</v>
      </c>
      <c r="AD52" s="214">
        <v>13941</v>
      </c>
      <c r="AE52" s="214">
        <v>14091</v>
      </c>
      <c r="AF52" s="214">
        <v>13538</v>
      </c>
      <c r="AG52" s="214">
        <v>13932</v>
      </c>
      <c r="AH52" s="214">
        <v>13721</v>
      </c>
      <c r="AI52" s="214">
        <v>14576</v>
      </c>
      <c r="AJ52" s="214">
        <v>13981</v>
      </c>
      <c r="AK52" s="214">
        <v>14735</v>
      </c>
      <c r="AL52" s="214">
        <v>13858</v>
      </c>
      <c r="AM52" s="214">
        <v>13018</v>
      </c>
      <c r="AN52" s="214">
        <v>14078</v>
      </c>
      <c r="AO52" s="214">
        <v>13954</v>
      </c>
      <c r="AP52" s="214">
        <v>14396</v>
      </c>
      <c r="AQ52" s="214">
        <v>13937</v>
      </c>
      <c r="AR52" s="214">
        <v>13601</v>
      </c>
      <c r="AS52" s="214">
        <v>15007</v>
      </c>
      <c r="AT52" s="214">
        <v>14539</v>
      </c>
      <c r="AU52" s="214">
        <v>14486</v>
      </c>
      <c r="AV52" s="214">
        <v>13715</v>
      </c>
      <c r="AW52" s="214">
        <v>14222</v>
      </c>
      <c r="AX52" s="214">
        <v>14055</v>
      </c>
      <c r="AY52" s="214">
        <v>15274</v>
      </c>
      <c r="AZ52" s="214">
        <v>14635</v>
      </c>
      <c r="BA52" s="214">
        <v>14809</v>
      </c>
      <c r="BB52" s="214">
        <v>13854</v>
      </c>
      <c r="BC52" s="214">
        <v>13388</v>
      </c>
      <c r="BD52" s="214">
        <v>13249</v>
      </c>
      <c r="BE52" s="214">
        <v>14382</v>
      </c>
      <c r="BF52" s="214">
        <v>12453</v>
      </c>
      <c r="BG52" s="214">
        <v>12617</v>
      </c>
      <c r="BH52" s="214">
        <v>14034</v>
      </c>
      <c r="BI52" s="214">
        <v>13953</v>
      </c>
      <c r="BJ52" s="214">
        <v>14082</v>
      </c>
      <c r="BK52" s="214">
        <v>13430</v>
      </c>
      <c r="BL52" s="214">
        <v>14073</v>
      </c>
      <c r="BM52" s="214">
        <v>13695</v>
      </c>
      <c r="BN52" s="214">
        <v>13706</v>
      </c>
      <c r="BO52" s="214">
        <v>14594</v>
      </c>
      <c r="BP52" s="214">
        <v>12885</v>
      </c>
      <c r="BQ52" s="214">
        <v>15519</v>
      </c>
      <c r="BR52" s="214">
        <v>13675</v>
      </c>
      <c r="BS52" s="214">
        <v>14192</v>
      </c>
      <c r="BT52" s="214">
        <v>14338</v>
      </c>
      <c r="BU52" s="214">
        <v>15300</v>
      </c>
      <c r="BV52" s="214">
        <v>14924</v>
      </c>
      <c r="BW52" s="214">
        <v>14763</v>
      </c>
      <c r="BX52" s="214">
        <v>14534</v>
      </c>
      <c r="BY52" s="214">
        <v>13496</v>
      </c>
      <c r="BZ52" s="214">
        <v>16210</v>
      </c>
      <c r="CA52" s="214">
        <v>14845</v>
      </c>
      <c r="CB52" s="214">
        <v>13556</v>
      </c>
      <c r="CC52" s="214">
        <v>14175</v>
      </c>
      <c r="CD52" s="214">
        <v>15045</v>
      </c>
      <c r="CE52" s="214">
        <v>12238</v>
      </c>
    </row>
    <row r="53" spans="1:83" x14ac:dyDescent="0.25">
      <c r="A53" s="227" t="s">
        <v>108</v>
      </c>
      <c r="B53" s="228" t="s">
        <v>2231</v>
      </c>
      <c r="C53" s="229">
        <v>134953</v>
      </c>
      <c r="D53" s="229">
        <v>133131</v>
      </c>
      <c r="E53" s="229">
        <v>138018</v>
      </c>
      <c r="F53" s="229">
        <v>138815</v>
      </c>
      <c r="G53" s="229">
        <v>139660</v>
      </c>
      <c r="H53" s="229">
        <v>132700</v>
      </c>
      <c r="I53" s="229">
        <v>133558</v>
      </c>
      <c r="J53" s="229">
        <v>133477</v>
      </c>
      <c r="K53" s="229">
        <v>135756</v>
      </c>
      <c r="L53" s="229">
        <v>129376</v>
      </c>
      <c r="M53" s="229">
        <v>134224</v>
      </c>
      <c r="N53" s="229">
        <v>135301</v>
      </c>
      <c r="O53" s="229">
        <v>132938</v>
      </c>
      <c r="P53" s="229">
        <v>131500</v>
      </c>
      <c r="Q53" s="229">
        <v>137406</v>
      </c>
      <c r="R53" s="229">
        <v>134392</v>
      </c>
      <c r="S53" s="229">
        <v>140474</v>
      </c>
      <c r="T53" s="229">
        <v>135954</v>
      </c>
      <c r="U53" s="229">
        <v>135939</v>
      </c>
      <c r="V53" s="229">
        <v>136752</v>
      </c>
      <c r="W53" s="229">
        <v>135185</v>
      </c>
      <c r="X53" s="229">
        <v>129217</v>
      </c>
      <c r="Y53" s="229">
        <v>134185</v>
      </c>
      <c r="Z53" s="229">
        <v>135702</v>
      </c>
      <c r="AA53" s="229">
        <v>129854</v>
      </c>
      <c r="AB53" s="229">
        <v>136121</v>
      </c>
      <c r="AC53" s="229">
        <v>133924</v>
      </c>
      <c r="AD53" s="229">
        <v>132878</v>
      </c>
      <c r="AE53" s="229">
        <v>135455</v>
      </c>
      <c r="AF53" s="229">
        <v>136975</v>
      </c>
      <c r="AG53" s="229">
        <v>139662</v>
      </c>
      <c r="AH53" s="229">
        <v>129276</v>
      </c>
      <c r="AI53" s="229">
        <v>135621</v>
      </c>
      <c r="AJ53" s="229">
        <v>137782</v>
      </c>
      <c r="AK53" s="229">
        <v>135432</v>
      </c>
      <c r="AL53" s="229">
        <v>134251</v>
      </c>
      <c r="AM53" s="229">
        <v>132578</v>
      </c>
      <c r="AN53" s="229">
        <v>137501</v>
      </c>
      <c r="AO53" s="229">
        <v>133338</v>
      </c>
      <c r="AP53" s="229">
        <v>138089</v>
      </c>
      <c r="AQ53" s="229">
        <v>134040</v>
      </c>
      <c r="AR53" s="229">
        <v>133494</v>
      </c>
      <c r="AS53" s="229">
        <v>134550</v>
      </c>
      <c r="AT53" s="229">
        <v>135946</v>
      </c>
      <c r="AU53" s="229">
        <v>131847</v>
      </c>
      <c r="AV53" s="229">
        <v>134318</v>
      </c>
      <c r="AW53" s="229">
        <v>133330</v>
      </c>
      <c r="AX53" s="229">
        <v>132725</v>
      </c>
      <c r="AY53" s="229">
        <v>136378</v>
      </c>
      <c r="AZ53" s="229">
        <v>132384</v>
      </c>
      <c r="BA53" s="229">
        <v>136240</v>
      </c>
      <c r="BB53" s="229">
        <v>133365</v>
      </c>
      <c r="BC53" s="229">
        <v>132435</v>
      </c>
      <c r="BD53" s="229">
        <v>135127</v>
      </c>
      <c r="BE53" s="229">
        <v>133730</v>
      </c>
      <c r="BF53" s="229">
        <v>136058</v>
      </c>
      <c r="BG53" s="229">
        <v>131535</v>
      </c>
      <c r="BH53" s="229">
        <v>132616</v>
      </c>
      <c r="BI53" s="229">
        <v>137375</v>
      </c>
      <c r="BJ53" s="229">
        <v>134263</v>
      </c>
      <c r="BK53" s="229">
        <v>134117</v>
      </c>
      <c r="BL53" s="229">
        <v>133918</v>
      </c>
      <c r="BM53" s="229">
        <v>134156</v>
      </c>
      <c r="BN53" s="229">
        <v>137637</v>
      </c>
      <c r="BO53" s="229">
        <v>137732</v>
      </c>
      <c r="BP53" s="229">
        <v>133549</v>
      </c>
      <c r="BQ53" s="229">
        <v>138808</v>
      </c>
      <c r="BR53" s="229">
        <v>134699</v>
      </c>
      <c r="BS53" s="229">
        <v>135287</v>
      </c>
      <c r="BT53" s="229">
        <v>134106</v>
      </c>
      <c r="BU53" s="229">
        <v>134979</v>
      </c>
      <c r="BV53" s="229">
        <v>132679</v>
      </c>
      <c r="BW53" s="229">
        <v>136599</v>
      </c>
      <c r="BX53" s="229">
        <v>136199</v>
      </c>
      <c r="BY53" s="229">
        <v>131987</v>
      </c>
      <c r="BZ53" s="229">
        <v>135363</v>
      </c>
      <c r="CA53" s="229">
        <v>135355</v>
      </c>
      <c r="CB53" s="229">
        <v>139225</v>
      </c>
      <c r="CC53" s="229">
        <v>139696</v>
      </c>
      <c r="CD53" s="229">
        <v>136162</v>
      </c>
      <c r="CE53" s="229">
        <v>132876</v>
      </c>
    </row>
    <row r="54" spans="1:83" x14ac:dyDescent="0.25">
      <c r="A54" s="225"/>
      <c r="B54" s="226"/>
      <c r="C54" s="216" t="s">
        <v>2230</v>
      </c>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X54" s="216"/>
      <c r="BY54" s="216"/>
      <c r="BZ54" s="216"/>
      <c r="CA54" s="216"/>
      <c r="CB54" s="216"/>
      <c r="CC54" s="216"/>
      <c r="CD54" s="216"/>
      <c r="CE54" s="216"/>
    </row>
    <row r="55" spans="1:83" x14ac:dyDescent="0.25">
      <c r="B55"/>
      <c r="C55" s="224">
        <f t="shared" ref="C55:C60" si="3">(4/80*SUM(D55:CE55))^0.5</f>
        <v>4693.1146906931644</v>
      </c>
      <c r="D55">
        <f t="shared" ref="D55:AI55" si="4">(D48-$C48)^2</f>
        <v>9801</v>
      </c>
      <c r="E55">
        <f t="shared" si="4"/>
        <v>6165289</v>
      </c>
      <c r="F55">
        <f t="shared" si="4"/>
        <v>14205361</v>
      </c>
      <c r="G55">
        <f t="shared" si="4"/>
        <v>16801801</v>
      </c>
      <c r="H55">
        <f t="shared" si="4"/>
        <v>11607649</v>
      </c>
      <c r="I55">
        <f t="shared" si="4"/>
        <v>1014049</v>
      </c>
      <c r="J55">
        <f t="shared" si="4"/>
        <v>505521</v>
      </c>
      <c r="K55">
        <f t="shared" si="4"/>
        <v>164025</v>
      </c>
      <c r="L55">
        <f t="shared" si="4"/>
        <v>39513796</v>
      </c>
      <c r="M55">
        <f t="shared" si="4"/>
        <v>289</v>
      </c>
      <c r="N55">
        <f t="shared" si="4"/>
        <v>481636</v>
      </c>
      <c r="O55">
        <f t="shared" si="4"/>
        <v>6046681</v>
      </c>
      <c r="P55">
        <f t="shared" si="4"/>
        <v>15808576</v>
      </c>
      <c r="Q55">
        <f t="shared" si="4"/>
        <v>6305121</v>
      </c>
      <c r="R55">
        <f t="shared" si="4"/>
        <v>45796</v>
      </c>
      <c r="S55">
        <f t="shared" si="4"/>
        <v>13845841</v>
      </c>
      <c r="T55">
        <f t="shared" si="4"/>
        <v>1449616</v>
      </c>
      <c r="U55">
        <f t="shared" si="4"/>
        <v>407044</v>
      </c>
      <c r="V55">
        <f t="shared" si="4"/>
        <v>3829849</v>
      </c>
      <c r="W55">
        <f t="shared" si="4"/>
        <v>327184</v>
      </c>
      <c r="X55">
        <f t="shared" si="4"/>
        <v>33674809</v>
      </c>
      <c r="Y55">
        <f t="shared" si="4"/>
        <v>1838736</v>
      </c>
      <c r="Z55">
        <f t="shared" si="4"/>
        <v>1466521</v>
      </c>
      <c r="AA55">
        <f t="shared" si="4"/>
        <v>18164644</v>
      </c>
      <c r="AB55">
        <f t="shared" si="4"/>
        <v>917764</v>
      </c>
      <c r="AC55">
        <f t="shared" si="4"/>
        <v>887364</v>
      </c>
      <c r="AD55">
        <f t="shared" si="4"/>
        <v>3319684</v>
      </c>
      <c r="AE55">
        <f t="shared" si="4"/>
        <v>366025</v>
      </c>
      <c r="AF55">
        <f t="shared" si="4"/>
        <v>7171684</v>
      </c>
      <c r="AG55">
        <f t="shared" si="4"/>
        <v>24710841</v>
      </c>
      <c r="AH55">
        <f t="shared" si="4"/>
        <v>27081616</v>
      </c>
      <c r="AI55">
        <f t="shared" si="4"/>
        <v>81796</v>
      </c>
      <c r="AJ55">
        <f t="shared" ref="AJ55:BO55" si="5">(AJ48-$C48)^2</f>
        <v>9253764</v>
      </c>
      <c r="AK55">
        <f t="shared" si="5"/>
        <v>3844</v>
      </c>
      <c r="AL55">
        <f t="shared" si="5"/>
        <v>133956</v>
      </c>
      <c r="AM55">
        <f t="shared" si="5"/>
        <v>1437601</v>
      </c>
      <c r="AN55">
        <f t="shared" si="5"/>
        <v>7096896</v>
      </c>
      <c r="AO55">
        <f t="shared" si="5"/>
        <v>1890625</v>
      </c>
      <c r="AP55">
        <f t="shared" si="5"/>
        <v>8608356</v>
      </c>
      <c r="AQ55">
        <f t="shared" si="5"/>
        <v>430336</v>
      </c>
      <c r="AR55">
        <f t="shared" si="5"/>
        <v>749956</v>
      </c>
      <c r="AS55">
        <f t="shared" si="5"/>
        <v>1478656</v>
      </c>
      <c r="AT55">
        <f t="shared" si="5"/>
        <v>419904</v>
      </c>
      <c r="AU55">
        <f t="shared" si="5"/>
        <v>11546404</v>
      </c>
      <c r="AV55">
        <f t="shared" si="5"/>
        <v>24336</v>
      </c>
      <c r="AW55">
        <f t="shared" si="5"/>
        <v>2725801</v>
      </c>
      <c r="AX55">
        <f t="shared" si="5"/>
        <v>4363921</v>
      </c>
      <c r="AY55">
        <f t="shared" si="5"/>
        <v>119025</v>
      </c>
      <c r="AZ55">
        <f t="shared" si="5"/>
        <v>9060100</v>
      </c>
      <c r="BA55">
        <f t="shared" si="5"/>
        <v>451584</v>
      </c>
      <c r="BB55">
        <f t="shared" si="5"/>
        <v>1557504</v>
      </c>
      <c r="BC55">
        <f t="shared" si="5"/>
        <v>2930944</v>
      </c>
      <c r="BD55">
        <f t="shared" si="5"/>
        <v>1252161</v>
      </c>
      <c r="BE55">
        <f t="shared" si="5"/>
        <v>1990921</v>
      </c>
      <c r="BF55">
        <f t="shared" si="5"/>
        <v>8099716</v>
      </c>
      <c r="BG55">
        <f t="shared" si="5"/>
        <v>3389281</v>
      </c>
      <c r="BH55">
        <f t="shared" si="5"/>
        <v>4739329</v>
      </c>
      <c r="BI55">
        <f t="shared" si="5"/>
        <v>7091569</v>
      </c>
      <c r="BJ55">
        <f t="shared" si="5"/>
        <v>334084</v>
      </c>
      <c r="BK55">
        <f t="shared" si="5"/>
        <v>5184</v>
      </c>
      <c r="BL55">
        <f t="shared" si="5"/>
        <v>835396</v>
      </c>
      <c r="BM55">
        <f t="shared" si="5"/>
        <v>88804</v>
      </c>
      <c r="BN55">
        <f t="shared" si="5"/>
        <v>10061584</v>
      </c>
      <c r="BO55">
        <f t="shared" si="5"/>
        <v>5659641</v>
      </c>
      <c r="BP55">
        <f t="shared" ref="BP55:CE55" si="6">(BP48-$C48)^2</f>
        <v>9025</v>
      </c>
      <c r="BQ55">
        <f t="shared" si="6"/>
        <v>6400900</v>
      </c>
      <c r="BR55">
        <f t="shared" si="6"/>
        <v>70225</v>
      </c>
      <c r="BS55">
        <f t="shared" si="6"/>
        <v>112896</v>
      </c>
      <c r="BT55">
        <f t="shared" si="6"/>
        <v>982081</v>
      </c>
      <c r="BU55">
        <f t="shared" si="6"/>
        <v>1166400</v>
      </c>
      <c r="BV55">
        <f t="shared" si="6"/>
        <v>9024016</v>
      </c>
      <c r="BW55">
        <f t="shared" si="6"/>
        <v>1159929</v>
      </c>
      <c r="BX55">
        <f t="shared" si="6"/>
        <v>820836</v>
      </c>
      <c r="BY55">
        <f t="shared" si="6"/>
        <v>5143824</v>
      </c>
      <c r="BZ55">
        <f t="shared" si="6"/>
        <v>2579236</v>
      </c>
      <c r="CA55">
        <f t="shared" si="6"/>
        <v>62001</v>
      </c>
      <c r="CB55">
        <f t="shared" si="6"/>
        <v>24108100</v>
      </c>
      <c r="CC55">
        <f t="shared" si="6"/>
        <v>22676644</v>
      </c>
      <c r="CD55">
        <f t="shared" si="6"/>
        <v>128164</v>
      </c>
      <c r="CE55">
        <f t="shared" si="6"/>
        <v>14641</v>
      </c>
    </row>
    <row r="56" spans="1:83" x14ac:dyDescent="0.25">
      <c r="B56"/>
      <c r="C56" s="224">
        <f t="shared" si="3"/>
        <v>4480.138831554219</v>
      </c>
      <c r="D56">
        <f t="shared" ref="D56:AI56" si="7">(D49-$C49)^2</f>
        <v>471969</v>
      </c>
      <c r="E56">
        <f t="shared" si="7"/>
        <v>9796900</v>
      </c>
      <c r="F56">
        <f t="shared" si="7"/>
        <v>23765625</v>
      </c>
      <c r="G56">
        <f t="shared" si="7"/>
        <v>3147076</v>
      </c>
      <c r="H56">
        <f t="shared" si="7"/>
        <v>474721</v>
      </c>
      <c r="I56">
        <f t="shared" si="7"/>
        <v>106276</v>
      </c>
      <c r="J56">
        <f t="shared" si="7"/>
        <v>1079521</v>
      </c>
      <c r="K56">
        <f t="shared" si="7"/>
        <v>76729</v>
      </c>
      <c r="L56">
        <f t="shared" si="7"/>
        <v>10686361</v>
      </c>
      <c r="M56">
        <f t="shared" si="7"/>
        <v>27889</v>
      </c>
      <c r="N56">
        <f t="shared" si="7"/>
        <v>6155361</v>
      </c>
      <c r="O56">
        <f t="shared" si="7"/>
        <v>2025</v>
      </c>
      <c r="P56">
        <f t="shared" si="7"/>
        <v>2540836</v>
      </c>
      <c r="Q56">
        <f t="shared" si="7"/>
        <v>8433216</v>
      </c>
      <c r="R56">
        <f t="shared" si="7"/>
        <v>49</v>
      </c>
      <c r="S56">
        <f t="shared" si="7"/>
        <v>89401</v>
      </c>
      <c r="T56">
        <f t="shared" si="7"/>
        <v>18062500</v>
      </c>
      <c r="U56">
        <f t="shared" si="7"/>
        <v>556516</v>
      </c>
      <c r="V56">
        <f t="shared" si="7"/>
        <v>1747684</v>
      </c>
      <c r="W56">
        <f t="shared" si="7"/>
        <v>19927296</v>
      </c>
      <c r="X56">
        <f t="shared" si="7"/>
        <v>4309776</v>
      </c>
      <c r="Y56">
        <f t="shared" si="7"/>
        <v>783225</v>
      </c>
      <c r="Z56">
        <f t="shared" si="7"/>
        <v>17023876</v>
      </c>
      <c r="AA56">
        <f t="shared" si="7"/>
        <v>250000</v>
      </c>
      <c r="AB56">
        <f t="shared" si="7"/>
        <v>599076</v>
      </c>
      <c r="AC56">
        <f t="shared" si="7"/>
        <v>16524225</v>
      </c>
      <c r="AD56">
        <f t="shared" si="7"/>
        <v>1716100</v>
      </c>
      <c r="AE56">
        <f t="shared" si="7"/>
        <v>4601025</v>
      </c>
      <c r="AF56">
        <f t="shared" si="7"/>
        <v>10863616</v>
      </c>
      <c r="AG56">
        <f t="shared" si="7"/>
        <v>3686400</v>
      </c>
      <c r="AH56">
        <f t="shared" si="7"/>
        <v>9223369</v>
      </c>
      <c r="AI56">
        <f t="shared" si="7"/>
        <v>22033636</v>
      </c>
      <c r="AJ56">
        <f t="shared" ref="AJ56:BO56" si="8">(AJ49-$C49)^2</f>
        <v>17956</v>
      </c>
      <c r="AK56">
        <f t="shared" si="8"/>
        <v>11209104</v>
      </c>
      <c r="AL56">
        <f t="shared" si="8"/>
        <v>6200100</v>
      </c>
      <c r="AM56">
        <f t="shared" si="8"/>
        <v>3564544</v>
      </c>
      <c r="AN56">
        <f t="shared" si="8"/>
        <v>7946761</v>
      </c>
      <c r="AO56">
        <f t="shared" si="8"/>
        <v>576081</v>
      </c>
      <c r="AP56">
        <f t="shared" si="8"/>
        <v>5359225</v>
      </c>
      <c r="AQ56">
        <f t="shared" si="8"/>
        <v>6635776</v>
      </c>
      <c r="AR56">
        <f t="shared" si="8"/>
        <v>514089</v>
      </c>
      <c r="AS56">
        <f t="shared" si="8"/>
        <v>1656369</v>
      </c>
      <c r="AT56">
        <f t="shared" si="8"/>
        <v>209764</v>
      </c>
      <c r="AU56">
        <f t="shared" si="8"/>
        <v>59049</v>
      </c>
      <c r="AV56">
        <f t="shared" si="8"/>
        <v>215296</v>
      </c>
      <c r="AW56">
        <f t="shared" si="8"/>
        <v>13395600</v>
      </c>
      <c r="AX56">
        <f t="shared" si="8"/>
        <v>52900</v>
      </c>
      <c r="AY56">
        <f t="shared" si="8"/>
        <v>1461681</v>
      </c>
      <c r="AZ56">
        <f t="shared" si="8"/>
        <v>585225</v>
      </c>
      <c r="BA56">
        <f t="shared" si="8"/>
        <v>3359889</v>
      </c>
      <c r="BB56">
        <f t="shared" si="8"/>
        <v>367236</v>
      </c>
      <c r="BC56">
        <f t="shared" si="8"/>
        <v>9090225</v>
      </c>
      <c r="BD56">
        <f t="shared" si="8"/>
        <v>948676</v>
      </c>
      <c r="BE56">
        <f t="shared" si="8"/>
        <v>1225</v>
      </c>
      <c r="BF56">
        <f t="shared" si="8"/>
        <v>9235521</v>
      </c>
      <c r="BG56">
        <f t="shared" si="8"/>
        <v>407044</v>
      </c>
      <c r="BH56">
        <f t="shared" si="8"/>
        <v>2436721</v>
      </c>
      <c r="BI56">
        <f t="shared" si="8"/>
        <v>5654884</v>
      </c>
      <c r="BJ56">
        <f t="shared" si="8"/>
        <v>13118884</v>
      </c>
      <c r="BK56">
        <f t="shared" si="8"/>
        <v>6646084</v>
      </c>
      <c r="BL56">
        <f t="shared" si="8"/>
        <v>49</v>
      </c>
      <c r="BM56">
        <f t="shared" si="8"/>
        <v>2624400</v>
      </c>
      <c r="BN56">
        <f t="shared" si="8"/>
        <v>4932841</v>
      </c>
      <c r="BO56">
        <f t="shared" si="8"/>
        <v>3625216</v>
      </c>
      <c r="BP56">
        <f t="shared" ref="BP56:CE56" si="9">(BP49-$C49)^2</f>
        <v>78961</v>
      </c>
      <c r="BQ56">
        <f t="shared" si="9"/>
        <v>9409</v>
      </c>
      <c r="BR56">
        <f t="shared" si="9"/>
        <v>1787569</v>
      </c>
      <c r="BS56">
        <f t="shared" si="9"/>
        <v>12574116</v>
      </c>
      <c r="BT56">
        <f t="shared" si="9"/>
        <v>2073600</v>
      </c>
      <c r="BU56">
        <f t="shared" si="9"/>
        <v>15319396</v>
      </c>
      <c r="BV56">
        <f t="shared" si="9"/>
        <v>4016016</v>
      </c>
      <c r="BW56">
        <f t="shared" si="9"/>
        <v>1100401</v>
      </c>
      <c r="BX56">
        <f t="shared" si="9"/>
        <v>401956</v>
      </c>
      <c r="BY56">
        <f t="shared" si="9"/>
        <v>12453841</v>
      </c>
      <c r="BZ56">
        <f t="shared" si="9"/>
        <v>17007376</v>
      </c>
      <c r="CA56">
        <f t="shared" si="9"/>
        <v>42025</v>
      </c>
      <c r="CB56">
        <f t="shared" si="9"/>
        <v>5067001</v>
      </c>
      <c r="CC56">
        <f t="shared" si="9"/>
        <v>6718464</v>
      </c>
      <c r="CD56">
        <f t="shared" si="9"/>
        <v>717409</v>
      </c>
      <c r="CE56">
        <f t="shared" si="9"/>
        <v>1194649</v>
      </c>
    </row>
    <row r="57" spans="1:83" x14ac:dyDescent="0.25">
      <c r="B57"/>
      <c r="C57" s="224">
        <f t="shared" si="3"/>
        <v>2996.7695857372819</v>
      </c>
      <c r="D57">
        <f t="shared" ref="D57:AI57" si="10">(D50-$C50)^2</f>
        <v>3541924</v>
      </c>
      <c r="E57">
        <f t="shared" si="10"/>
        <v>91809</v>
      </c>
      <c r="F57">
        <f t="shared" si="10"/>
        <v>21609</v>
      </c>
      <c r="G57">
        <f t="shared" si="10"/>
        <v>4532641</v>
      </c>
      <c r="H57">
        <f t="shared" si="10"/>
        <v>8168164</v>
      </c>
      <c r="I57">
        <f t="shared" si="10"/>
        <v>1094116</v>
      </c>
      <c r="J57">
        <f t="shared" si="10"/>
        <v>163216</v>
      </c>
      <c r="K57">
        <f t="shared" si="10"/>
        <v>1996569</v>
      </c>
      <c r="L57">
        <f t="shared" si="10"/>
        <v>194481</v>
      </c>
      <c r="M57">
        <f t="shared" si="10"/>
        <v>9302500</v>
      </c>
      <c r="N57">
        <f t="shared" si="10"/>
        <v>2660161</v>
      </c>
      <c r="O57">
        <f t="shared" si="10"/>
        <v>3069504</v>
      </c>
      <c r="P57">
        <f t="shared" si="10"/>
        <v>4318084</v>
      </c>
      <c r="Q57">
        <f t="shared" si="10"/>
        <v>1081600</v>
      </c>
      <c r="R57">
        <f t="shared" si="10"/>
        <v>383161</v>
      </c>
      <c r="S57">
        <f t="shared" si="10"/>
        <v>1020100</v>
      </c>
      <c r="T57">
        <f t="shared" si="10"/>
        <v>1100401</v>
      </c>
      <c r="U57">
        <f t="shared" si="10"/>
        <v>2160900</v>
      </c>
      <c r="V57">
        <f t="shared" si="10"/>
        <v>303601</v>
      </c>
      <c r="W57">
        <f t="shared" si="10"/>
        <v>78400</v>
      </c>
      <c r="X57">
        <f t="shared" si="10"/>
        <v>77841</v>
      </c>
      <c r="Y57">
        <f t="shared" si="10"/>
        <v>524176</v>
      </c>
      <c r="Z57">
        <f t="shared" si="10"/>
        <v>128881</v>
      </c>
      <c r="AA57">
        <f t="shared" si="10"/>
        <v>8940100</v>
      </c>
      <c r="AB57">
        <f t="shared" si="10"/>
        <v>25</v>
      </c>
      <c r="AC57">
        <f t="shared" si="10"/>
        <v>2524921</v>
      </c>
      <c r="AD57">
        <f t="shared" si="10"/>
        <v>277729</v>
      </c>
      <c r="AE57">
        <f t="shared" si="10"/>
        <v>255025</v>
      </c>
      <c r="AF57">
        <f t="shared" si="10"/>
        <v>3682561</v>
      </c>
      <c r="AG57">
        <f t="shared" si="10"/>
        <v>9703225</v>
      </c>
      <c r="AH57">
        <f t="shared" si="10"/>
        <v>81</v>
      </c>
      <c r="AI57">
        <f t="shared" si="10"/>
        <v>114921</v>
      </c>
      <c r="AJ57">
        <f t="shared" ref="AJ57:BO57" si="11">(AJ50-$C50)^2</f>
        <v>925444</v>
      </c>
      <c r="AK57">
        <f t="shared" si="11"/>
        <v>1868689</v>
      </c>
      <c r="AL57">
        <f t="shared" si="11"/>
        <v>10817521</v>
      </c>
      <c r="AM57">
        <f t="shared" si="11"/>
        <v>1190281</v>
      </c>
      <c r="AN57">
        <f t="shared" si="11"/>
        <v>6974881</v>
      </c>
      <c r="AO57">
        <f t="shared" si="11"/>
        <v>1478656</v>
      </c>
      <c r="AP57">
        <f t="shared" si="11"/>
        <v>3976036</v>
      </c>
      <c r="AQ57">
        <f t="shared" si="11"/>
        <v>624100</v>
      </c>
      <c r="AR57">
        <f t="shared" si="11"/>
        <v>3908529</v>
      </c>
      <c r="AS57">
        <f t="shared" si="11"/>
        <v>3908529</v>
      </c>
      <c r="AT57">
        <f t="shared" si="11"/>
        <v>4124961</v>
      </c>
      <c r="AU57">
        <f t="shared" si="11"/>
        <v>913936</v>
      </c>
      <c r="AV57">
        <f t="shared" si="11"/>
        <v>2876416</v>
      </c>
      <c r="AW57">
        <f t="shared" si="11"/>
        <v>259081</v>
      </c>
      <c r="AX57">
        <f t="shared" si="11"/>
        <v>619369</v>
      </c>
      <c r="AY57">
        <f t="shared" si="11"/>
        <v>74529</v>
      </c>
      <c r="AZ57">
        <f t="shared" si="11"/>
        <v>680625</v>
      </c>
      <c r="BA57">
        <f t="shared" si="11"/>
        <v>33856</v>
      </c>
      <c r="BB57">
        <f t="shared" si="11"/>
        <v>276676</v>
      </c>
      <c r="BC57">
        <f t="shared" si="11"/>
        <v>962361</v>
      </c>
      <c r="BD57">
        <f t="shared" si="11"/>
        <v>2082249</v>
      </c>
      <c r="BE57">
        <f t="shared" si="11"/>
        <v>1488400</v>
      </c>
      <c r="BF57">
        <f t="shared" si="11"/>
        <v>515524</v>
      </c>
      <c r="BG57">
        <f t="shared" si="11"/>
        <v>980100</v>
      </c>
      <c r="BH57">
        <f t="shared" si="11"/>
        <v>1452025</v>
      </c>
      <c r="BI57">
        <f t="shared" si="11"/>
        <v>1296</v>
      </c>
      <c r="BJ57">
        <f t="shared" si="11"/>
        <v>11404129</v>
      </c>
      <c r="BK57">
        <f t="shared" si="11"/>
        <v>1825201</v>
      </c>
      <c r="BL57">
        <f t="shared" si="11"/>
        <v>3972049</v>
      </c>
      <c r="BM57">
        <f t="shared" si="11"/>
        <v>11449</v>
      </c>
      <c r="BN57">
        <f t="shared" si="11"/>
        <v>2471184</v>
      </c>
      <c r="BO57">
        <f t="shared" si="11"/>
        <v>3705625</v>
      </c>
      <c r="BP57">
        <f t="shared" ref="BP57:CE57" si="12">(BP50-$C50)^2</f>
        <v>737881</v>
      </c>
      <c r="BQ57">
        <f t="shared" si="12"/>
        <v>7382089</v>
      </c>
      <c r="BR57">
        <f t="shared" si="12"/>
        <v>9156676</v>
      </c>
      <c r="BS57">
        <f t="shared" si="12"/>
        <v>1940449</v>
      </c>
      <c r="BT57">
        <f t="shared" si="12"/>
        <v>492804</v>
      </c>
      <c r="BU57">
        <f t="shared" si="12"/>
        <v>304704</v>
      </c>
      <c r="BV57">
        <f t="shared" si="12"/>
        <v>96721</v>
      </c>
      <c r="BW57">
        <f t="shared" si="12"/>
        <v>121801</v>
      </c>
      <c r="BX57">
        <f t="shared" si="12"/>
        <v>1020100</v>
      </c>
      <c r="BY57">
        <f t="shared" si="12"/>
        <v>413449</v>
      </c>
      <c r="BZ57">
        <f t="shared" si="12"/>
        <v>51529</v>
      </c>
      <c r="CA57">
        <f t="shared" si="12"/>
        <v>3594816</v>
      </c>
      <c r="CB57">
        <f t="shared" si="12"/>
        <v>1288225</v>
      </c>
      <c r="CC57">
        <f t="shared" si="12"/>
        <v>2579236</v>
      </c>
      <c r="CD57">
        <f t="shared" si="12"/>
        <v>2347024</v>
      </c>
      <c r="CE57">
        <f t="shared" si="12"/>
        <v>168921</v>
      </c>
    </row>
    <row r="58" spans="1:83" x14ac:dyDescent="0.25">
      <c r="B58"/>
      <c r="C58" s="224">
        <f t="shared" si="3"/>
        <v>3104.5309226999175</v>
      </c>
      <c r="D58">
        <f t="shared" ref="D58:AI58" si="13">(D51-$C51)^2</f>
        <v>7006609</v>
      </c>
      <c r="E58">
        <f t="shared" si="13"/>
        <v>13155129</v>
      </c>
      <c r="F58">
        <f t="shared" si="13"/>
        <v>755161</v>
      </c>
      <c r="G58">
        <f t="shared" si="13"/>
        <v>2016400</v>
      </c>
      <c r="H58">
        <f t="shared" si="13"/>
        <v>160801</v>
      </c>
      <c r="I58">
        <f t="shared" si="13"/>
        <v>1032256</v>
      </c>
      <c r="J58">
        <f t="shared" si="13"/>
        <v>840889</v>
      </c>
      <c r="K58">
        <f t="shared" si="13"/>
        <v>2812329</v>
      </c>
      <c r="L58">
        <f t="shared" si="13"/>
        <v>19600</v>
      </c>
      <c r="M58">
        <f t="shared" si="13"/>
        <v>1779556</v>
      </c>
      <c r="N58">
        <f t="shared" si="13"/>
        <v>2146225</v>
      </c>
      <c r="O58">
        <f t="shared" si="13"/>
        <v>49284</v>
      </c>
      <c r="P58">
        <f t="shared" si="13"/>
        <v>1915456</v>
      </c>
      <c r="Q58">
        <f t="shared" si="13"/>
        <v>1912689</v>
      </c>
      <c r="R58">
        <f t="shared" si="13"/>
        <v>1836025</v>
      </c>
      <c r="S58">
        <f t="shared" si="13"/>
        <v>12996</v>
      </c>
      <c r="T58">
        <f t="shared" si="13"/>
        <v>859329</v>
      </c>
      <c r="U58">
        <f t="shared" si="13"/>
        <v>2782224</v>
      </c>
      <c r="V58">
        <f t="shared" si="13"/>
        <v>2374681</v>
      </c>
      <c r="W58">
        <f t="shared" si="13"/>
        <v>269361</v>
      </c>
      <c r="X58">
        <f t="shared" si="13"/>
        <v>2256004</v>
      </c>
      <c r="Y58">
        <f t="shared" si="13"/>
        <v>2401</v>
      </c>
      <c r="Z58">
        <f t="shared" si="13"/>
        <v>2601</v>
      </c>
      <c r="AA58">
        <f t="shared" si="13"/>
        <v>9591409</v>
      </c>
      <c r="AB58">
        <f t="shared" si="13"/>
        <v>1166400</v>
      </c>
      <c r="AC58">
        <f t="shared" si="13"/>
        <v>407044</v>
      </c>
      <c r="AD58">
        <f t="shared" si="13"/>
        <v>1943236</v>
      </c>
      <c r="AE58">
        <f t="shared" si="13"/>
        <v>7969329</v>
      </c>
      <c r="AF58">
        <f t="shared" si="13"/>
        <v>450241</v>
      </c>
      <c r="AG58">
        <f t="shared" si="13"/>
        <v>528529</v>
      </c>
      <c r="AH58">
        <f t="shared" si="13"/>
        <v>3294225</v>
      </c>
      <c r="AI58">
        <f t="shared" si="13"/>
        <v>332929</v>
      </c>
      <c r="AJ58">
        <f t="shared" ref="AJ58:BO58" si="14">(AJ51-$C51)^2</f>
        <v>1261129</v>
      </c>
      <c r="AK58">
        <f t="shared" si="14"/>
        <v>27889</v>
      </c>
      <c r="AL58">
        <f t="shared" si="14"/>
        <v>8323225</v>
      </c>
      <c r="AM58">
        <f t="shared" si="14"/>
        <v>2798929</v>
      </c>
      <c r="AN58">
        <f t="shared" si="14"/>
        <v>1695204</v>
      </c>
      <c r="AO58">
        <f t="shared" si="14"/>
        <v>55225</v>
      </c>
      <c r="AP58">
        <f t="shared" si="14"/>
        <v>824464</v>
      </c>
      <c r="AQ58">
        <f t="shared" si="14"/>
        <v>693889</v>
      </c>
      <c r="AR58">
        <f t="shared" si="14"/>
        <v>760384</v>
      </c>
      <c r="AS58">
        <f t="shared" si="14"/>
        <v>748225</v>
      </c>
      <c r="AT58">
        <f t="shared" si="14"/>
        <v>2725801</v>
      </c>
      <c r="AU58">
        <f t="shared" si="14"/>
        <v>5536609</v>
      </c>
      <c r="AV58">
        <f t="shared" si="14"/>
        <v>1140624</v>
      </c>
      <c r="AW58">
        <f t="shared" si="14"/>
        <v>8037225</v>
      </c>
      <c r="AX58">
        <f t="shared" si="14"/>
        <v>2689600</v>
      </c>
      <c r="AY58">
        <f t="shared" si="14"/>
        <v>1054729</v>
      </c>
      <c r="AZ58">
        <f t="shared" si="14"/>
        <v>1320201</v>
      </c>
      <c r="BA58">
        <f t="shared" si="14"/>
        <v>2822400</v>
      </c>
      <c r="BB58">
        <f t="shared" si="14"/>
        <v>700569</v>
      </c>
      <c r="BC58">
        <f t="shared" si="14"/>
        <v>732736</v>
      </c>
      <c r="BD58">
        <f t="shared" si="14"/>
        <v>8048569</v>
      </c>
      <c r="BE58">
        <f t="shared" si="14"/>
        <v>9585216</v>
      </c>
      <c r="BF58">
        <f t="shared" si="14"/>
        <v>98596</v>
      </c>
      <c r="BG58">
        <f t="shared" si="14"/>
        <v>425104</v>
      </c>
      <c r="BH58">
        <f t="shared" si="14"/>
        <v>917764</v>
      </c>
      <c r="BI58">
        <f t="shared" si="14"/>
        <v>27394756</v>
      </c>
      <c r="BJ58">
        <f t="shared" si="14"/>
        <v>577600</v>
      </c>
      <c r="BK58">
        <f t="shared" si="14"/>
        <v>26569</v>
      </c>
      <c r="BL58">
        <f t="shared" si="14"/>
        <v>80089</v>
      </c>
      <c r="BM58">
        <f t="shared" si="14"/>
        <v>242064</v>
      </c>
      <c r="BN58">
        <f t="shared" si="14"/>
        <v>6666724</v>
      </c>
      <c r="BO58">
        <f t="shared" si="14"/>
        <v>295936</v>
      </c>
      <c r="BP58">
        <f t="shared" ref="BP58:CE58" si="15">(BP51-$C51)^2</f>
        <v>14884</v>
      </c>
      <c r="BQ58">
        <f t="shared" si="15"/>
        <v>724201</v>
      </c>
      <c r="BR58">
        <f t="shared" si="15"/>
        <v>64</v>
      </c>
      <c r="BS58">
        <f t="shared" si="15"/>
        <v>3225616</v>
      </c>
      <c r="BT58">
        <f t="shared" si="15"/>
        <v>59536</v>
      </c>
      <c r="BU58">
        <f t="shared" si="15"/>
        <v>439569</v>
      </c>
      <c r="BV58">
        <f t="shared" si="15"/>
        <v>976144</v>
      </c>
      <c r="BW58">
        <f t="shared" si="15"/>
        <v>5382400</v>
      </c>
      <c r="BX58">
        <f t="shared" si="15"/>
        <v>3794704</v>
      </c>
      <c r="BY58">
        <f t="shared" si="15"/>
        <v>96100</v>
      </c>
      <c r="BZ58">
        <f t="shared" si="15"/>
        <v>1447209</v>
      </c>
      <c r="CA58">
        <f t="shared" si="15"/>
        <v>1695204</v>
      </c>
      <c r="CB58">
        <f t="shared" si="15"/>
        <v>204304</v>
      </c>
      <c r="CC58">
        <f t="shared" si="15"/>
        <v>198025</v>
      </c>
      <c r="CD58">
        <f t="shared" si="15"/>
        <v>426409</v>
      </c>
      <c r="CE58">
        <f t="shared" si="15"/>
        <v>4088484</v>
      </c>
    </row>
    <row r="59" spans="1:83" x14ac:dyDescent="0.25">
      <c r="B59"/>
      <c r="C59" s="224">
        <f t="shared" si="3"/>
        <v>1511.5961100770273</v>
      </c>
      <c r="D59">
        <f t="shared" ref="D59:AI59" si="16">(D52-$C52)^2</f>
        <v>3690241</v>
      </c>
      <c r="E59">
        <f t="shared" si="16"/>
        <v>338724</v>
      </c>
      <c r="F59">
        <f t="shared" si="16"/>
        <v>8649</v>
      </c>
      <c r="G59">
        <f t="shared" si="16"/>
        <v>369664</v>
      </c>
      <c r="H59">
        <f t="shared" si="16"/>
        <v>1331716</v>
      </c>
      <c r="I59">
        <f t="shared" si="16"/>
        <v>150544</v>
      </c>
      <c r="J59">
        <f t="shared" si="16"/>
        <v>585225</v>
      </c>
      <c r="K59">
        <f t="shared" si="16"/>
        <v>1459264</v>
      </c>
      <c r="L59">
        <f t="shared" si="16"/>
        <v>502681</v>
      </c>
      <c r="M59">
        <f t="shared" si="16"/>
        <v>556516</v>
      </c>
      <c r="N59">
        <f t="shared" si="16"/>
        <v>119716</v>
      </c>
      <c r="O59">
        <f t="shared" si="16"/>
        <v>197136</v>
      </c>
      <c r="P59">
        <f t="shared" si="16"/>
        <v>273529</v>
      </c>
      <c r="Q59">
        <f t="shared" si="16"/>
        <v>3364</v>
      </c>
      <c r="R59">
        <f t="shared" si="16"/>
        <v>120409</v>
      </c>
      <c r="S59">
        <f t="shared" si="16"/>
        <v>3240000</v>
      </c>
      <c r="T59">
        <f t="shared" si="16"/>
        <v>41209</v>
      </c>
      <c r="U59">
        <f t="shared" si="16"/>
        <v>121104</v>
      </c>
      <c r="V59">
        <f t="shared" si="16"/>
        <v>24964</v>
      </c>
      <c r="W59">
        <f t="shared" si="16"/>
        <v>646416</v>
      </c>
      <c r="X59">
        <f t="shared" si="16"/>
        <v>4489</v>
      </c>
      <c r="Y59">
        <f t="shared" si="16"/>
        <v>345744</v>
      </c>
      <c r="Z59">
        <f t="shared" si="16"/>
        <v>213444</v>
      </c>
      <c r="AA59">
        <f t="shared" si="16"/>
        <v>700569</v>
      </c>
      <c r="AB59">
        <f t="shared" si="16"/>
        <v>44100</v>
      </c>
      <c r="AC59">
        <f t="shared" si="16"/>
        <v>7569</v>
      </c>
      <c r="AD59">
        <f t="shared" si="16"/>
        <v>64009</v>
      </c>
      <c r="AE59">
        <f t="shared" si="16"/>
        <v>10609</v>
      </c>
      <c r="AF59">
        <f t="shared" si="16"/>
        <v>430336</v>
      </c>
      <c r="AG59">
        <f t="shared" si="16"/>
        <v>68644</v>
      </c>
      <c r="AH59">
        <f t="shared" si="16"/>
        <v>223729</v>
      </c>
      <c r="AI59">
        <f t="shared" si="16"/>
        <v>145924</v>
      </c>
      <c r="AJ59">
        <f t="shared" ref="AJ59:BO59" si="17">(AJ52-$C52)^2</f>
        <v>45369</v>
      </c>
      <c r="AK59">
        <f t="shared" si="17"/>
        <v>292681</v>
      </c>
      <c r="AL59">
        <f t="shared" si="17"/>
        <v>112896</v>
      </c>
      <c r="AM59">
        <f t="shared" si="17"/>
        <v>1382976</v>
      </c>
      <c r="AN59">
        <f t="shared" si="17"/>
        <v>13456</v>
      </c>
      <c r="AO59">
        <f t="shared" si="17"/>
        <v>57600</v>
      </c>
      <c r="AP59">
        <f t="shared" si="17"/>
        <v>40804</v>
      </c>
      <c r="AQ59">
        <f t="shared" si="17"/>
        <v>66049</v>
      </c>
      <c r="AR59">
        <f t="shared" si="17"/>
        <v>351649</v>
      </c>
      <c r="AS59">
        <f t="shared" si="17"/>
        <v>660969</v>
      </c>
      <c r="AT59">
        <f t="shared" si="17"/>
        <v>119025</v>
      </c>
      <c r="AU59">
        <f t="shared" si="17"/>
        <v>85264</v>
      </c>
      <c r="AV59">
        <f t="shared" si="17"/>
        <v>229441</v>
      </c>
      <c r="AW59">
        <f t="shared" si="17"/>
        <v>784</v>
      </c>
      <c r="AX59">
        <f t="shared" si="17"/>
        <v>19321</v>
      </c>
      <c r="AY59">
        <f t="shared" si="17"/>
        <v>1166400</v>
      </c>
      <c r="AZ59">
        <f t="shared" si="17"/>
        <v>194481</v>
      </c>
      <c r="BA59">
        <f t="shared" si="17"/>
        <v>378225</v>
      </c>
      <c r="BB59">
        <f t="shared" si="17"/>
        <v>115600</v>
      </c>
      <c r="BC59">
        <f t="shared" si="17"/>
        <v>649636</v>
      </c>
      <c r="BD59">
        <f t="shared" si="17"/>
        <v>893025</v>
      </c>
      <c r="BE59">
        <f t="shared" si="17"/>
        <v>35344</v>
      </c>
      <c r="BF59">
        <f t="shared" si="17"/>
        <v>3031081</v>
      </c>
      <c r="BG59">
        <f t="shared" si="17"/>
        <v>2486929</v>
      </c>
      <c r="BH59">
        <f t="shared" si="17"/>
        <v>25600</v>
      </c>
      <c r="BI59">
        <f t="shared" si="17"/>
        <v>58081</v>
      </c>
      <c r="BJ59">
        <f t="shared" si="17"/>
        <v>12544</v>
      </c>
      <c r="BK59">
        <f t="shared" si="17"/>
        <v>583696</v>
      </c>
      <c r="BL59">
        <f t="shared" si="17"/>
        <v>14641</v>
      </c>
      <c r="BM59">
        <f t="shared" si="17"/>
        <v>249001</v>
      </c>
      <c r="BN59">
        <f t="shared" si="17"/>
        <v>238144</v>
      </c>
      <c r="BO59">
        <f t="shared" si="17"/>
        <v>160000</v>
      </c>
      <c r="BP59">
        <f t="shared" ref="BP59:CE59" si="18">(BP52-$C52)^2</f>
        <v>1713481</v>
      </c>
      <c r="BQ59">
        <f t="shared" si="18"/>
        <v>1755625</v>
      </c>
      <c r="BR59">
        <f t="shared" si="18"/>
        <v>269361</v>
      </c>
      <c r="BS59">
        <f t="shared" si="18"/>
        <v>4</v>
      </c>
      <c r="BT59">
        <f t="shared" si="18"/>
        <v>20736</v>
      </c>
      <c r="BU59">
        <f t="shared" si="18"/>
        <v>1223236</v>
      </c>
      <c r="BV59">
        <f t="shared" si="18"/>
        <v>532900</v>
      </c>
      <c r="BW59">
        <f t="shared" si="18"/>
        <v>323761</v>
      </c>
      <c r="BX59">
        <f t="shared" si="18"/>
        <v>115600</v>
      </c>
      <c r="BY59">
        <f t="shared" si="18"/>
        <v>487204</v>
      </c>
      <c r="BZ59">
        <f t="shared" si="18"/>
        <v>4064256</v>
      </c>
      <c r="CA59">
        <f t="shared" si="18"/>
        <v>423801</v>
      </c>
      <c r="CB59">
        <f t="shared" si="18"/>
        <v>407044</v>
      </c>
      <c r="CC59">
        <f t="shared" si="18"/>
        <v>361</v>
      </c>
      <c r="CD59">
        <f t="shared" si="18"/>
        <v>724201</v>
      </c>
      <c r="CE59">
        <f t="shared" si="18"/>
        <v>3825936</v>
      </c>
    </row>
    <row r="60" spans="1:83" x14ac:dyDescent="0.25">
      <c r="B60"/>
      <c r="C60" s="224">
        <f t="shared" si="3"/>
        <v>4878.5255969401251</v>
      </c>
      <c r="D60">
        <f t="shared" ref="D60:AI60" si="19">(D53-$C53)^2</f>
        <v>3319684</v>
      </c>
      <c r="E60">
        <f t="shared" si="19"/>
        <v>9394225</v>
      </c>
      <c r="F60">
        <f t="shared" si="19"/>
        <v>14915044</v>
      </c>
      <c r="G60">
        <f t="shared" si="19"/>
        <v>22155849</v>
      </c>
      <c r="H60">
        <f t="shared" si="19"/>
        <v>5076009</v>
      </c>
      <c r="I60">
        <f t="shared" si="19"/>
        <v>1946025</v>
      </c>
      <c r="J60">
        <f t="shared" si="19"/>
        <v>2178576</v>
      </c>
      <c r="K60">
        <f t="shared" si="19"/>
        <v>644809</v>
      </c>
      <c r="L60">
        <f t="shared" si="19"/>
        <v>31102929</v>
      </c>
      <c r="M60">
        <f t="shared" si="19"/>
        <v>531441</v>
      </c>
      <c r="N60">
        <f t="shared" si="19"/>
        <v>121104</v>
      </c>
      <c r="O60">
        <f t="shared" si="19"/>
        <v>4060225</v>
      </c>
      <c r="P60">
        <f t="shared" si="19"/>
        <v>11923209</v>
      </c>
      <c r="Q60">
        <f t="shared" si="19"/>
        <v>6017209</v>
      </c>
      <c r="R60">
        <f t="shared" si="19"/>
        <v>314721</v>
      </c>
      <c r="S60">
        <f t="shared" si="19"/>
        <v>30481441</v>
      </c>
      <c r="T60">
        <f t="shared" si="19"/>
        <v>1002001</v>
      </c>
      <c r="U60">
        <f t="shared" si="19"/>
        <v>972196</v>
      </c>
      <c r="V60">
        <f t="shared" si="19"/>
        <v>3236401</v>
      </c>
      <c r="W60">
        <f t="shared" si="19"/>
        <v>53824</v>
      </c>
      <c r="X60">
        <f t="shared" si="19"/>
        <v>32901696</v>
      </c>
      <c r="Y60">
        <f t="shared" si="19"/>
        <v>589824</v>
      </c>
      <c r="Z60">
        <f t="shared" si="19"/>
        <v>561001</v>
      </c>
      <c r="AA60">
        <f t="shared" si="19"/>
        <v>25999801</v>
      </c>
      <c r="AB60">
        <f t="shared" si="19"/>
        <v>1364224</v>
      </c>
      <c r="AC60">
        <f t="shared" si="19"/>
        <v>1058841</v>
      </c>
      <c r="AD60">
        <f t="shared" si="19"/>
        <v>4305625</v>
      </c>
      <c r="AE60">
        <f t="shared" si="19"/>
        <v>252004</v>
      </c>
      <c r="AF60">
        <f t="shared" si="19"/>
        <v>4088484</v>
      </c>
      <c r="AG60">
        <f t="shared" si="19"/>
        <v>22174681</v>
      </c>
      <c r="AH60">
        <f t="shared" si="19"/>
        <v>32228329</v>
      </c>
      <c r="AI60">
        <f t="shared" si="19"/>
        <v>446224</v>
      </c>
      <c r="AJ60">
        <f t="shared" ref="AJ60:BO60" si="20">(AJ53-$C53)^2</f>
        <v>8003241</v>
      </c>
      <c r="AK60">
        <f t="shared" si="20"/>
        <v>229441</v>
      </c>
      <c r="AL60">
        <f t="shared" si="20"/>
        <v>492804</v>
      </c>
      <c r="AM60">
        <f t="shared" si="20"/>
        <v>5640625</v>
      </c>
      <c r="AN60">
        <f t="shared" si="20"/>
        <v>6492304</v>
      </c>
      <c r="AO60">
        <f t="shared" si="20"/>
        <v>2608225</v>
      </c>
      <c r="AP60">
        <f t="shared" si="20"/>
        <v>9834496</v>
      </c>
      <c r="AQ60">
        <f t="shared" si="20"/>
        <v>833569</v>
      </c>
      <c r="AR60">
        <f t="shared" si="20"/>
        <v>2128681</v>
      </c>
      <c r="AS60">
        <f t="shared" si="20"/>
        <v>162409</v>
      </c>
      <c r="AT60">
        <f t="shared" si="20"/>
        <v>986049</v>
      </c>
      <c r="AU60">
        <f t="shared" si="20"/>
        <v>9647236</v>
      </c>
      <c r="AV60">
        <f t="shared" si="20"/>
        <v>403225</v>
      </c>
      <c r="AW60">
        <f t="shared" si="20"/>
        <v>2634129</v>
      </c>
      <c r="AX60">
        <f t="shared" si="20"/>
        <v>4963984</v>
      </c>
      <c r="AY60">
        <f t="shared" si="20"/>
        <v>2030625</v>
      </c>
      <c r="AZ60">
        <f t="shared" si="20"/>
        <v>6599761</v>
      </c>
      <c r="BA60">
        <f t="shared" si="20"/>
        <v>1656369</v>
      </c>
      <c r="BB60">
        <f t="shared" si="20"/>
        <v>2521744</v>
      </c>
      <c r="BC60">
        <f t="shared" si="20"/>
        <v>6340324</v>
      </c>
      <c r="BD60">
        <f t="shared" si="20"/>
        <v>30276</v>
      </c>
      <c r="BE60">
        <f t="shared" si="20"/>
        <v>1495729</v>
      </c>
      <c r="BF60">
        <f t="shared" si="20"/>
        <v>1221025</v>
      </c>
      <c r="BG60">
        <f t="shared" si="20"/>
        <v>11682724</v>
      </c>
      <c r="BH60">
        <f t="shared" si="20"/>
        <v>5461569</v>
      </c>
      <c r="BI60">
        <f t="shared" si="20"/>
        <v>5866084</v>
      </c>
      <c r="BJ60">
        <f t="shared" si="20"/>
        <v>476100</v>
      </c>
      <c r="BK60">
        <f t="shared" si="20"/>
        <v>698896</v>
      </c>
      <c r="BL60">
        <f t="shared" si="20"/>
        <v>1071225</v>
      </c>
      <c r="BM60">
        <f t="shared" si="20"/>
        <v>635209</v>
      </c>
      <c r="BN60">
        <f t="shared" si="20"/>
        <v>7203856</v>
      </c>
      <c r="BO60">
        <f t="shared" si="20"/>
        <v>7722841</v>
      </c>
      <c r="BP60">
        <f t="shared" ref="BP60:CE60" si="21">(BP53-$C53)^2</f>
        <v>1971216</v>
      </c>
      <c r="BQ60">
        <f t="shared" si="21"/>
        <v>14861025</v>
      </c>
      <c r="BR60">
        <f t="shared" si="21"/>
        <v>64516</v>
      </c>
      <c r="BS60">
        <f t="shared" si="21"/>
        <v>111556</v>
      </c>
      <c r="BT60">
        <f t="shared" si="21"/>
        <v>717409</v>
      </c>
      <c r="BU60">
        <f t="shared" si="21"/>
        <v>676</v>
      </c>
      <c r="BV60">
        <f t="shared" si="21"/>
        <v>5171076</v>
      </c>
      <c r="BW60">
        <f t="shared" si="21"/>
        <v>2709316</v>
      </c>
      <c r="BX60">
        <f t="shared" si="21"/>
        <v>1552516</v>
      </c>
      <c r="BY60">
        <f t="shared" si="21"/>
        <v>8797156</v>
      </c>
      <c r="BZ60">
        <f t="shared" si="21"/>
        <v>168100</v>
      </c>
      <c r="CA60">
        <f t="shared" si="21"/>
        <v>161604</v>
      </c>
      <c r="CB60">
        <f t="shared" si="21"/>
        <v>18249984</v>
      </c>
      <c r="CC60">
        <f t="shared" si="21"/>
        <v>22496049</v>
      </c>
      <c r="CD60">
        <f t="shared" si="21"/>
        <v>1461681</v>
      </c>
      <c r="CE60">
        <f t="shared" si="21"/>
        <v>4313929</v>
      </c>
    </row>
    <row r="61" spans="1:83" x14ac:dyDescent="0.25">
      <c r="B61"/>
    </row>
    <row r="62" spans="1:83" x14ac:dyDescent="0.25">
      <c r="B62"/>
    </row>
    <row r="63" spans="1:83" x14ac:dyDescent="0.25">
      <c r="B63"/>
    </row>
    <row r="64" spans="1:83" x14ac:dyDescent="0.25">
      <c r="B64"/>
    </row>
    <row r="65" spans="2:2" x14ac:dyDescent="0.25">
      <c r="B65"/>
    </row>
    <row r="66" spans="2:2" x14ac:dyDescent="0.25">
      <c r="B66"/>
    </row>
    <row r="67" spans="2:2" x14ac:dyDescent="0.25">
      <c r="B67"/>
    </row>
    <row r="68" spans="2:2" x14ac:dyDescent="0.25">
      <c r="B68"/>
    </row>
    <row r="69" spans="2:2" x14ac:dyDescent="0.25">
      <c r="B69"/>
    </row>
    <row r="70" spans="2:2" x14ac:dyDescent="0.25">
      <c r="B70"/>
    </row>
    <row r="71" spans="2:2" x14ac:dyDescent="0.25">
      <c r="B71"/>
    </row>
    <row r="72" spans="2:2" x14ac:dyDescent="0.25">
      <c r="B72"/>
    </row>
    <row r="73" spans="2:2" x14ac:dyDescent="0.25">
      <c r="B73"/>
    </row>
    <row r="74" spans="2:2" ht="27.75" customHeight="1" x14ac:dyDescent="0.25">
      <c r="B74"/>
    </row>
    <row r="75" spans="2:2" x14ac:dyDescent="0.25">
      <c r="B75"/>
    </row>
    <row r="76" spans="2:2" x14ac:dyDescent="0.25">
      <c r="B76"/>
    </row>
    <row r="77" spans="2:2" x14ac:dyDescent="0.25">
      <c r="B77"/>
    </row>
    <row r="78" spans="2:2" x14ac:dyDescent="0.25">
      <c r="B78"/>
    </row>
    <row r="79" spans="2:2" x14ac:dyDescent="0.25">
      <c r="B79"/>
    </row>
    <row r="80" spans="2:2"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row r="111" spans="2:2" x14ac:dyDescent="0.25">
      <c r="B111"/>
    </row>
    <row r="112" spans="2:2" x14ac:dyDescent="0.25">
      <c r="B112"/>
    </row>
    <row r="113" spans="2:2" x14ac:dyDescent="0.25">
      <c r="B113"/>
    </row>
    <row r="114" spans="2:2" x14ac:dyDescent="0.25">
      <c r="B114"/>
    </row>
    <row r="115" spans="2:2" x14ac:dyDescent="0.25">
      <c r="B115"/>
    </row>
    <row r="116" spans="2:2" x14ac:dyDescent="0.25">
      <c r="B116"/>
    </row>
    <row r="117" spans="2:2" x14ac:dyDescent="0.25">
      <c r="B117"/>
    </row>
    <row r="118" spans="2:2" x14ac:dyDescent="0.25">
      <c r="B118"/>
    </row>
    <row r="119" spans="2:2" x14ac:dyDescent="0.25">
      <c r="B119"/>
    </row>
    <row r="120" spans="2:2" x14ac:dyDescent="0.25">
      <c r="B120"/>
    </row>
    <row r="121" spans="2:2" x14ac:dyDescent="0.25">
      <c r="B121"/>
    </row>
    <row r="122" spans="2:2" x14ac:dyDescent="0.25">
      <c r="B122"/>
    </row>
    <row r="123" spans="2:2" x14ac:dyDescent="0.25">
      <c r="B123"/>
    </row>
    <row r="124" spans="2:2" x14ac:dyDescent="0.25">
      <c r="B124"/>
    </row>
    <row r="125" spans="2:2" x14ac:dyDescent="0.25">
      <c r="B125"/>
    </row>
    <row r="126" spans="2:2" x14ac:dyDescent="0.25">
      <c r="B126"/>
    </row>
    <row r="127" spans="2:2" x14ac:dyDescent="0.25">
      <c r="B127"/>
    </row>
    <row r="128" spans="2:2" x14ac:dyDescent="0.25">
      <c r="B128"/>
    </row>
    <row r="129" spans="2:2" x14ac:dyDescent="0.25">
      <c r="B129"/>
    </row>
    <row r="130" spans="2:2" x14ac:dyDescent="0.25">
      <c r="B130"/>
    </row>
    <row r="131" spans="2:2" x14ac:dyDescent="0.25">
      <c r="B131"/>
    </row>
    <row r="132" spans="2:2" x14ac:dyDescent="0.25">
      <c r="B132"/>
    </row>
    <row r="133" spans="2:2" x14ac:dyDescent="0.25">
      <c r="B133"/>
    </row>
    <row r="134" spans="2:2" x14ac:dyDescent="0.25">
      <c r="B134"/>
    </row>
    <row r="135" spans="2:2" x14ac:dyDescent="0.25">
      <c r="B135"/>
    </row>
    <row r="136" spans="2:2" x14ac:dyDescent="0.25">
      <c r="B136"/>
    </row>
    <row r="137" spans="2:2" x14ac:dyDescent="0.25">
      <c r="B137"/>
    </row>
    <row r="138" spans="2:2" x14ac:dyDescent="0.25">
      <c r="B138"/>
    </row>
    <row r="139" spans="2:2" x14ac:dyDescent="0.25">
      <c r="B139"/>
    </row>
    <row r="140" spans="2:2" x14ac:dyDescent="0.25">
      <c r="B140"/>
    </row>
    <row r="141" spans="2:2" x14ac:dyDescent="0.25">
      <c r="B141"/>
    </row>
    <row r="142" spans="2:2" x14ac:dyDescent="0.25">
      <c r="B142"/>
    </row>
    <row r="143" spans="2:2" x14ac:dyDescent="0.25">
      <c r="B143"/>
    </row>
    <row r="144" spans="2:2" x14ac:dyDescent="0.25">
      <c r="B144"/>
    </row>
    <row r="145" spans="2:2" x14ac:dyDescent="0.25">
      <c r="B145"/>
    </row>
    <row r="146" spans="2:2" x14ac:dyDescent="0.25">
      <c r="B146"/>
    </row>
    <row r="147" spans="2:2" x14ac:dyDescent="0.25">
      <c r="B147"/>
    </row>
    <row r="148" spans="2:2" x14ac:dyDescent="0.25">
      <c r="B148"/>
    </row>
    <row r="149" spans="2:2" x14ac:dyDescent="0.25">
      <c r="B149"/>
    </row>
    <row r="150" spans="2:2" x14ac:dyDescent="0.25">
      <c r="B150"/>
    </row>
    <row r="151" spans="2:2" x14ac:dyDescent="0.25">
      <c r="B151"/>
    </row>
    <row r="152" spans="2:2" x14ac:dyDescent="0.25">
      <c r="B152"/>
    </row>
    <row r="153" spans="2:2" x14ac:dyDescent="0.25">
      <c r="B153"/>
    </row>
    <row r="154" spans="2:2" x14ac:dyDescent="0.25">
      <c r="B154"/>
    </row>
    <row r="155" spans="2:2" x14ac:dyDescent="0.25">
      <c r="B155"/>
    </row>
    <row r="156" spans="2:2" x14ac:dyDescent="0.25">
      <c r="B156"/>
    </row>
    <row r="157" spans="2:2" x14ac:dyDescent="0.25">
      <c r="B157"/>
    </row>
    <row r="158" spans="2:2" x14ac:dyDescent="0.25">
      <c r="B158"/>
    </row>
    <row r="159" spans="2:2" x14ac:dyDescent="0.25">
      <c r="B159"/>
    </row>
    <row r="160" spans="2:2" x14ac:dyDescent="0.25">
      <c r="B160"/>
    </row>
    <row r="161" spans="2:2" x14ac:dyDescent="0.25">
      <c r="B161"/>
    </row>
    <row r="162" spans="2:2" x14ac:dyDescent="0.25">
      <c r="B162"/>
    </row>
    <row r="163" spans="2:2" x14ac:dyDescent="0.25">
      <c r="B163"/>
    </row>
    <row r="164" spans="2:2" x14ac:dyDescent="0.25">
      <c r="B164"/>
    </row>
    <row r="165" spans="2:2" x14ac:dyDescent="0.25">
      <c r="B165"/>
    </row>
    <row r="166" spans="2:2" x14ac:dyDescent="0.25">
      <c r="B166"/>
    </row>
    <row r="167" spans="2:2" x14ac:dyDescent="0.25">
      <c r="B167"/>
    </row>
    <row r="168" spans="2:2" x14ac:dyDescent="0.25">
      <c r="B168"/>
    </row>
    <row r="169" spans="2:2" x14ac:dyDescent="0.25">
      <c r="B169"/>
    </row>
  </sheetData>
  <hyperlinks>
    <hyperlink ref="L1" r:id="rId1" xr:uid="{DCE39F1B-D135-4E5F-8307-EB466D0BD296}"/>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5A2FB-096A-465B-8568-DA40070F8487}">
  <dimension ref="A1:CD178"/>
  <sheetViews>
    <sheetView workbookViewId="0">
      <selection sqref="A1:XFD1048576"/>
    </sheetView>
  </sheetViews>
  <sheetFormatPr defaultRowHeight="15" x14ac:dyDescent="0.25"/>
  <cols>
    <col min="1" max="1" width="52" customWidth="1"/>
    <col min="2" max="2" width="23.5703125" customWidth="1"/>
    <col min="3" max="9" width="16.28515625" customWidth="1"/>
  </cols>
  <sheetData>
    <row r="1" spans="1:9" ht="15.95" customHeight="1" x14ac:dyDescent="0.25">
      <c r="A1" t="s">
        <v>2279</v>
      </c>
    </row>
    <row r="2" spans="1:9" ht="15.95" customHeight="1" x14ac:dyDescent="0.25">
      <c r="A2" s="259" t="s">
        <v>2135</v>
      </c>
      <c r="B2" s="259" t="s">
        <v>2192</v>
      </c>
      <c r="C2" s="259" t="s">
        <v>2187</v>
      </c>
      <c r="D2" s="259" t="s">
        <v>2188</v>
      </c>
      <c r="E2" s="259" t="s">
        <v>2189</v>
      </c>
      <c r="F2" s="259" t="s">
        <v>2190</v>
      </c>
      <c r="G2" s="259" t="s">
        <v>2198</v>
      </c>
      <c r="H2" s="259" t="s">
        <v>2199</v>
      </c>
      <c r="I2" s="259" t="s">
        <v>2200</v>
      </c>
    </row>
    <row r="3" spans="1:9" ht="15.95" customHeight="1" x14ac:dyDescent="0.25">
      <c r="A3" s="260" t="s">
        <v>2148</v>
      </c>
      <c r="B3" s="261">
        <v>55593</v>
      </c>
      <c r="C3" s="261">
        <v>52936</v>
      </c>
      <c r="D3" s="261">
        <v>48120</v>
      </c>
      <c r="E3" s="261">
        <v>26630</v>
      </c>
      <c r="F3" s="261">
        <v>112702</v>
      </c>
      <c r="G3" s="261">
        <v>2206</v>
      </c>
      <c r="H3" s="261">
        <v>11988</v>
      </c>
      <c r="I3" s="261">
        <v>18378</v>
      </c>
    </row>
    <row r="4" spans="1:9" ht="15.95" customHeight="1" x14ac:dyDescent="0.25">
      <c r="A4" s="260" t="s">
        <v>2149</v>
      </c>
      <c r="B4" s="261">
        <v>31883</v>
      </c>
      <c r="C4" s="261">
        <v>64561</v>
      </c>
      <c r="D4" s="261">
        <v>44581</v>
      </c>
      <c r="E4" s="261">
        <v>6886</v>
      </c>
      <c r="F4" s="261">
        <v>4851</v>
      </c>
      <c r="G4" s="262"/>
      <c r="H4" s="261">
        <v>6690</v>
      </c>
      <c r="I4" s="262"/>
    </row>
    <row r="5" spans="1:9" ht="15.95" customHeight="1" x14ac:dyDescent="0.25">
      <c r="A5" s="260" t="s">
        <v>2150</v>
      </c>
      <c r="B5" s="261">
        <v>77382</v>
      </c>
      <c r="C5" s="261">
        <v>80230</v>
      </c>
      <c r="D5" s="261">
        <v>14980</v>
      </c>
      <c r="E5" s="261">
        <v>766</v>
      </c>
      <c r="F5" s="261">
        <v>1144</v>
      </c>
      <c r="G5" s="262"/>
      <c r="H5" s="261">
        <v>6050</v>
      </c>
      <c r="I5" s="262"/>
    </row>
    <row r="6" spans="1:9" ht="15.95" customHeight="1" x14ac:dyDescent="0.25">
      <c r="A6" s="260" t="s">
        <v>2151</v>
      </c>
      <c r="B6" s="261">
        <v>329257</v>
      </c>
      <c r="C6" s="261">
        <v>42276</v>
      </c>
      <c r="D6" s="261">
        <v>3676</v>
      </c>
      <c r="E6" s="261">
        <v>433</v>
      </c>
      <c r="F6" s="262"/>
      <c r="G6" s="262"/>
      <c r="H6" s="261">
        <v>11289</v>
      </c>
      <c r="I6" s="262"/>
    </row>
    <row r="7" spans="1:9" ht="15.95" customHeight="1" x14ac:dyDescent="0.25">
      <c r="A7" s="263"/>
    </row>
    <row r="8" spans="1:9" ht="15.95" customHeight="1" x14ac:dyDescent="0.25">
      <c r="A8" s="264" t="s">
        <v>2280</v>
      </c>
    </row>
    <row r="9" spans="1:9" ht="15.95" customHeight="1" x14ac:dyDescent="0.25">
      <c r="A9" s="259" t="s">
        <v>2135</v>
      </c>
      <c r="B9" s="259" t="s">
        <v>2192</v>
      </c>
      <c r="C9" s="259" t="s">
        <v>2187</v>
      </c>
      <c r="D9" s="259" t="s">
        <v>2188</v>
      </c>
      <c r="E9" s="259" t="s">
        <v>2189</v>
      </c>
      <c r="F9" s="259" t="s">
        <v>2190</v>
      </c>
      <c r="G9" s="259" t="s">
        <v>2198</v>
      </c>
      <c r="H9" s="259" t="s">
        <v>2199</v>
      </c>
      <c r="I9" s="259" t="s">
        <v>2200</v>
      </c>
    </row>
    <row r="10" spans="1:9" ht="15.95" customHeight="1" x14ac:dyDescent="0.25">
      <c r="A10" s="260" t="s">
        <v>2148</v>
      </c>
      <c r="B10" s="265">
        <v>64.221610634432395</v>
      </c>
      <c r="C10" s="265">
        <v>60.762165633973098</v>
      </c>
      <c r="D10" s="265">
        <v>53.18194098088113</v>
      </c>
      <c r="E10" s="265">
        <v>51.956027037176121</v>
      </c>
      <c r="F10" s="265">
        <v>49.349816329790066</v>
      </c>
      <c r="G10" s="265">
        <v>44.894378966455122</v>
      </c>
      <c r="H10" s="265">
        <v>60.911494828161494</v>
      </c>
      <c r="I10" s="265">
        <v>48.764990749809556</v>
      </c>
    </row>
    <row r="11" spans="1:9" ht="15.95" customHeight="1" x14ac:dyDescent="0.25">
      <c r="A11" s="260" t="s">
        <v>2149</v>
      </c>
      <c r="B11" s="265">
        <v>56.09531725370887</v>
      </c>
      <c r="C11" s="265">
        <v>51.329223525038337</v>
      </c>
      <c r="D11" s="265">
        <v>47.266570960723179</v>
      </c>
      <c r="E11" s="265">
        <v>45.267354051699101</v>
      </c>
      <c r="F11" s="265">
        <v>57.796949082663367</v>
      </c>
      <c r="G11" s="266"/>
      <c r="H11" s="265">
        <v>52.527354260089687</v>
      </c>
      <c r="I11" s="266"/>
    </row>
    <row r="12" spans="1:9" ht="15.95" customHeight="1" x14ac:dyDescent="0.25">
      <c r="A12" s="260" t="s">
        <v>2150</v>
      </c>
      <c r="B12" s="265">
        <v>48.334121630353309</v>
      </c>
      <c r="C12" s="265">
        <v>45.25499189829241</v>
      </c>
      <c r="D12" s="265">
        <v>42.571161548731645</v>
      </c>
      <c r="E12" s="265">
        <v>63.422976501305484</v>
      </c>
      <c r="F12" s="265">
        <v>79.7263986013986</v>
      </c>
      <c r="G12" s="266"/>
      <c r="H12" s="265">
        <v>60.921652892561987</v>
      </c>
      <c r="I12" s="266"/>
    </row>
    <row r="13" spans="1:9" ht="15.95" customHeight="1" x14ac:dyDescent="0.25">
      <c r="A13" s="260" t="s">
        <v>2151</v>
      </c>
      <c r="B13" s="265">
        <v>42.771892473052965</v>
      </c>
      <c r="C13" s="265">
        <v>40.183200870470245</v>
      </c>
      <c r="D13" s="265">
        <v>52.585146898803046</v>
      </c>
      <c r="E13" s="265">
        <v>34.591224018475749</v>
      </c>
      <c r="F13" s="266"/>
      <c r="G13" s="266"/>
      <c r="H13" s="265">
        <v>55.684028700504918</v>
      </c>
      <c r="I13" s="266"/>
    </row>
    <row r="14" spans="1:9" ht="15.95" customHeight="1" x14ac:dyDescent="0.25">
      <c r="A14" s="263"/>
      <c r="B14" s="267"/>
      <c r="C14" s="267"/>
      <c r="D14" s="267"/>
      <c r="E14" s="267"/>
      <c r="F14" s="266"/>
      <c r="G14" s="266"/>
      <c r="H14" s="267"/>
      <c r="I14" s="266"/>
    </row>
    <row r="15" spans="1:9" ht="15.95" customHeight="1" x14ac:dyDescent="0.25">
      <c r="A15" s="264" t="s">
        <v>2281</v>
      </c>
    </row>
    <row r="16" spans="1:9" ht="15.95" customHeight="1" x14ac:dyDescent="0.25">
      <c r="A16" s="259" t="s">
        <v>2135</v>
      </c>
      <c r="B16" s="259" t="s">
        <v>2192</v>
      </c>
      <c r="C16" s="259" t="s">
        <v>2187</v>
      </c>
      <c r="D16" s="259" t="s">
        <v>2188</v>
      </c>
      <c r="E16" s="259" t="s">
        <v>2189</v>
      </c>
      <c r="F16" s="259" t="s">
        <v>2190</v>
      </c>
      <c r="G16" s="259" t="s">
        <v>2198</v>
      </c>
      <c r="H16" s="259" t="s">
        <v>2199</v>
      </c>
      <c r="I16" s="259" t="s">
        <v>2200</v>
      </c>
    </row>
    <row r="17" spans="1:82" ht="15.95" customHeight="1" x14ac:dyDescent="0.25">
      <c r="A17" s="260" t="s">
        <v>2148</v>
      </c>
      <c r="B17" s="268">
        <v>18357.615364831556</v>
      </c>
      <c r="C17" s="268">
        <v>17524.407194485797</v>
      </c>
      <c r="D17" s="268">
        <v>21582.320189798011</v>
      </c>
      <c r="E17" s="268">
        <v>20671.505009541128</v>
      </c>
      <c r="F17" s="268">
        <v>12139.509976717716</v>
      </c>
      <c r="G17" s="268">
        <v>0</v>
      </c>
      <c r="H17" s="268">
        <v>15063.116511775112</v>
      </c>
      <c r="I17" s="261">
        <v>0</v>
      </c>
    </row>
    <row r="18" spans="1:82" ht="15.95" customHeight="1" x14ac:dyDescent="0.25">
      <c r="A18" s="260" t="s">
        <v>2149</v>
      </c>
      <c r="B18" s="268">
        <v>42974.23681574381</v>
      </c>
      <c r="C18" s="268">
        <v>45434.213827338492</v>
      </c>
      <c r="D18" s="268">
        <v>40993.846166094103</v>
      </c>
      <c r="E18" s="268">
        <v>40131.168884803963</v>
      </c>
      <c r="F18" s="268">
        <v>39688.566333955903</v>
      </c>
      <c r="G18" s="269"/>
      <c r="H18" s="268">
        <v>41578.679518041841</v>
      </c>
      <c r="I18" s="262"/>
    </row>
    <row r="19" spans="1:82" ht="15.95" customHeight="1" x14ac:dyDescent="0.25">
      <c r="A19" s="260" t="s">
        <v>2150</v>
      </c>
      <c r="B19" s="268">
        <v>72068.428747320795</v>
      </c>
      <c r="C19" s="268">
        <v>67796.001999064232</v>
      </c>
      <c r="D19" s="268">
        <v>66238.451295915875</v>
      </c>
      <c r="E19" s="268">
        <v>79523.202578067881</v>
      </c>
      <c r="F19" s="268">
        <v>52371.962357832163</v>
      </c>
      <c r="G19" s="269"/>
      <c r="H19" s="268">
        <v>64299.695951021473</v>
      </c>
      <c r="I19" s="262"/>
    </row>
    <row r="20" spans="1:82" ht="15.95" customHeight="1" x14ac:dyDescent="0.25">
      <c r="A20" s="260" t="s">
        <v>2151</v>
      </c>
      <c r="B20" s="268">
        <v>172001.56509546467</v>
      </c>
      <c r="C20" s="268">
        <v>109587.48170087188</v>
      </c>
      <c r="D20" s="268">
        <v>109944.54932249183</v>
      </c>
      <c r="E20" s="268">
        <v>92561.87440184757</v>
      </c>
      <c r="F20" s="269"/>
      <c r="G20" s="269"/>
      <c r="H20" s="268">
        <v>183224.44429972547</v>
      </c>
      <c r="I20" s="262"/>
    </row>
    <row r="21" spans="1:82" ht="15.95" customHeight="1" x14ac:dyDescent="0.25">
      <c r="A21" s="263"/>
      <c r="B21" s="270"/>
      <c r="C21" s="270"/>
      <c r="D21" s="270"/>
      <c r="E21" s="270"/>
      <c r="F21" s="269"/>
      <c r="G21" s="269"/>
      <c r="H21" s="270"/>
      <c r="I21" s="262"/>
    </row>
    <row r="22" spans="1:82" ht="15.95" customHeight="1" x14ac:dyDescent="0.25">
      <c r="A22" s="264" t="s">
        <v>2282</v>
      </c>
    </row>
    <row r="23" spans="1:82" ht="15.95" customHeight="1" x14ac:dyDescent="0.25">
      <c r="A23" s="259" t="s">
        <v>2135</v>
      </c>
      <c r="B23" s="259" t="s">
        <v>2192</v>
      </c>
      <c r="C23" s="259" t="s">
        <v>2187</v>
      </c>
      <c r="D23" s="259" t="s">
        <v>2188</v>
      </c>
      <c r="E23" s="259" t="s">
        <v>2189</v>
      </c>
      <c r="F23" s="259" t="s">
        <v>2190</v>
      </c>
      <c r="G23" s="259" t="s">
        <v>2198</v>
      </c>
      <c r="H23" s="259" t="s">
        <v>2199</v>
      </c>
      <c r="I23" s="259" t="s">
        <v>2200</v>
      </c>
    </row>
    <row r="24" spans="1:82" ht="15.95" customHeight="1" x14ac:dyDescent="0.25">
      <c r="A24" s="260" t="s">
        <v>2148</v>
      </c>
      <c r="B24" s="265">
        <v>114.65238429298653</v>
      </c>
      <c r="C24" s="265">
        <v>33.813095058183464</v>
      </c>
      <c r="D24" s="265">
        <v>55.21051537822111</v>
      </c>
      <c r="E24" s="265">
        <v>40.679684566278631</v>
      </c>
      <c r="F24" s="265">
        <v>107.27085588543238</v>
      </c>
      <c r="G24" s="265">
        <v>0</v>
      </c>
      <c r="H24" s="265">
        <v>257.3857190523857</v>
      </c>
      <c r="I24" s="265">
        <v>0</v>
      </c>
    </row>
    <row r="25" spans="1:82" ht="15.95" customHeight="1" x14ac:dyDescent="0.25">
      <c r="A25" s="260" t="s">
        <v>2149</v>
      </c>
      <c r="B25" s="265">
        <v>410.5557820782235</v>
      </c>
      <c r="C25" s="265">
        <v>549.23777512739889</v>
      </c>
      <c r="D25" s="265">
        <v>247.28673650209731</v>
      </c>
      <c r="E25" s="265">
        <v>466.83415625907639</v>
      </c>
      <c r="F25" s="265">
        <v>340.29890744176458</v>
      </c>
      <c r="G25" s="266"/>
      <c r="H25" s="265">
        <v>1626.6756352765321</v>
      </c>
      <c r="I25" s="266"/>
    </row>
    <row r="26" spans="1:82" ht="15.95" customHeight="1" x14ac:dyDescent="0.25">
      <c r="A26" s="260" t="s">
        <v>2150</v>
      </c>
      <c r="B26" s="265">
        <v>637.86875500762449</v>
      </c>
      <c r="C26" s="265">
        <v>525.04873488719932</v>
      </c>
      <c r="D26" s="265">
        <v>1881.0707610146862</v>
      </c>
      <c r="E26" s="265">
        <v>4724.5430809399477</v>
      </c>
      <c r="F26" s="265">
        <v>7194.090909090909</v>
      </c>
      <c r="G26" s="266"/>
      <c r="H26" s="265">
        <v>2928.4975206611571</v>
      </c>
      <c r="I26" s="266"/>
    </row>
    <row r="27" spans="1:82" ht="15.95" customHeight="1" x14ac:dyDescent="0.25">
      <c r="A27" s="260" t="s">
        <v>2151</v>
      </c>
      <c r="B27" s="265">
        <v>3876.0149670318324</v>
      </c>
      <c r="C27" s="265">
        <v>4044.4909641404106</v>
      </c>
      <c r="D27" s="265">
        <v>7162.7203482045697</v>
      </c>
      <c r="E27" s="265">
        <v>6360.2771362586609</v>
      </c>
      <c r="F27" s="266"/>
      <c r="G27" s="266"/>
      <c r="H27" s="265">
        <v>12018.088404641687</v>
      </c>
      <c r="I27" s="266"/>
    </row>
    <row r="28" spans="1:82" ht="15.95" customHeight="1" x14ac:dyDescent="0.25">
      <c r="A28" s="263"/>
      <c r="B28" s="267"/>
      <c r="C28" s="267"/>
      <c r="D28" s="267"/>
      <c r="E28" s="267"/>
      <c r="F28" s="266"/>
      <c r="G28" s="266"/>
      <c r="H28" s="267"/>
      <c r="I28" s="266"/>
    </row>
    <row r="29" spans="1:82" ht="15.95" customHeight="1" x14ac:dyDescent="0.25">
      <c r="A29" s="271" t="s">
        <v>2283</v>
      </c>
    </row>
    <row r="30" spans="1:82" ht="15.95" customHeight="1" x14ac:dyDescent="0.25">
      <c r="A30" s="259" t="s">
        <v>2203</v>
      </c>
      <c r="B30" s="259" t="s">
        <v>228</v>
      </c>
      <c r="C30" s="259" t="s">
        <v>2284</v>
      </c>
      <c r="D30" s="259" t="s">
        <v>2285</v>
      </c>
      <c r="E30" s="259" t="s">
        <v>2286</v>
      </c>
      <c r="F30" s="259" t="s">
        <v>2287</v>
      </c>
      <c r="G30" s="259" t="s">
        <v>2288</v>
      </c>
      <c r="H30" s="259" t="s">
        <v>2289</v>
      </c>
      <c r="I30" s="259" t="s">
        <v>2290</v>
      </c>
      <c r="J30" s="259" t="s">
        <v>2291</v>
      </c>
      <c r="K30" s="259" t="s">
        <v>2292</v>
      </c>
      <c r="L30" s="259" t="s">
        <v>2293</v>
      </c>
      <c r="M30" s="259" t="s">
        <v>2294</v>
      </c>
      <c r="N30" s="259" t="s">
        <v>2295</v>
      </c>
      <c r="O30" s="259" t="s">
        <v>2296</v>
      </c>
      <c r="P30" s="259" t="s">
        <v>2297</v>
      </c>
      <c r="Q30" s="259" t="s">
        <v>2298</v>
      </c>
      <c r="R30" s="259" t="s">
        <v>2299</v>
      </c>
      <c r="S30" s="259" t="s">
        <v>2300</v>
      </c>
      <c r="T30" s="259" t="s">
        <v>2301</v>
      </c>
      <c r="U30" s="259" t="s">
        <v>2302</v>
      </c>
      <c r="V30" s="259" t="s">
        <v>2303</v>
      </c>
      <c r="W30" s="259" t="s">
        <v>2304</v>
      </c>
      <c r="X30" s="259" t="s">
        <v>2305</v>
      </c>
      <c r="Y30" s="259" t="s">
        <v>2306</v>
      </c>
      <c r="Z30" s="259" t="s">
        <v>2307</v>
      </c>
      <c r="AA30" s="259" t="s">
        <v>2308</v>
      </c>
      <c r="AB30" s="259" t="s">
        <v>2309</v>
      </c>
      <c r="AC30" s="259" t="s">
        <v>2310</v>
      </c>
      <c r="AD30" s="259" t="s">
        <v>2311</v>
      </c>
      <c r="AE30" s="259" t="s">
        <v>2312</v>
      </c>
      <c r="AF30" s="259" t="s">
        <v>2313</v>
      </c>
      <c r="AG30" s="259" t="s">
        <v>2314</v>
      </c>
      <c r="AH30" s="259" t="s">
        <v>2315</v>
      </c>
      <c r="AI30" s="259" t="s">
        <v>2316</v>
      </c>
      <c r="AJ30" s="259" t="s">
        <v>2317</v>
      </c>
      <c r="AK30" s="259" t="s">
        <v>2318</v>
      </c>
      <c r="AL30" s="259" t="s">
        <v>2319</v>
      </c>
      <c r="AM30" s="259" t="s">
        <v>2320</v>
      </c>
      <c r="AN30" s="259" t="s">
        <v>2321</v>
      </c>
      <c r="AO30" s="259" t="s">
        <v>2322</v>
      </c>
      <c r="AP30" s="259" t="s">
        <v>2323</v>
      </c>
      <c r="AQ30" s="259" t="s">
        <v>2324</v>
      </c>
      <c r="AR30" s="259" t="s">
        <v>2325</v>
      </c>
      <c r="AS30" s="259" t="s">
        <v>2326</v>
      </c>
      <c r="AT30" s="259" t="s">
        <v>2327</v>
      </c>
      <c r="AU30" s="259" t="s">
        <v>2328</v>
      </c>
      <c r="AV30" s="259" t="s">
        <v>2329</v>
      </c>
      <c r="AW30" s="259" t="s">
        <v>2330</v>
      </c>
      <c r="AX30" s="259" t="s">
        <v>2331</v>
      </c>
      <c r="AY30" s="259" t="s">
        <v>2332</v>
      </c>
      <c r="AZ30" s="259" t="s">
        <v>2333</v>
      </c>
      <c r="BA30" s="259" t="s">
        <v>2334</v>
      </c>
      <c r="BB30" s="259" t="s">
        <v>2335</v>
      </c>
      <c r="BC30" s="259" t="s">
        <v>2336</v>
      </c>
      <c r="BD30" s="259" t="s">
        <v>2337</v>
      </c>
      <c r="BE30" s="259" t="s">
        <v>2338</v>
      </c>
      <c r="BF30" s="259" t="s">
        <v>2339</v>
      </c>
      <c r="BG30" s="259" t="s">
        <v>2340</v>
      </c>
      <c r="BH30" s="259" t="s">
        <v>2341</v>
      </c>
      <c r="BI30" s="259" t="s">
        <v>2342</v>
      </c>
      <c r="BJ30" s="259" t="s">
        <v>2343</v>
      </c>
      <c r="BK30" s="259" t="s">
        <v>2344</v>
      </c>
      <c r="BL30" s="259" t="s">
        <v>2345</v>
      </c>
      <c r="BM30" s="259" t="s">
        <v>2346</v>
      </c>
      <c r="BN30" s="259" t="s">
        <v>2347</v>
      </c>
      <c r="BO30" s="259" t="s">
        <v>2348</v>
      </c>
      <c r="BP30" s="259" t="s">
        <v>2349</v>
      </c>
      <c r="BQ30" s="259" t="s">
        <v>2350</v>
      </c>
      <c r="BR30" s="259" t="s">
        <v>2351</v>
      </c>
      <c r="BS30" s="259" t="s">
        <v>2352</v>
      </c>
      <c r="BT30" s="259" t="s">
        <v>2353</v>
      </c>
      <c r="BU30" s="259" t="s">
        <v>2354</v>
      </c>
      <c r="BV30" s="259" t="s">
        <v>2355</v>
      </c>
      <c r="BW30" s="259" t="s">
        <v>2356</v>
      </c>
      <c r="BX30" s="259" t="s">
        <v>2357</v>
      </c>
      <c r="BY30" s="259" t="s">
        <v>2358</v>
      </c>
      <c r="BZ30" s="259" t="s">
        <v>2359</v>
      </c>
      <c r="CA30" s="259" t="s">
        <v>2360</v>
      </c>
      <c r="CB30" s="259" t="s">
        <v>2361</v>
      </c>
      <c r="CC30" s="259" t="s">
        <v>2362</v>
      </c>
      <c r="CD30" s="259" t="s">
        <v>2363</v>
      </c>
    </row>
    <row r="31" spans="1:82" ht="15.95" customHeight="1" x14ac:dyDescent="0.25">
      <c r="A31" s="260" t="s">
        <v>2192</v>
      </c>
      <c r="B31" s="272">
        <v>18357.615364831556</v>
      </c>
      <c r="C31" s="261">
        <v>18530.150626084833</v>
      </c>
      <c r="D31" s="261">
        <v>18529.524104964708</v>
      </c>
      <c r="E31" s="261">
        <v>18056.076047165265</v>
      </c>
      <c r="F31" s="261">
        <v>18608.040346598893</v>
      </c>
      <c r="G31" s="261">
        <v>18692.356871438016</v>
      </c>
      <c r="H31" s="261">
        <v>18624.030534921996</v>
      </c>
      <c r="I31" s="261">
        <v>18308.996217329059</v>
      </c>
      <c r="J31" s="261">
        <v>18665.628870348126</v>
      </c>
      <c r="K31" s="261">
        <v>18311.070966692041</v>
      </c>
      <c r="L31" s="261">
        <v>18037.09847750378</v>
      </c>
      <c r="M31" s="261">
        <v>18490.977367346975</v>
      </c>
      <c r="N31" s="261">
        <v>18719.576109672929</v>
      </c>
      <c r="O31" s="261">
        <v>18003.961154575616</v>
      </c>
      <c r="P31" s="261">
        <v>18350.524671357874</v>
      </c>
      <c r="Q31" s="261">
        <v>18289.427696967414</v>
      </c>
      <c r="R31" s="261">
        <v>18062.92743970421</v>
      </c>
      <c r="S31" s="261">
        <v>18726.348388396847</v>
      </c>
      <c r="T31" s="261">
        <v>18449.064731230126</v>
      </c>
      <c r="U31" s="261">
        <v>18299.215705561219</v>
      </c>
      <c r="V31" s="261">
        <v>18568.284611212744</v>
      </c>
      <c r="W31" s="261">
        <v>18516.294583084269</v>
      </c>
      <c r="X31" s="261">
        <v>18817.326194437515</v>
      </c>
      <c r="Y31" s="261">
        <v>17940.797617039891</v>
      </c>
      <c r="Z31" s="261">
        <v>18147.747521160065</v>
      </c>
      <c r="AA31" s="261">
        <v>18135.142011152315</v>
      </c>
      <c r="AB31" s="261">
        <v>17968.420167769455</v>
      </c>
      <c r="AC31" s="261">
        <v>18329.369909694538</v>
      </c>
      <c r="AD31" s="261">
        <v>18608.393295117192</v>
      </c>
      <c r="AE31" s="261">
        <v>18385.934383046908</v>
      </c>
      <c r="AF31" s="261">
        <v>18374.195949901914</v>
      </c>
      <c r="AG31" s="261">
        <v>18144.193302021409</v>
      </c>
      <c r="AH31" s="261">
        <v>18288.776059198721</v>
      </c>
      <c r="AI31" s="261">
        <v>18419.203918430521</v>
      </c>
      <c r="AJ31" s="261">
        <v>18537.224627466916</v>
      </c>
      <c r="AK31" s="261">
        <v>18128.574166497299</v>
      </c>
      <c r="AL31" s="261">
        <v>18392.186626617895</v>
      </c>
      <c r="AM31" s="261">
        <v>18126.7635621308</v>
      </c>
      <c r="AN31" s="261">
        <v>18230.322047033707</v>
      </c>
      <c r="AO31" s="261">
        <v>18275.331403270655</v>
      </c>
      <c r="AP31" s="261">
        <v>18486.726047105254</v>
      </c>
      <c r="AQ31" s="261">
        <v>18139.263847308539</v>
      </c>
      <c r="AR31" s="261">
        <v>18765.411366605371</v>
      </c>
      <c r="AS31" s="261">
        <v>18395.144391357517</v>
      </c>
      <c r="AT31" s="261">
        <v>18581.94585827917</v>
      </c>
      <c r="AU31" s="261">
        <v>18059.666874847968</v>
      </c>
      <c r="AV31" s="261">
        <v>18561.079272471878</v>
      </c>
      <c r="AW31" s="261">
        <v>17862.553673026996</v>
      </c>
      <c r="AX31" s="261">
        <v>18222.86074054629</v>
      </c>
      <c r="AY31" s="261">
        <v>18523.61481953727</v>
      </c>
      <c r="AZ31" s="261">
        <v>18222.071367758635</v>
      </c>
      <c r="BA31" s="261">
        <v>18181.787855925606</v>
      </c>
      <c r="BB31" s="261">
        <v>18562.20409431131</v>
      </c>
      <c r="BC31" s="261">
        <v>18180.892658140827</v>
      </c>
      <c r="BD31" s="261">
        <v>18380.555508474925</v>
      </c>
      <c r="BE31" s="261">
        <v>17996.709304925673</v>
      </c>
      <c r="BF31" s="261">
        <v>18216.853732454394</v>
      </c>
      <c r="BG31" s="261">
        <v>18399.795527110909</v>
      </c>
      <c r="BH31" s="261">
        <v>18486.721993081883</v>
      </c>
      <c r="BI31" s="261">
        <v>18249.554815625292</v>
      </c>
      <c r="BJ31" s="261">
        <v>18139.575540043083</v>
      </c>
      <c r="BK31" s="261">
        <v>18712.73980648478</v>
      </c>
      <c r="BL31" s="261">
        <v>18197.658323630796</v>
      </c>
      <c r="BM31" s="261">
        <v>18212.587654534946</v>
      </c>
      <c r="BN31" s="261">
        <v>18066.253333394652</v>
      </c>
      <c r="BO31" s="261">
        <v>18416.293012775826</v>
      </c>
      <c r="BP31" s="261">
        <v>18321.029855057059</v>
      </c>
      <c r="BQ31" s="261">
        <v>18284.199180524702</v>
      </c>
      <c r="BR31" s="261">
        <v>18730.528076431066</v>
      </c>
      <c r="BS31" s="261">
        <v>18407.492303647428</v>
      </c>
      <c r="BT31" s="261">
        <v>18892.863817886748</v>
      </c>
      <c r="BU31" s="261">
        <v>18307.033117938463</v>
      </c>
      <c r="BV31" s="261">
        <v>18495.533644345629</v>
      </c>
      <c r="BW31" s="261">
        <v>18294.852944434671</v>
      </c>
      <c r="BX31" s="261">
        <v>18234.715153991066</v>
      </c>
      <c r="BY31" s="261">
        <v>18588.134838226266</v>
      </c>
      <c r="BZ31" s="261">
        <v>18467.843675117914</v>
      </c>
      <c r="CA31" s="261">
        <v>18345.917041983979</v>
      </c>
      <c r="CB31" s="261">
        <v>18527.153739975085</v>
      </c>
      <c r="CC31" s="261">
        <v>18037.338338819492</v>
      </c>
      <c r="CD31" s="261">
        <v>18110.233032753215</v>
      </c>
    </row>
    <row r="32" spans="1:82" ht="15.95" customHeight="1" x14ac:dyDescent="0.25">
      <c r="A32" s="260" t="s">
        <v>2187</v>
      </c>
      <c r="B32" s="272">
        <v>17524.407194485797</v>
      </c>
      <c r="C32" s="261">
        <v>17468.035576427639</v>
      </c>
      <c r="D32" s="261">
        <v>17479.112288815428</v>
      </c>
      <c r="E32" s="261">
        <v>17646.386934767612</v>
      </c>
      <c r="F32" s="261">
        <v>17267.352311319846</v>
      </c>
      <c r="G32" s="261">
        <v>17385.175528886055</v>
      </c>
      <c r="H32" s="261">
        <v>17365.725712441421</v>
      </c>
      <c r="I32" s="261">
        <v>17939.966027220518</v>
      </c>
      <c r="J32" s="261">
        <v>17631.206775638359</v>
      </c>
      <c r="K32" s="261">
        <v>17798.541204243826</v>
      </c>
      <c r="L32" s="261">
        <v>17267.720012003727</v>
      </c>
      <c r="M32" s="261">
        <v>17518.759697027534</v>
      </c>
      <c r="N32" s="261">
        <v>17437.109872541358</v>
      </c>
      <c r="O32" s="261">
        <v>17241.327148651719</v>
      </c>
      <c r="P32" s="261">
        <v>17569.166436384465</v>
      </c>
      <c r="Q32" s="261">
        <v>17655.929475474124</v>
      </c>
      <c r="R32" s="261">
        <v>17778.372861793938</v>
      </c>
      <c r="S32" s="261">
        <v>17927.221797723312</v>
      </c>
      <c r="T32" s="261">
        <v>17402.989995972519</v>
      </c>
      <c r="U32" s="261">
        <v>17727.230855811147</v>
      </c>
      <c r="V32" s="261">
        <v>17472.204974305772</v>
      </c>
      <c r="W32" s="261">
        <v>17880.192039247238</v>
      </c>
      <c r="X32" s="261">
        <v>17567.812222907738</v>
      </c>
      <c r="Y32" s="261">
        <v>17510.452856595406</v>
      </c>
      <c r="Z32" s="261">
        <v>17292.115405704251</v>
      </c>
      <c r="AA32" s="261">
        <v>17514.867256674468</v>
      </c>
      <c r="AB32" s="261">
        <v>17467.64720729892</v>
      </c>
      <c r="AC32" s="261">
        <v>17496.202597406798</v>
      </c>
      <c r="AD32" s="261">
        <v>17338.005550697162</v>
      </c>
      <c r="AE32" s="261">
        <v>17664.756806074776</v>
      </c>
      <c r="AF32" s="261">
        <v>17693.855011217907</v>
      </c>
      <c r="AG32" s="261">
        <v>17759.790523365587</v>
      </c>
      <c r="AH32" s="261">
        <v>17138.006227723035</v>
      </c>
      <c r="AI32" s="261">
        <v>17365.214185776334</v>
      </c>
      <c r="AJ32" s="261">
        <v>17247.27810088867</v>
      </c>
      <c r="AK32" s="261">
        <v>17177.526600906065</v>
      </c>
      <c r="AL32" s="261">
        <v>17559.603062249993</v>
      </c>
      <c r="AM32" s="261">
        <v>17276.977543502304</v>
      </c>
      <c r="AN32" s="261">
        <v>17123.71966595405</v>
      </c>
      <c r="AO32" s="261">
        <v>17600.978669821739</v>
      </c>
      <c r="AP32" s="261">
        <v>17593.886151983181</v>
      </c>
      <c r="AQ32" s="261">
        <v>17400.131108014135</v>
      </c>
      <c r="AR32" s="261">
        <v>17462.107220347818</v>
      </c>
      <c r="AS32" s="261">
        <v>17311.140974981277</v>
      </c>
      <c r="AT32" s="261">
        <v>17452.375205905093</v>
      </c>
      <c r="AU32" s="261">
        <v>17285.792568729787</v>
      </c>
      <c r="AV32" s="261">
        <v>17452.510969589428</v>
      </c>
      <c r="AW32" s="261">
        <v>17697.062024272589</v>
      </c>
      <c r="AX32" s="261">
        <v>17535.966705158895</v>
      </c>
      <c r="AY32" s="261">
        <v>17571.381685889519</v>
      </c>
      <c r="AZ32" s="261">
        <v>17370.308246049892</v>
      </c>
      <c r="BA32" s="261">
        <v>17680.233808546076</v>
      </c>
      <c r="BB32" s="261">
        <v>17696.408142032134</v>
      </c>
      <c r="BC32" s="261">
        <v>16974.153926451967</v>
      </c>
      <c r="BD32" s="261">
        <v>17435.705638474377</v>
      </c>
      <c r="BE32" s="261">
        <v>17870.075144173228</v>
      </c>
      <c r="BF32" s="261">
        <v>17552.77532484597</v>
      </c>
      <c r="BG32" s="261">
        <v>17671.092079090966</v>
      </c>
      <c r="BH32" s="261">
        <v>17566.325955289434</v>
      </c>
      <c r="BI32" s="261">
        <v>17681.841346759986</v>
      </c>
      <c r="BJ32" s="261">
        <v>17640.675050550137</v>
      </c>
      <c r="BK32" s="261">
        <v>17847.076065540914</v>
      </c>
      <c r="BL32" s="261">
        <v>17353.943944664217</v>
      </c>
      <c r="BM32" s="261">
        <v>17393.027566994322</v>
      </c>
      <c r="BN32" s="261">
        <v>17414.230934506744</v>
      </c>
      <c r="BO32" s="261">
        <v>17608.116812159933</v>
      </c>
      <c r="BP32" s="261">
        <v>17477.861296563155</v>
      </c>
      <c r="BQ32" s="261">
        <v>17392.261452224233</v>
      </c>
      <c r="BR32" s="261">
        <v>17779.867205109695</v>
      </c>
      <c r="BS32" s="261">
        <v>17675.906454441956</v>
      </c>
      <c r="BT32" s="261">
        <v>17507.380876351202</v>
      </c>
      <c r="BU32" s="261">
        <v>18032.923723238975</v>
      </c>
      <c r="BV32" s="261">
        <v>17376.128500564835</v>
      </c>
      <c r="BW32" s="261">
        <v>17306.636417577636</v>
      </c>
      <c r="BX32" s="261">
        <v>17461.177992635134</v>
      </c>
      <c r="BY32" s="261">
        <v>17602.127176541653</v>
      </c>
      <c r="BZ32" s="261">
        <v>17800.645400010912</v>
      </c>
      <c r="CA32" s="261">
        <v>17222.998126264622</v>
      </c>
      <c r="CB32" s="261">
        <v>17524.771549317917</v>
      </c>
      <c r="CC32" s="261">
        <v>17287.351797723983</v>
      </c>
      <c r="CD32" s="261">
        <v>17908.591032896973</v>
      </c>
    </row>
    <row r="33" spans="1:82" ht="15.95" customHeight="1" x14ac:dyDescent="0.25">
      <c r="A33" s="260" t="s">
        <v>2188</v>
      </c>
      <c r="B33" s="272">
        <v>21582.320189798011</v>
      </c>
      <c r="C33" s="261">
        <v>21282.917938350951</v>
      </c>
      <c r="D33" s="261">
        <v>20559.316138090904</v>
      </c>
      <c r="E33" s="261">
        <v>21793.053364576685</v>
      </c>
      <c r="F33" s="261">
        <v>21392.142733415352</v>
      </c>
      <c r="G33" s="261">
        <v>21745.766283202018</v>
      </c>
      <c r="H33" s="261">
        <v>21376.48758828573</v>
      </c>
      <c r="I33" s="261">
        <v>21507.908674969971</v>
      </c>
      <c r="J33" s="261">
        <v>20920.019857779487</v>
      </c>
      <c r="K33" s="261">
        <v>21367.964777779664</v>
      </c>
      <c r="L33" s="261">
        <v>21744.195002542241</v>
      </c>
      <c r="M33" s="261">
        <v>21420.531286376408</v>
      </c>
      <c r="N33" s="261">
        <v>21451.116260192284</v>
      </c>
      <c r="O33" s="261">
        <v>21921.997488772431</v>
      </c>
      <c r="P33" s="261">
        <v>21593.36237518238</v>
      </c>
      <c r="Q33" s="261">
        <v>21594.818812324891</v>
      </c>
      <c r="R33" s="261">
        <v>21173.381339635587</v>
      </c>
      <c r="S33" s="261">
        <v>21626.612422516566</v>
      </c>
      <c r="T33" s="261">
        <v>21467.695731133481</v>
      </c>
      <c r="U33" s="261">
        <v>21834.966664404095</v>
      </c>
      <c r="V33" s="261">
        <v>21704.588916501474</v>
      </c>
      <c r="W33" s="261">
        <v>21731.929276766139</v>
      </c>
      <c r="X33" s="261">
        <v>21504.439058883716</v>
      </c>
      <c r="Y33" s="261">
        <v>21760.550813686521</v>
      </c>
      <c r="Z33" s="261">
        <v>21798.080078256859</v>
      </c>
      <c r="AA33" s="261">
        <v>21473.356134602112</v>
      </c>
      <c r="AB33" s="261">
        <v>21167.978137896094</v>
      </c>
      <c r="AC33" s="261">
        <v>21657.99465287893</v>
      </c>
      <c r="AD33" s="261">
        <v>21902.079934021258</v>
      </c>
      <c r="AE33" s="261">
        <v>21709.679963879738</v>
      </c>
      <c r="AF33" s="261">
        <v>22035.865558069585</v>
      </c>
      <c r="AG33" s="261">
        <v>21526.013771276535</v>
      </c>
      <c r="AH33" s="261">
        <v>21623.700671932264</v>
      </c>
      <c r="AI33" s="261">
        <v>21805.480481422364</v>
      </c>
      <c r="AJ33" s="261">
        <v>21742.319628290137</v>
      </c>
      <c r="AK33" s="261">
        <v>21865.581119499067</v>
      </c>
      <c r="AL33" s="261">
        <v>21282.396881663928</v>
      </c>
      <c r="AM33" s="261">
        <v>21747.558034539572</v>
      </c>
      <c r="AN33" s="261">
        <v>21661.028193809787</v>
      </c>
      <c r="AO33" s="261">
        <v>21460.923490299479</v>
      </c>
      <c r="AP33" s="261">
        <v>21931.381173756643</v>
      </c>
      <c r="AQ33" s="261">
        <v>21311.899900168548</v>
      </c>
      <c r="AR33" s="261">
        <v>21497.919161817787</v>
      </c>
      <c r="AS33" s="261">
        <v>21954.706610703794</v>
      </c>
      <c r="AT33" s="261">
        <v>21565.952703817133</v>
      </c>
      <c r="AU33" s="261">
        <v>21239.583172573006</v>
      </c>
      <c r="AV33" s="261">
        <v>21580.115237809561</v>
      </c>
      <c r="AW33" s="261">
        <v>21801.119123406937</v>
      </c>
      <c r="AX33" s="261">
        <v>21939.399713671279</v>
      </c>
      <c r="AY33" s="261">
        <v>21584.46825416711</v>
      </c>
      <c r="AZ33" s="261">
        <v>21509.356201890128</v>
      </c>
      <c r="BA33" s="261">
        <v>21083.002783231626</v>
      </c>
      <c r="BB33" s="261">
        <v>21541.152254909648</v>
      </c>
      <c r="BC33" s="261">
        <v>21427.238618188072</v>
      </c>
      <c r="BD33" s="261">
        <v>21351.371829686828</v>
      </c>
      <c r="BE33" s="261">
        <v>21254.019180739178</v>
      </c>
      <c r="BF33" s="261">
        <v>21594.673236099978</v>
      </c>
      <c r="BG33" s="261">
        <v>21670.57650683785</v>
      </c>
      <c r="BH33" s="261">
        <v>21347.183961594394</v>
      </c>
      <c r="BI33" s="261">
        <v>21801.923490087807</v>
      </c>
      <c r="BJ33" s="261">
        <v>21769.913010996719</v>
      </c>
      <c r="BK33" s="261">
        <v>21613.042387127101</v>
      </c>
      <c r="BL33" s="261">
        <v>21629.685189952663</v>
      </c>
      <c r="BM33" s="261">
        <v>21241.93672040612</v>
      </c>
      <c r="BN33" s="261">
        <v>21209.638760984002</v>
      </c>
      <c r="BO33" s="261">
        <v>21430.604525052804</v>
      </c>
      <c r="BP33" s="261">
        <v>21812.038854904789</v>
      </c>
      <c r="BQ33" s="261">
        <v>21853.08648557683</v>
      </c>
      <c r="BR33" s="261">
        <v>21382.050763050134</v>
      </c>
      <c r="BS33" s="261">
        <v>21629.171083169957</v>
      </c>
      <c r="BT33" s="261">
        <v>21951.45689798642</v>
      </c>
      <c r="BU33" s="261">
        <v>21494.647554232408</v>
      </c>
      <c r="BV33" s="261">
        <v>21689.193930663136</v>
      </c>
      <c r="BW33" s="261">
        <v>21858.976119011804</v>
      </c>
      <c r="BX33" s="261">
        <v>21741.040125473868</v>
      </c>
      <c r="BY33" s="261">
        <v>21626.031696601702</v>
      </c>
      <c r="BZ33" s="261">
        <v>21582.329028836692</v>
      </c>
      <c r="CA33" s="261">
        <v>21819.685643162393</v>
      </c>
      <c r="CB33" s="261">
        <v>21273.397590462413</v>
      </c>
      <c r="CC33" s="261">
        <v>21486.516711630826</v>
      </c>
      <c r="CD33" s="261">
        <v>22102.097294826108</v>
      </c>
    </row>
    <row r="34" spans="1:82" ht="15.95" customHeight="1" x14ac:dyDescent="0.25">
      <c r="A34" s="260" t="s">
        <v>2189</v>
      </c>
      <c r="B34" s="272">
        <v>20671.505009541128</v>
      </c>
      <c r="C34" s="261">
        <v>21119.139122504763</v>
      </c>
      <c r="D34" s="261">
        <v>20358.940383115227</v>
      </c>
      <c r="E34" s="261">
        <v>20418.849688246297</v>
      </c>
      <c r="F34" s="261">
        <v>19834.346002138875</v>
      </c>
      <c r="G34" s="261">
        <v>20864.509989441893</v>
      </c>
      <c r="H34" s="261">
        <v>20911.807815188247</v>
      </c>
      <c r="I34" s="261">
        <v>20518.475065576124</v>
      </c>
      <c r="J34" s="261">
        <v>20914.089039707666</v>
      </c>
      <c r="K34" s="261">
        <v>21268.456283488518</v>
      </c>
      <c r="L34" s="261">
        <v>20538.76971706342</v>
      </c>
      <c r="M34" s="261">
        <v>21195.710611790051</v>
      </c>
      <c r="N34" s="261">
        <v>20794.115255373414</v>
      </c>
      <c r="O34" s="261">
        <v>20289.31256477354</v>
      </c>
      <c r="P34" s="261">
        <v>20380.286346040175</v>
      </c>
      <c r="Q34" s="261">
        <v>21164.805785991906</v>
      </c>
      <c r="R34" s="261">
        <v>20688.025706413973</v>
      </c>
      <c r="S34" s="261">
        <v>20811.422939515232</v>
      </c>
      <c r="T34" s="261">
        <v>21151.383021521906</v>
      </c>
      <c r="U34" s="261">
        <v>21094.425940006655</v>
      </c>
      <c r="V34" s="261">
        <v>20653.744226839677</v>
      </c>
      <c r="W34" s="261">
        <v>20861.25514945441</v>
      </c>
      <c r="X34" s="261">
        <v>20593.791722492235</v>
      </c>
      <c r="Y34" s="261">
        <v>20168.006959806844</v>
      </c>
      <c r="Z34" s="261">
        <v>20536.349541336618</v>
      </c>
      <c r="AA34" s="261">
        <v>20815.472882322396</v>
      </c>
      <c r="AB34" s="261">
        <v>20956.962315821911</v>
      </c>
      <c r="AC34" s="261">
        <v>20885.621943709979</v>
      </c>
      <c r="AD34" s="261">
        <v>20401.364086583977</v>
      </c>
      <c r="AE34" s="261">
        <v>20140.193637496068</v>
      </c>
      <c r="AF34" s="261">
        <v>20467.018445276051</v>
      </c>
      <c r="AG34" s="261">
        <v>21082.217672530205</v>
      </c>
      <c r="AH34" s="261">
        <v>20561.744437126545</v>
      </c>
      <c r="AI34" s="261">
        <v>19679.429049251663</v>
      </c>
      <c r="AJ34" s="261">
        <v>20612.124511997074</v>
      </c>
      <c r="AK34" s="261">
        <v>20645.505218552054</v>
      </c>
      <c r="AL34" s="261">
        <v>21094.295337879077</v>
      </c>
      <c r="AM34" s="261">
        <v>20275.115280606609</v>
      </c>
      <c r="AN34" s="261">
        <v>20454.847360172265</v>
      </c>
      <c r="AO34" s="261">
        <v>20941.090580821368</v>
      </c>
      <c r="AP34" s="261">
        <v>20681.465399664743</v>
      </c>
      <c r="AQ34" s="261">
        <v>20485.815917259511</v>
      </c>
      <c r="AR34" s="261">
        <v>20345.554668692752</v>
      </c>
      <c r="AS34" s="261">
        <v>21075.195985854451</v>
      </c>
      <c r="AT34" s="261">
        <v>21114.820848224306</v>
      </c>
      <c r="AU34" s="261">
        <v>20744.633975640922</v>
      </c>
      <c r="AV34" s="261">
        <v>20612.201366338002</v>
      </c>
      <c r="AW34" s="261">
        <v>20305.994573619813</v>
      </c>
      <c r="AX34" s="261">
        <v>20698.502720670323</v>
      </c>
      <c r="AY34" s="261">
        <v>20439.233988625681</v>
      </c>
      <c r="AZ34" s="261">
        <v>20961.326704256498</v>
      </c>
      <c r="BA34" s="261">
        <v>20238.372323564887</v>
      </c>
      <c r="BB34" s="261">
        <v>20138.864588362805</v>
      </c>
      <c r="BC34" s="261">
        <v>20794.501047220074</v>
      </c>
      <c r="BD34" s="261">
        <v>21268.335545255446</v>
      </c>
      <c r="BE34" s="261">
        <v>20774.456925189177</v>
      </c>
      <c r="BF34" s="261">
        <v>20872.100663016885</v>
      </c>
      <c r="BG34" s="261">
        <v>21136.975893845713</v>
      </c>
      <c r="BH34" s="261">
        <v>20318.952427140044</v>
      </c>
      <c r="BI34" s="261">
        <v>20037.990671123735</v>
      </c>
      <c r="BJ34" s="261">
        <v>20747.807392869003</v>
      </c>
      <c r="BK34" s="261">
        <v>20168.711512768263</v>
      </c>
      <c r="BL34" s="261">
        <v>20722.50195978109</v>
      </c>
      <c r="BM34" s="261">
        <v>20947.062052595029</v>
      </c>
      <c r="BN34" s="261">
        <v>20603.053735889695</v>
      </c>
      <c r="BO34" s="261">
        <v>20763.745632928018</v>
      </c>
      <c r="BP34" s="261">
        <v>20634.744656857896</v>
      </c>
      <c r="BQ34" s="261">
        <v>20664.814851900723</v>
      </c>
      <c r="BR34" s="261">
        <v>21113.512299751917</v>
      </c>
      <c r="BS34" s="261">
        <v>20613.388142832355</v>
      </c>
      <c r="BT34" s="261">
        <v>21174.110518132878</v>
      </c>
      <c r="BU34" s="261">
        <v>20197.987817057539</v>
      </c>
      <c r="BV34" s="261">
        <v>20307.947018458584</v>
      </c>
      <c r="BW34" s="261">
        <v>20835.218820640879</v>
      </c>
      <c r="BX34" s="261">
        <v>21345.864490882657</v>
      </c>
      <c r="BY34" s="261">
        <v>20705.725795483879</v>
      </c>
      <c r="BZ34" s="261">
        <v>20451.00023568737</v>
      </c>
      <c r="CA34" s="261">
        <v>21162.198564081777</v>
      </c>
      <c r="CB34" s="261">
        <v>20829.741967870683</v>
      </c>
      <c r="CC34" s="261">
        <v>20267.489177049149</v>
      </c>
      <c r="CD34" s="261">
        <v>20698.011117458998</v>
      </c>
    </row>
    <row r="35" spans="1:82" ht="15.95" customHeight="1" x14ac:dyDescent="0.25">
      <c r="A35" s="260" t="s">
        <v>2190</v>
      </c>
      <c r="B35" s="272">
        <v>12139.509976717716</v>
      </c>
      <c r="C35" s="261">
        <v>12220.429779534972</v>
      </c>
      <c r="D35" s="261">
        <v>12148.062572905257</v>
      </c>
      <c r="E35" s="261">
        <v>12245.801348421768</v>
      </c>
      <c r="F35" s="261">
        <v>12476.798267395172</v>
      </c>
      <c r="G35" s="261">
        <v>12018.173992911641</v>
      </c>
      <c r="H35" s="261">
        <v>11838.462774613776</v>
      </c>
      <c r="I35" s="261">
        <v>12296.26516538197</v>
      </c>
      <c r="J35" s="261">
        <v>12032.091281846615</v>
      </c>
      <c r="K35" s="261">
        <v>12391.233473022907</v>
      </c>
      <c r="L35" s="261">
        <v>12402.975953064855</v>
      </c>
      <c r="M35" s="261">
        <v>12356.551092506927</v>
      </c>
      <c r="N35" s="261">
        <v>11929.87608841019</v>
      </c>
      <c r="O35" s="261">
        <v>12185.090274423403</v>
      </c>
      <c r="P35" s="261">
        <v>11944.885033893168</v>
      </c>
      <c r="Q35" s="261">
        <v>12037.735841187377</v>
      </c>
      <c r="R35" s="261">
        <v>12176.453196096383</v>
      </c>
      <c r="S35" s="261">
        <v>11922.10599728998</v>
      </c>
      <c r="T35" s="261">
        <v>11876.93190391087</v>
      </c>
      <c r="U35" s="261">
        <v>11929.325627200446</v>
      </c>
      <c r="V35" s="261">
        <v>12296.637880968019</v>
      </c>
      <c r="W35" s="261">
        <v>11989.7541294905</v>
      </c>
      <c r="X35" s="261">
        <v>12140.109727185127</v>
      </c>
      <c r="Y35" s="261">
        <v>12166.125657685887</v>
      </c>
      <c r="Z35" s="261">
        <v>12041.655039713562</v>
      </c>
      <c r="AA35" s="261">
        <v>11972.267674566179</v>
      </c>
      <c r="AB35" s="261">
        <v>11902.032508460226</v>
      </c>
      <c r="AC35" s="261">
        <v>12071.546278417067</v>
      </c>
      <c r="AD35" s="261">
        <v>12171.320766566962</v>
      </c>
      <c r="AE35" s="261">
        <v>12368.718300615765</v>
      </c>
      <c r="AF35" s="261">
        <v>12458.903933511043</v>
      </c>
      <c r="AG35" s="261">
        <v>12253.457207579284</v>
      </c>
      <c r="AH35" s="261">
        <v>12105.153108726845</v>
      </c>
      <c r="AI35" s="261">
        <v>12159.637348869115</v>
      </c>
      <c r="AJ35" s="261">
        <v>12102.721079298284</v>
      </c>
      <c r="AK35" s="261">
        <v>12061.108257484117</v>
      </c>
      <c r="AL35" s="261">
        <v>11967.027007020031</v>
      </c>
      <c r="AM35" s="261">
        <v>12112.614802977427</v>
      </c>
      <c r="AN35" s="261">
        <v>12273.550563185945</v>
      </c>
      <c r="AO35" s="261">
        <v>12163.939982414437</v>
      </c>
      <c r="AP35" s="261">
        <v>12241.396393209392</v>
      </c>
      <c r="AQ35" s="261">
        <v>11973.994014032673</v>
      </c>
      <c r="AR35" s="261">
        <v>12113.873863116929</v>
      </c>
      <c r="AS35" s="261">
        <v>12306.579515737509</v>
      </c>
      <c r="AT35" s="261">
        <v>12128.685048637013</v>
      </c>
      <c r="AU35" s="261">
        <v>12394.294060664699</v>
      </c>
      <c r="AV35" s="261">
        <v>11985.702387997539</v>
      </c>
      <c r="AW35" s="261">
        <v>12117.550626915759</v>
      </c>
      <c r="AX35" s="261">
        <v>12002.418108798123</v>
      </c>
      <c r="AY35" s="261">
        <v>11860.894021023725</v>
      </c>
      <c r="AZ35" s="261">
        <v>12121.019264577546</v>
      </c>
      <c r="BA35" s="261">
        <v>12095.685984451977</v>
      </c>
      <c r="BB35" s="261">
        <v>12344.29573990676</v>
      </c>
      <c r="BC35" s="261">
        <v>12136.062565227463</v>
      </c>
      <c r="BD35" s="261">
        <v>12104.486448759284</v>
      </c>
      <c r="BE35" s="261">
        <v>12266.466050207935</v>
      </c>
      <c r="BF35" s="261">
        <v>12067.488878761511</v>
      </c>
      <c r="BG35" s="261">
        <v>12163.313930299366</v>
      </c>
      <c r="BH35" s="261">
        <v>12082.650651124579</v>
      </c>
      <c r="BI35" s="261">
        <v>12067.606318640537</v>
      </c>
      <c r="BJ35" s="261">
        <v>12230.321286677918</v>
      </c>
      <c r="BK35" s="261">
        <v>11936.606290786507</v>
      </c>
      <c r="BL35" s="261">
        <v>12283.778798457179</v>
      </c>
      <c r="BM35" s="261">
        <v>12158.862894715996</v>
      </c>
      <c r="BN35" s="261">
        <v>12123.933237002506</v>
      </c>
      <c r="BO35" s="261">
        <v>12219.583580021013</v>
      </c>
      <c r="BP35" s="261">
        <v>12146.852948183287</v>
      </c>
      <c r="BQ35" s="261">
        <v>12007.381238584598</v>
      </c>
      <c r="BR35" s="261">
        <v>12047.507869557738</v>
      </c>
      <c r="BS35" s="261">
        <v>12147.039828452522</v>
      </c>
      <c r="BT35" s="261">
        <v>12275.874734416488</v>
      </c>
      <c r="BU35" s="261">
        <v>12180.457446631426</v>
      </c>
      <c r="BV35" s="261">
        <v>11954.564650388558</v>
      </c>
      <c r="BW35" s="261">
        <v>11963.723173794104</v>
      </c>
      <c r="BX35" s="261">
        <v>12135.138818940417</v>
      </c>
      <c r="BY35" s="261">
        <v>12458.415173496558</v>
      </c>
      <c r="BZ35" s="261">
        <v>12282.603586840423</v>
      </c>
      <c r="CA35" s="261">
        <v>11809.286646066503</v>
      </c>
      <c r="CB35" s="261">
        <v>12198.70217578861</v>
      </c>
      <c r="CC35" s="261">
        <v>12206.680522949897</v>
      </c>
      <c r="CD35" s="261">
        <v>12130.186492781553</v>
      </c>
    </row>
    <row r="36" spans="1:82" ht="15.95" customHeight="1" x14ac:dyDescent="0.25">
      <c r="A36" s="260" t="s">
        <v>2198</v>
      </c>
      <c r="B36" s="272">
        <v>0</v>
      </c>
      <c r="C36" s="261">
        <v>0</v>
      </c>
      <c r="D36" s="261">
        <v>0</v>
      </c>
      <c r="E36" s="261">
        <v>0</v>
      </c>
      <c r="F36" s="261">
        <v>0</v>
      </c>
      <c r="G36" s="261">
        <v>0</v>
      </c>
      <c r="H36" s="261">
        <v>0</v>
      </c>
      <c r="I36" s="261">
        <v>0</v>
      </c>
      <c r="J36" s="261">
        <v>0</v>
      </c>
      <c r="K36" s="261">
        <v>0</v>
      </c>
      <c r="L36" s="261">
        <v>0</v>
      </c>
      <c r="M36" s="261">
        <v>0</v>
      </c>
      <c r="N36" s="261">
        <v>0</v>
      </c>
      <c r="O36" s="261">
        <v>0</v>
      </c>
      <c r="P36" s="261">
        <v>0</v>
      </c>
      <c r="Q36" s="261">
        <v>0</v>
      </c>
      <c r="R36" s="261">
        <v>0</v>
      </c>
      <c r="S36" s="261">
        <v>0</v>
      </c>
      <c r="T36" s="261">
        <v>0</v>
      </c>
      <c r="U36" s="261">
        <v>0</v>
      </c>
      <c r="V36" s="261">
        <v>0</v>
      </c>
      <c r="W36" s="261">
        <v>0</v>
      </c>
      <c r="X36" s="261">
        <v>0</v>
      </c>
      <c r="Y36" s="261">
        <v>0</v>
      </c>
      <c r="Z36" s="261">
        <v>0</v>
      </c>
      <c r="AA36" s="261">
        <v>0</v>
      </c>
      <c r="AB36" s="261">
        <v>0</v>
      </c>
      <c r="AC36" s="261">
        <v>0</v>
      </c>
      <c r="AD36" s="261">
        <v>0</v>
      </c>
      <c r="AE36" s="261">
        <v>0</v>
      </c>
      <c r="AF36" s="261">
        <v>0</v>
      </c>
      <c r="AG36" s="261">
        <v>0</v>
      </c>
      <c r="AH36" s="261">
        <v>0</v>
      </c>
      <c r="AI36" s="261">
        <v>0</v>
      </c>
      <c r="AJ36" s="261">
        <v>0</v>
      </c>
      <c r="AK36" s="261">
        <v>0</v>
      </c>
      <c r="AL36" s="261">
        <v>0</v>
      </c>
      <c r="AM36" s="261">
        <v>0</v>
      </c>
      <c r="AN36" s="261">
        <v>0</v>
      </c>
      <c r="AO36" s="261">
        <v>0</v>
      </c>
      <c r="AP36" s="261">
        <v>0</v>
      </c>
      <c r="AQ36" s="261">
        <v>0</v>
      </c>
      <c r="AR36" s="261">
        <v>0</v>
      </c>
      <c r="AS36" s="261">
        <v>0</v>
      </c>
      <c r="AT36" s="261">
        <v>0</v>
      </c>
      <c r="AU36" s="261">
        <v>0</v>
      </c>
      <c r="AV36" s="261">
        <v>0</v>
      </c>
      <c r="AW36" s="261">
        <v>0</v>
      </c>
      <c r="AX36" s="261">
        <v>0</v>
      </c>
      <c r="AY36" s="261">
        <v>0</v>
      </c>
      <c r="AZ36" s="261">
        <v>0</v>
      </c>
      <c r="BA36" s="261">
        <v>0</v>
      </c>
      <c r="BB36" s="261">
        <v>0</v>
      </c>
      <c r="BC36" s="261">
        <v>0</v>
      </c>
      <c r="BD36" s="261">
        <v>0</v>
      </c>
      <c r="BE36" s="261">
        <v>0</v>
      </c>
      <c r="BF36" s="261">
        <v>0</v>
      </c>
      <c r="BG36" s="261">
        <v>0</v>
      </c>
      <c r="BH36" s="261">
        <v>0</v>
      </c>
      <c r="BI36" s="261">
        <v>0</v>
      </c>
      <c r="BJ36" s="261">
        <v>0</v>
      </c>
      <c r="BK36" s="261">
        <v>0</v>
      </c>
      <c r="BL36" s="261">
        <v>0</v>
      </c>
      <c r="BM36" s="261">
        <v>0</v>
      </c>
      <c r="BN36" s="261">
        <v>0</v>
      </c>
      <c r="BO36" s="261">
        <v>0</v>
      </c>
      <c r="BP36" s="261">
        <v>0</v>
      </c>
      <c r="BQ36" s="261">
        <v>0</v>
      </c>
      <c r="BR36" s="261">
        <v>0</v>
      </c>
      <c r="BS36" s="261">
        <v>0</v>
      </c>
      <c r="BT36" s="261">
        <v>0</v>
      </c>
      <c r="BU36" s="261">
        <v>0</v>
      </c>
      <c r="BV36" s="261">
        <v>0</v>
      </c>
      <c r="BW36" s="261">
        <v>0</v>
      </c>
      <c r="BX36" s="261">
        <v>0</v>
      </c>
      <c r="BY36" s="261">
        <v>0</v>
      </c>
      <c r="BZ36" s="261">
        <v>0</v>
      </c>
      <c r="CA36" s="261">
        <v>0</v>
      </c>
      <c r="CB36" s="261">
        <v>0</v>
      </c>
      <c r="CC36" s="261">
        <v>0</v>
      </c>
      <c r="CD36" s="261">
        <v>0</v>
      </c>
    </row>
    <row r="37" spans="1:82" ht="15.95" customHeight="1" x14ac:dyDescent="0.25">
      <c r="A37" s="260" t="s">
        <v>2199</v>
      </c>
      <c r="B37" s="272">
        <v>15063.116511775112</v>
      </c>
      <c r="C37" s="261">
        <v>13699.487674505248</v>
      </c>
      <c r="D37" s="261">
        <v>15467.948404969989</v>
      </c>
      <c r="E37" s="261">
        <v>15816.616115933612</v>
      </c>
      <c r="F37" s="261">
        <v>15487.747823127042</v>
      </c>
      <c r="G37" s="261">
        <v>15624.769911414467</v>
      </c>
      <c r="H37" s="261">
        <v>14395.929330294406</v>
      </c>
      <c r="I37" s="261">
        <v>15348.346837117726</v>
      </c>
      <c r="J37" s="261">
        <v>14829.186722953516</v>
      </c>
      <c r="K37" s="261">
        <v>15198.004053148539</v>
      </c>
      <c r="L37" s="261">
        <v>14743.187818491631</v>
      </c>
      <c r="M37" s="261">
        <v>15918.284081024376</v>
      </c>
      <c r="N37" s="261">
        <v>15058.667778356223</v>
      </c>
      <c r="O37" s="261">
        <v>15186.805358978194</v>
      </c>
      <c r="P37" s="261">
        <v>14895.641255170458</v>
      </c>
      <c r="Q37" s="261">
        <v>13698.135531968357</v>
      </c>
      <c r="R37" s="261">
        <v>15380.47570839778</v>
      </c>
      <c r="S37" s="261">
        <v>15709.974715227308</v>
      </c>
      <c r="T37" s="261">
        <v>14906.34846996791</v>
      </c>
      <c r="U37" s="261">
        <v>15449.076350424606</v>
      </c>
      <c r="V37" s="261">
        <v>15745.613592891512</v>
      </c>
      <c r="W37" s="261">
        <v>16184.899026125087</v>
      </c>
      <c r="X37" s="261">
        <v>14590.926120810791</v>
      </c>
      <c r="Y37" s="261">
        <v>13195.712270768454</v>
      </c>
      <c r="Z37" s="261">
        <v>14818.274940964957</v>
      </c>
      <c r="AA37" s="261">
        <v>13769.613958712538</v>
      </c>
      <c r="AB37" s="261">
        <v>15802.012712739599</v>
      </c>
      <c r="AC37" s="261">
        <v>15085.823219129545</v>
      </c>
      <c r="AD37" s="261">
        <v>14850.388395824999</v>
      </c>
      <c r="AE37" s="261">
        <v>14750.156827453075</v>
      </c>
      <c r="AF37" s="261">
        <v>15476.602513165763</v>
      </c>
      <c r="AG37" s="261">
        <v>15787.353355696154</v>
      </c>
      <c r="AH37" s="261">
        <v>14985.673287417023</v>
      </c>
      <c r="AI37" s="261">
        <v>14715.289044891209</v>
      </c>
      <c r="AJ37" s="261">
        <v>14604.119250504384</v>
      </c>
      <c r="AK37" s="261">
        <v>15515.745158405927</v>
      </c>
      <c r="AL37" s="261">
        <v>15725.211513877557</v>
      </c>
      <c r="AM37" s="261">
        <v>14120.099687839442</v>
      </c>
      <c r="AN37" s="261">
        <v>15444.721123654896</v>
      </c>
      <c r="AO37" s="261">
        <v>14594.294305446087</v>
      </c>
      <c r="AP37" s="261">
        <v>14313.370594423373</v>
      </c>
      <c r="AQ37" s="261">
        <v>15059.454898285561</v>
      </c>
      <c r="AR37" s="261">
        <v>14987.410923746271</v>
      </c>
      <c r="AS37" s="261">
        <v>15521.906142799171</v>
      </c>
      <c r="AT37" s="261">
        <v>14818.738995970552</v>
      </c>
      <c r="AU37" s="261">
        <v>15113.320585460264</v>
      </c>
      <c r="AV37" s="261">
        <v>14611.222562482206</v>
      </c>
      <c r="AW37" s="261">
        <v>15222.790525660115</v>
      </c>
      <c r="AX37" s="261">
        <v>15842.256733170849</v>
      </c>
      <c r="AY37" s="261">
        <v>15921.312026130616</v>
      </c>
      <c r="AZ37" s="261">
        <v>15088.605796378928</v>
      </c>
      <c r="BA37" s="261">
        <v>14758.271907156903</v>
      </c>
      <c r="BB37" s="261">
        <v>14464.185914271113</v>
      </c>
      <c r="BC37" s="261">
        <v>13879.653397882006</v>
      </c>
      <c r="BD37" s="261">
        <v>14816.195865895404</v>
      </c>
      <c r="BE37" s="261">
        <v>14684.876945344728</v>
      </c>
      <c r="BF37" s="261">
        <v>13807.16901071927</v>
      </c>
      <c r="BG37" s="261">
        <v>15709.90287861276</v>
      </c>
      <c r="BH37" s="261">
        <v>13687.380313399513</v>
      </c>
      <c r="BI37" s="261">
        <v>15093.364351624274</v>
      </c>
      <c r="BJ37" s="261">
        <v>15423.949712128926</v>
      </c>
      <c r="BK37" s="261">
        <v>15719.602323093422</v>
      </c>
      <c r="BL37" s="261">
        <v>14741.07392688091</v>
      </c>
      <c r="BM37" s="261">
        <v>13988.434158233889</v>
      </c>
      <c r="BN37" s="261">
        <v>15095.36690349231</v>
      </c>
      <c r="BO37" s="261">
        <v>15415.876044346669</v>
      </c>
      <c r="BP37" s="261">
        <v>16259.37465959594</v>
      </c>
      <c r="BQ37" s="261">
        <v>15778.129525771408</v>
      </c>
      <c r="BR37" s="261">
        <v>14108.880116998247</v>
      </c>
      <c r="BS37" s="261">
        <v>14764.791914736401</v>
      </c>
      <c r="BT37" s="261">
        <v>14806.504274706869</v>
      </c>
      <c r="BU37" s="261">
        <v>15024.692168556325</v>
      </c>
      <c r="BV37" s="261">
        <v>15353.348952414019</v>
      </c>
      <c r="BW37" s="261">
        <v>14434.845561260952</v>
      </c>
      <c r="BX37" s="261">
        <v>15575.307599179601</v>
      </c>
      <c r="BY37" s="261">
        <v>15780.552521411089</v>
      </c>
      <c r="BZ37" s="261">
        <v>16414.146880632237</v>
      </c>
      <c r="CA37" s="261">
        <v>14233.42611558912</v>
      </c>
      <c r="CB37" s="261">
        <v>15184.915896866456</v>
      </c>
      <c r="CC37" s="261">
        <v>15071.239416882378</v>
      </c>
      <c r="CD37" s="261">
        <v>13911.688726872771</v>
      </c>
    </row>
    <row r="38" spans="1:82" ht="15.95" customHeight="1" x14ac:dyDescent="0.25">
      <c r="A38" s="260" t="s">
        <v>2200</v>
      </c>
      <c r="B38" s="272">
        <v>0</v>
      </c>
      <c r="C38" s="261">
        <v>0</v>
      </c>
      <c r="D38" s="261">
        <v>0</v>
      </c>
      <c r="E38" s="261">
        <v>0</v>
      </c>
      <c r="F38" s="261">
        <v>0</v>
      </c>
      <c r="G38" s="261">
        <v>0</v>
      </c>
      <c r="H38" s="261">
        <v>0</v>
      </c>
      <c r="I38" s="261">
        <v>0</v>
      </c>
      <c r="J38" s="261">
        <v>0</v>
      </c>
      <c r="K38" s="261">
        <v>0</v>
      </c>
      <c r="L38" s="261">
        <v>0</v>
      </c>
      <c r="M38" s="261">
        <v>0</v>
      </c>
      <c r="N38" s="261">
        <v>0</v>
      </c>
      <c r="O38" s="261">
        <v>0</v>
      </c>
      <c r="P38" s="261">
        <v>0</v>
      </c>
      <c r="Q38" s="261">
        <v>0</v>
      </c>
      <c r="R38" s="261">
        <v>0</v>
      </c>
      <c r="S38" s="261">
        <v>0</v>
      </c>
      <c r="T38" s="261">
        <v>0</v>
      </c>
      <c r="U38" s="261">
        <v>0</v>
      </c>
      <c r="V38" s="261">
        <v>0</v>
      </c>
      <c r="W38" s="261">
        <v>0</v>
      </c>
      <c r="X38" s="261">
        <v>0</v>
      </c>
      <c r="Y38" s="261">
        <v>0</v>
      </c>
      <c r="Z38" s="261">
        <v>0</v>
      </c>
      <c r="AA38" s="261">
        <v>0</v>
      </c>
      <c r="AB38" s="261">
        <v>0</v>
      </c>
      <c r="AC38" s="261">
        <v>0</v>
      </c>
      <c r="AD38" s="261">
        <v>0</v>
      </c>
      <c r="AE38" s="261">
        <v>0</v>
      </c>
      <c r="AF38" s="261">
        <v>0</v>
      </c>
      <c r="AG38" s="261">
        <v>0</v>
      </c>
      <c r="AH38" s="261">
        <v>0</v>
      </c>
      <c r="AI38" s="261">
        <v>0</v>
      </c>
      <c r="AJ38" s="261">
        <v>0</v>
      </c>
      <c r="AK38" s="261">
        <v>0</v>
      </c>
      <c r="AL38" s="261">
        <v>0</v>
      </c>
      <c r="AM38" s="261">
        <v>0</v>
      </c>
      <c r="AN38" s="261">
        <v>0</v>
      </c>
      <c r="AO38" s="261">
        <v>0</v>
      </c>
      <c r="AP38" s="261">
        <v>0</v>
      </c>
      <c r="AQ38" s="261">
        <v>0</v>
      </c>
      <c r="AR38" s="261">
        <v>0</v>
      </c>
      <c r="AS38" s="261">
        <v>0</v>
      </c>
      <c r="AT38" s="261">
        <v>0</v>
      </c>
      <c r="AU38" s="261">
        <v>0</v>
      </c>
      <c r="AV38" s="261">
        <v>0</v>
      </c>
      <c r="AW38" s="261">
        <v>0</v>
      </c>
      <c r="AX38" s="261">
        <v>0</v>
      </c>
      <c r="AY38" s="261">
        <v>0</v>
      </c>
      <c r="AZ38" s="261">
        <v>0</v>
      </c>
      <c r="BA38" s="261">
        <v>0</v>
      </c>
      <c r="BB38" s="261">
        <v>0</v>
      </c>
      <c r="BC38" s="261">
        <v>0</v>
      </c>
      <c r="BD38" s="261">
        <v>0</v>
      </c>
      <c r="BE38" s="261">
        <v>0</v>
      </c>
      <c r="BF38" s="261">
        <v>0</v>
      </c>
      <c r="BG38" s="261">
        <v>0</v>
      </c>
      <c r="BH38" s="261">
        <v>0</v>
      </c>
      <c r="BI38" s="261">
        <v>0</v>
      </c>
      <c r="BJ38" s="261">
        <v>0</v>
      </c>
      <c r="BK38" s="261">
        <v>0</v>
      </c>
      <c r="BL38" s="261">
        <v>0</v>
      </c>
      <c r="BM38" s="261">
        <v>0</v>
      </c>
      <c r="BN38" s="261">
        <v>0</v>
      </c>
      <c r="BO38" s="261">
        <v>0</v>
      </c>
      <c r="BP38" s="261">
        <v>0</v>
      </c>
      <c r="BQ38" s="261">
        <v>0</v>
      </c>
      <c r="BR38" s="261">
        <v>0</v>
      </c>
      <c r="BS38" s="261">
        <v>0</v>
      </c>
      <c r="BT38" s="261">
        <v>0</v>
      </c>
      <c r="BU38" s="261">
        <v>0</v>
      </c>
      <c r="BV38" s="261">
        <v>0</v>
      </c>
      <c r="BW38" s="261">
        <v>0</v>
      </c>
      <c r="BX38" s="261">
        <v>0</v>
      </c>
      <c r="BY38" s="261">
        <v>0</v>
      </c>
      <c r="BZ38" s="261">
        <v>0</v>
      </c>
      <c r="CA38" s="261">
        <v>0</v>
      </c>
      <c r="CB38" s="261">
        <v>0</v>
      </c>
      <c r="CC38" s="261">
        <v>0</v>
      </c>
      <c r="CD38" s="261">
        <v>0</v>
      </c>
    </row>
    <row r="39" spans="1:82" ht="15.95" customHeight="1" x14ac:dyDescent="0.25">
      <c r="B39" s="273" t="s">
        <v>2364</v>
      </c>
    </row>
    <row r="40" spans="1:82" ht="15.95" customHeight="1" x14ac:dyDescent="0.25">
      <c r="A40" s="260" t="s">
        <v>2192</v>
      </c>
      <c r="B40" s="274">
        <f t="shared" ref="B40:B47" si="0">1.64*(4/80*SUM(C40:CD40))^0.5</f>
        <v>746.18495934012162</v>
      </c>
      <c r="C40">
        <f t="shared" ref="C40:BN43" si="1">(C31-$B31)^2</f>
        <v>29768.416375736542</v>
      </c>
      <c r="D40">
        <f t="shared" si="1"/>
        <v>29552.614934167792</v>
      </c>
      <c r="E40">
        <f t="shared" si="1"/>
        <v>90925.960098652373</v>
      </c>
      <c r="F40">
        <f t="shared" si="1"/>
        <v>62712.671493171147</v>
      </c>
      <c r="G40">
        <f t="shared" si="1"/>
        <v>112051.87624516302</v>
      </c>
      <c r="H40">
        <f t="shared" si="1"/>
        <v>70977.042854318279</v>
      </c>
      <c r="I40">
        <f t="shared" si="1"/>
        <v>2363.8215038695671</v>
      </c>
      <c r="J40">
        <f t="shared" si="1"/>
        <v>94872.319580606185</v>
      </c>
      <c r="K40">
        <f t="shared" si="1"/>
        <v>2166.3809981696568</v>
      </c>
      <c r="L40">
        <f t="shared" si="1"/>
        <v>102731.07506228639</v>
      </c>
      <c r="M40">
        <f t="shared" si="1"/>
        <v>17785.423714922781</v>
      </c>
      <c r="N40">
        <f t="shared" si="1"/>
        <v>131015.58080612191</v>
      </c>
      <c r="O40">
        <f t="shared" si="1"/>
        <v>125071.3004317524</v>
      </c>
      <c r="P40">
        <f t="shared" si="1"/>
        <v>50.277933937706763</v>
      </c>
      <c r="Q40">
        <f t="shared" si="1"/>
        <v>4649.5580487505413</v>
      </c>
      <c r="R40">
        <f t="shared" si="1"/>
        <v>86840.973215860169</v>
      </c>
      <c r="S40">
        <f t="shared" si="1"/>
        <v>135964.04266760193</v>
      </c>
      <c r="T40">
        <f t="shared" si="1"/>
        <v>8362.9866146999811</v>
      </c>
      <c r="U40">
        <f t="shared" si="1"/>
        <v>3410.5202028914578</v>
      </c>
      <c r="V40">
        <f t="shared" si="1"/>
        <v>44381.531370817997</v>
      </c>
      <c r="W40">
        <f t="shared" si="1"/>
        <v>25179.09430529223</v>
      </c>
      <c r="X40">
        <f t="shared" si="1"/>
        <v>211334.0468569996</v>
      </c>
      <c r="Y40">
        <f t="shared" si="1"/>
        <v>173737.03487411619</v>
      </c>
      <c r="Z40">
        <f t="shared" si="1"/>
        <v>44044.511807321323</v>
      </c>
      <c r="AA40">
        <f t="shared" si="1"/>
        <v>49494.393097288645</v>
      </c>
      <c r="AB40">
        <f t="shared" si="1"/>
        <v>151472.90141620781</v>
      </c>
      <c r="AC40">
        <f t="shared" si="1"/>
        <v>797.8057358972635</v>
      </c>
      <c r="AD40">
        <f t="shared" si="1"/>
        <v>62889.57031834736</v>
      </c>
      <c r="AE40">
        <f t="shared" si="1"/>
        <v>801.96679268144499</v>
      </c>
      <c r="AF40">
        <f t="shared" si="1"/>
        <v>274.9158012753856</v>
      </c>
      <c r="AG40">
        <f t="shared" si="1"/>
        <v>45548.976894138163</v>
      </c>
      <c r="AH40">
        <f t="shared" si="1"/>
        <v>4738.8500000108716</v>
      </c>
      <c r="AI40">
        <f t="shared" si="1"/>
        <v>3793.1499344126487</v>
      </c>
      <c r="AJ40">
        <f t="shared" si="1"/>
        <v>32259.4872244178</v>
      </c>
      <c r="AK40">
        <f t="shared" si="1"/>
        <v>52459.870534392212</v>
      </c>
      <c r="AL40">
        <f t="shared" si="1"/>
        <v>1195.1721414995945</v>
      </c>
      <c r="AM40">
        <f t="shared" si="1"/>
        <v>53292.554810188682</v>
      </c>
      <c r="AN40">
        <f t="shared" si="1"/>
        <v>16203.588755984036</v>
      </c>
      <c r="AO40">
        <f t="shared" si="1"/>
        <v>6770.6503301558223</v>
      </c>
      <c r="AP40">
        <f t="shared" si="1"/>
        <v>16669.568277179882</v>
      </c>
      <c r="AQ40">
        <f t="shared" si="1"/>
        <v>47677.385204604318</v>
      </c>
      <c r="AR40">
        <f t="shared" si="1"/>
        <v>166297.57906270938</v>
      </c>
      <c r="AS40">
        <f t="shared" si="1"/>
        <v>1408.4278319862801</v>
      </c>
      <c r="AT40">
        <f t="shared" si="1"/>
        <v>50324.170290450245</v>
      </c>
      <c r="AU40">
        <f t="shared" si="1"/>
        <v>88773.302683500195</v>
      </c>
      <c r="AV40">
        <f t="shared" si="1"/>
        <v>41397.561712269417</v>
      </c>
      <c r="AW40">
        <f t="shared" si="1"/>
        <v>245086.07869239297</v>
      </c>
      <c r="AX40">
        <f t="shared" si="1"/>
        <v>18158.808766263173</v>
      </c>
      <c r="AY40">
        <f t="shared" si="1"/>
        <v>27555.8189625944</v>
      </c>
      <c r="AZ40">
        <f t="shared" si="1"/>
        <v>18372.175142503831</v>
      </c>
      <c r="BA40">
        <f t="shared" si="1"/>
        <v>30915.312888071854</v>
      </c>
      <c r="BB40">
        <f t="shared" si="1"/>
        <v>41856.548230139946</v>
      </c>
      <c r="BC40">
        <f t="shared" si="1"/>
        <v>31230.915060097417</v>
      </c>
      <c r="BD40">
        <f t="shared" si="1"/>
        <v>526.25019037840696</v>
      </c>
      <c r="BE40">
        <f t="shared" si="1"/>
        <v>130253.18407678882</v>
      </c>
      <c r="BF40">
        <f t="shared" si="1"/>
        <v>19813.837149483224</v>
      </c>
      <c r="BG40">
        <f t="shared" si="1"/>
        <v>1779.1660899126111</v>
      </c>
      <c r="BH40">
        <f t="shared" si="1"/>
        <v>16668.521458168147</v>
      </c>
      <c r="BI40">
        <f t="shared" si="1"/>
        <v>11677.082294759428</v>
      </c>
      <c r="BJ40">
        <f t="shared" si="1"/>
        <v>47541.365193788093</v>
      </c>
      <c r="BK40">
        <f t="shared" si="1"/>
        <v>126113.36905951444</v>
      </c>
      <c r="BL40">
        <f t="shared" si="1"/>
        <v>25586.255029701537</v>
      </c>
      <c r="BM40">
        <f t="shared" si="1"/>
        <v>21033.036753877488</v>
      </c>
      <c r="BN40">
        <f t="shared" si="1"/>
        <v>84891.833363039215</v>
      </c>
      <c r="BO40">
        <f t="shared" ref="BO40:DZ47" si="2">(BO31-$B31)^2</f>
        <v>3443.0663682717609</v>
      </c>
      <c r="BP40">
        <f t="shared" si="2"/>
        <v>1338.4995254598184</v>
      </c>
      <c r="BQ40">
        <f t="shared" si="2"/>
        <v>5389.9361181779732</v>
      </c>
      <c r="BR40">
        <f t="shared" si="2"/>
        <v>139063.8904724998</v>
      </c>
      <c r="BS40">
        <f t="shared" si="2"/>
        <v>2487.7090256422953</v>
      </c>
      <c r="BT40">
        <f t="shared" si="2"/>
        <v>286490.90649797599</v>
      </c>
      <c r="BU40">
        <f t="shared" si="2"/>
        <v>2558.5637007537975</v>
      </c>
      <c r="BV40">
        <f t="shared" si="2"/>
        <v>19021.451824122028</v>
      </c>
      <c r="BW40">
        <f t="shared" si="2"/>
        <v>3939.1214140752522</v>
      </c>
      <c r="BX40">
        <f t="shared" si="2"/>
        <v>15104.461824636726</v>
      </c>
      <c r="BY40">
        <f t="shared" si="2"/>
        <v>53139.227614174444</v>
      </c>
      <c r="BZ40">
        <f t="shared" si="2"/>
        <v>12150.280388585719</v>
      </c>
      <c r="CA40">
        <f t="shared" si="2"/>
        <v>136.85075744613016</v>
      </c>
      <c r="CB40">
        <f t="shared" si="2"/>
        <v>28743.260646308063</v>
      </c>
      <c r="CC40">
        <f t="shared" si="2"/>
        <v>102577.37339113187</v>
      </c>
      <c r="CD40">
        <f t="shared" si="2"/>
        <v>61198.018224518717</v>
      </c>
    </row>
    <row r="41" spans="1:82" ht="15.95" customHeight="1" x14ac:dyDescent="0.25">
      <c r="A41" s="260" t="s">
        <v>2187</v>
      </c>
      <c r="B41" s="274">
        <f t="shared" si="0"/>
        <v>686.07874025291937</v>
      </c>
      <c r="C41">
        <f t="shared" si="1"/>
        <v>3177.7593224948187</v>
      </c>
      <c r="D41">
        <f t="shared" si="1"/>
        <v>2051.628479687643</v>
      </c>
      <c r="E41">
        <f t="shared" si="1"/>
        <v>14879.057039219013</v>
      </c>
      <c r="F41">
        <f t="shared" si="1"/>
        <v>66077.212959460579</v>
      </c>
      <c r="G41">
        <f t="shared" si="1"/>
        <v>19385.456705678371</v>
      </c>
      <c r="H41">
        <f t="shared" si="1"/>
        <v>25179.81274379963</v>
      </c>
      <c r="I41">
        <f t="shared" si="1"/>
        <v>172689.14346384414</v>
      </c>
      <c r="J41">
        <f t="shared" si="1"/>
        <v>11406.150534362589</v>
      </c>
      <c r="K41">
        <f t="shared" si="1"/>
        <v>75149.455306014977</v>
      </c>
      <c r="L41">
        <f t="shared" si="1"/>
        <v>65888.309650583527</v>
      </c>
      <c r="M41">
        <f t="shared" si="1"/>
        <v>31.894227541091425</v>
      </c>
      <c r="N41">
        <f t="shared" si="1"/>
        <v>7620.8224186710868</v>
      </c>
      <c r="O41">
        <f t="shared" si="1"/>
        <v>80134.31234942381</v>
      </c>
      <c r="P41">
        <f t="shared" si="1"/>
        <v>2003.3897353434613</v>
      </c>
      <c r="Q41">
        <f t="shared" si="1"/>
        <v>17298.110396372471</v>
      </c>
      <c r="R41">
        <f t="shared" si="1"/>
        <v>64498.560171269273</v>
      </c>
      <c r="S41">
        <f t="shared" si="1"/>
        <v>162259.60458139682</v>
      </c>
      <c r="T41">
        <f t="shared" si="1"/>
        <v>14742.136094812753</v>
      </c>
      <c r="U41">
        <f t="shared" si="1"/>
        <v>41137.437593420385</v>
      </c>
      <c r="V41">
        <f t="shared" si="1"/>
        <v>2725.0717917237671</v>
      </c>
      <c r="W41">
        <f t="shared" si="1"/>
        <v>126582.85576192303</v>
      </c>
      <c r="X41">
        <f t="shared" si="1"/>
        <v>1883.9964923095145</v>
      </c>
      <c r="Y41">
        <f t="shared" si="1"/>
        <v>194.72354595919884</v>
      </c>
      <c r="Z41">
        <f t="shared" si="1"/>
        <v>53959.475135330205</v>
      </c>
      <c r="AA41">
        <f t="shared" si="1"/>
        <v>91.010413444021978</v>
      </c>
      <c r="AB41">
        <f t="shared" si="1"/>
        <v>3221.6961454544376</v>
      </c>
      <c r="AC41">
        <f t="shared" si="1"/>
        <v>795.49929638865808</v>
      </c>
      <c r="AD41">
        <f t="shared" si="1"/>
        <v>34745.572807105105</v>
      </c>
      <c r="AE41">
        <f t="shared" si="1"/>
        <v>19698.013473177358</v>
      </c>
      <c r="AF41">
        <f t="shared" si="1"/>
        <v>28712.562595278861</v>
      </c>
      <c r="AG41">
        <f t="shared" si="1"/>
        <v>55405.311514531611</v>
      </c>
      <c r="AH41">
        <f t="shared" si="1"/>
        <v>149305.70711519674</v>
      </c>
      <c r="AI41">
        <f t="shared" si="1"/>
        <v>25342.414021970988</v>
      </c>
      <c r="AJ41">
        <f t="shared" si="1"/>
        <v>76800.534517964887</v>
      </c>
      <c r="AK41">
        <f t="shared" si="1"/>
        <v>120326.14620222707</v>
      </c>
      <c r="AL41">
        <f t="shared" si="1"/>
        <v>1238.7491076747717</v>
      </c>
      <c r="AM41">
        <f t="shared" si="1"/>
        <v>61221.432185813181</v>
      </c>
      <c r="AN41">
        <f t="shared" si="1"/>
        <v>160550.49552087986</v>
      </c>
      <c r="AO41">
        <f t="shared" si="1"/>
        <v>5863.190835122854</v>
      </c>
      <c r="AP41">
        <f t="shared" si="1"/>
        <v>4827.3255349232668</v>
      </c>
      <c r="AQ41">
        <f t="shared" si="1"/>
        <v>15444.545668712006</v>
      </c>
      <c r="AR41">
        <f t="shared" si="1"/>
        <v>3881.286777592853</v>
      </c>
      <c r="AS41">
        <f t="shared" si="1"/>
        <v>45482.480381749912</v>
      </c>
      <c r="AT41">
        <f t="shared" si="1"/>
        <v>5188.6073788906588</v>
      </c>
      <c r="AU41">
        <f t="shared" si="1"/>
        <v>56936.939624680883</v>
      </c>
      <c r="AV41">
        <f t="shared" si="1"/>
        <v>5169.0671543492626</v>
      </c>
      <c r="AW41">
        <f t="shared" si="1"/>
        <v>29809.690248706156</v>
      </c>
      <c r="AX41">
        <f t="shared" si="1"/>
        <v>133.62228700146599</v>
      </c>
      <c r="AY41">
        <f t="shared" si="1"/>
        <v>2206.6028426383441</v>
      </c>
      <c r="AZ41">
        <f t="shared" si="1"/>
        <v>23746.485909051764</v>
      </c>
      <c r="BA41">
        <f t="shared" si="1"/>
        <v>24281.933649491173</v>
      </c>
      <c r="BB41">
        <f t="shared" si="1"/>
        <v>29584.325956837962</v>
      </c>
      <c r="BC41">
        <f t="shared" si="1"/>
        <v>302778.65898190992</v>
      </c>
      <c r="BD41">
        <f t="shared" si="1"/>
        <v>7867.9660388470083</v>
      </c>
      <c r="BE41">
        <f t="shared" si="1"/>
        <v>119486.3314411125</v>
      </c>
      <c r="BF41">
        <f t="shared" si="1"/>
        <v>804.75082013179076</v>
      </c>
      <c r="BG41">
        <f t="shared" si="1"/>
        <v>21516.45537163172</v>
      </c>
      <c r="BH41">
        <f t="shared" si="1"/>
        <v>1757.1825073125563</v>
      </c>
      <c r="BI41">
        <f t="shared" si="1"/>
        <v>24785.512302292471</v>
      </c>
      <c r="BJ41">
        <f t="shared" si="1"/>
        <v>13518.214353798052</v>
      </c>
      <c r="BK41">
        <f t="shared" si="1"/>
        <v>104115.20034798376</v>
      </c>
      <c r="BL41">
        <f t="shared" si="1"/>
        <v>29057.71953973428</v>
      </c>
      <c r="BM41">
        <f t="shared" si="1"/>
        <v>17260.606519798686</v>
      </c>
      <c r="BN41">
        <f t="shared" si="1"/>
        <v>12138.80826297181</v>
      </c>
      <c r="BO41">
        <f t="shared" si="2"/>
        <v>7007.3000911500385</v>
      </c>
      <c r="BP41">
        <f t="shared" si="2"/>
        <v>2166.5206134250393</v>
      </c>
      <c r="BQ41">
        <f t="shared" si="2"/>
        <v>17462.497197859706</v>
      </c>
      <c r="BR41">
        <f t="shared" si="2"/>
        <v>65259.817027961923</v>
      </c>
      <c r="BS41">
        <f t="shared" si="2"/>
        <v>22952.025767263909</v>
      </c>
      <c r="BT41">
        <f t="shared" si="2"/>
        <v>289.89550922042071</v>
      </c>
      <c r="BU41">
        <f t="shared" si="2"/>
        <v>258589.06001518184</v>
      </c>
      <c r="BV41">
        <f t="shared" si="2"/>
        <v>21986.571070906277</v>
      </c>
      <c r="BW41">
        <f t="shared" si="2"/>
        <v>47424.111275183925</v>
      </c>
      <c r="BX41">
        <f t="shared" si="2"/>
        <v>3997.9319666719143</v>
      </c>
      <c r="BY41">
        <f t="shared" si="2"/>
        <v>6040.3956107626154</v>
      </c>
      <c r="BZ41">
        <f t="shared" si="2"/>
        <v>76307.546191735455</v>
      </c>
      <c r="CA41">
        <f t="shared" si="2"/>
        <v>90847.426405957172</v>
      </c>
      <c r="CB41">
        <f t="shared" si="2"/>
        <v>0.13275444368898634</v>
      </c>
      <c r="CC41">
        <f t="shared" si="2"/>
        <v>56195.261133901215</v>
      </c>
      <c r="CD41">
        <f t="shared" si="2"/>
        <v>147597.22169634467</v>
      </c>
    </row>
    <row r="42" spans="1:82" ht="15.95" customHeight="1" x14ac:dyDescent="0.25">
      <c r="A42" s="260" t="s">
        <v>2188</v>
      </c>
      <c r="B42" s="274">
        <f t="shared" si="0"/>
        <v>860.2402363787744</v>
      </c>
      <c r="C42">
        <f t="shared" si="1"/>
        <v>89641.708171568433</v>
      </c>
      <c r="D42">
        <f t="shared" si="1"/>
        <v>1046537.2898091563</v>
      </c>
      <c r="E42">
        <f t="shared" si="1"/>
        <v>44408.470952299103</v>
      </c>
      <c r="F42">
        <f t="shared" si="1"/>
        <v>36167.464916177945</v>
      </c>
      <c r="G42">
        <f t="shared" si="1"/>
        <v>26714.625449031417</v>
      </c>
      <c r="H42">
        <f t="shared" si="1"/>
        <v>42367.059845313146</v>
      </c>
      <c r="I42">
        <f t="shared" si="1"/>
        <v>5537.073539003587</v>
      </c>
      <c r="J42">
        <f t="shared" si="1"/>
        <v>438641.72979184642</v>
      </c>
      <c r="K42">
        <f t="shared" si="1"/>
        <v>45948.242661555356</v>
      </c>
      <c r="L42">
        <f t="shared" si="1"/>
        <v>26203.455000979669</v>
      </c>
      <c r="M42">
        <f t="shared" si="1"/>
        <v>26175.649270364556</v>
      </c>
      <c r="N42">
        <f t="shared" si="1"/>
        <v>17214.471143984421</v>
      </c>
      <c r="O42">
        <f t="shared" si="1"/>
        <v>115380.66743855779</v>
      </c>
      <c r="P42">
        <f t="shared" si="1"/>
        <v>121.92985806277406</v>
      </c>
      <c r="Q42">
        <f t="shared" si="1"/>
        <v>156.21556506944103</v>
      </c>
      <c r="R42">
        <f t="shared" si="1"/>
        <v>167230.98317216503</v>
      </c>
      <c r="S42">
        <f t="shared" si="1"/>
        <v>1961.801879194649</v>
      </c>
      <c r="T42">
        <f t="shared" si="1"/>
        <v>13138.766524136503</v>
      </c>
      <c r="U42">
        <f t="shared" si="1"/>
        <v>63830.241130882983</v>
      </c>
      <c r="V42">
        <f t="shared" si="1"/>
        <v>14949.641529686241</v>
      </c>
      <c r="W42">
        <f t="shared" si="1"/>
        <v>22382.878903437006</v>
      </c>
      <c r="X42">
        <f t="shared" si="1"/>
        <v>6065.4705524895207</v>
      </c>
      <c r="Y42">
        <f t="shared" si="1"/>
        <v>31766.155291687621</v>
      </c>
      <c r="Z42">
        <f t="shared" si="1"/>
        <v>46552.329467774471</v>
      </c>
      <c r="AA42">
        <f t="shared" si="1"/>
        <v>11873.165324734762</v>
      </c>
      <c r="AB42">
        <f t="shared" si="1"/>
        <v>171679.33597429041</v>
      </c>
      <c r="AC42">
        <f t="shared" si="1"/>
        <v>5726.624362585364</v>
      </c>
      <c r="AD42">
        <f t="shared" si="1"/>
        <v>102246.2940257165</v>
      </c>
      <c r="AE42">
        <f t="shared" si="1"/>
        <v>16220.51205414871</v>
      </c>
      <c r="AF42">
        <f t="shared" si="1"/>
        <v>205703.40108059792</v>
      </c>
      <c r="AG42">
        <f t="shared" si="1"/>
        <v>3170.4127667155344</v>
      </c>
      <c r="AH42">
        <f t="shared" si="1"/>
        <v>1712.3443016632164</v>
      </c>
      <c r="AI42">
        <f t="shared" si="1"/>
        <v>49800.515757866589</v>
      </c>
      <c r="AJ42">
        <f t="shared" si="1"/>
        <v>25599.820317795773</v>
      </c>
      <c r="AK42">
        <f t="shared" si="1"/>
        <v>80236.754295107006</v>
      </c>
      <c r="AL42">
        <f t="shared" si="1"/>
        <v>89953.990762091868</v>
      </c>
      <c r="AM42">
        <f t="shared" si="1"/>
        <v>27303.545334836308</v>
      </c>
      <c r="AN42">
        <f t="shared" si="1"/>
        <v>6194.9498955177805</v>
      </c>
      <c r="AO42">
        <f t="shared" si="1"/>
        <v>14737.158649136694</v>
      </c>
      <c r="AP42">
        <f t="shared" si="1"/>
        <v>121843.57052216853</v>
      </c>
      <c r="AQ42">
        <f t="shared" si="1"/>
        <v>73127.133043282534</v>
      </c>
      <c r="AR42">
        <f t="shared" si="1"/>
        <v>7123.533524118583</v>
      </c>
      <c r="AS42">
        <f t="shared" si="1"/>
        <v>138671.64647501888</v>
      </c>
      <c r="AT42">
        <f t="shared" si="1"/>
        <v>267.89459733423701</v>
      </c>
      <c r="AU42">
        <f t="shared" si="1"/>
        <v>117468.66297629326</v>
      </c>
      <c r="AV42">
        <f t="shared" si="1"/>
        <v>4.8618132713672528</v>
      </c>
      <c r="AW42">
        <f t="shared" si="1"/>
        <v>47872.973348403531</v>
      </c>
      <c r="AX42">
        <f t="shared" si="1"/>
        <v>127505.78636955981</v>
      </c>
      <c r="AY42">
        <f t="shared" si="1"/>
        <v>4.6141805337939825</v>
      </c>
      <c r="AZ42">
        <f t="shared" si="1"/>
        <v>5323.7435314215882</v>
      </c>
      <c r="BA42">
        <f t="shared" si="1"/>
        <v>249317.87250017992</v>
      </c>
      <c r="BB42">
        <f t="shared" si="1"/>
        <v>1694.7988629724668</v>
      </c>
      <c r="BC42">
        <f t="shared" si="1"/>
        <v>24050.293853008541</v>
      </c>
      <c r="BD42">
        <f t="shared" si="1"/>
        <v>53337.145038044393</v>
      </c>
      <c r="BE42">
        <f t="shared" si="1"/>
        <v>107781.55254904747</v>
      </c>
      <c r="BF42">
        <f t="shared" si="1"/>
        <v>152.59775293853983</v>
      </c>
      <c r="BG42">
        <f t="shared" si="1"/>
        <v>7789.177497436559</v>
      </c>
      <c r="BH42">
        <f t="shared" si="1"/>
        <v>55289.045813823483</v>
      </c>
      <c r="BI42">
        <f t="shared" si="1"/>
        <v>48225.609498170583</v>
      </c>
      <c r="BJ42">
        <f t="shared" si="1"/>
        <v>35191.066565290581</v>
      </c>
      <c r="BK42">
        <f t="shared" si="1"/>
        <v>943.85340872758798</v>
      </c>
      <c r="BL42">
        <f t="shared" si="1"/>
        <v>2243.4432396501916</v>
      </c>
      <c r="BM42">
        <f t="shared" si="1"/>
        <v>115860.90623526018</v>
      </c>
      <c r="BN42">
        <f t="shared" si="1"/>
        <v>138891.44738285092</v>
      </c>
      <c r="BO42">
        <f t="shared" si="2"/>
        <v>23017.642929079924</v>
      </c>
      <c r="BP42">
        <f t="shared" si="2"/>
        <v>52770.665098440317</v>
      </c>
      <c r="BQ42">
        <f t="shared" si="2"/>
        <v>73314.386929783315</v>
      </c>
      <c r="BR42">
        <f t="shared" si="2"/>
        <v>40107.843289923039</v>
      </c>
      <c r="BS42">
        <f t="shared" si="2"/>
        <v>2195.0062097494401</v>
      </c>
      <c r="BT42">
        <f t="shared" si="2"/>
        <v>136261.90933217469</v>
      </c>
      <c r="BU42">
        <f t="shared" si="2"/>
        <v>7686.4910270190067</v>
      </c>
      <c r="BV42">
        <f t="shared" si="2"/>
        <v>11421.99648650589</v>
      </c>
      <c r="BW42">
        <f t="shared" si="2"/>
        <v>76538.50316914756</v>
      </c>
      <c r="BX42">
        <f t="shared" si="2"/>
        <v>25192.017980948316</v>
      </c>
      <c r="BY42">
        <f t="shared" si="2"/>
        <v>1910.6958270491255</v>
      </c>
      <c r="BZ42">
        <f t="shared" si="2"/>
        <v>7.8128604802263333E-5</v>
      </c>
      <c r="CA42">
        <f t="shared" si="2"/>
        <v>56342.358450878666</v>
      </c>
      <c r="CB42">
        <f t="shared" si="2"/>
        <v>95433.172380262185</v>
      </c>
      <c r="CC42">
        <f t="shared" si="2"/>
        <v>9178.3064289302838</v>
      </c>
      <c r="CD42">
        <f t="shared" si="2"/>
        <v>270168.23891138955</v>
      </c>
    </row>
    <row r="43" spans="1:82" ht="15.95" customHeight="1" x14ac:dyDescent="0.25">
      <c r="A43" s="260" t="s">
        <v>2189</v>
      </c>
      <c r="B43" s="274">
        <f t="shared" si="0"/>
        <v>1149.6845102287148</v>
      </c>
      <c r="C43">
        <f t="shared" si="1"/>
        <v>200376.2990887402</v>
      </c>
      <c r="D43">
        <f t="shared" si="1"/>
        <v>97696.645692763195</v>
      </c>
      <c r="E43">
        <f t="shared" si="1"/>
        <v>63834.711378594322</v>
      </c>
      <c r="F43">
        <f t="shared" si="1"/>
        <v>700835.20367472607</v>
      </c>
      <c r="G43">
        <f t="shared" si="1"/>
        <v>37250.922266494599</v>
      </c>
      <c r="H43">
        <f t="shared" si="1"/>
        <v>57745.438401877233</v>
      </c>
      <c r="I43">
        <f t="shared" si="1"/>
        <v>23418.16374993237</v>
      </c>
      <c r="J43">
        <f t="shared" si="1"/>
        <v>58847.011691839602</v>
      </c>
      <c r="K43">
        <f t="shared" si="1"/>
        <v>356350.82346741221</v>
      </c>
      <c r="L43">
        <f t="shared" si="1"/>
        <v>17618.657869142644</v>
      </c>
      <c r="M43">
        <f t="shared" si="1"/>
        <v>274791.51342915633</v>
      </c>
      <c r="N43">
        <f t="shared" si="1"/>
        <v>15033.27238305354</v>
      </c>
      <c r="O43">
        <f t="shared" si="1"/>
        <v>146071.06483742603</v>
      </c>
      <c r="P43">
        <f t="shared" si="1"/>
        <v>84808.309971281284</v>
      </c>
      <c r="Q43">
        <f t="shared" si="1"/>
        <v>243345.6560469408</v>
      </c>
      <c r="R43">
        <f t="shared" si="1"/>
        <v>272.93342516444022</v>
      </c>
      <c r="S43">
        <f t="shared" si="1"/>
        <v>19577.027128238406</v>
      </c>
      <c r="T43">
        <f t="shared" si="1"/>
        <v>230282.90638262368</v>
      </c>
      <c r="U43">
        <f t="shared" si="1"/>
        <v>178862.11342582703</v>
      </c>
      <c r="V43">
        <f t="shared" si="1"/>
        <v>315.44540216815426</v>
      </c>
      <c r="W43">
        <f t="shared" si="1"/>
        <v>36005.115597109943</v>
      </c>
      <c r="X43">
        <f t="shared" si="1"/>
        <v>6039.3549839436573</v>
      </c>
      <c r="Y43">
        <f t="shared" si="1"/>
        <v>253510.28608622751</v>
      </c>
      <c r="Z43">
        <f t="shared" si="1"/>
        <v>18267.000585580263</v>
      </c>
      <c r="AA43">
        <f t="shared" si="1"/>
        <v>20726.748393163351</v>
      </c>
      <c r="AB43">
        <f t="shared" si="1"/>
        <v>81485.873709080799</v>
      </c>
      <c r="AC43">
        <f t="shared" si="1"/>
        <v>45846.061497868075</v>
      </c>
      <c r="AD43">
        <f t="shared" si="1"/>
        <v>72976.118256141344</v>
      </c>
      <c r="AE43">
        <f t="shared" si="1"/>
        <v>282291.77406440431</v>
      </c>
      <c r="AF43">
        <f t="shared" si="1"/>
        <v>41814.754964935302</v>
      </c>
      <c r="AG43">
        <f t="shared" si="1"/>
        <v>168684.89153957932</v>
      </c>
      <c r="AH43">
        <f t="shared" si="1"/>
        <v>12047.383256776982</v>
      </c>
      <c r="AI43">
        <f t="shared" si="1"/>
        <v>984214.71098426415</v>
      </c>
      <c r="AJ43">
        <f t="shared" si="1"/>
        <v>3526.043488579448</v>
      </c>
      <c r="AK43">
        <f t="shared" si="1"/>
        <v>675.98913147550843</v>
      </c>
      <c r="AL43">
        <f t="shared" si="1"/>
        <v>178751.66173611087</v>
      </c>
      <c r="AM43">
        <f t="shared" si="1"/>
        <v>157124.81720478117</v>
      </c>
      <c r="AN43">
        <f t="shared" si="1"/>
        <v>46940.537030041021</v>
      </c>
      <c r="AO43">
        <f t="shared" si="1"/>
        <v>72676.380242493571</v>
      </c>
      <c r="AP43">
        <f t="shared" si="1"/>
        <v>99.20937141460864</v>
      </c>
      <c r="AQ43">
        <f t="shared" si="1"/>
        <v>34480.438992370677</v>
      </c>
      <c r="AR43">
        <f t="shared" si="1"/>
        <v>106243.62469917253</v>
      </c>
      <c r="AS43">
        <f t="shared" si="1"/>
        <v>162966.4043568036</v>
      </c>
      <c r="AT43">
        <f t="shared" si="1"/>
        <v>196528.93282736978</v>
      </c>
      <c r="AU43">
        <f t="shared" si="1"/>
        <v>5347.8456828247636</v>
      </c>
      <c r="AV43">
        <f t="shared" si="1"/>
        <v>3516.9220971636523</v>
      </c>
      <c r="AW43">
        <f t="shared" si="1"/>
        <v>133597.87876738945</v>
      </c>
      <c r="AX43">
        <f t="shared" si="1"/>
        <v>728.8764062154878</v>
      </c>
      <c r="AY43">
        <f t="shared" si="1"/>
        <v>53949.82715710382</v>
      </c>
      <c r="AZ43">
        <f t="shared" si="1"/>
        <v>83996.614727689433</v>
      </c>
      <c r="BA43">
        <f t="shared" si="1"/>
        <v>187603.92366099317</v>
      </c>
      <c r="BB43">
        <f t="shared" si="1"/>
        <v>283705.8182730212</v>
      </c>
      <c r="BC43">
        <f t="shared" si="1"/>
        <v>15128.025284720672</v>
      </c>
      <c r="BD43">
        <f t="shared" si="1"/>
        <v>356206.68836103991</v>
      </c>
      <c r="BE43">
        <f t="shared" si="1"/>
        <v>10599.096935603033</v>
      </c>
      <c r="BF43">
        <f t="shared" si="1"/>
        <v>40238.616193365975</v>
      </c>
      <c r="BG43">
        <f t="shared" si="1"/>
        <v>216663.14413529201</v>
      </c>
      <c r="BH43">
        <f t="shared" si="1"/>
        <v>124293.32335767297</v>
      </c>
      <c r="BI43">
        <f t="shared" si="1"/>
        <v>401340.41698042769</v>
      </c>
      <c r="BJ43">
        <f t="shared" si="1"/>
        <v>5822.0537015139535</v>
      </c>
      <c r="BK43">
        <f t="shared" si="1"/>
        <v>252801.3003970852</v>
      </c>
      <c r="BL43">
        <f t="shared" si="1"/>
        <v>2600.6889337771331</v>
      </c>
      <c r="BM43">
        <f t="shared" si="1"/>
        <v>75931.683976609449</v>
      </c>
      <c r="BN43">
        <f t="shared" ref="BN43:DY43" si="3">(BN34-$B34)^2</f>
        <v>4685.5768645034259</v>
      </c>
      <c r="BO43">
        <f t="shared" si="2"/>
        <v>8508.332602802011</v>
      </c>
      <c r="BP43">
        <f t="shared" si="2"/>
        <v>1351.3235293955843</v>
      </c>
      <c r="BQ43">
        <f t="shared" si="2"/>
        <v>44.758209253472501</v>
      </c>
      <c r="BR43">
        <f t="shared" si="2"/>
        <v>195370.44459948508</v>
      </c>
      <c r="BS43">
        <f t="shared" si="2"/>
        <v>3377.5701960453061</v>
      </c>
      <c r="BT43">
        <f t="shared" si="2"/>
        <v>252612.29726677225</v>
      </c>
      <c r="BU43">
        <f t="shared" si="2"/>
        <v>224218.53157753989</v>
      </c>
      <c r="BV43">
        <f t="shared" si="2"/>
        <v>132174.41287997484</v>
      </c>
      <c r="BW43">
        <f t="shared" si="2"/>
        <v>26802.211944805014</v>
      </c>
      <c r="BX43">
        <f t="shared" si="2"/>
        <v>454760.71007521643</v>
      </c>
      <c r="BY43">
        <f t="shared" si="2"/>
        <v>1171.0621905395712</v>
      </c>
      <c r="BZ43">
        <f t="shared" si="2"/>
        <v>48622.355292296867</v>
      </c>
      <c r="CA43">
        <f t="shared" si="2"/>
        <v>240780.1644677365</v>
      </c>
      <c r="CB43">
        <f t="shared" si="2"/>
        <v>25038.934981389295</v>
      </c>
      <c r="CC43">
        <f t="shared" si="2"/>
        <v>163228.79290418714</v>
      </c>
      <c r="CD43">
        <f t="shared" si="2"/>
        <v>702.57375695379164</v>
      </c>
    </row>
    <row r="44" spans="1:82" ht="15.95" customHeight="1" x14ac:dyDescent="0.25">
      <c r="A44" s="260" t="s">
        <v>2190</v>
      </c>
      <c r="B44" s="274">
        <f t="shared" si="0"/>
        <v>497.13440731142856</v>
      </c>
      <c r="C44">
        <f t="shared" ref="C44:BN47" si="4">(C35-$B35)^2</f>
        <v>6548.014487983578</v>
      </c>
      <c r="D44">
        <f t="shared" si="4"/>
        <v>73.146901547140587</v>
      </c>
      <c r="E44">
        <f t="shared" si="4"/>
        <v>11297.85569872893</v>
      </c>
      <c r="F44">
        <f t="shared" si="4"/>
        <v>113763.39102811988</v>
      </c>
      <c r="G44">
        <f t="shared" si="4"/>
        <v>14722.420966188118</v>
      </c>
      <c r="H44">
        <f t="shared" si="4"/>
        <v>90629.417894610757</v>
      </c>
      <c r="I44">
        <f t="shared" si="4"/>
        <v>24572.189173165894</v>
      </c>
      <c r="J44">
        <f t="shared" si="4"/>
        <v>11538.776007810755</v>
      </c>
      <c r="K44">
        <f t="shared" si="4"/>
        <v>63364.71859210929</v>
      </c>
      <c r="L44">
        <f t="shared" si="4"/>
        <v>69414.32069255125</v>
      </c>
      <c r="M44">
        <f t="shared" si="4"/>
        <v>47106.84594302543</v>
      </c>
      <c r="N44">
        <f t="shared" si="4"/>
        <v>43946.367126932251</v>
      </c>
      <c r="O44">
        <f t="shared" si="4"/>
        <v>2077.5635389390068</v>
      </c>
      <c r="P44">
        <f t="shared" si="4"/>
        <v>37878.86836945868</v>
      </c>
      <c r="Q44">
        <f t="shared" si="4"/>
        <v>10357.974662947761</v>
      </c>
      <c r="R44">
        <f t="shared" si="4"/>
        <v>1364.8014580603156</v>
      </c>
      <c r="S44">
        <f t="shared" si="4"/>
        <v>47264.490271015449</v>
      </c>
      <c r="T44">
        <f t="shared" si="4"/>
        <v>68947.244318957179</v>
      </c>
      <c r="U44">
        <f t="shared" si="4"/>
        <v>44177.460781998205</v>
      </c>
      <c r="V44">
        <f t="shared" si="4"/>
        <v>24689.178294092355</v>
      </c>
      <c r="W44">
        <f t="shared" si="4"/>
        <v>22426.813778741194</v>
      </c>
      <c r="X44">
        <f t="shared" si="4"/>
        <v>0.35970062315918339</v>
      </c>
      <c r="Y44">
        <f t="shared" si="4"/>
        <v>708.39447339944059</v>
      </c>
      <c r="Z44">
        <f t="shared" si="4"/>
        <v>9575.5886960870721</v>
      </c>
      <c r="AA44">
        <f t="shared" si="4"/>
        <v>27969.987628945975</v>
      </c>
      <c r="AB44">
        <f t="shared" si="4"/>
        <v>56395.547929987086</v>
      </c>
      <c r="AC44">
        <f t="shared" si="4"/>
        <v>4619.0642867016959</v>
      </c>
      <c r="AD44">
        <f t="shared" si="4"/>
        <v>1011.9263508328503</v>
      </c>
      <c r="AE44">
        <f t="shared" si="4"/>
        <v>52536.455744152736</v>
      </c>
      <c r="AF44">
        <f t="shared" si="4"/>
        <v>102012.49963609742</v>
      </c>
      <c r="AG44">
        <f t="shared" si="4"/>
        <v>12983.971421019414</v>
      </c>
      <c r="AH44">
        <f t="shared" si="4"/>
        <v>1180.3943781421535</v>
      </c>
      <c r="AI44">
        <f t="shared" si="4"/>
        <v>405.11110972091035</v>
      </c>
      <c r="AJ44">
        <f t="shared" si="4"/>
        <v>1353.422973337493</v>
      </c>
      <c r="AK44">
        <f t="shared" si="4"/>
        <v>6146.829578784178</v>
      </c>
      <c r="AL44">
        <f t="shared" si="4"/>
        <v>29750.374835732484</v>
      </c>
      <c r="AM44">
        <f t="shared" si="4"/>
        <v>723.35037052035602</v>
      </c>
      <c r="AN44">
        <f t="shared" si="4"/>
        <v>17966.878820746741</v>
      </c>
      <c r="AO44">
        <f t="shared" si="4"/>
        <v>596.82517834179123</v>
      </c>
      <c r="AP44">
        <f t="shared" si="4"/>
        <v>10380.841865515236</v>
      </c>
      <c r="AQ44">
        <f t="shared" si="4"/>
        <v>27395.533903556756</v>
      </c>
      <c r="AR44">
        <f t="shared" si="4"/>
        <v>657.21032055246712</v>
      </c>
      <c r="AS44">
        <f t="shared" si="4"/>
        <v>27912.230868285969</v>
      </c>
      <c r="AT44">
        <f t="shared" si="4"/>
        <v>117.17906795239456</v>
      </c>
      <c r="AU44">
        <f t="shared" si="4"/>
        <v>64914.929432703138</v>
      </c>
      <c r="AV44">
        <f t="shared" si="4"/>
        <v>23656.7743479153</v>
      </c>
      <c r="AW44">
        <f t="shared" si="4"/>
        <v>482.21304372469598</v>
      </c>
      <c r="AX44">
        <f t="shared" si="4"/>
        <v>18794.180249683108</v>
      </c>
      <c r="AY44">
        <f t="shared" si="4"/>
        <v>77626.850767275988</v>
      </c>
      <c r="AZ44">
        <f t="shared" si="4"/>
        <v>341.90643545063824</v>
      </c>
      <c r="BA44">
        <f t="shared" si="4"/>
        <v>1920.5422981075899</v>
      </c>
      <c r="BB44">
        <f t="shared" si="4"/>
        <v>41937.208804919122</v>
      </c>
      <c r="BC44">
        <f t="shared" si="4"/>
        <v>11.884645983129904</v>
      </c>
      <c r="BD44">
        <f t="shared" si="4"/>
        <v>1226.6475106550797</v>
      </c>
      <c r="BE44">
        <f t="shared" si="4"/>
        <v>16117.844596053847</v>
      </c>
      <c r="BF44">
        <f t="shared" si="4"/>
        <v>5187.0385508173149</v>
      </c>
      <c r="BG44">
        <f t="shared" si="4"/>
        <v>566.62820611733332</v>
      </c>
      <c r="BH44">
        <f t="shared" si="4"/>
        <v>3232.9829069064017</v>
      </c>
      <c r="BI44">
        <f t="shared" si="4"/>
        <v>5170.1360448798669</v>
      </c>
      <c r="BJ44">
        <f t="shared" si="4"/>
        <v>8246.6940166877866</v>
      </c>
      <c r="BK44">
        <f t="shared" si="4"/>
        <v>41169.905764470743</v>
      </c>
      <c r="BL44">
        <f t="shared" si="4"/>
        <v>20813.492926092811</v>
      </c>
      <c r="BM44">
        <f t="shared" si="4"/>
        <v>374.53543504813973</v>
      </c>
      <c r="BN44">
        <f t="shared" si="4"/>
        <v>242.63482015541146</v>
      </c>
      <c r="BO44">
        <f t="shared" si="2"/>
        <v>6411.7819459738093</v>
      </c>
      <c r="BP44">
        <f t="shared" si="2"/>
        <v>53.919229944180699</v>
      </c>
      <c r="BQ44">
        <f t="shared" si="2"/>
        <v>17458.003440650213</v>
      </c>
      <c r="BR44">
        <f t="shared" si="2"/>
        <v>8464.3877218761772</v>
      </c>
      <c r="BS44">
        <f t="shared" si="2"/>
        <v>56.698667148154321</v>
      </c>
      <c r="BT44">
        <f t="shared" si="2"/>
        <v>18595.347142244642</v>
      </c>
      <c r="BU44">
        <f t="shared" si="2"/>
        <v>1676.6952923341805</v>
      </c>
      <c r="BV44">
        <f t="shared" si="2"/>
        <v>34204.773730998735</v>
      </c>
      <c r="BW44">
        <f t="shared" si="2"/>
        <v>30901.000082104951</v>
      </c>
      <c r="BX44">
        <f t="shared" si="2"/>
        <v>19.107020314043556</v>
      </c>
      <c r="BY44">
        <f t="shared" si="2"/>
        <v>101700.52453255185</v>
      </c>
      <c r="BZ44">
        <f t="shared" si="2"/>
        <v>20475.781257949304</v>
      </c>
      <c r="CA44">
        <f t="shared" si="2"/>
        <v>109047.44810638066</v>
      </c>
      <c r="CB44">
        <f t="shared" si="2"/>
        <v>3503.7164308483771</v>
      </c>
      <c r="CC44">
        <f t="shared" si="2"/>
        <v>4511.8822811295167</v>
      </c>
      <c r="CD44">
        <f t="shared" si="2"/>
        <v>86.927352707890051</v>
      </c>
    </row>
    <row r="45" spans="1:82" ht="15.95" customHeight="1" x14ac:dyDescent="0.25">
      <c r="A45" s="260" t="s">
        <v>2198</v>
      </c>
      <c r="B45" s="274">
        <f t="shared" si="0"/>
        <v>0</v>
      </c>
      <c r="C45">
        <f t="shared" si="4"/>
        <v>0</v>
      </c>
      <c r="D45">
        <f t="shared" si="4"/>
        <v>0</v>
      </c>
      <c r="E45">
        <f t="shared" si="4"/>
        <v>0</v>
      </c>
      <c r="F45">
        <f t="shared" si="4"/>
        <v>0</v>
      </c>
      <c r="G45">
        <f t="shared" si="4"/>
        <v>0</v>
      </c>
      <c r="H45">
        <f t="shared" si="4"/>
        <v>0</v>
      </c>
      <c r="I45">
        <f t="shared" si="4"/>
        <v>0</v>
      </c>
      <c r="J45">
        <f t="shared" si="4"/>
        <v>0</v>
      </c>
      <c r="K45">
        <f t="shared" si="4"/>
        <v>0</v>
      </c>
      <c r="L45">
        <f t="shared" si="4"/>
        <v>0</v>
      </c>
      <c r="M45">
        <f t="shared" si="4"/>
        <v>0</v>
      </c>
      <c r="N45">
        <f t="shared" si="4"/>
        <v>0</v>
      </c>
      <c r="O45">
        <f t="shared" si="4"/>
        <v>0</v>
      </c>
      <c r="P45">
        <f t="shared" si="4"/>
        <v>0</v>
      </c>
      <c r="Q45">
        <f t="shared" si="4"/>
        <v>0</v>
      </c>
      <c r="R45">
        <f t="shared" si="4"/>
        <v>0</v>
      </c>
      <c r="S45">
        <f t="shared" si="4"/>
        <v>0</v>
      </c>
      <c r="T45">
        <f t="shared" si="4"/>
        <v>0</v>
      </c>
      <c r="U45">
        <f t="shared" si="4"/>
        <v>0</v>
      </c>
      <c r="V45">
        <f t="shared" si="4"/>
        <v>0</v>
      </c>
      <c r="W45">
        <f t="shared" si="4"/>
        <v>0</v>
      </c>
      <c r="X45">
        <f t="shared" si="4"/>
        <v>0</v>
      </c>
      <c r="Y45">
        <f t="shared" si="4"/>
        <v>0</v>
      </c>
      <c r="Z45">
        <f t="shared" si="4"/>
        <v>0</v>
      </c>
      <c r="AA45">
        <f t="shared" si="4"/>
        <v>0</v>
      </c>
      <c r="AB45">
        <f t="shared" si="4"/>
        <v>0</v>
      </c>
      <c r="AC45">
        <f t="shared" si="4"/>
        <v>0</v>
      </c>
      <c r="AD45">
        <f t="shared" si="4"/>
        <v>0</v>
      </c>
      <c r="AE45">
        <f t="shared" si="4"/>
        <v>0</v>
      </c>
      <c r="AF45">
        <f t="shared" si="4"/>
        <v>0</v>
      </c>
      <c r="AG45">
        <f t="shared" si="4"/>
        <v>0</v>
      </c>
      <c r="AH45">
        <f t="shared" si="4"/>
        <v>0</v>
      </c>
      <c r="AI45">
        <f t="shared" si="4"/>
        <v>0</v>
      </c>
      <c r="AJ45">
        <f t="shared" si="4"/>
        <v>0</v>
      </c>
      <c r="AK45">
        <f t="shared" si="4"/>
        <v>0</v>
      </c>
      <c r="AL45">
        <f t="shared" si="4"/>
        <v>0</v>
      </c>
      <c r="AM45">
        <f t="shared" si="4"/>
        <v>0</v>
      </c>
      <c r="AN45">
        <f t="shared" si="4"/>
        <v>0</v>
      </c>
      <c r="AO45">
        <f t="shared" si="4"/>
        <v>0</v>
      </c>
      <c r="AP45">
        <f t="shared" si="4"/>
        <v>0</v>
      </c>
      <c r="AQ45">
        <f t="shared" si="4"/>
        <v>0</v>
      </c>
      <c r="AR45">
        <f t="shared" si="4"/>
        <v>0</v>
      </c>
      <c r="AS45">
        <f t="shared" si="4"/>
        <v>0</v>
      </c>
      <c r="AT45">
        <f t="shared" si="4"/>
        <v>0</v>
      </c>
      <c r="AU45">
        <f t="shared" si="4"/>
        <v>0</v>
      </c>
      <c r="AV45">
        <f t="shared" si="4"/>
        <v>0</v>
      </c>
      <c r="AW45">
        <f t="shared" si="4"/>
        <v>0</v>
      </c>
      <c r="AX45">
        <f t="shared" si="4"/>
        <v>0</v>
      </c>
      <c r="AY45">
        <f t="shared" si="4"/>
        <v>0</v>
      </c>
      <c r="AZ45">
        <f t="shared" si="4"/>
        <v>0</v>
      </c>
      <c r="BA45">
        <f t="shared" si="4"/>
        <v>0</v>
      </c>
      <c r="BB45">
        <f t="shared" si="4"/>
        <v>0</v>
      </c>
      <c r="BC45">
        <f t="shared" si="4"/>
        <v>0</v>
      </c>
      <c r="BD45">
        <f t="shared" si="4"/>
        <v>0</v>
      </c>
      <c r="BE45">
        <f t="shared" si="4"/>
        <v>0</v>
      </c>
      <c r="BF45">
        <f t="shared" si="4"/>
        <v>0</v>
      </c>
      <c r="BG45">
        <f t="shared" si="4"/>
        <v>0</v>
      </c>
      <c r="BH45">
        <f t="shared" si="4"/>
        <v>0</v>
      </c>
      <c r="BI45">
        <f t="shared" si="4"/>
        <v>0</v>
      </c>
      <c r="BJ45">
        <f t="shared" si="4"/>
        <v>0</v>
      </c>
      <c r="BK45">
        <f t="shared" si="4"/>
        <v>0</v>
      </c>
      <c r="BL45">
        <f t="shared" si="4"/>
        <v>0</v>
      </c>
      <c r="BM45">
        <f t="shared" si="4"/>
        <v>0</v>
      </c>
      <c r="BN45">
        <f t="shared" si="4"/>
        <v>0</v>
      </c>
      <c r="BO45">
        <f t="shared" si="2"/>
        <v>0</v>
      </c>
      <c r="BP45">
        <f t="shared" si="2"/>
        <v>0</v>
      </c>
      <c r="BQ45">
        <f t="shared" si="2"/>
        <v>0</v>
      </c>
      <c r="BR45">
        <f t="shared" si="2"/>
        <v>0</v>
      </c>
      <c r="BS45">
        <f t="shared" si="2"/>
        <v>0</v>
      </c>
      <c r="BT45">
        <f t="shared" si="2"/>
        <v>0</v>
      </c>
      <c r="BU45">
        <f t="shared" si="2"/>
        <v>0</v>
      </c>
      <c r="BV45">
        <f t="shared" si="2"/>
        <v>0</v>
      </c>
      <c r="BW45">
        <f t="shared" si="2"/>
        <v>0</v>
      </c>
      <c r="BX45">
        <f t="shared" si="2"/>
        <v>0</v>
      </c>
      <c r="BY45">
        <f t="shared" si="2"/>
        <v>0</v>
      </c>
      <c r="BZ45">
        <f t="shared" si="2"/>
        <v>0</v>
      </c>
      <c r="CA45">
        <f t="shared" si="2"/>
        <v>0</v>
      </c>
      <c r="CB45">
        <f t="shared" si="2"/>
        <v>0</v>
      </c>
      <c r="CC45">
        <f t="shared" si="2"/>
        <v>0</v>
      </c>
      <c r="CD45">
        <f t="shared" si="2"/>
        <v>0</v>
      </c>
    </row>
    <row r="46" spans="1:82" ht="15.95" customHeight="1" x14ac:dyDescent="0.25">
      <c r="A46" s="260" t="s">
        <v>2199</v>
      </c>
      <c r="B46" s="274">
        <f t="shared" si="0"/>
        <v>2210.4239942164559</v>
      </c>
      <c r="C46">
        <f t="shared" si="4"/>
        <v>1859483.6058339602</v>
      </c>
      <c r="D46">
        <f t="shared" si="4"/>
        <v>163888.86174774903</v>
      </c>
      <c r="E46">
        <f t="shared" si="4"/>
        <v>567761.65346701618</v>
      </c>
      <c r="F46">
        <f t="shared" si="4"/>
        <v>180311.75058045969</v>
      </c>
      <c r="G46">
        <f t="shared" si="4"/>
        <v>315454.54132644559</v>
      </c>
      <c r="H46">
        <f t="shared" si="4"/>
        <v>445138.73513216781</v>
      </c>
      <c r="I46">
        <f t="shared" si="4"/>
        <v>81356.338495053642</v>
      </c>
      <c r="J46">
        <f t="shared" si="4"/>
        <v>54723.1460981161</v>
      </c>
      <c r="K46">
        <f t="shared" si="4"/>
        <v>18194.64881776816</v>
      </c>
      <c r="L46">
        <f t="shared" si="4"/>
        <v>102354.36878607518</v>
      </c>
      <c r="M46">
        <f t="shared" si="4"/>
        <v>731311.57149569562</v>
      </c>
      <c r="N46">
        <f t="shared" si="4"/>
        <v>19.791229032338727</v>
      </c>
      <c r="O46">
        <f t="shared" si="4"/>
        <v>15298.930922427448</v>
      </c>
      <c r="P46">
        <f t="shared" si="4"/>
        <v>28047.961574794575</v>
      </c>
      <c r="Q46">
        <f t="shared" si="4"/>
        <v>1863173.0752342076</v>
      </c>
      <c r="R46">
        <f t="shared" si="4"/>
        <v>100716.85968098564</v>
      </c>
      <c r="S46">
        <f t="shared" si="4"/>
        <v>418425.53537340375</v>
      </c>
      <c r="T46">
        <f t="shared" si="4"/>
        <v>24576.218932064436</v>
      </c>
      <c r="U46">
        <f t="shared" si="4"/>
        <v>148964.99705034381</v>
      </c>
      <c r="V46">
        <f t="shared" si="4"/>
        <v>465802.26573240629</v>
      </c>
      <c r="W46">
        <f t="shared" si="4"/>
        <v>1258396.0095013538</v>
      </c>
      <c r="X46">
        <f t="shared" si="4"/>
        <v>222963.76531903795</v>
      </c>
      <c r="Y46">
        <f t="shared" si="4"/>
        <v>3487198.5993296513</v>
      </c>
      <c r="Z46">
        <f t="shared" si="4"/>
        <v>59947.394796784014</v>
      </c>
      <c r="AA46">
        <f t="shared" si="4"/>
        <v>1673148.8547793957</v>
      </c>
      <c r="AB46">
        <f t="shared" si="4"/>
        <v>545967.59579975216</v>
      </c>
      <c r="AC46">
        <f t="shared" si="4"/>
        <v>515.59455887986587</v>
      </c>
      <c r="AD46">
        <f t="shared" si="4"/>
        <v>45253.25131568456</v>
      </c>
      <c r="AE46">
        <f t="shared" si="4"/>
        <v>97943.764010949046</v>
      </c>
      <c r="AF46">
        <f t="shared" si="4"/>
        <v>170970.67334602939</v>
      </c>
      <c r="AG46">
        <f t="shared" si="4"/>
        <v>524519.00609271205</v>
      </c>
      <c r="AH46">
        <f t="shared" si="4"/>
        <v>5997.4529989772518</v>
      </c>
      <c r="AI46">
        <f t="shared" si="4"/>
        <v>120983.94671887206</v>
      </c>
      <c r="AJ46">
        <f t="shared" si="4"/>
        <v>210678.48585402884</v>
      </c>
      <c r="AK46">
        <f t="shared" si="4"/>
        <v>204872.69175084378</v>
      </c>
      <c r="AL46">
        <f t="shared" si="4"/>
        <v>438369.79180903733</v>
      </c>
      <c r="AM46">
        <f t="shared" si="4"/>
        <v>889280.73022571823</v>
      </c>
      <c r="AN46">
        <f t="shared" si="4"/>
        <v>145622.07980792059</v>
      </c>
      <c r="AO46">
        <f t="shared" si="4"/>
        <v>219794.26114721489</v>
      </c>
      <c r="AP46">
        <f t="shared" si="4"/>
        <v>562118.9405855994</v>
      </c>
      <c r="AQ46">
        <f t="shared" si="4"/>
        <v>13.407413346856659</v>
      </c>
      <c r="AR46">
        <f t="shared" si="4"/>
        <v>5731.3360587925627</v>
      </c>
      <c r="AS46">
        <f t="shared" si="4"/>
        <v>210487.9255351926</v>
      </c>
      <c r="AT46">
        <f t="shared" si="4"/>
        <v>59720.370230807559</v>
      </c>
      <c r="AU46">
        <f t="shared" si="4"/>
        <v>2520.4490145841969</v>
      </c>
      <c r="AV46">
        <f t="shared" si="4"/>
        <v>204208.14140753928</v>
      </c>
      <c r="AW46">
        <f t="shared" si="4"/>
        <v>25495.790710148343</v>
      </c>
      <c r="AX46">
        <f t="shared" si="4"/>
        <v>607059.48459659831</v>
      </c>
      <c r="AY46">
        <f t="shared" si="4"/>
        <v>736499.54085990845</v>
      </c>
      <c r="AZ46">
        <f t="shared" si="4"/>
        <v>649.70362961435615</v>
      </c>
      <c r="BA46">
        <f t="shared" si="4"/>
        <v>92930.232964832117</v>
      </c>
      <c r="BB46">
        <f t="shared" si="4"/>
        <v>358717.86062649701</v>
      </c>
      <c r="BC46">
        <f t="shared" si="4"/>
        <v>1400584.9419455654</v>
      </c>
      <c r="BD46">
        <f t="shared" si="4"/>
        <v>60969.805361651706</v>
      </c>
      <c r="BE46">
        <f t="shared" si="4"/>
        <v>143065.16961344489</v>
      </c>
      <c r="BF46">
        <f t="shared" si="4"/>
        <v>1577404.1254084136</v>
      </c>
      <c r="BG46">
        <f t="shared" si="4"/>
        <v>418332.60432704526</v>
      </c>
      <c r="BH46">
        <f t="shared" si="4"/>
        <v>1892650.0875209433</v>
      </c>
      <c r="BI46">
        <f t="shared" si="4"/>
        <v>914.93181554055991</v>
      </c>
      <c r="BJ46">
        <f t="shared" si="4"/>
        <v>130200.59847757596</v>
      </c>
      <c r="BK46">
        <f t="shared" si="4"/>
        <v>430973.62046226085</v>
      </c>
      <c r="BL46">
        <f t="shared" si="4"/>
        <v>103711.42648533889</v>
      </c>
      <c r="BM46">
        <f t="shared" si="4"/>
        <v>1154942.1610129005</v>
      </c>
      <c r="BN46">
        <f t="shared" si="4"/>
        <v>1040.0877659127134</v>
      </c>
      <c r="BO46">
        <f t="shared" si="2"/>
        <v>124439.28782010368</v>
      </c>
      <c r="BP46">
        <f t="shared" si="2"/>
        <v>1431033.5562277192</v>
      </c>
      <c r="BQ46">
        <f t="shared" si="2"/>
        <v>511243.61018406833</v>
      </c>
      <c r="BR46">
        <f t="shared" si="2"/>
        <v>910567.09711674799</v>
      </c>
      <c r="BS46">
        <f t="shared" si="2"/>
        <v>88997.565198309079</v>
      </c>
      <c r="BT46">
        <f t="shared" si="2"/>
        <v>65849.84021316783</v>
      </c>
      <c r="BU46">
        <f t="shared" si="2"/>
        <v>1476.4301517951285</v>
      </c>
      <c r="BV46">
        <f t="shared" si="2"/>
        <v>84234.86959921672</v>
      </c>
      <c r="BW46">
        <f t="shared" si="2"/>
        <v>394724.38725996518</v>
      </c>
      <c r="BX46">
        <f t="shared" si="2"/>
        <v>262339.71001659363</v>
      </c>
      <c r="BY46">
        <f t="shared" si="2"/>
        <v>514714.42792239488</v>
      </c>
      <c r="BZ46">
        <f t="shared" si="2"/>
        <v>1825283.0575742212</v>
      </c>
      <c r="CA46">
        <f t="shared" si="2"/>
        <v>688386.15352326771</v>
      </c>
      <c r="CB46">
        <f t="shared" si="2"/>
        <v>14835.090208629621</v>
      </c>
      <c r="CC46">
        <f t="shared" si="2"/>
        <v>65.981587381647714</v>
      </c>
      <c r="CD46">
        <f t="shared" si="2"/>
        <v>1325785.9438451095</v>
      </c>
    </row>
    <row r="47" spans="1:82" ht="15.95" customHeight="1" x14ac:dyDescent="0.25">
      <c r="A47" s="260" t="s">
        <v>2200</v>
      </c>
      <c r="B47" s="274">
        <f t="shared" si="0"/>
        <v>0</v>
      </c>
      <c r="C47">
        <f t="shared" si="4"/>
        <v>0</v>
      </c>
      <c r="D47">
        <f t="shared" si="4"/>
        <v>0</v>
      </c>
      <c r="E47">
        <f t="shared" si="4"/>
        <v>0</v>
      </c>
      <c r="F47">
        <f t="shared" si="4"/>
        <v>0</v>
      </c>
      <c r="G47">
        <f t="shared" si="4"/>
        <v>0</v>
      </c>
      <c r="H47">
        <f t="shared" si="4"/>
        <v>0</v>
      </c>
      <c r="I47">
        <f t="shared" si="4"/>
        <v>0</v>
      </c>
      <c r="J47">
        <f t="shared" si="4"/>
        <v>0</v>
      </c>
      <c r="K47">
        <f t="shared" si="4"/>
        <v>0</v>
      </c>
      <c r="L47">
        <f t="shared" si="4"/>
        <v>0</v>
      </c>
      <c r="M47">
        <f t="shared" si="4"/>
        <v>0</v>
      </c>
      <c r="N47">
        <f t="shared" si="4"/>
        <v>0</v>
      </c>
      <c r="O47">
        <f t="shared" si="4"/>
        <v>0</v>
      </c>
      <c r="P47">
        <f t="shared" si="4"/>
        <v>0</v>
      </c>
      <c r="Q47">
        <f t="shared" si="4"/>
        <v>0</v>
      </c>
      <c r="R47">
        <f t="shared" si="4"/>
        <v>0</v>
      </c>
      <c r="S47">
        <f t="shared" si="4"/>
        <v>0</v>
      </c>
      <c r="T47">
        <f t="shared" si="4"/>
        <v>0</v>
      </c>
      <c r="U47">
        <f t="shared" si="4"/>
        <v>0</v>
      </c>
      <c r="V47">
        <f t="shared" si="4"/>
        <v>0</v>
      </c>
      <c r="W47">
        <f t="shared" si="4"/>
        <v>0</v>
      </c>
      <c r="X47">
        <f t="shared" si="4"/>
        <v>0</v>
      </c>
      <c r="Y47">
        <f t="shared" si="4"/>
        <v>0</v>
      </c>
      <c r="Z47">
        <f t="shared" si="4"/>
        <v>0</v>
      </c>
      <c r="AA47">
        <f t="shared" si="4"/>
        <v>0</v>
      </c>
      <c r="AB47">
        <f t="shared" si="4"/>
        <v>0</v>
      </c>
      <c r="AC47">
        <f t="shared" si="4"/>
        <v>0</v>
      </c>
      <c r="AD47">
        <f t="shared" si="4"/>
        <v>0</v>
      </c>
      <c r="AE47">
        <f t="shared" si="4"/>
        <v>0</v>
      </c>
      <c r="AF47">
        <f t="shared" si="4"/>
        <v>0</v>
      </c>
      <c r="AG47">
        <f t="shared" si="4"/>
        <v>0</v>
      </c>
      <c r="AH47">
        <f t="shared" si="4"/>
        <v>0</v>
      </c>
      <c r="AI47">
        <f t="shared" si="4"/>
        <v>0</v>
      </c>
      <c r="AJ47">
        <f t="shared" si="4"/>
        <v>0</v>
      </c>
      <c r="AK47">
        <f t="shared" si="4"/>
        <v>0</v>
      </c>
      <c r="AL47">
        <f t="shared" si="4"/>
        <v>0</v>
      </c>
      <c r="AM47">
        <f t="shared" si="4"/>
        <v>0</v>
      </c>
      <c r="AN47">
        <f t="shared" si="4"/>
        <v>0</v>
      </c>
      <c r="AO47">
        <f t="shared" si="4"/>
        <v>0</v>
      </c>
      <c r="AP47">
        <f t="shared" si="4"/>
        <v>0</v>
      </c>
      <c r="AQ47">
        <f t="shared" si="4"/>
        <v>0</v>
      </c>
      <c r="AR47">
        <f t="shared" si="4"/>
        <v>0</v>
      </c>
      <c r="AS47">
        <f t="shared" si="4"/>
        <v>0</v>
      </c>
      <c r="AT47">
        <f t="shared" si="4"/>
        <v>0</v>
      </c>
      <c r="AU47">
        <f t="shared" si="4"/>
        <v>0</v>
      </c>
      <c r="AV47">
        <f t="shared" si="4"/>
        <v>0</v>
      </c>
      <c r="AW47">
        <f t="shared" si="4"/>
        <v>0</v>
      </c>
      <c r="AX47">
        <f t="shared" si="4"/>
        <v>0</v>
      </c>
      <c r="AY47">
        <f t="shared" si="4"/>
        <v>0</v>
      </c>
      <c r="AZ47">
        <f t="shared" si="4"/>
        <v>0</v>
      </c>
      <c r="BA47">
        <f t="shared" si="4"/>
        <v>0</v>
      </c>
      <c r="BB47">
        <f t="shared" si="4"/>
        <v>0</v>
      </c>
      <c r="BC47">
        <f t="shared" si="4"/>
        <v>0</v>
      </c>
      <c r="BD47">
        <f t="shared" si="4"/>
        <v>0</v>
      </c>
      <c r="BE47">
        <f t="shared" si="4"/>
        <v>0</v>
      </c>
      <c r="BF47">
        <f t="shared" si="4"/>
        <v>0</v>
      </c>
      <c r="BG47">
        <f t="shared" si="4"/>
        <v>0</v>
      </c>
      <c r="BH47">
        <f t="shared" si="4"/>
        <v>0</v>
      </c>
      <c r="BI47">
        <f t="shared" si="4"/>
        <v>0</v>
      </c>
      <c r="BJ47">
        <f t="shared" si="4"/>
        <v>0</v>
      </c>
      <c r="BK47">
        <f t="shared" si="4"/>
        <v>0</v>
      </c>
      <c r="BL47">
        <f t="shared" si="4"/>
        <v>0</v>
      </c>
      <c r="BM47">
        <f t="shared" si="4"/>
        <v>0</v>
      </c>
      <c r="BN47">
        <f t="shared" ref="BN47:DY47" si="5">(BN38-$B38)^2</f>
        <v>0</v>
      </c>
      <c r="BO47">
        <f t="shared" si="2"/>
        <v>0</v>
      </c>
      <c r="BP47">
        <f t="shared" si="2"/>
        <v>0</v>
      </c>
      <c r="BQ47">
        <f t="shared" si="2"/>
        <v>0</v>
      </c>
      <c r="BR47">
        <f t="shared" si="2"/>
        <v>0</v>
      </c>
      <c r="BS47">
        <f t="shared" si="2"/>
        <v>0</v>
      </c>
      <c r="BT47">
        <f t="shared" si="2"/>
        <v>0</v>
      </c>
      <c r="BU47">
        <f t="shared" si="2"/>
        <v>0</v>
      </c>
      <c r="BV47">
        <f t="shared" si="2"/>
        <v>0</v>
      </c>
      <c r="BW47">
        <f t="shared" si="2"/>
        <v>0</v>
      </c>
      <c r="BX47">
        <f t="shared" si="2"/>
        <v>0</v>
      </c>
      <c r="BY47">
        <f t="shared" si="2"/>
        <v>0</v>
      </c>
      <c r="BZ47">
        <f t="shared" si="2"/>
        <v>0</v>
      </c>
      <c r="CA47">
        <f t="shared" si="2"/>
        <v>0</v>
      </c>
      <c r="CB47">
        <f t="shared" si="2"/>
        <v>0</v>
      </c>
      <c r="CC47">
        <f t="shared" si="2"/>
        <v>0</v>
      </c>
      <c r="CD47">
        <f t="shared" si="2"/>
        <v>0</v>
      </c>
    </row>
    <row r="49" spans="1:82" ht="15.95" customHeight="1" x14ac:dyDescent="0.25">
      <c r="A49" s="263" t="s">
        <v>2365</v>
      </c>
    </row>
    <row r="50" spans="1:82" ht="15.95" customHeight="1" x14ac:dyDescent="0.25">
      <c r="A50" s="259" t="s">
        <v>2203</v>
      </c>
      <c r="B50" s="259" t="s">
        <v>228</v>
      </c>
      <c r="C50" s="259" t="s">
        <v>2284</v>
      </c>
      <c r="D50" s="259" t="s">
        <v>2285</v>
      </c>
      <c r="E50" s="259" t="s">
        <v>2286</v>
      </c>
      <c r="F50" s="259" t="s">
        <v>2287</v>
      </c>
      <c r="G50" s="259" t="s">
        <v>2288</v>
      </c>
      <c r="H50" s="259" t="s">
        <v>2289</v>
      </c>
      <c r="I50" s="259" t="s">
        <v>2290</v>
      </c>
      <c r="J50" s="259" t="s">
        <v>2291</v>
      </c>
      <c r="K50" s="259" t="s">
        <v>2292</v>
      </c>
      <c r="L50" s="259" t="s">
        <v>2293</v>
      </c>
      <c r="M50" s="259" t="s">
        <v>2294</v>
      </c>
      <c r="N50" s="259" t="s">
        <v>2295</v>
      </c>
      <c r="O50" s="259" t="s">
        <v>2296</v>
      </c>
      <c r="P50" s="259" t="s">
        <v>2297</v>
      </c>
      <c r="Q50" s="259" t="s">
        <v>2298</v>
      </c>
      <c r="R50" s="259" t="s">
        <v>2299</v>
      </c>
      <c r="S50" s="259" t="s">
        <v>2300</v>
      </c>
      <c r="T50" s="259" t="s">
        <v>2301</v>
      </c>
      <c r="U50" s="259" t="s">
        <v>2302</v>
      </c>
      <c r="V50" s="259" t="s">
        <v>2303</v>
      </c>
      <c r="W50" s="259" t="s">
        <v>2304</v>
      </c>
      <c r="X50" s="259" t="s">
        <v>2305</v>
      </c>
      <c r="Y50" s="259" t="s">
        <v>2306</v>
      </c>
      <c r="Z50" s="259" t="s">
        <v>2307</v>
      </c>
      <c r="AA50" s="259" t="s">
        <v>2308</v>
      </c>
      <c r="AB50" s="259" t="s">
        <v>2309</v>
      </c>
      <c r="AC50" s="259" t="s">
        <v>2310</v>
      </c>
      <c r="AD50" s="259" t="s">
        <v>2311</v>
      </c>
      <c r="AE50" s="259" t="s">
        <v>2312</v>
      </c>
      <c r="AF50" s="259" t="s">
        <v>2313</v>
      </c>
      <c r="AG50" s="259" t="s">
        <v>2314</v>
      </c>
      <c r="AH50" s="259" t="s">
        <v>2315</v>
      </c>
      <c r="AI50" s="259" t="s">
        <v>2316</v>
      </c>
      <c r="AJ50" s="259" t="s">
        <v>2317</v>
      </c>
      <c r="AK50" s="259" t="s">
        <v>2318</v>
      </c>
      <c r="AL50" s="259" t="s">
        <v>2319</v>
      </c>
      <c r="AM50" s="259" t="s">
        <v>2320</v>
      </c>
      <c r="AN50" s="259" t="s">
        <v>2321</v>
      </c>
      <c r="AO50" s="259" t="s">
        <v>2322</v>
      </c>
      <c r="AP50" s="259" t="s">
        <v>2323</v>
      </c>
      <c r="AQ50" s="259" t="s">
        <v>2324</v>
      </c>
      <c r="AR50" s="259" t="s">
        <v>2325</v>
      </c>
      <c r="AS50" s="259" t="s">
        <v>2326</v>
      </c>
      <c r="AT50" s="259" t="s">
        <v>2327</v>
      </c>
      <c r="AU50" s="259" t="s">
        <v>2328</v>
      </c>
      <c r="AV50" s="259" t="s">
        <v>2329</v>
      </c>
      <c r="AW50" s="259" t="s">
        <v>2330</v>
      </c>
      <c r="AX50" s="259" t="s">
        <v>2331</v>
      </c>
      <c r="AY50" s="259" t="s">
        <v>2332</v>
      </c>
      <c r="AZ50" s="259" t="s">
        <v>2333</v>
      </c>
      <c r="BA50" s="259" t="s">
        <v>2334</v>
      </c>
      <c r="BB50" s="259" t="s">
        <v>2335</v>
      </c>
      <c r="BC50" s="259" t="s">
        <v>2336</v>
      </c>
      <c r="BD50" s="259" t="s">
        <v>2337</v>
      </c>
      <c r="BE50" s="259" t="s">
        <v>2338</v>
      </c>
      <c r="BF50" s="259" t="s">
        <v>2339</v>
      </c>
      <c r="BG50" s="259" t="s">
        <v>2340</v>
      </c>
      <c r="BH50" s="259" t="s">
        <v>2341</v>
      </c>
      <c r="BI50" s="259" t="s">
        <v>2342</v>
      </c>
      <c r="BJ50" s="259" t="s">
        <v>2343</v>
      </c>
      <c r="BK50" s="259" t="s">
        <v>2344</v>
      </c>
      <c r="BL50" s="259" t="s">
        <v>2345</v>
      </c>
      <c r="BM50" s="259" t="s">
        <v>2346</v>
      </c>
      <c r="BN50" s="259" t="s">
        <v>2347</v>
      </c>
      <c r="BO50" s="259" t="s">
        <v>2348</v>
      </c>
      <c r="BP50" s="259" t="s">
        <v>2349</v>
      </c>
      <c r="BQ50" s="259" t="s">
        <v>2350</v>
      </c>
      <c r="BR50" s="259" t="s">
        <v>2351</v>
      </c>
      <c r="BS50" s="259" t="s">
        <v>2352</v>
      </c>
      <c r="BT50" s="259" t="s">
        <v>2353</v>
      </c>
      <c r="BU50" s="259" t="s">
        <v>2354</v>
      </c>
      <c r="BV50" s="259" t="s">
        <v>2355</v>
      </c>
      <c r="BW50" s="259" t="s">
        <v>2356</v>
      </c>
      <c r="BX50" s="259" t="s">
        <v>2357</v>
      </c>
      <c r="BY50" s="259" t="s">
        <v>2358</v>
      </c>
      <c r="BZ50" s="259" t="s">
        <v>2359</v>
      </c>
      <c r="CA50" s="259" t="s">
        <v>2360</v>
      </c>
      <c r="CB50" s="259" t="s">
        <v>2361</v>
      </c>
      <c r="CC50" s="259" t="s">
        <v>2362</v>
      </c>
      <c r="CD50" s="259" t="s">
        <v>2363</v>
      </c>
    </row>
    <row r="51" spans="1:82" ht="15.95" customHeight="1" x14ac:dyDescent="0.25">
      <c r="A51" s="260" t="s">
        <v>2192</v>
      </c>
      <c r="B51" s="275">
        <v>3.1208965157483858E-2</v>
      </c>
      <c r="C51" s="261">
        <v>2.5356520502151571E-2</v>
      </c>
      <c r="D51" s="261">
        <v>3.1565408456742709E-2</v>
      </c>
      <c r="E51" s="261">
        <v>3.8020467284913519E-2</v>
      </c>
      <c r="F51" s="261">
        <v>3.5140173766224629E-2</v>
      </c>
      <c r="G51" s="261">
        <v>3.5923217550274222E-2</v>
      </c>
      <c r="H51" s="261">
        <v>2.5653436592449178E-2</v>
      </c>
      <c r="I51" s="261">
        <v>2.8185321513124924E-2</v>
      </c>
      <c r="J51" s="261">
        <v>2.9143042865913113E-2</v>
      </c>
      <c r="K51" s="261">
        <v>2.7821361601163368E-2</v>
      </c>
      <c r="L51" s="261">
        <v>2.3365563736361217E-2</v>
      </c>
      <c r="M51" s="261">
        <v>3.0558794354628195E-2</v>
      </c>
      <c r="N51" s="261">
        <v>3.3090656325455478E-2</v>
      </c>
      <c r="O51" s="261">
        <v>3.6096866616785593E-2</v>
      </c>
      <c r="P51" s="261">
        <v>3.4437039263174644E-2</v>
      </c>
      <c r="Q51" s="261">
        <v>3.5681545730202387E-2</v>
      </c>
      <c r="R51" s="261">
        <v>3.169140072583531E-2</v>
      </c>
      <c r="S51" s="261">
        <v>2.8397928201464546E-2</v>
      </c>
      <c r="T51" s="261">
        <v>3.7042438384133E-2</v>
      </c>
      <c r="U51" s="261">
        <v>2.8377632586209966E-2</v>
      </c>
      <c r="V51" s="261">
        <v>3.3930081241039592E-2</v>
      </c>
      <c r="W51" s="261">
        <v>3.8308778932128112E-2</v>
      </c>
      <c r="X51" s="261">
        <v>3.2447254170157667E-2</v>
      </c>
      <c r="Y51" s="261">
        <v>3.1276630464344639E-2</v>
      </c>
      <c r="Z51" s="261">
        <v>2.6653336854415816E-2</v>
      </c>
      <c r="AA51" s="261">
        <v>3.231811090625443E-2</v>
      </c>
      <c r="AB51" s="261">
        <v>2.3251638387647006E-2</v>
      </c>
      <c r="AC51" s="261">
        <v>2.5277813971669491E-2</v>
      </c>
      <c r="AD51" s="261">
        <v>3.4107375069663756E-2</v>
      </c>
      <c r="AE51" s="261">
        <v>2.2918354487352598E-2</v>
      </c>
      <c r="AF51" s="261">
        <v>2.9988098630504383E-2</v>
      </c>
      <c r="AG51" s="261">
        <v>4.0424579338133794E-2</v>
      </c>
      <c r="AH51" s="261">
        <v>3.1911977043846983E-2</v>
      </c>
      <c r="AI51" s="261">
        <v>3.0814571961704132E-2</v>
      </c>
      <c r="AJ51" s="261">
        <v>3.5073987103507398E-2</v>
      </c>
      <c r="AK51" s="261">
        <v>3.1643852955535866E-2</v>
      </c>
      <c r="AL51" s="261">
        <v>3.3946632235851086E-2</v>
      </c>
      <c r="AM51" s="261">
        <v>3.4181323283082078E-2</v>
      </c>
      <c r="AN51" s="261">
        <v>3.0170900692840646E-2</v>
      </c>
      <c r="AO51" s="261">
        <v>3.3282093447252706E-2</v>
      </c>
      <c r="AP51" s="261">
        <v>3.0434253317333612E-2</v>
      </c>
      <c r="AQ51" s="261">
        <v>2.3122756509538819E-2</v>
      </c>
      <c r="AR51" s="261">
        <v>3.3267036925848092E-2</v>
      </c>
      <c r="AS51" s="261">
        <v>3.2820039738858928E-2</v>
      </c>
      <c r="AT51" s="261">
        <v>2.8637076888590001E-2</v>
      </c>
      <c r="AU51" s="261">
        <v>3.0779281381241249E-2</v>
      </c>
      <c r="AV51" s="261">
        <v>3.0311400843415649E-2</v>
      </c>
      <c r="AW51" s="261">
        <v>2.8100282998331037E-2</v>
      </c>
      <c r="AX51" s="261">
        <v>3.5015824811108466E-2</v>
      </c>
      <c r="AY51" s="261">
        <v>2.3230088495575223E-2</v>
      </c>
      <c r="AZ51" s="261">
        <v>3.0531826949572884E-2</v>
      </c>
      <c r="BA51" s="261">
        <v>3.6608424664729154E-2</v>
      </c>
      <c r="BB51" s="261">
        <v>3.1634001122029791E-2</v>
      </c>
      <c r="BC51" s="261">
        <v>2.947451458486473E-2</v>
      </c>
      <c r="BD51" s="261">
        <v>3.3058298878798277E-2</v>
      </c>
      <c r="BE51" s="261">
        <v>3.0774568479486512E-2</v>
      </c>
      <c r="BF51" s="261">
        <v>3.8194255438825687E-2</v>
      </c>
      <c r="BG51" s="261">
        <v>3.3215912653768838E-2</v>
      </c>
      <c r="BH51" s="261">
        <v>3.702417941018208E-2</v>
      </c>
      <c r="BI51" s="261">
        <v>3.1779278465927555E-2</v>
      </c>
      <c r="BJ51" s="261">
        <v>3.3603099596255862E-2</v>
      </c>
      <c r="BK51" s="261">
        <v>3.1829710144927539E-2</v>
      </c>
      <c r="BL51" s="261">
        <v>3.1470070422535211E-2</v>
      </c>
      <c r="BM51" s="261">
        <v>3.3094842494320299E-2</v>
      </c>
      <c r="BN51" s="261">
        <v>2.9464495916260706E-2</v>
      </c>
      <c r="BO51" s="261">
        <v>2.9579453450340475E-2</v>
      </c>
      <c r="BP51" s="261">
        <v>3.0710069754963334E-2</v>
      </c>
      <c r="BQ51" s="261">
        <v>3.1006767422029499E-2</v>
      </c>
      <c r="BR51" s="261">
        <v>3.2288153835115165E-2</v>
      </c>
      <c r="BS51" s="261">
        <v>3.2833612960256893E-2</v>
      </c>
      <c r="BT51" s="261">
        <v>3.3520260492040523E-2</v>
      </c>
      <c r="BU51" s="261">
        <v>3.5606919767420926E-2</v>
      </c>
      <c r="BV51" s="261">
        <v>2.5635498068804455E-2</v>
      </c>
      <c r="BW51" s="261">
        <v>3.3237964042245063E-2</v>
      </c>
      <c r="BX51" s="261">
        <v>2.8437124351866804E-2</v>
      </c>
      <c r="BY51" s="261">
        <v>3.5765610404541209E-2</v>
      </c>
      <c r="BZ51" s="261">
        <v>3.0007039774727209E-2</v>
      </c>
      <c r="CA51" s="261">
        <v>2.68148772521336E-2</v>
      </c>
      <c r="CB51" s="261">
        <v>3.3634674028762697E-2</v>
      </c>
      <c r="CC51" s="261">
        <v>2.7192950778231195E-2</v>
      </c>
      <c r="CD51" s="261">
        <v>2.88293852637698E-2</v>
      </c>
    </row>
    <row r="52" spans="1:82" ht="15.95" customHeight="1" x14ac:dyDescent="0.25">
      <c r="A52" s="260" t="s">
        <v>2187</v>
      </c>
      <c r="B52" s="275">
        <v>2.2121051836179538E-2</v>
      </c>
      <c r="C52" s="261">
        <v>1.9349012374144953E-2</v>
      </c>
      <c r="D52" s="261">
        <v>1.5510019246009284E-2</v>
      </c>
      <c r="E52" s="261">
        <v>2.2343944899398015E-2</v>
      </c>
      <c r="F52" s="261">
        <v>2.3544289672871994E-2</v>
      </c>
      <c r="G52" s="261">
        <v>1.9916122484153278E-2</v>
      </c>
      <c r="H52" s="261">
        <v>2.2863789782803533E-2</v>
      </c>
      <c r="I52" s="261">
        <v>3.1519118153634174E-2</v>
      </c>
      <c r="J52" s="261">
        <v>2.0954728821156433E-2</v>
      </c>
      <c r="K52" s="261">
        <v>2.1291614995707336E-2</v>
      </c>
      <c r="L52" s="261">
        <v>2.3492333571801464E-2</v>
      </c>
      <c r="M52" s="261">
        <v>2.165602731591449E-2</v>
      </c>
      <c r="N52" s="261">
        <v>2.1026137463697966E-2</v>
      </c>
      <c r="O52" s="261">
        <v>2.533066132264529E-2</v>
      </c>
      <c r="P52" s="261">
        <v>1.9599626673777643E-2</v>
      </c>
      <c r="Q52" s="261">
        <v>2.2563526495196776E-2</v>
      </c>
      <c r="R52" s="261">
        <v>2.3580720070987597E-2</v>
      </c>
      <c r="S52" s="261">
        <v>2.0823307296486876E-2</v>
      </c>
      <c r="T52" s="261">
        <v>2.2916005747662678E-2</v>
      </c>
      <c r="U52" s="261">
        <v>2.3533531135396125E-2</v>
      </c>
      <c r="V52" s="261">
        <v>2.2043246750768172E-2</v>
      </c>
      <c r="W52" s="261">
        <v>2.2068351933156684E-2</v>
      </c>
      <c r="X52" s="261">
        <v>2.193097750572684E-2</v>
      </c>
      <c r="Y52" s="261">
        <v>2.3490538783764264E-2</v>
      </c>
      <c r="Z52" s="261">
        <v>2.0453127437217281E-2</v>
      </c>
      <c r="AA52" s="261">
        <v>2.0183692175311921E-2</v>
      </c>
      <c r="AB52" s="261">
        <v>2.2993917252029154E-2</v>
      </c>
      <c r="AC52" s="261">
        <v>2.1860943813371961E-2</v>
      </c>
      <c r="AD52" s="261">
        <v>2.8653787416004887E-2</v>
      </c>
      <c r="AE52" s="261">
        <v>2.4774733442219816E-2</v>
      </c>
      <c r="AF52" s="261">
        <v>1.5155237249381129E-2</v>
      </c>
      <c r="AG52" s="261">
        <v>1.692322971496673E-2</v>
      </c>
      <c r="AH52" s="261">
        <v>2.1162049887297182E-2</v>
      </c>
      <c r="AI52" s="261">
        <v>2.378344256512133E-2</v>
      </c>
      <c r="AJ52" s="261">
        <v>2.2282343215721642E-2</v>
      </c>
      <c r="AK52" s="261">
        <v>1.7747679374160781E-2</v>
      </c>
      <c r="AL52" s="261">
        <v>2.1933794219029829E-2</v>
      </c>
      <c r="AM52" s="261">
        <v>1.9713261648745518E-2</v>
      </c>
      <c r="AN52" s="261">
        <v>2.6312734589637427E-2</v>
      </c>
      <c r="AO52" s="261">
        <v>2.4575253756321171E-2</v>
      </c>
      <c r="AP52" s="261">
        <v>2.6634898496823184E-2</v>
      </c>
      <c r="AQ52" s="261">
        <v>1.7461251716696095E-2</v>
      </c>
      <c r="AR52" s="261">
        <v>1.7982813541743834E-2</v>
      </c>
      <c r="AS52" s="261">
        <v>1.9378379400310054E-2</v>
      </c>
      <c r="AT52" s="261">
        <v>1.9933877868533643E-2</v>
      </c>
      <c r="AU52" s="261">
        <v>1.9911703757095233E-2</v>
      </c>
      <c r="AV52" s="261">
        <v>2.4284714806495564E-2</v>
      </c>
      <c r="AW52" s="261">
        <v>2.6443926942396889E-2</v>
      </c>
      <c r="AX52" s="261">
        <v>1.8080365230624298E-2</v>
      </c>
      <c r="AY52" s="261">
        <v>2.4330387100485074E-2</v>
      </c>
      <c r="AZ52" s="261">
        <v>1.9162735849056603E-2</v>
      </c>
      <c r="BA52" s="261">
        <v>2.2730355585699059E-2</v>
      </c>
      <c r="BB52" s="261">
        <v>2.2719270611344811E-2</v>
      </c>
      <c r="BC52" s="261">
        <v>2.4017634655932527E-2</v>
      </c>
      <c r="BD52" s="261">
        <v>2.4832425228332875E-2</v>
      </c>
      <c r="BE52" s="261">
        <v>2.0511368997075195E-2</v>
      </c>
      <c r="BF52" s="261">
        <v>2.2631517915813072E-2</v>
      </c>
      <c r="BG52" s="261">
        <v>2.081727062451812E-2</v>
      </c>
      <c r="BH52" s="261">
        <v>1.8747369629261202E-2</v>
      </c>
      <c r="BI52" s="261">
        <v>2.6203097587202174E-2</v>
      </c>
      <c r="BJ52" s="261">
        <v>1.9066501139543071E-2</v>
      </c>
      <c r="BK52" s="261">
        <v>2.2499359694229368E-2</v>
      </c>
      <c r="BL52" s="261">
        <v>2.7356142783867474E-2</v>
      </c>
      <c r="BM52" s="261">
        <v>2.9438246232139361E-2</v>
      </c>
      <c r="BN52" s="261">
        <v>2.2957312600850814E-2</v>
      </c>
      <c r="BO52" s="261">
        <v>1.8900951565147761E-2</v>
      </c>
      <c r="BP52" s="261">
        <v>2.2106138384787796E-2</v>
      </c>
      <c r="BQ52" s="261">
        <v>2.2869913399757892E-2</v>
      </c>
      <c r="BR52" s="261">
        <v>2.5924684322270644E-2</v>
      </c>
      <c r="BS52" s="261">
        <v>2.332207483442459E-2</v>
      </c>
      <c r="BT52" s="261">
        <v>1.8889481300936858E-2</v>
      </c>
      <c r="BU52" s="261">
        <v>2.2573589903084054E-2</v>
      </c>
      <c r="BV52" s="261">
        <v>2.3863679441980364E-2</v>
      </c>
      <c r="BW52" s="261">
        <v>2.3415661497223818E-2</v>
      </c>
      <c r="BX52" s="261">
        <v>2.4350205198358413E-2</v>
      </c>
      <c r="BY52" s="261">
        <v>1.4978125059702347E-2</v>
      </c>
      <c r="BZ52" s="261">
        <v>2.2534882363243622E-2</v>
      </c>
      <c r="CA52" s="261">
        <v>2.0748079546270372E-2</v>
      </c>
      <c r="CB52" s="261">
        <v>2.242801583564415E-2</v>
      </c>
      <c r="CC52" s="261">
        <v>2.2644209386421209E-2</v>
      </c>
      <c r="CD52" s="261">
        <v>2.5921425678412314E-2</v>
      </c>
    </row>
    <row r="53" spans="1:82" ht="15.95" customHeight="1" x14ac:dyDescent="0.25">
      <c r="A53" s="260" t="s">
        <v>2188</v>
      </c>
      <c r="B53" s="275">
        <v>2.310889443059019E-2</v>
      </c>
      <c r="C53" s="261">
        <v>2.0842000166403196E-2</v>
      </c>
      <c r="D53" s="261">
        <v>2.3950919173835204E-2</v>
      </c>
      <c r="E53" s="261">
        <v>3.3969278099429574E-2</v>
      </c>
      <c r="F53" s="261">
        <v>2.6086956521739129E-2</v>
      </c>
      <c r="G53" s="261">
        <v>2.0314954120856411E-2</v>
      </c>
      <c r="H53" s="261">
        <v>2.6354075736791785E-2</v>
      </c>
      <c r="I53" s="261">
        <v>2.423320553425571E-2</v>
      </c>
      <c r="J53" s="261">
        <v>2.1873114386690803E-2</v>
      </c>
      <c r="K53" s="261">
        <v>1.7502663448785684E-2</v>
      </c>
      <c r="L53" s="261">
        <v>2.1535562142955298E-2</v>
      </c>
      <c r="M53" s="261">
        <v>1.9775859521749223E-2</v>
      </c>
      <c r="N53" s="261">
        <v>2.5200458190148912E-2</v>
      </c>
      <c r="O53" s="261">
        <v>2.4882449094908481E-2</v>
      </c>
      <c r="P53" s="261">
        <v>2.2753105044534917E-2</v>
      </c>
      <c r="Q53" s="261">
        <v>1.7970578401872283E-2</v>
      </c>
      <c r="R53" s="261">
        <v>2.7037781687191086E-2</v>
      </c>
      <c r="S53" s="261">
        <v>2.8622948101475709E-2</v>
      </c>
      <c r="T53" s="261">
        <v>1.603218691283392E-2</v>
      </c>
      <c r="U53" s="261">
        <v>1.9988149318585818E-2</v>
      </c>
      <c r="V53" s="261">
        <v>2.1818411788266542E-2</v>
      </c>
      <c r="W53" s="261">
        <v>2.6689616557101677E-2</v>
      </c>
      <c r="X53" s="261">
        <v>2.8886204598467177E-2</v>
      </c>
      <c r="Y53" s="261">
        <v>2.1672017782168436E-2</v>
      </c>
      <c r="Z53" s="261">
        <v>1.8738330221392371E-2</v>
      </c>
      <c r="AA53" s="261">
        <v>2.3165380856328889E-2</v>
      </c>
      <c r="AB53" s="261">
        <v>2.1202783942769723E-2</v>
      </c>
      <c r="AC53" s="261">
        <v>2.1963227167688133E-2</v>
      </c>
      <c r="AD53" s="261">
        <v>2.0118971744210751E-2</v>
      </c>
      <c r="AE53" s="261">
        <v>2.5136118105322056E-2</v>
      </c>
      <c r="AF53" s="261">
        <v>2.5687265407116945E-2</v>
      </c>
      <c r="AG53" s="261">
        <v>2.1528861154446178E-2</v>
      </c>
      <c r="AH53" s="261">
        <v>2.8691060599810241E-2</v>
      </c>
      <c r="AI53" s="261">
        <v>2.0432943935016538E-2</v>
      </c>
      <c r="AJ53" s="261">
        <v>2.1237942817595917E-2</v>
      </c>
      <c r="AK53" s="261">
        <v>2.4921989626170156E-2</v>
      </c>
      <c r="AL53" s="261">
        <v>2.3758929836277903E-2</v>
      </c>
      <c r="AM53" s="261">
        <v>1.9174922249912466E-2</v>
      </c>
      <c r="AN53" s="261">
        <v>2.2580192743082688E-2</v>
      </c>
      <c r="AO53" s="261">
        <v>2.7263760110475439E-2</v>
      </c>
      <c r="AP53" s="261">
        <v>2.3376034930180829E-2</v>
      </c>
      <c r="AQ53" s="261">
        <v>1.6290517708898253E-2</v>
      </c>
      <c r="AR53" s="261">
        <v>1.8560039860488292E-2</v>
      </c>
      <c r="AS53" s="261">
        <v>2.7226403428352131E-2</v>
      </c>
      <c r="AT53" s="261">
        <v>2.7460000814232791E-2</v>
      </c>
      <c r="AU53" s="261">
        <v>2.0632793144064011E-2</v>
      </c>
      <c r="AV53" s="261">
        <v>2.7984258854394404E-2</v>
      </c>
      <c r="AW53" s="261">
        <v>2.5295326142783771E-2</v>
      </c>
      <c r="AX53" s="261">
        <v>2.5441012594352514E-2</v>
      </c>
      <c r="AY53" s="261">
        <v>2.0043424068191869E-2</v>
      </c>
      <c r="AZ53" s="261">
        <v>2.3666733749245321E-2</v>
      </c>
      <c r="BA53" s="261">
        <v>2.2297059341433351E-2</v>
      </c>
      <c r="BB53" s="261">
        <v>2.2416978326499346E-2</v>
      </c>
      <c r="BC53" s="261">
        <v>2.1028719102996956E-2</v>
      </c>
      <c r="BD53" s="261">
        <v>2.6086408603053918E-2</v>
      </c>
      <c r="BE53" s="261">
        <v>1.9738135493256793E-2</v>
      </c>
      <c r="BF53" s="261">
        <v>2.4259809445753507E-2</v>
      </c>
      <c r="BG53" s="261">
        <v>2.8266318427870338E-2</v>
      </c>
      <c r="BH53" s="261">
        <v>2.3168706800015447E-2</v>
      </c>
      <c r="BI53" s="261">
        <v>1.8983901317164958E-2</v>
      </c>
      <c r="BJ53" s="261">
        <v>2.3241499342021479E-2</v>
      </c>
      <c r="BK53" s="261">
        <v>2.1695884620166604E-2</v>
      </c>
      <c r="BL53" s="261">
        <v>2.5485618829374852E-2</v>
      </c>
      <c r="BM53" s="261">
        <v>1.7263703064307294E-2</v>
      </c>
      <c r="BN53" s="261">
        <v>2.4316969631000326E-2</v>
      </c>
      <c r="BO53" s="261">
        <v>2.4683191036321914E-2</v>
      </c>
      <c r="BP53" s="261">
        <v>2.6306998496742943E-2</v>
      </c>
      <c r="BQ53" s="261">
        <v>2.0345151924099292E-2</v>
      </c>
      <c r="BR53" s="261">
        <v>2.8929002240220575E-2</v>
      </c>
      <c r="BS53" s="261">
        <v>2.6306543697848045E-2</v>
      </c>
      <c r="BT53" s="261">
        <v>2.2776257978943878E-2</v>
      </c>
      <c r="BU53" s="261">
        <v>2.1886585776879002E-2</v>
      </c>
      <c r="BV53" s="261">
        <v>2.4098968718509466E-2</v>
      </c>
      <c r="BW53" s="261">
        <v>1.9831996463083434E-2</v>
      </c>
      <c r="BX53" s="261">
        <v>2.6326530612244898E-2</v>
      </c>
      <c r="BY53" s="261">
        <v>2.0163921056923828E-2</v>
      </c>
      <c r="BZ53" s="261">
        <v>2.1981516025097507E-2</v>
      </c>
      <c r="CA53" s="261">
        <v>1.9729843646508642E-2</v>
      </c>
      <c r="CB53" s="261">
        <v>2.8152619949494948E-2</v>
      </c>
      <c r="CC53" s="261">
        <v>2.336364183777925E-2</v>
      </c>
      <c r="CD53" s="261">
        <v>2.6556174893499776E-2</v>
      </c>
    </row>
    <row r="54" spans="1:82" ht="15.95" customHeight="1" x14ac:dyDescent="0.25">
      <c r="A54" s="260" t="s">
        <v>2189</v>
      </c>
      <c r="B54" s="275">
        <v>5.5426211040180251E-2</v>
      </c>
      <c r="C54" s="261">
        <v>5.0605437514279185E-2</v>
      </c>
      <c r="D54" s="261">
        <v>5.8919863163257882E-2</v>
      </c>
      <c r="E54" s="261">
        <v>5.5082866244606635E-2</v>
      </c>
      <c r="F54" s="261">
        <v>6.4500556999628672E-2</v>
      </c>
      <c r="G54" s="261">
        <v>5.716448233278891E-2</v>
      </c>
      <c r="H54" s="261">
        <v>5.6472994470115903E-2</v>
      </c>
      <c r="I54" s="261">
        <v>6.9377505973836615E-2</v>
      </c>
      <c r="J54" s="261">
        <v>4.9580736979767677E-2</v>
      </c>
      <c r="K54" s="261">
        <v>6.1778908179438978E-2</v>
      </c>
      <c r="L54" s="261">
        <v>5.3550055982394505E-2</v>
      </c>
      <c r="M54" s="261">
        <v>6.4725315061788816E-2</v>
      </c>
      <c r="N54" s="261">
        <v>5.2262174711154304E-2</v>
      </c>
      <c r="O54" s="261">
        <v>3.533170456681075E-2</v>
      </c>
      <c r="P54" s="261">
        <v>5.0085663252287388E-2</v>
      </c>
      <c r="Q54" s="261">
        <v>7.6667176506576937E-2</v>
      </c>
      <c r="R54" s="261">
        <v>3.8085794035551637E-2</v>
      </c>
      <c r="S54" s="261">
        <v>4.8686244204018549E-2</v>
      </c>
      <c r="T54" s="261">
        <v>7.0075422258418618E-2</v>
      </c>
      <c r="U54" s="261">
        <v>5.4826910998633023E-2</v>
      </c>
      <c r="V54" s="261">
        <v>5.1752859734202052E-2</v>
      </c>
      <c r="W54" s="261">
        <v>5.542033327092305E-2</v>
      </c>
      <c r="X54" s="261">
        <v>5.6472994470115903E-2</v>
      </c>
      <c r="Y54" s="261">
        <v>5.8825999328182735E-2</v>
      </c>
      <c r="Z54" s="261">
        <v>6.1184375111682926E-2</v>
      </c>
      <c r="AA54" s="261">
        <v>6.1277014496044814E-2</v>
      </c>
      <c r="AB54" s="261">
        <v>4.5133452976440488E-2</v>
      </c>
      <c r="AC54" s="261">
        <v>4.5027709359605914E-2</v>
      </c>
      <c r="AD54" s="261">
        <v>5.5299011563561422E-2</v>
      </c>
      <c r="AE54" s="261">
        <v>5.8935570125636424E-2</v>
      </c>
      <c r="AF54" s="261">
        <v>4.6944644140905822E-2</v>
      </c>
      <c r="AG54" s="261">
        <v>6.0165036036349706E-2</v>
      </c>
      <c r="AH54" s="261">
        <v>6.4236111111111105E-2</v>
      </c>
      <c r="AI54" s="261">
        <v>4.1152869289947359E-2</v>
      </c>
      <c r="AJ54" s="261">
        <v>5.7372943397680419E-2</v>
      </c>
      <c r="AK54" s="261">
        <v>7.9141542367502385E-2</v>
      </c>
      <c r="AL54" s="261">
        <v>4.3546365914786965E-2</v>
      </c>
      <c r="AM54" s="261">
        <v>3.9659954612586E-2</v>
      </c>
      <c r="AN54" s="261">
        <v>6.8070662092123507E-2</v>
      </c>
      <c r="AO54" s="261">
        <v>5.7957209847596718E-2</v>
      </c>
      <c r="AP54" s="261">
        <v>6.8177547261998719E-2</v>
      </c>
      <c r="AQ54" s="261">
        <v>5.9162322749972664E-2</v>
      </c>
      <c r="AR54" s="261">
        <v>5.5022156573116689E-2</v>
      </c>
      <c r="AS54" s="261">
        <v>5.5595903841963834E-2</v>
      </c>
      <c r="AT54" s="261">
        <v>4.8537134283570892E-2</v>
      </c>
      <c r="AU54" s="261">
        <v>5.0196420776953299E-2</v>
      </c>
      <c r="AV54" s="261">
        <v>5.9973141080011311E-2</v>
      </c>
      <c r="AW54" s="261">
        <v>5.3660116605484774E-2</v>
      </c>
      <c r="AX54" s="261">
        <v>6.4412824338585833E-2</v>
      </c>
      <c r="AY54" s="261">
        <v>4.3101811415334368E-2</v>
      </c>
      <c r="AZ54" s="261">
        <v>6.2139335804639428E-2</v>
      </c>
      <c r="BA54" s="261">
        <v>4.7385021638670873E-2</v>
      </c>
      <c r="BB54" s="261">
        <v>7.1234872708139399E-2</v>
      </c>
      <c r="BC54" s="261">
        <v>7.7226716692070194E-2</v>
      </c>
      <c r="BD54" s="261">
        <v>5.7863958140966454E-2</v>
      </c>
      <c r="BE54" s="261">
        <v>3.7185968137254902E-2</v>
      </c>
      <c r="BF54" s="261">
        <v>6.6197657448639743E-2</v>
      </c>
      <c r="BG54" s="261">
        <v>5.9268734676473721E-2</v>
      </c>
      <c r="BH54" s="261">
        <v>4.3198631919402208E-2</v>
      </c>
      <c r="BI54" s="261">
        <v>6.3944653283212027E-2</v>
      </c>
      <c r="BJ54" s="261">
        <v>4.9790765302503724E-2</v>
      </c>
      <c r="BK54" s="261">
        <v>6.9715707714350345E-2</v>
      </c>
      <c r="BL54" s="261">
        <v>5.8786299329858523E-2</v>
      </c>
      <c r="BM54" s="261">
        <v>5.9510315121287689E-2</v>
      </c>
      <c r="BN54" s="261">
        <v>3.7849017580144778E-2</v>
      </c>
      <c r="BO54" s="261">
        <v>3.8803317535545022E-2</v>
      </c>
      <c r="BP54" s="261">
        <v>5.7675379846147956E-2</v>
      </c>
      <c r="BQ54" s="261">
        <v>5.2721866422689848E-2</v>
      </c>
      <c r="BR54" s="261">
        <v>5.5933343296966073E-2</v>
      </c>
      <c r="BS54" s="261">
        <v>5.4053025980448095E-2</v>
      </c>
      <c r="BT54" s="261">
        <v>5.5351615921687178E-2</v>
      </c>
      <c r="BU54" s="261">
        <v>4.2045214451721949E-2</v>
      </c>
      <c r="BV54" s="261">
        <v>5.1952295376572456E-2</v>
      </c>
      <c r="BW54" s="261">
        <v>6.829592439456586E-2</v>
      </c>
      <c r="BX54" s="261">
        <v>5.031536186437658E-2</v>
      </c>
      <c r="BY54" s="261">
        <v>4.7362712409110996E-2</v>
      </c>
      <c r="BZ54" s="261">
        <v>5.7971584871502224E-2</v>
      </c>
      <c r="CA54" s="261">
        <v>6.1719295523314455E-2</v>
      </c>
      <c r="CB54" s="261">
        <v>4.6562887450061992E-2</v>
      </c>
      <c r="CC54" s="261">
        <v>5.7333439212260778E-2</v>
      </c>
      <c r="CD54" s="261">
        <v>5.2732649690824598E-2</v>
      </c>
    </row>
    <row r="55" spans="1:82" ht="15.95" customHeight="1" x14ac:dyDescent="0.25">
      <c r="A55" s="260" t="s">
        <v>2190</v>
      </c>
      <c r="B55" s="275">
        <v>4.3388759738070312E-2</v>
      </c>
      <c r="C55" s="261">
        <v>3.8236062207893953E-2</v>
      </c>
      <c r="D55" s="261">
        <v>4.58783827753865E-2</v>
      </c>
      <c r="E55" s="261">
        <v>4.6672545349841638E-2</v>
      </c>
      <c r="F55" s="261">
        <v>4.6000335253689996E-2</v>
      </c>
      <c r="G55" s="261">
        <v>4.7051396995590362E-2</v>
      </c>
      <c r="H55" s="261">
        <v>4.0560132653858508E-2</v>
      </c>
      <c r="I55" s="261">
        <v>4.1951919878136325E-2</v>
      </c>
      <c r="J55" s="261">
        <v>3.8979792444131287E-2</v>
      </c>
      <c r="K55" s="261">
        <v>4.1390892028054925E-2</v>
      </c>
      <c r="L55" s="261">
        <v>4.6486761264538067E-2</v>
      </c>
      <c r="M55" s="261">
        <v>4.034174799236559E-2</v>
      </c>
      <c r="N55" s="261">
        <v>4.9342255411215889E-2</v>
      </c>
      <c r="O55" s="261">
        <v>4.5291809043859731E-2</v>
      </c>
      <c r="P55" s="261">
        <v>3.6890011978979953E-2</v>
      </c>
      <c r="Q55" s="261">
        <v>4.2626789896136864E-2</v>
      </c>
      <c r="R55" s="261">
        <v>4.1464593138746217E-2</v>
      </c>
      <c r="S55" s="261">
        <v>4.750366474088126E-2</v>
      </c>
      <c r="T55" s="261">
        <v>4.3200855462484408E-2</v>
      </c>
      <c r="U55" s="261">
        <v>3.8788412939663466E-2</v>
      </c>
      <c r="V55" s="261">
        <v>4.0059359834884137E-2</v>
      </c>
      <c r="W55" s="261">
        <v>4.007550714747822E-2</v>
      </c>
      <c r="X55" s="261">
        <v>3.5989650487621254E-2</v>
      </c>
      <c r="Y55" s="261">
        <v>4.2555872584405179E-2</v>
      </c>
      <c r="Z55" s="261">
        <v>4.4357691199203499E-2</v>
      </c>
      <c r="AA55" s="261">
        <v>4.3600623111944986E-2</v>
      </c>
      <c r="AB55" s="261">
        <v>4.6360195903829032E-2</v>
      </c>
      <c r="AC55" s="261">
        <v>4.4856002775850105E-2</v>
      </c>
      <c r="AD55" s="261">
        <v>4.137795732006385E-2</v>
      </c>
      <c r="AE55" s="261">
        <v>4.3117085031953648E-2</v>
      </c>
      <c r="AF55" s="261">
        <v>5.1895466440342312E-2</v>
      </c>
      <c r="AG55" s="261">
        <v>4.4348429363051174E-2</v>
      </c>
      <c r="AH55" s="261">
        <v>4.0604971755316389E-2</v>
      </c>
      <c r="AI55" s="261">
        <v>4.3106954046360307E-2</v>
      </c>
      <c r="AJ55" s="261">
        <v>4.3876069347982015E-2</v>
      </c>
      <c r="AK55" s="261">
        <v>4.763968682853955E-2</v>
      </c>
      <c r="AL55" s="261">
        <v>4.8002114630600466E-2</v>
      </c>
      <c r="AM55" s="261">
        <v>4.8112289052358287E-2</v>
      </c>
      <c r="AN55" s="261">
        <v>4.5598138201382192E-2</v>
      </c>
      <c r="AO55" s="261">
        <v>4.1373675564324766E-2</v>
      </c>
      <c r="AP55" s="261">
        <v>3.472520160054636E-2</v>
      </c>
      <c r="AQ55" s="261">
        <v>4.486797348949749E-2</v>
      </c>
      <c r="AR55" s="261">
        <v>3.8549395438307224E-2</v>
      </c>
      <c r="AS55" s="261">
        <v>4.4608089851924451E-2</v>
      </c>
      <c r="AT55" s="261">
        <v>4.5421219844290053E-2</v>
      </c>
      <c r="AU55" s="261">
        <v>4.7417623431557247E-2</v>
      </c>
      <c r="AV55" s="261">
        <v>3.8801977015887355E-2</v>
      </c>
      <c r="AW55" s="261">
        <v>4.4680584401632889E-2</v>
      </c>
      <c r="AX55" s="261">
        <v>4.1150647774724297E-2</v>
      </c>
      <c r="AY55" s="261">
        <v>4.4971304107315722E-2</v>
      </c>
      <c r="AZ55" s="261">
        <v>4.4099203335040894E-2</v>
      </c>
      <c r="BA55" s="261">
        <v>4.8053867048903284E-2</v>
      </c>
      <c r="BB55" s="261">
        <v>4.3082627024232864E-2</v>
      </c>
      <c r="BC55" s="261">
        <v>4.8712985908868911E-2</v>
      </c>
      <c r="BD55" s="261">
        <v>4.5812895746009094E-2</v>
      </c>
      <c r="BE55" s="261">
        <v>3.8393843180563228E-2</v>
      </c>
      <c r="BF55" s="261">
        <v>4.2645069387828236E-2</v>
      </c>
      <c r="BG55" s="261">
        <v>4.792716545802532E-2</v>
      </c>
      <c r="BH55" s="261">
        <v>4.0160642570281124E-2</v>
      </c>
      <c r="BI55" s="261">
        <v>4.3924883144443531E-2</v>
      </c>
      <c r="BJ55" s="261">
        <v>3.9360523399989446E-2</v>
      </c>
      <c r="BK55" s="261">
        <v>4.1087823549880886E-2</v>
      </c>
      <c r="BL55" s="261">
        <v>4.0899506841580578E-2</v>
      </c>
      <c r="BM55" s="261">
        <v>4.3238181063196303E-2</v>
      </c>
      <c r="BN55" s="261">
        <v>4.5176889793840672E-2</v>
      </c>
      <c r="BO55" s="261">
        <v>4.7770360480640851E-2</v>
      </c>
      <c r="BP55" s="261">
        <v>4.1485011321774984E-2</v>
      </c>
      <c r="BQ55" s="261">
        <v>4.1270851324939774E-2</v>
      </c>
      <c r="BR55" s="261">
        <v>4.9990641961444884E-2</v>
      </c>
      <c r="BS55" s="261">
        <v>4.6101501683381729E-2</v>
      </c>
      <c r="BT55" s="261">
        <v>4.8157011148830392E-2</v>
      </c>
      <c r="BU55" s="261">
        <v>3.9007857309815347E-2</v>
      </c>
      <c r="BV55" s="261">
        <v>3.9896456020495304E-2</v>
      </c>
      <c r="BW55" s="261">
        <v>4.5323882302528214E-2</v>
      </c>
      <c r="BX55" s="261">
        <v>4.5662789665275684E-2</v>
      </c>
      <c r="BY55" s="261">
        <v>5.2036636443135269E-2</v>
      </c>
      <c r="BZ55" s="261">
        <v>4.6685105271218656E-2</v>
      </c>
      <c r="CA55" s="261">
        <v>4.1275599147722268E-2</v>
      </c>
      <c r="CB55" s="261">
        <v>3.8143358291010003E-2</v>
      </c>
      <c r="CC55" s="261">
        <v>4.3245772920692975E-2</v>
      </c>
      <c r="CD55" s="261">
        <v>4.3800096360211996E-2</v>
      </c>
    </row>
    <row r="56" spans="1:82" ht="15.95" customHeight="1" x14ac:dyDescent="0.25">
      <c r="A56" s="260" t="s">
        <v>2198</v>
      </c>
      <c r="B56" s="275">
        <v>0</v>
      </c>
      <c r="C56" s="261">
        <v>0</v>
      </c>
      <c r="D56" s="261">
        <v>0</v>
      </c>
      <c r="E56" s="261">
        <v>0</v>
      </c>
      <c r="F56" s="261">
        <v>0</v>
      </c>
      <c r="G56" s="261">
        <v>0</v>
      </c>
      <c r="H56" s="261">
        <v>0</v>
      </c>
      <c r="I56" s="261">
        <v>0</v>
      </c>
      <c r="J56" s="261">
        <v>0</v>
      </c>
      <c r="K56" s="261">
        <v>0</v>
      </c>
      <c r="L56" s="261">
        <v>0</v>
      </c>
      <c r="M56" s="261">
        <v>0</v>
      </c>
      <c r="N56" s="261">
        <v>0</v>
      </c>
      <c r="O56" s="261">
        <v>0</v>
      </c>
      <c r="P56" s="261">
        <v>0</v>
      </c>
      <c r="Q56" s="261">
        <v>0</v>
      </c>
      <c r="R56" s="261">
        <v>0</v>
      </c>
      <c r="S56" s="261">
        <v>0</v>
      </c>
      <c r="T56" s="261">
        <v>0</v>
      </c>
      <c r="U56" s="261">
        <v>0</v>
      </c>
      <c r="V56" s="261">
        <v>0</v>
      </c>
      <c r="W56" s="261">
        <v>0</v>
      </c>
      <c r="X56" s="261">
        <v>0</v>
      </c>
      <c r="Y56" s="261">
        <v>0</v>
      </c>
      <c r="Z56" s="261">
        <v>0</v>
      </c>
      <c r="AA56" s="261">
        <v>0</v>
      </c>
      <c r="AB56" s="261">
        <v>0</v>
      </c>
      <c r="AC56" s="261">
        <v>0</v>
      </c>
      <c r="AD56" s="261">
        <v>0</v>
      </c>
      <c r="AE56" s="261">
        <v>0</v>
      </c>
      <c r="AF56" s="261">
        <v>0</v>
      </c>
      <c r="AG56" s="261">
        <v>0</v>
      </c>
      <c r="AH56" s="261">
        <v>0</v>
      </c>
      <c r="AI56" s="261">
        <v>0</v>
      </c>
      <c r="AJ56" s="261">
        <v>0</v>
      </c>
      <c r="AK56" s="261">
        <v>0</v>
      </c>
      <c r="AL56" s="261">
        <v>0</v>
      </c>
      <c r="AM56" s="261">
        <v>0</v>
      </c>
      <c r="AN56" s="261">
        <v>0</v>
      </c>
      <c r="AO56" s="261">
        <v>0</v>
      </c>
      <c r="AP56" s="261">
        <v>0</v>
      </c>
      <c r="AQ56" s="261">
        <v>0</v>
      </c>
      <c r="AR56" s="261">
        <v>0</v>
      </c>
      <c r="AS56" s="261">
        <v>0</v>
      </c>
      <c r="AT56" s="261">
        <v>0</v>
      </c>
      <c r="AU56" s="261">
        <v>0</v>
      </c>
      <c r="AV56" s="261">
        <v>0</v>
      </c>
      <c r="AW56" s="261">
        <v>0</v>
      </c>
      <c r="AX56" s="261">
        <v>0</v>
      </c>
      <c r="AY56" s="261">
        <v>0</v>
      </c>
      <c r="AZ56" s="261">
        <v>0</v>
      </c>
      <c r="BA56" s="261">
        <v>0</v>
      </c>
      <c r="BB56" s="261">
        <v>0</v>
      </c>
      <c r="BC56" s="261">
        <v>0</v>
      </c>
      <c r="BD56" s="261">
        <v>0</v>
      </c>
      <c r="BE56" s="261">
        <v>0</v>
      </c>
      <c r="BF56" s="261">
        <v>0</v>
      </c>
      <c r="BG56" s="261">
        <v>0</v>
      </c>
      <c r="BH56" s="261">
        <v>0</v>
      </c>
      <c r="BI56" s="261">
        <v>0</v>
      </c>
      <c r="BJ56" s="261">
        <v>0</v>
      </c>
      <c r="BK56" s="261">
        <v>0</v>
      </c>
      <c r="BL56" s="261">
        <v>0</v>
      </c>
      <c r="BM56" s="261">
        <v>0</v>
      </c>
      <c r="BN56" s="261">
        <v>0</v>
      </c>
      <c r="BO56" s="261">
        <v>0</v>
      </c>
      <c r="BP56" s="261">
        <v>0</v>
      </c>
      <c r="BQ56" s="261">
        <v>0</v>
      </c>
      <c r="BR56" s="261">
        <v>0</v>
      </c>
      <c r="BS56" s="261">
        <v>0</v>
      </c>
      <c r="BT56" s="261">
        <v>0</v>
      </c>
      <c r="BU56" s="261">
        <v>0</v>
      </c>
      <c r="BV56" s="261">
        <v>0</v>
      </c>
      <c r="BW56" s="261">
        <v>0</v>
      </c>
      <c r="BX56" s="261">
        <v>0</v>
      </c>
      <c r="BY56" s="261">
        <v>0</v>
      </c>
      <c r="BZ56" s="261">
        <v>0</v>
      </c>
      <c r="CA56" s="261">
        <v>0</v>
      </c>
      <c r="CB56" s="261">
        <v>0</v>
      </c>
      <c r="CC56" s="261">
        <v>0</v>
      </c>
      <c r="CD56" s="261">
        <v>0</v>
      </c>
    </row>
    <row r="57" spans="1:82" ht="15.95" customHeight="1" x14ac:dyDescent="0.25">
      <c r="A57" s="260" t="s">
        <v>2199</v>
      </c>
      <c r="B57" s="275">
        <v>5.2385719052385718E-2</v>
      </c>
      <c r="C57" s="261">
        <v>5.6455722001426678E-2</v>
      </c>
      <c r="D57" s="261">
        <v>5.3221288515406161E-2</v>
      </c>
      <c r="E57" s="261">
        <v>5.3858921161825724E-2</v>
      </c>
      <c r="F57" s="261">
        <v>3.7965382103200523E-2</v>
      </c>
      <c r="G57" s="261">
        <v>3.007866728366497E-2</v>
      </c>
      <c r="H57" s="261">
        <v>4.9885508668629376E-2</v>
      </c>
      <c r="I57" s="261">
        <v>3.746617050067659E-2</v>
      </c>
      <c r="J57" s="261">
        <v>4.0180888131069757E-2</v>
      </c>
      <c r="K57" s="261">
        <v>4.5794167269221496E-2</v>
      </c>
      <c r="L57" s="261">
        <v>6.2290748898678416E-2</v>
      </c>
      <c r="M57" s="261">
        <v>4.9121580281443929E-2</v>
      </c>
      <c r="N57" s="261">
        <v>4.8894062863795114E-2</v>
      </c>
      <c r="O57" s="261">
        <v>4.7827470953366223E-2</v>
      </c>
      <c r="P57" s="261">
        <v>5.5216831258050665E-2</v>
      </c>
      <c r="Q57" s="261">
        <v>5.2338723700226047E-2</v>
      </c>
      <c r="R57" s="261">
        <v>4.1928403844698404E-2</v>
      </c>
      <c r="S57" s="261">
        <v>5.3635280095351609E-2</v>
      </c>
      <c r="T57" s="261">
        <v>4.9414407187550136E-2</v>
      </c>
      <c r="U57" s="261">
        <v>4.2887654848355404E-2</v>
      </c>
      <c r="V57" s="261">
        <v>6.0623183726186629E-2</v>
      </c>
      <c r="W57" s="261">
        <v>5.2988242978445461E-2</v>
      </c>
      <c r="X57" s="261">
        <v>3.8930186221166375E-2</v>
      </c>
      <c r="Y57" s="261">
        <v>4.9109414758269722E-2</v>
      </c>
      <c r="Z57" s="261">
        <v>6.7969712977636904E-2</v>
      </c>
      <c r="AA57" s="261">
        <v>5.3781098612365547E-2</v>
      </c>
      <c r="AB57" s="261">
        <v>6.026617560893948E-2</v>
      </c>
      <c r="AC57" s="261">
        <v>6.3228238519533922E-2</v>
      </c>
      <c r="AD57" s="261">
        <v>5.8482142857142858E-2</v>
      </c>
      <c r="AE57" s="261">
        <v>6.1575715644728878E-2</v>
      </c>
      <c r="AF57" s="261">
        <v>6.3608264193915728E-2</v>
      </c>
      <c r="AG57" s="261">
        <v>7.0216049382716056E-2</v>
      </c>
      <c r="AH57" s="261">
        <v>5.0854419980282617E-2</v>
      </c>
      <c r="AI57" s="261">
        <v>5.9561396023551497E-2</v>
      </c>
      <c r="AJ57" s="261">
        <v>4.510739856801909E-2</v>
      </c>
      <c r="AK57" s="261">
        <v>5.0783972125435541E-2</v>
      </c>
      <c r="AL57" s="261">
        <v>6.6163451682042684E-2</v>
      </c>
      <c r="AM57" s="261">
        <v>5.3325544521405324E-2</v>
      </c>
      <c r="AN57" s="261">
        <v>5.9018342391304345E-2</v>
      </c>
      <c r="AO57" s="261">
        <v>6.0142880877222131E-2</v>
      </c>
      <c r="AP57" s="261">
        <v>2.5317527519051652E-2</v>
      </c>
      <c r="AQ57" s="261">
        <v>4.2086238058352696E-2</v>
      </c>
      <c r="AR57" s="261">
        <v>3.8687837511082457E-2</v>
      </c>
      <c r="AS57" s="261">
        <v>4.0745341614906831E-2</v>
      </c>
      <c r="AT57" s="261">
        <v>5.1368218915026402E-2</v>
      </c>
      <c r="AU57" s="261">
        <v>5.6855895196506551E-2</v>
      </c>
      <c r="AV57" s="261">
        <v>6.209759403592003E-2</v>
      </c>
      <c r="AW57" s="261">
        <v>4.1485475734910418E-2</v>
      </c>
      <c r="AX57" s="261">
        <v>6.1314646964734557E-2</v>
      </c>
      <c r="AY57" s="261">
        <v>3.8834951456310676E-2</v>
      </c>
      <c r="AZ57" s="261">
        <v>5.1531237239689671E-2</v>
      </c>
      <c r="BA57" s="261">
        <v>5.6743002544529263E-2</v>
      </c>
      <c r="BB57" s="261">
        <v>4.776907356948229E-2</v>
      </c>
      <c r="BC57" s="261">
        <v>4.5839957604663487E-2</v>
      </c>
      <c r="BD57" s="261">
        <v>6.0047319898833322E-2</v>
      </c>
      <c r="BE57" s="261">
        <v>7.1176361271139188E-2</v>
      </c>
      <c r="BF57" s="261">
        <v>4.4942774727831022E-2</v>
      </c>
      <c r="BG57" s="261">
        <v>4.7102959566486038E-2</v>
      </c>
      <c r="BH57" s="261">
        <v>6.2413674033149173E-2</v>
      </c>
      <c r="BI57" s="261">
        <v>5.1046097751540932E-2</v>
      </c>
      <c r="BJ57" s="261">
        <v>3.9270568278201863E-2</v>
      </c>
      <c r="BK57" s="261">
        <v>7.3442906574394465E-2</v>
      </c>
      <c r="BL57" s="261">
        <v>3.6346451280288711E-2</v>
      </c>
      <c r="BM57" s="261">
        <v>4.7255962408014898E-2</v>
      </c>
      <c r="BN57" s="261">
        <v>6.4828614008941882E-2</v>
      </c>
      <c r="BO57" s="261">
        <v>6.3186026534313253E-2</v>
      </c>
      <c r="BP57" s="261">
        <v>6.7598359410603062E-2</v>
      </c>
      <c r="BQ57" s="261">
        <v>6.3523409857648316E-2</v>
      </c>
      <c r="BR57" s="261">
        <v>7.3888091822094687E-2</v>
      </c>
      <c r="BS57" s="261">
        <v>5.9665271966527197E-2</v>
      </c>
      <c r="BT57" s="261">
        <v>3.8625954198473283E-2</v>
      </c>
      <c r="BU57" s="261">
        <v>5.3331260203684991E-2</v>
      </c>
      <c r="BV57" s="261">
        <v>4.2667099286177804E-2</v>
      </c>
      <c r="BW57" s="261">
        <v>4.5279620076967168E-2</v>
      </c>
      <c r="BX57" s="261">
        <v>6.0328898743532887E-2</v>
      </c>
      <c r="BY57" s="261">
        <v>5.757103642703465E-2</v>
      </c>
      <c r="BZ57" s="261">
        <v>3.8755234419903112E-2</v>
      </c>
      <c r="CA57" s="261">
        <v>7.1817004747518343E-2</v>
      </c>
      <c r="CB57" s="261">
        <v>6.238648029692806E-2</v>
      </c>
      <c r="CC57" s="261">
        <v>4.6848642846189233E-2</v>
      </c>
      <c r="CD57" s="261">
        <v>5.4152664426308207E-2</v>
      </c>
    </row>
    <row r="58" spans="1:82" ht="15.95" customHeight="1" x14ac:dyDescent="0.25">
      <c r="A58" s="260" t="s">
        <v>2200</v>
      </c>
      <c r="B58" s="275">
        <v>0</v>
      </c>
      <c r="C58" s="261">
        <v>0</v>
      </c>
      <c r="D58" s="261">
        <v>0</v>
      </c>
      <c r="E58" s="261">
        <v>0</v>
      </c>
      <c r="F58" s="261">
        <v>0</v>
      </c>
      <c r="G58" s="261">
        <v>0</v>
      </c>
      <c r="H58" s="261">
        <v>0</v>
      </c>
      <c r="I58" s="261">
        <v>0</v>
      </c>
      <c r="J58" s="261">
        <v>0</v>
      </c>
      <c r="K58" s="261">
        <v>0</v>
      </c>
      <c r="L58" s="261">
        <v>0</v>
      </c>
      <c r="M58" s="261">
        <v>0</v>
      </c>
      <c r="N58" s="261">
        <v>0</v>
      </c>
      <c r="O58" s="261">
        <v>0</v>
      </c>
      <c r="P58" s="261">
        <v>0</v>
      </c>
      <c r="Q58" s="261">
        <v>0</v>
      </c>
      <c r="R58" s="261">
        <v>0</v>
      </c>
      <c r="S58" s="261">
        <v>0</v>
      </c>
      <c r="T58" s="261">
        <v>0</v>
      </c>
      <c r="U58" s="261">
        <v>0</v>
      </c>
      <c r="V58" s="261">
        <v>0</v>
      </c>
      <c r="W58" s="261">
        <v>0</v>
      </c>
      <c r="X58" s="261">
        <v>0</v>
      </c>
      <c r="Y58" s="261">
        <v>0</v>
      </c>
      <c r="Z58" s="261">
        <v>0</v>
      </c>
      <c r="AA58" s="261">
        <v>0</v>
      </c>
      <c r="AB58" s="261">
        <v>0</v>
      </c>
      <c r="AC58" s="261">
        <v>0</v>
      </c>
      <c r="AD58" s="261">
        <v>0</v>
      </c>
      <c r="AE58" s="261">
        <v>0</v>
      </c>
      <c r="AF58" s="261">
        <v>0</v>
      </c>
      <c r="AG58" s="261">
        <v>0</v>
      </c>
      <c r="AH58" s="261">
        <v>0</v>
      </c>
      <c r="AI58" s="261">
        <v>0</v>
      </c>
      <c r="AJ58" s="261">
        <v>0</v>
      </c>
      <c r="AK58" s="261">
        <v>0</v>
      </c>
      <c r="AL58" s="261">
        <v>0</v>
      </c>
      <c r="AM58" s="261">
        <v>0</v>
      </c>
      <c r="AN58" s="261">
        <v>0</v>
      </c>
      <c r="AO58" s="261">
        <v>0</v>
      </c>
      <c r="AP58" s="261">
        <v>0</v>
      </c>
      <c r="AQ58" s="261">
        <v>0</v>
      </c>
      <c r="AR58" s="261">
        <v>0</v>
      </c>
      <c r="AS58" s="261">
        <v>0</v>
      </c>
      <c r="AT58" s="261">
        <v>0</v>
      </c>
      <c r="AU58" s="261">
        <v>0</v>
      </c>
      <c r="AV58" s="261">
        <v>0</v>
      </c>
      <c r="AW58" s="261">
        <v>0</v>
      </c>
      <c r="AX58" s="261">
        <v>0</v>
      </c>
      <c r="AY58" s="261">
        <v>0</v>
      </c>
      <c r="AZ58" s="261">
        <v>0</v>
      </c>
      <c r="BA58" s="261">
        <v>0</v>
      </c>
      <c r="BB58" s="261">
        <v>0</v>
      </c>
      <c r="BC58" s="261">
        <v>0</v>
      </c>
      <c r="BD58" s="261">
        <v>0</v>
      </c>
      <c r="BE58" s="261">
        <v>0</v>
      </c>
      <c r="BF58" s="261">
        <v>0</v>
      </c>
      <c r="BG58" s="261">
        <v>0</v>
      </c>
      <c r="BH58" s="261">
        <v>0</v>
      </c>
      <c r="BI58" s="261">
        <v>0</v>
      </c>
      <c r="BJ58" s="261">
        <v>0</v>
      </c>
      <c r="BK58" s="261">
        <v>0</v>
      </c>
      <c r="BL58" s="261">
        <v>0</v>
      </c>
      <c r="BM58" s="261">
        <v>0</v>
      </c>
      <c r="BN58" s="261">
        <v>0</v>
      </c>
      <c r="BO58" s="261">
        <v>0</v>
      </c>
      <c r="BP58" s="261">
        <v>0</v>
      </c>
      <c r="BQ58" s="261">
        <v>0</v>
      </c>
      <c r="BR58" s="261">
        <v>0</v>
      </c>
      <c r="BS58" s="261">
        <v>0</v>
      </c>
      <c r="BT58" s="261">
        <v>0</v>
      </c>
      <c r="BU58" s="261">
        <v>0</v>
      </c>
      <c r="BV58" s="261">
        <v>0</v>
      </c>
      <c r="BW58" s="261">
        <v>0</v>
      </c>
      <c r="BX58" s="261">
        <v>0</v>
      </c>
      <c r="BY58" s="261">
        <v>0</v>
      </c>
      <c r="BZ58" s="261">
        <v>0</v>
      </c>
      <c r="CA58" s="261">
        <v>0</v>
      </c>
      <c r="CB58" s="261">
        <v>0</v>
      </c>
      <c r="CC58" s="261">
        <v>0</v>
      </c>
      <c r="CD58" s="261">
        <v>0</v>
      </c>
    </row>
    <row r="59" spans="1:82" ht="15.95" customHeight="1" x14ac:dyDescent="0.25">
      <c r="B59" s="276" t="s">
        <v>2364</v>
      </c>
    </row>
    <row r="60" spans="1:82" ht="15.95" customHeight="1" x14ac:dyDescent="0.25">
      <c r="A60" s="260" t="s">
        <v>2192</v>
      </c>
      <c r="B60" s="277">
        <f t="shared" ref="B60:B67" si="6">1.64*(4/80*SUM(C60:CD60))^0.5</f>
        <v>1.2559326028355355E-2</v>
      </c>
      <c r="C60">
        <f t="shared" ref="C60:BN63" si="7">(C51-$B51)^2</f>
        <v>3.4251108443727449E-5</v>
      </c>
      <c r="D60">
        <f t="shared" si="7"/>
        <v>1.2705182558653534E-7</v>
      </c>
      <c r="E60">
        <f t="shared" si="7"/>
        <v>4.6396561231978799E-5</v>
      </c>
      <c r="F60">
        <f t="shared" si="7"/>
        <v>1.5454401125437555E-5</v>
      </c>
      <c r="G60">
        <f t="shared" si="7"/>
        <v>2.2224175622929681E-5</v>
      </c>
      <c r="H60">
        <f t="shared" si="7"/>
        <v>3.086389763691628E-5</v>
      </c>
      <c r="I60">
        <f t="shared" si="7"/>
        <v>9.1424208880721734E-6</v>
      </c>
      <c r="J60">
        <f t="shared" si="7"/>
        <v>4.2680349148089163E-6</v>
      </c>
      <c r="K60">
        <f t="shared" si="7"/>
        <v>1.1475857854795225E-5</v>
      </c>
      <c r="L60">
        <f t="shared" si="7"/>
        <v>6.1518945852868646E-5</v>
      </c>
      <c r="M60">
        <f t="shared" si="7"/>
        <v>4.2272207288597663E-7</v>
      </c>
      <c r="N60">
        <f t="shared" si="7"/>
        <v>3.5407616516224015E-6</v>
      </c>
      <c r="O60">
        <f t="shared" si="7"/>
        <v>2.3891580675844037E-5</v>
      </c>
      <c r="P60">
        <f t="shared" si="7"/>
        <v>1.0420462431831373E-5</v>
      </c>
      <c r="Q60">
        <f t="shared" si="7"/>
        <v>2.0003976979459208E-5</v>
      </c>
      <c r="R60">
        <f t="shared" si="7"/>
        <v>2.3274407761058902E-7</v>
      </c>
      <c r="S60">
        <f t="shared" si="7"/>
        <v>7.9019287681063186E-6</v>
      </c>
      <c r="T60">
        <f t="shared" si="7"/>
        <v>3.4029409886032358E-5</v>
      </c>
      <c r="U60">
        <f t="shared" si="7"/>
        <v>8.0164441291564261E-6</v>
      </c>
      <c r="V60">
        <f t="shared" si="7"/>
        <v>7.4044727401856982E-6</v>
      </c>
      <c r="W60">
        <f t="shared" si="7"/>
        <v>5.04073556346283E-5</v>
      </c>
      <c r="X60">
        <f t="shared" si="7"/>
        <v>1.5333596789086792E-6</v>
      </c>
      <c r="Y60">
        <f t="shared" si="7"/>
        <v>4.5785937525636986E-9</v>
      </c>
      <c r="Z60">
        <f t="shared" si="7"/>
        <v>2.0753749235714607E-5</v>
      </c>
      <c r="AA60">
        <f t="shared" si="7"/>
        <v>1.2302042920158334E-6</v>
      </c>
      <c r="AB60">
        <f t="shared" si="7"/>
        <v>6.3319049321962172E-5</v>
      </c>
      <c r="AC60">
        <f t="shared" si="7"/>
        <v>3.5178554388987165E-5</v>
      </c>
      <c r="AD60">
        <f t="shared" si="7"/>
        <v>8.4007800190226875E-6</v>
      </c>
      <c r="AE60">
        <f t="shared" si="7"/>
        <v>6.8734225283694297E-5</v>
      </c>
      <c r="AF60">
        <f t="shared" si="7"/>
        <v>1.490515076698925E-6</v>
      </c>
      <c r="AG60">
        <f t="shared" si="7"/>
        <v>8.4927544726596195E-5</v>
      </c>
      <c r="AH60">
        <f t="shared" si="7"/>
        <v>4.9422571236783958E-7</v>
      </c>
      <c r="AI60">
        <f t="shared" si="7"/>
        <v>1.5554599287734495E-7</v>
      </c>
      <c r="AJ60">
        <f t="shared" si="7"/>
        <v>1.4938394643243596E-5</v>
      </c>
      <c r="AK60">
        <f t="shared" si="7"/>
        <v>1.8912739689452434E-7</v>
      </c>
      <c r="AL60">
        <f t="shared" si="7"/>
        <v>7.4948210319757569E-6</v>
      </c>
      <c r="AM60">
        <f t="shared" si="7"/>
        <v>8.8349128268097682E-6</v>
      </c>
      <c r="AN60">
        <f t="shared" si="7"/>
        <v>1.0775778327549964E-6</v>
      </c>
      <c r="AO60">
        <f t="shared" si="7"/>
        <v>4.2978609058399093E-6</v>
      </c>
      <c r="AP60">
        <f t="shared" si="7"/>
        <v>6.0017843526897934E-7</v>
      </c>
      <c r="AQ60">
        <f t="shared" si="7"/>
        <v>6.538677029810113E-5</v>
      </c>
      <c r="AR60">
        <f t="shared" si="7"/>
        <v>4.2356594037378895E-6</v>
      </c>
      <c r="AS60">
        <f t="shared" si="7"/>
        <v>2.5955613067528575E-6</v>
      </c>
      <c r="AT60">
        <f t="shared" si="7"/>
        <v>6.6146092676738376E-6</v>
      </c>
      <c r="AU60">
        <f t="shared" si="7"/>
        <v>1.8462814756610807E-7</v>
      </c>
      <c r="AV60">
        <f t="shared" si="7"/>
        <v>8.0562169788873439E-7</v>
      </c>
      <c r="AW60">
        <f t="shared" si="7"/>
        <v>9.6639047666350448E-6</v>
      </c>
      <c r="AX60">
        <f t="shared" si="7"/>
        <v>1.4492180422394875E-5</v>
      </c>
      <c r="AY60">
        <f t="shared" si="7"/>
        <v>6.3662472785950283E-5</v>
      </c>
      <c r="AZ60">
        <f t="shared" si="7"/>
        <v>4.5851615261288532E-7</v>
      </c>
      <c r="BA60">
        <f t="shared" si="7"/>
        <v>2.9154162970381621E-5</v>
      </c>
      <c r="BB60">
        <f t="shared" si="7"/>
        <v>1.8065557115749196E-7</v>
      </c>
      <c r="BC60">
        <f t="shared" si="7"/>
        <v>3.0083187888588199E-6</v>
      </c>
      <c r="BD60">
        <f t="shared" si="7"/>
        <v>3.4200352127906393E-6</v>
      </c>
      <c r="BE60">
        <f t="shared" si="7"/>
        <v>1.8870047385512977E-7</v>
      </c>
      <c r="BF60">
        <f t="shared" si="7"/>
        <v>4.8794280314608623E-5</v>
      </c>
      <c r="BG60">
        <f t="shared" si="7"/>
        <v>4.0278382528445512E-6</v>
      </c>
      <c r="BH60">
        <f t="shared" si="7"/>
        <v>3.3816716804784544E-5</v>
      </c>
      <c r="BI60">
        <f t="shared" si="7"/>
        <v>3.2525726978799553E-7</v>
      </c>
      <c r="BJ60">
        <f t="shared" si="7"/>
        <v>5.7318797109141387E-6</v>
      </c>
      <c r="BK60">
        <f t="shared" si="7"/>
        <v>3.8532433943645673E-7</v>
      </c>
      <c r="BL60">
        <f t="shared" si="7"/>
        <v>6.817595943753754E-8</v>
      </c>
      <c r="BM60">
        <f t="shared" si="7"/>
        <v>3.55653332959331E-6</v>
      </c>
      <c r="BN60">
        <f t="shared" si="7"/>
        <v>3.0431729335736763E-6</v>
      </c>
      <c r="BO60">
        <f t="shared" ref="BO60:CD67" si="8">(BO51-$B51)^2</f>
        <v>2.6553084037173398E-6</v>
      </c>
      <c r="BP60">
        <f t="shared" si="8"/>
        <v>2.4889662265611473E-7</v>
      </c>
      <c r="BQ60">
        <f t="shared" si="8"/>
        <v>4.0883924222870673E-8</v>
      </c>
      <c r="BR60">
        <f t="shared" si="8"/>
        <v>1.1646482019276089E-6</v>
      </c>
      <c r="BS60">
        <f t="shared" si="8"/>
        <v>2.6394804830552519E-6</v>
      </c>
      <c r="BT60">
        <f t="shared" si="8"/>
        <v>5.3420861235434062E-6</v>
      </c>
      <c r="BU60">
        <f t="shared" si="8"/>
        <v>1.9342004751066713E-5</v>
      </c>
      <c r="BV60">
        <f t="shared" si="8"/>
        <v>3.1063535388592459E-5</v>
      </c>
      <c r="BW60">
        <f t="shared" si="8"/>
        <v>4.1168364743622176E-6</v>
      </c>
      <c r="BX60">
        <f t="shared" si="8"/>
        <v>7.6831014516837958E-6</v>
      </c>
      <c r="BY60">
        <f t="shared" si="8"/>
        <v>2.0763015907530353E-5</v>
      </c>
      <c r="BZ60">
        <f t="shared" si="8"/>
        <v>1.4446246257147168E-6</v>
      </c>
      <c r="CA60">
        <f t="shared" si="8"/>
        <v>1.9308008519945419E-5</v>
      </c>
      <c r="CB60">
        <f t="shared" si="8"/>
        <v>5.8840635282008611E-6</v>
      </c>
      <c r="CC60">
        <f t="shared" si="8"/>
        <v>1.6128371494364146E-5</v>
      </c>
      <c r="CD60">
        <f t="shared" si="8"/>
        <v>5.6624004705682045E-6</v>
      </c>
    </row>
    <row r="61" spans="1:82" ht="15.95" customHeight="1" x14ac:dyDescent="0.25">
      <c r="A61" s="260" t="s">
        <v>2187</v>
      </c>
      <c r="B61" s="277">
        <f t="shared" si="6"/>
        <v>9.9947889293955042E-3</v>
      </c>
      <c r="C61">
        <f t="shared" si="7"/>
        <v>7.6842027790769903E-6</v>
      </c>
      <c r="D61">
        <f t="shared" si="7"/>
        <v>4.370575190829322E-5</v>
      </c>
      <c r="E61">
        <f t="shared" si="7"/>
        <v>4.9681317630916155E-8</v>
      </c>
      <c r="F61">
        <f t="shared" si="7"/>
        <v>2.0256059397930212E-6</v>
      </c>
      <c r="G61">
        <f t="shared" si="7"/>
        <v>4.8617134474269433E-6</v>
      </c>
      <c r="H61">
        <f t="shared" si="7"/>
        <v>5.5165965735522807E-7</v>
      </c>
      <c r="I61">
        <f t="shared" si="7"/>
        <v>8.8323650507275339E-5</v>
      </c>
      <c r="J61">
        <f t="shared" si="7"/>
        <v>1.3603093753725852E-6</v>
      </c>
      <c r="K61">
        <f t="shared" si="7"/>
        <v>6.8796547233250842E-7</v>
      </c>
      <c r="L61">
        <f t="shared" si="7"/>
        <v>1.8804135984502829E-6</v>
      </c>
      <c r="M61">
        <f t="shared" si="7"/>
        <v>2.1624780444773777E-7</v>
      </c>
      <c r="N61">
        <f t="shared" si="7"/>
        <v>1.1988374830667153E-6</v>
      </c>
      <c r="O61">
        <f t="shared" si="7"/>
        <v>1.0301593055610948E-5</v>
      </c>
      <c r="P61">
        <f t="shared" si="7"/>
        <v>6.3575848495934214E-6</v>
      </c>
      <c r="Q61">
        <f t="shared" si="7"/>
        <v>1.9578382387242135E-7</v>
      </c>
      <c r="R61">
        <f t="shared" si="7"/>
        <v>2.1306313557076756E-6</v>
      </c>
      <c r="S61">
        <f t="shared" si="7"/>
        <v>1.6841408903021193E-6</v>
      </c>
      <c r="T61">
        <f t="shared" si="7"/>
        <v>6.3195172138234394E-7</v>
      </c>
      <c r="U61">
        <f t="shared" si="7"/>
        <v>1.9950977707153798E-6</v>
      </c>
      <c r="V61">
        <f t="shared" si="7"/>
        <v>6.0536313158699141E-9</v>
      </c>
      <c r="W61">
        <f t="shared" si="7"/>
        <v>2.7772797786182382E-9</v>
      </c>
      <c r="X61">
        <f t="shared" si="7"/>
        <v>3.6128251097041569E-8</v>
      </c>
      <c r="Y61">
        <f t="shared" si="7"/>
        <v>1.8754944996049288E-6</v>
      </c>
      <c r="Z61">
        <f t="shared" si="7"/>
        <v>2.7819718006536053E-6</v>
      </c>
      <c r="AA61">
        <f t="shared" si="7"/>
        <v>3.7533624555570887E-6</v>
      </c>
      <c r="AB61">
        <f t="shared" si="7"/>
        <v>7.6189403418632239E-7</v>
      </c>
      <c r="AC61">
        <f t="shared" si="7"/>
        <v>6.7656183528867106E-8</v>
      </c>
      <c r="AD61">
        <f t="shared" si="7"/>
        <v>4.2676634155916035E-5</v>
      </c>
      <c r="AE61">
        <f t="shared" si="7"/>
        <v>7.0420260662365119E-6</v>
      </c>
      <c r="AF61">
        <f t="shared" si="7"/>
        <v>4.8522572857653492E-5</v>
      </c>
      <c r="AG61">
        <f t="shared" si="7"/>
        <v>2.7017354803769219E-5</v>
      </c>
      <c r="AH61">
        <f t="shared" si="7"/>
        <v>9.1968473796015628E-7</v>
      </c>
      <c r="AI61">
        <f t="shared" si="7"/>
        <v>2.7635429356716229E-6</v>
      </c>
      <c r="AJ61">
        <f t="shared" si="7"/>
        <v>2.6014909114594888E-8</v>
      </c>
      <c r="AK61">
        <f t="shared" si="7"/>
        <v>1.9126386691544002E-5</v>
      </c>
      <c r="AL61">
        <f t="shared" si="7"/>
        <v>3.5065415180587179E-8</v>
      </c>
      <c r="AM61">
        <f t="shared" si="7"/>
        <v>5.7974535867035514E-6</v>
      </c>
      <c r="AN61">
        <f t="shared" si="7"/>
        <v>1.7570204305636305E-5</v>
      </c>
      <c r="AO61">
        <f t="shared" si="7"/>
        <v>6.0231070648268763E-6</v>
      </c>
      <c r="AP61">
        <f t="shared" si="7"/>
        <v>2.0374811675803794E-5</v>
      </c>
      <c r="AQ61">
        <f t="shared" si="7"/>
        <v>2.1713737153537905E-5</v>
      </c>
      <c r="AR61">
        <f t="shared" si="7"/>
        <v>1.7125016181534123E-5</v>
      </c>
      <c r="AS61">
        <f t="shared" si="7"/>
        <v>7.5222520904782513E-6</v>
      </c>
      <c r="AT61">
        <f t="shared" si="7"/>
        <v>4.7837299647478847E-6</v>
      </c>
      <c r="AU61">
        <f t="shared" si="7"/>
        <v>4.8812189345535083E-6</v>
      </c>
      <c r="AV61">
        <f t="shared" si="7"/>
        <v>4.6814374491167673E-6</v>
      </c>
      <c r="AW61">
        <f t="shared" si="7"/>
        <v>1.8687249183953676E-5</v>
      </c>
      <c r="AX61">
        <f t="shared" si="7"/>
        <v>1.6327148244313524E-5</v>
      </c>
      <c r="AY61">
        <f t="shared" si="7"/>
        <v>4.8811623101040104E-6</v>
      </c>
      <c r="AZ61">
        <f t="shared" si="7"/>
        <v>8.7516334796671462E-6</v>
      </c>
      <c r="BA61">
        <f t="shared" si="7"/>
        <v>3.7125105917854763E-7</v>
      </c>
      <c r="BB61">
        <f t="shared" si="7"/>
        <v>3.5786570296023979E-7</v>
      </c>
      <c r="BC61">
        <f t="shared" si="7"/>
        <v>3.5970263921821968E-6</v>
      </c>
      <c r="BD61">
        <f t="shared" si="7"/>
        <v>7.3515456716770944E-6</v>
      </c>
      <c r="BE61">
        <f t="shared" si="7"/>
        <v>2.5910788425070172E-6</v>
      </c>
      <c r="BF61">
        <f t="shared" si="7"/>
        <v>2.6057561845642895E-7</v>
      </c>
      <c r="BG61">
        <f t="shared" si="7"/>
        <v>1.6998454478813151E-6</v>
      </c>
      <c r="BH61">
        <f t="shared" si="7"/>
        <v>1.1381731633277374E-5</v>
      </c>
      <c r="BI61">
        <f t="shared" si="7"/>
        <v>1.6663097513441955E-5</v>
      </c>
      <c r="BJ61">
        <f t="shared" si="7"/>
        <v>9.3302799583223246E-6</v>
      </c>
      <c r="BK61">
        <f t="shared" si="7"/>
        <v>1.4311683546225066E-7</v>
      </c>
      <c r="BL61">
        <f t="shared" si="7"/>
        <v>2.7406177230564177E-5</v>
      </c>
      <c r="BM61">
        <f t="shared" si="7"/>
        <v>5.354133382826584E-5</v>
      </c>
      <c r="BN61">
        <f t="shared" si="7"/>
        <v>6.993320665285874E-7</v>
      </c>
      <c r="BO61">
        <f t="shared" si="8"/>
        <v>1.0369045755498923E-5</v>
      </c>
      <c r="BP61">
        <f t="shared" si="8"/>
        <v>2.224110324138446E-10</v>
      </c>
      <c r="BQ61">
        <f t="shared" si="8"/>
        <v>5.6079364140501728E-7</v>
      </c>
      <c r="BR61">
        <f t="shared" si="8"/>
        <v>1.4467620089247608E-5</v>
      </c>
      <c r="BS61">
        <f t="shared" si="8"/>
        <v>1.4424562423135344E-6</v>
      </c>
      <c r="BT61">
        <f t="shared" si="8"/>
        <v>1.0443048124248659E-5</v>
      </c>
      <c r="BU61">
        <f t="shared" si="8"/>
        <v>2.0479070199767574E-7</v>
      </c>
      <c r="BV61">
        <f t="shared" si="8"/>
        <v>3.03675097249912E-6</v>
      </c>
      <c r="BW61">
        <f t="shared" si="8"/>
        <v>1.6760141744691867E-6</v>
      </c>
      <c r="BX61">
        <f t="shared" si="8"/>
        <v>4.9691247121133816E-6</v>
      </c>
      <c r="BY61">
        <f t="shared" si="8"/>
        <v>5.102140293411483E-5</v>
      </c>
      <c r="BZ61">
        <f t="shared" si="8"/>
        <v>1.712557051301374E-7</v>
      </c>
      <c r="CA61">
        <f t="shared" si="8"/>
        <v>1.8850529088584194E-6</v>
      </c>
      <c r="CB61">
        <f t="shared" si="8"/>
        <v>9.4226896967310402E-8</v>
      </c>
      <c r="CC61">
        <f t="shared" si="8"/>
        <v>2.7369382237486698E-7</v>
      </c>
      <c r="CD61">
        <f t="shared" si="8"/>
        <v>1.4442841340727111E-5</v>
      </c>
    </row>
    <row r="62" spans="1:82" ht="15.95" customHeight="1" x14ac:dyDescent="0.25">
      <c r="A62" s="260" t="s">
        <v>2188</v>
      </c>
      <c r="B62" s="277">
        <f t="shared" si="6"/>
        <v>1.1165259403395222E-2</v>
      </c>
      <c r="C62">
        <f t="shared" si="7"/>
        <v>5.1388096050038911E-6</v>
      </c>
      <c r="D62">
        <f t="shared" si="7"/>
        <v>7.0900566823683245E-7</v>
      </c>
      <c r="E62">
        <f t="shared" si="7"/>
        <v>1.179479334343932E-4</v>
      </c>
      <c r="F62">
        <f t="shared" si="7"/>
        <v>8.8688538187383932E-6</v>
      </c>
      <c r="G62">
        <f t="shared" si="7"/>
        <v>7.8061024543552815E-6</v>
      </c>
      <c r="H62">
        <f t="shared" si="7"/>
        <v>1.0531201710120291E-5</v>
      </c>
      <c r="I62">
        <f t="shared" si="7"/>
        <v>1.2640754578255796E-6</v>
      </c>
      <c r="J62">
        <f t="shared" si="7"/>
        <v>1.5271523168999693E-6</v>
      </c>
      <c r="K62">
        <f t="shared" si="7"/>
        <v>3.1429825821344718E-5</v>
      </c>
      <c r="L62">
        <f t="shared" si="7"/>
        <v>2.4753744873144419E-6</v>
      </c>
      <c r="M62">
        <f t="shared" si="7"/>
        <v>1.1109121703552509E-5</v>
      </c>
      <c r="N62">
        <f t="shared" si="7"/>
        <v>4.374638960299418E-6</v>
      </c>
      <c r="O62">
        <f t="shared" si="7"/>
        <v>3.1454961473251674E-6</v>
      </c>
      <c r="P62">
        <f t="shared" si="7"/>
        <v>1.2658608722958827E-7</v>
      </c>
      <c r="Q62">
        <f t="shared" si="7"/>
        <v>2.6402291610979361E-5</v>
      </c>
      <c r="R62">
        <f t="shared" si="7"/>
        <v>1.5436155075080912E-5</v>
      </c>
      <c r="S62">
        <f t="shared" si="7"/>
        <v>3.0404787885406062E-5</v>
      </c>
      <c r="T62">
        <f t="shared" si="7"/>
        <v>5.007978929186811E-5</v>
      </c>
      <c r="U62">
        <f t="shared" si="7"/>
        <v>9.7390500540991824E-6</v>
      </c>
      <c r="V62">
        <f t="shared" si="7"/>
        <v>1.6653454501386249E-6</v>
      </c>
      <c r="W62">
        <f t="shared" si="7"/>
        <v>1.2821570947288943E-5</v>
      </c>
      <c r="X62">
        <f t="shared" si="7"/>
        <v>3.3377312775854827E-5</v>
      </c>
      <c r="Y62">
        <f t="shared" si="7"/>
        <v>2.0646145027797328E-6</v>
      </c>
      <c r="Z62">
        <f t="shared" si="7"/>
        <v>1.9101831506720959E-5</v>
      </c>
      <c r="AA62">
        <f t="shared" si="7"/>
        <v>3.1907162927335785E-9</v>
      </c>
      <c r="AB62">
        <f t="shared" si="7"/>
        <v>3.6332571917791791E-6</v>
      </c>
      <c r="AC62">
        <f t="shared" si="7"/>
        <v>1.3125534772854917E-6</v>
      </c>
      <c r="AD62">
        <f t="shared" si="7"/>
        <v>8.9396376705264373E-6</v>
      </c>
      <c r="AE62">
        <f t="shared" si="7"/>
        <v>4.1096358273933698E-6</v>
      </c>
      <c r="AF62">
        <f t="shared" si="7"/>
        <v>6.6479968925955335E-6</v>
      </c>
      <c r="AG62">
        <f t="shared" si="7"/>
        <v>2.4965051537223794E-6</v>
      </c>
      <c r="AH62">
        <f t="shared" si="7"/>
        <v>3.1160579140784855E-5</v>
      </c>
      <c r="AI62">
        <f t="shared" si="7"/>
        <v>7.1607110547608706E-6</v>
      </c>
      <c r="AJ62">
        <f t="shared" si="7"/>
        <v>3.5004599381658702E-6</v>
      </c>
      <c r="AK62">
        <f t="shared" si="7"/>
        <v>3.2873141882351555E-6</v>
      </c>
      <c r="AL62">
        <f t="shared" si="7"/>
        <v>4.2254602864758933E-7</v>
      </c>
      <c r="AM62">
        <f t="shared" si="7"/>
        <v>1.5476137118346244E-5</v>
      </c>
      <c r="AN62">
        <f t="shared" si="7"/>
        <v>2.7952547437328007E-7</v>
      </c>
      <c r="AO62">
        <f t="shared" si="7"/>
        <v>1.7262908817888314E-5</v>
      </c>
      <c r="AP62">
        <f t="shared" si="7"/>
        <v>7.136404652153605E-8</v>
      </c>
      <c r="AQ62">
        <f t="shared" si="7"/>
        <v>4.6490261118910481E-5</v>
      </c>
      <c r="AR62">
        <f t="shared" si="7"/>
        <v>2.0692077899936919E-5</v>
      </c>
      <c r="AS62">
        <f t="shared" si="7"/>
        <v>1.6953880346650547E-5</v>
      </c>
      <c r="AT62">
        <f t="shared" si="7"/>
        <v>1.893212676177539E-5</v>
      </c>
      <c r="AU62">
        <f t="shared" si="7"/>
        <v>6.1310775811365997E-6</v>
      </c>
      <c r="AV62">
        <f t="shared" si="7"/>
        <v>2.3769178264895794E-5</v>
      </c>
      <c r="AW62">
        <f t="shared" si="7"/>
        <v>4.7804836320857538E-6</v>
      </c>
      <c r="AX62">
        <f t="shared" si="7"/>
        <v>5.4387751297501546E-6</v>
      </c>
      <c r="AY62">
        <f t="shared" si="7"/>
        <v>9.3971085427424905E-6</v>
      </c>
      <c r="AZ62">
        <f t="shared" si="7"/>
        <v>3.1118470543762077E-7</v>
      </c>
      <c r="BA62">
        <f t="shared" si="7"/>
        <v>6.590762119862919E-7</v>
      </c>
      <c r="BB62">
        <f t="shared" si="7"/>
        <v>4.7874789510025213E-7</v>
      </c>
      <c r="BC62">
        <f t="shared" si="7"/>
        <v>4.3271293935276175E-6</v>
      </c>
      <c r="BD62">
        <f t="shared" si="7"/>
        <v>8.8655906472223588E-6</v>
      </c>
      <c r="BE62">
        <f t="shared" si="7"/>
        <v>1.1362015813612968E-5</v>
      </c>
      <c r="BF62">
        <f t="shared" si="7"/>
        <v>1.3246053721283791E-6</v>
      </c>
      <c r="BG62">
        <f t="shared" si="7"/>
        <v>2.6599022287721145E-5</v>
      </c>
      <c r="BH62">
        <f t="shared" si="7"/>
        <v>3.5775195362634319E-9</v>
      </c>
      <c r="BI62">
        <f t="shared" si="7"/>
        <v>1.7015568185805584E-5</v>
      </c>
      <c r="BJ62">
        <f t="shared" si="7"/>
        <v>1.7584062535700138E-8</v>
      </c>
      <c r="BK62">
        <f t="shared" si="7"/>
        <v>1.9965967243532975E-6</v>
      </c>
      <c r="BL62">
        <f t="shared" si="7"/>
        <v>5.6488188677783114E-6</v>
      </c>
      <c r="BM62">
        <f t="shared" si="7"/>
        <v>3.4166262108468106E-5</v>
      </c>
      <c r="BN62">
        <f t="shared" si="7"/>
        <v>1.4594456898459898E-6</v>
      </c>
      <c r="BO62">
        <f t="shared" si="8"/>
        <v>2.4784098028184291E-6</v>
      </c>
      <c r="BP62">
        <f t="shared" si="8"/>
        <v>1.0227869617942776E-5</v>
      </c>
      <c r="BQ62">
        <f t="shared" si="8"/>
        <v>7.6382726421845878E-6</v>
      </c>
      <c r="BR62">
        <f t="shared" si="8"/>
        <v>3.3873654915720599E-5</v>
      </c>
      <c r="BS62">
        <f t="shared" si="8"/>
        <v>1.0224960836394698E-5</v>
      </c>
      <c r="BT62">
        <f t="shared" si="8"/>
        <v>1.1064700896384884E-7</v>
      </c>
      <c r="BU62">
        <f t="shared" si="8"/>
        <v>1.4940384449372561E-6</v>
      </c>
      <c r="BV62">
        <f t="shared" si="8"/>
        <v>9.8024709559886098E-7</v>
      </c>
      <c r="BW62">
        <f t="shared" si="8"/>
        <v>1.073806028944991E-5</v>
      </c>
      <c r="BX62">
        <f t="shared" si="8"/>
        <v>1.0353182597493489E-5</v>
      </c>
      <c r="BY62">
        <f t="shared" si="8"/>
        <v>8.6728681716038323E-6</v>
      </c>
      <c r="BZ62">
        <f t="shared" si="8"/>
        <v>1.2709820691712242E-6</v>
      </c>
      <c r="CA62">
        <f t="shared" si="8"/>
        <v>1.1417984201402122E-5</v>
      </c>
      <c r="CB62">
        <f t="shared" si="8"/>
        <v>2.5439167110051073E-5</v>
      </c>
      <c r="CC62">
        <f t="shared" si="8"/>
        <v>6.4896241469548666E-8</v>
      </c>
      <c r="CD62">
        <f t="shared" si="8"/>
        <v>1.188374258995813E-5</v>
      </c>
    </row>
    <row r="63" spans="1:82" ht="15.95" customHeight="1" x14ac:dyDescent="0.25">
      <c r="A63" s="260" t="s">
        <v>2189</v>
      </c>
      <c r="B63" s="277">
        <f t="shared" si="6"/>
        <v>3.119276510254362E-2</v>
      </c>
      <c r="C63">
        <f t="shared" si="7"/>
        <v>2.3239857388028598E-5</v>
      </c>
      <c r="D63">
        <f t="shared" si="7"/>
        <v>1.2205605157084841E-5</v>
      </c>
      <c r="E63">
        <f t="shared" si="7"/>
        <v>1.1788564864748836E-7</v>
      </c>
      <c r="F63">
        <f t="shared" si="7"/>
        <v>8.2343754591757888E-5</v>
      </c>
      <c r="G63">
        <f t="shared" si="7"/>
        <v>3.0215870867073783E-6</v>
      </c>
      <c r="H63">
        <f t="shared" si="7"/>
        <v>1.0957555491878484E-6</v>
      </c>
      <c r="I63">
        <f t="shared" si="7"/>
        <v>1.9463863032586571E-4</v>
      </c>
      <c r="J63">
        <f t="shared" si="7"/>
        <v>3.4169566990956265E-5</v>
      </c>
      <c r="K63">
        <f t="shared" si="7"/>
        <v>4.0356760943146017E-5</v>
      </c>
      <c r="L63">
        <f t="shared" si="7"/>
        <v>3.5199578008550353E-6</v>
      </c>
      <c r="M63">
        <f t="shared" si="7"/>
        <v>8.6473335604696577E-5</v>
      </c>
      <c r="N63">
        <f t="shared" si="7"/>
        <v>1.0011125891395993E-5</v>
      </c>
      <c r="O63">
        <f t="shared" si="7"/>
        <v>4.0378919040828879E-4</v>
      </c>
      <c r="P63">
        <f t="shared" si="7"/>
        <v>2.8521450674767355E-5</v>
      </c>
      <c r="Q63">
        <f t="shared" si="7"/>
        <v>4.5117861394465656E-4</v>
      </c>
      <c r="R63">
        <f t="shared" si="7"/>
        <v>3.006900618944132E-4</v>
      </c>
      <c r="S63">
        <f t="shared" si="7"/>
        <v>4.5427152952559591E-5</v>
      </c>
      <c r="T63">
        <f t="shared" si="7"/>
        <v>2.1459938931656084E-4</v>
      </c>
      <c r="U63">
        <f t="shared" si="7"/>
        <v>3.5916053979850917E-7</v>
      </c>
      <c r="V63">
        <f t="shared" si="7"/>
        <v>1.3493509817131744E-5</v>
      </c>
      <c r="W63">
        <f t="shared" si="7"/>
        <v>3.4548171440896725E-11</v>
      </c>
      <c r="X63">
        <f t="shared" si="7"/>
        <v>1.0957555491878484E-6</v>
      </c>
      <c r="Y63">
        <f t="shared" si="7"/>
        <v>1.1558560403238859E-5</v>
      </c>
      <c r="Z63">
        <f t="shared" si="7"/>
        <v>3.3156453474344263E-5</v>
      </c>
      <c r="AA63">
        <f t="shared" si="7"/>
        <v>3.4231901079156716E-5</v>
      </c>
      <c r="AB63">
        <f t="shared" si="7"/>
        <v>1.059408685586799E-4</v>
      </c>
      <c r="AC63">
        <f t="shared" si="7"/>
        <v>1.0812883720090732E-4</v>
      </c>
      <c r="AD63">
        <f t="shared" si="7"/>
        <v>1.6179706852104073E-8</v>
      </c>
      <c r="AE63">
        <f t="shared" si="7"/>
        <v>1.231560119067379E-5</v>
      </c>
      <c r="AF63">
        <f t="shared" si="7"/>
        <v>7.193697706686765E-5</v>
      </c>
      <c r="AG63">
        <f t="shared" si="7"/>
        <v>2.2456462344320435E-5</v>
      </c>
      <c r="AH63">
        <f t="shared" si="7"/>
        <v>7.7614339259787465E-5</v>
      </c>
      <c r="AI63">
        <f t="shared" si="7"/>
        <v>2.0372828471894135E-4</v>
      </c>
      <c r="AJ63">
        <f t="shared" si="7"/>
        <v>3.789766871738162E-6</v>
      </c>
      <c r="AK63">
        <f t="shared" si="7"/>
        <v>5.6241693996466658E-4</v>
      </c>
      <c r="AL63">
        <f t="shared" si="7"/>
        <v>1.4113072020333062E-4</v>
      </c>
      <c r="AM63">
        <f t="shared" si="7"/>
        <v>2.4857484174065704E-4</v>
      </c>
      <c r="AN63">
        <f t="shared" si="7"/>
        <v>1.5988214240498892E-4</v>
      </c>
      <c r="AO63">
        <f t="shared" si="7"/>
        <v>6.4059549631435758E-6</v>
      </c>
      <c r="AP63">
        <f t="shared" si="7"/>
        <v>1.625965754418597E-4</v>
      </c>
      <c r="AQ63">
        <f t="shared" si="7"/>
        <v>1.3958530708047986E-5</v>
      </c>
      <c r="AR63">
        <f t="shared" si="7"/>
        <v>1.6326001235401939E-7</v>
      </c>
      <c r="AS63">
        <f t="shared" si="7"/>
        <v>2.8795646977162402E-8</v>
      </c>
      <c r="AT63">
        <f t="shared" si="7"/>
        <v>4.7459378558455329E-5</v>
      </c>
      <c r="AU63">
        <f t="shared" si="7"/>
        <v>2.7350706197343432E-5</v>
      </c>
      <c r="AV63">
        <f t="shared" si="7"/>
        <v>2.0674572787118082E-5</v>
      </c>
      <c r="AW63">
        <f t="shared" si="7"/>
        <v>3.119089552262336E-6</v>
      </c>
      <c r="AX63">
        <f t="shared" si="7"/>
        <v>8.0759218575080063E-5</v>
      </c>
      <c r="AY63">
        <f t="shared" si="7"/>
        <v>1.5189082611290135E-4</v>
      </c>
      <c r="AZ63">
        <f t="shared" si="7"/>
        <v>4.5066044103195087E-5</v>
      </c>
      <c r="BA63">
        <f t="shared" si="7"/>
        <v>6.4660726990946752E-5</v>
      </c>
      <c r="BB63">
        <f t="shared" si="7"/>
        <v>2.4991378373200089E-4</v>
      </c>
      <c r="BC63">
        <f t="shared" si="7"/>
        <v>4.7526204667808534E-4</v>
      </c>
      <c r="BD63">
        <f t="shared" si="7"/>
        <v>5.9426109273915376E-6</v>
      </c>
      <c r="BE63">
        <f t="shared" si="7"/>
        <v>3.3270646115771856E-4</v>
      </c>
      <c r="BF63">
        <f t="shared" si="7"/>
        <v>1.160240577303149E-4</v>
      </c>
      <c r="BG63">
        <f t="shared" si="7"/>
        <v>1.476498789547399E-5</v>
      </c>
      <c r="BH63">
        <f t="shared" si="7"/>
        <v>1.4951369115488714E-4</v>
      </c>
      <c r="BI63">
        <f t="shared" si="7"/>
        <v>7.2563858247868244E-5</v>
      </c>
      <c r="BJ63">
        <f t="shared" si="7"/>
        <v>3.1758248662296534E-5</v>
      </c>
      <c r="BK63">
        <f t="shared" si="7"/>
        <v>2.0418971520111816E-4</v>
      </c>
      <c r="BL63">
        <f t="shared" si="7"/>
        <v>1.1290193314433053E-5</v>
      </c>
      <c r="BM63">
        <f t="shared" si="7"/>
        <v>1.6679906145318432E-5</v>
      </c>
      <c r="BN63">
        <f t="shared" ref="BN63" si="9">(BN54-$B54)^2</f>
        <v>3.0895772993151378E-4</v>
      </c>
      <c r="BO63">
        <f t="shared" si="8"/>
        <v>2.7632058846644407E-4</v>
      </c>
      <c r="BP63">
        <f t="shared" si="8"/>
        <v>5.0587603177381923E-6</v>
      </c>
      <c r="BQ63">
        <f t="shared" si="8"/>
        <v>7.3134798101493164E-6</v>
      </c>
      <c r="BR63">
        <f t="shared" si="8"/>
        <v>2.5718312587268109E-7</v>
      </c>
      <c r="BS63">
        <f t="shared" si="8"/>
        <v>1.8856372082716039E-6</v>
      </c>
      <c r="BT63">
        <f t="shared" si="8"/>
        <v>5.5644317029956326E-9</v>
      </c>
      <c r="BU63">
        <f t="shared" si="8"/>
        <v>1.7905106970033272E-4</v>
      </c>
      <c r="BV63">
        <f t="shared" si="8"/>
        <v>1.2068090037859584E-5</v>
      </c>
      <c r="BW63">
        <f t="shared" si="8"/>
        <v>1.6562952182405129E-4</v>
      </c>
      <c r="BX63">
        <f t="shared" si="8"/>
        <v>2.6120779297813062E-5</v>
      </c>
      <c r="BY63">
        <f t="shared" si="8"/>
        <v>6.5020010173255749E-5</v>
      </c>
      <c r="BZ63">
        <f t="shared" si="8"/>
        <v>6.4789279411787006E-6</v>
      </c>
      <c r="CA63">
        <f t="shared" si="8"/>
        <v>3.9602912311864486E-5</v>
      </c>
      <c r="CB63">
        <f t="shared" si="8"/>
        <v>7.8558505063146825E-5</v>
      </c>
      <c r="CC63">
        <f t="shared" si="8"/>
        <v>3.6375193003776293E-6</v>
      </c>
      <c r="CD63">
        <f t="shared" si="8"/>
        <v>7.255272742742644E-6</v>
      </c>
    </row>
    <row r="64" spans="1:82" ht="15.95" customHeight="1" x14ac:dyDescent="0.25">
      <c r="A64" s="260" t="s">
        <v>2190</v>
      </c>
      <c r="B64" s="277">
        <f t="shared" si="6"/>
        <v>1.1835201224845888E-2</v>
      </c>
      <c r="C64">
        <f t="shared" ref="C64:BN67" si="10">(C55-$B55)^2</f>
        <v>2.6550291837485549E-5</v>
      </c>
      <c r="D64">
        <f t="shared" si="10"/>
        <v>6.1982228679354821E-6</v>
      </c>
      <c r="E64">
        <f t="shared" si="10"/>
        <v>1.0783247944076378E-5</v>
      </c>
      <c r="F64">
        <f t="shared" si="10"/>
        <v>6.8203266737842172E-6</v>
      </c>
      <c r="G64">
        <f t="shared" si="10"/>
        <v>1.3414911680173995E-5</v>
      </c>
      <c r="H64">
        <f t="shared" si="10"/>
        <v>8.0011311815365741E-6</v>
      </c>
      <c r="I64">
        <f t="shared" si="10"/>
        <v>2.0645087830951206E-6</v>
      </c>
      <c r="J64">
        <f t="shared" si="10"/>
        <v>1.9438992599024014E-5</v>
      </c>
      <c r="K64">
        <f t="shared" si="10"/>
        <v>3.991475386722127E-6</v>
      </c>
      <c r="L64">
        <f t="shared" si="10"/>
        <v>9.5976134579965353E-6</v>
      </c>
      <c r="M64">
        <f t="shared" si="10"/>
        <v>9.2842805784625408E-6</v>
      </c>
      <c r="N64">
        <f t="shared" si="10"/>
        <v>3.5444110730163111E-5</v>
      </c>
      <c r="O64">
        <f t="shared" si="10"/>
        <v>3.6215966602655875E-6</v>
      </c>
      <c r="P64">
        <f t="shared" si="10"/>
        <v>4.2233722436281967E-5</v>
      </c>
      <c r="Q64">
        <f t="shared" si="10"/>
        <v>5.8059804001608344E-7</v>
      </c>
      <c r="R64">
        <f t="shared" si="10"/>
        <v>3.7024171019544532E-6</v>
      </c>
      <c r="S64">
        <f t="shared" si="10"/>
        <v>1.6932443182158567E-5</v>
      </c>
      <c r="T64">
        <f t="shared" si="10"/>
        <v>3.5308016783463336E-8</v>
      </c>
      <c r="U64">
        <f t="shared" si="10"/>
        <v>2.1163190665612117E-5</v>
      </c>
      <c r="V64">
        <f t="shared" si="10"/>
        <v>1.1084903715336115E-5</v>
      </c>
      <c r="W64">
        <f t="shared" si="10"/>
        <v>1.0977642729065208E-5</v>
      </c>
      <c r="X64">
        <f t="shared" si="10"/>
        <v>5.4746817700080824E-5</v>
      </c>
      <c r="Y64">
        <f t="shared" si="10"/>
        <v>6.9370101074040789E-7</v>
      </c>
      <c r="Z64">
        <f t="shared" si="10"/>
        <v>9.3882817637369161E-7</v>
      </c>
      <c r="AA64">
        <f t="shared" si="10"/>
        <v>4.488608918955986E-8</v>
      </c>
      <c r="AB64">
        <f t="shared" si="10"/>
        <v>8.829432887178885E-6</v>
      </c>
      <c r="AC64">
        <f t="shared" si="10"/>
        <v>2.1528021319132757E-6</v>
      </c>
      <c r="AD64">
        <f t="shared" si="10"/>
        <v>4.043326364260634E-6</v>
      </c>
      <c r="AE64">
        <f t="shared" si="10"/>
        <v>7.3807145943576112E-8</v>
      </c>
      <c r="AF64">
        <f t="shared" si="10"/>
        <v>7.2364058918479376E-5</v>
      </c>
      <c r="AG64">
        <f t="shared" si="10"/>
        <v>9.2096578911090832E-7</v>
      </c>
      <c r="AH64">
        <f t="shared" si="10"/>
        <v>7.7494755329251538E-6</v>
      </c>
      <c r="AI64">
        <f t="shared" si="10"/>
        <v>7.9414447880154271E-8</v>
      </c>
      <c r="AJ64">
        <f t="shared" si="10"/>
        <v>2.374706559122959E-7</v>
      </c>
      <c r="AK64">
        <f t="shared" si="10"/>
        <v>1.8070381128485259E-5</v>
      </c>
      <c r="AL64">
        <f t="shared" si="10"/>
        <v>2.1283043364431908E-5</v>
      </c>
      <c r="AM64">
        <f t="shared" si="10"/>
        <v>2.2311729182937823E-5</v>
      </c>
      <c r="AN64">
        <f t="shared" si="10"/>
        <v>4.8813531941463637E-6</v>
      </c>
      <c r="AO64">
        <f t="shared" si="10"/>
        <v>4.0605642272797704E-6</v>
      </c>
      <c r="AP64">
        <f t="shared" si="10"/>
        <v>7.5057239602257492E-5</v>
      </c>
      <c r="AQ64">
        <f t="shared" si="10"/>
        <v>2.1880733224112636E-6</v>
      </c>
      <c r="AR64">
        <f t="shared" si="10"/>
        <v>2.3419446825821484E-5</v>
      </c>
      <c r="AS64">
        <f t="shared" si="10"/>
        <v>1.4867659265515476E-6</v>
      </c>
      <c r="AT64">
        <f t="shared" si="10"/>
        <v>4.1308940833747616E-6</v>
      </c>
      <c r="AU64">
        <f t="shared" si="10"/>
        <v>1.6231742660697189E-5</v>
      </c>
      <c r="AV64">
        <f t="shared" si="10"/>
        <v>2.1038575740516095E-5</v>
      </c>
      <c r="AW64">
        <f t="shared" si="10"/>
        <v>1.6688109613885648E-6</v>
      </c>
      <c r="AX64">
        <f t="shared" si="10"/>
        <v>5.0091451604725541E-6</v>
      </c>
      <c r="AY64">
        <f t="shared" si="10"/>
        <v>2.5044466806303535E-6</v>
      </c>
      <c r="AZ64">
        <f t="shared" si="10"/>
        <v>5.0473010447649897E-7</v>
      </c>
      <c r="BA64">
        <f t="shared" si="10"/>
        <v>2.1763226221587244E-5</v>
      </c>
      <c r="BB64">
        <f t="shared" si="10"/>
        <v>9.3717238481480891E-8</v>
      </c>
      <c r="BC64">
        <f t="shared" si="10"/>
        <v>2.8347384317816711E-5</v>
      </c>
      <c r="BD64">
        <f t="shared" si="10"/>
        <v>5.8764353849853744E-6</v>
      </c>
      <c r="BE64">
        <f t="shared" si="10"/>
        <v>2.4949191416458419E-5</v>
      </c>
      <c r="BF64">
        <f t="shared" si="10"/>
        <v>5.5307533704318264E-7</v>
      </c>
      <c r="BG64">
        <f t="shared" si="10"/>
        <v>2.059712647892033E-5</v>
      </c>
      <c r="BH64">
        <f t="shared" si="10"/>
        <v>1.0420740448975288E-5</v>
      </c>
      <c r="BI64">
        <f t="shared" si="10"/>
        <v>2.87428306861224E-7</v>
      </c>
      <c r="BJ64">
        <f t="shared" si="10"/>
        <v>1.6226687995435149E-5</v>
      </c>
      <c r="BK64">
        <f t="shared" si="10"/>
        <v>5.2943073421196849E-6</v>
      </c>
      <c r="BL64">
        <f t="shared" si="10"/>
        <v>6.1963799826825299E-6</v>
      </c>
      <c r="BM64">
        <f t="shared" si="10"/>
        <v>2.2673937326812593E-8</v>
      </c>
      <c r="BN64">
        <f t="shared" si="10"/>
        <v>3.1974090963493088E-6</v>
      </c>
      <c r="BO64">
        <f t="shared" si="8"/>
        <v>1.9198425067294702E-5</v>
      </c>
      <c r="BP64">
        <f t="shared" si="8"/>
        <v>3.6242580325469707E-6</v>
      </c>
      <c r="BQ64">
        <f t="shared" si="8"/>
        <v>4.4855360464091154E-6</v>
      </c>
      <c r="BR64">
        <f t="shared" si="8"/>
        <v>4.3584848891309183E-5</v>
      </c>
      <c r="BS64">
        <f t="shared" si="8"/>
        <v>7.3589688618519718E-6</v>
      </c>
      <c r="BT64">
        <f t="shared" si="8"/>
        <v>2.2736221516215493E-5</v>
      </c>
      <c r="BU64">
        <f t="shared" si="8"/>
        <v>1.9192306085890251E-5</v>
      </c>
      <c r="BV64">
        <f t="shared" si="8"/>
        <v>1.2196185255788225E-5</v>
      </c>
      <c r="BW64">
        <f t="shared" si="8"/>
        <v>3.7446993394741252E-6</v>
      </c>
      <c r="BX64">
        <f t="shared" si="8"/>
        <v>5.1712121098256686E-6</v>
      </c>
      <c r="BY64">
        <f t="shared" si="8"/>
        <v>7.4785771506005128E-5</v>
      </c>
      <c r="BZ64">
        <f t="shared" si="8"/>
        <v>1.0865893873907041E-5</v>
      </c>
      <c r="CA64">
        <f t="shared" si="8"/>
        <v>4.4654476806000938E-6</v>
      </c>
      <c r="CB64">
        <f t="shared" si="8"/>
        <v>2.7514236340822385E-5</v>
      </c>
      <c r="CC64">
        <f t="shared" si="8"/>
        <v>2.0445229943699966E-8</v>
      </c>
      <c r="CD64">
        <f t="shared" si="8"/>
        <v>1.6919781671493024E-7</v>
      </c>
    </row>
    <row r="65" spans="1:82" ht="15.95" customHeight="1" x14ac:dyDescent="0.25">
      <c r="A65" s="260" t="s">
        <v>2198</v>
      </c>
      <c r="B65" s="277">
        <f t="shared" si="6"/>
        <v>0</v>
      </c>
      <c r="C65">
        <f t="shared" si="10"/>
        <v>0</v>
      </c>
      <c r="D65">
        <f t="shared" si="10"/>
        <v>0</v>
      </c>
      <c r="E65">
        <f t="shared" si="10"/>
        <v>0</v>
      </c>
      <c r="F65">
        <f t="shared" si="10"/>
        <v>0</v>
      </c>
      <c r="G65">
        <f t="shared" si="10"/>
        <v>0</v>
      </c>
      <c r="H65">
        <f t="shared" si="10"/>
        <v>0</v>
      </c>
      <c r="I65">
        <f t="shared" si="10"/>
        <v>0</v>
      </c>
      <c r="J65">
        <f t="shared" si="10"/>
        <v>0</v>
      </c>
      <c r="K65">
        <f t="shared" si="10"/>
        <v>0</v>
      </c>
      <c r="L65">
        <f t="shared" si="10"/>
        <v>0</v>
      </c>
      <c r="M65">
        <f t="shared" si="10"/>
        <v>0</v>
      </c>
      <c r="N65">
        <f t="shared" si="10"/>
        <v>0</v>
      </c>
      <c r="O65">
        <f t="shared" si="10"/>
        <v>0</v>
      </c>
      <c r="P65">
        <f t="shared" si="10"/>
        <v>0</v>
      </c>
      <c r="Q65">
        <f t="shared" si="10"/>
        <v>0</v>
      </c>
      <c r="R65">
        <f t="shared" si="10"/>
        <v>0</v>
      </c>
      <c r="S65">
        <f t="shared" si="10"/>
        <v>0</v>
      </c>
      <c r="T65">
        <f t="shared" si="10"/>
        <v>0</v>
      </c>
      <c r="U65">
        <f t="shared" si="10"/>
        <v>0</v>
      </c>
      <c r="V65">
        <f t="shared" si="10"/>
        <v>0</v>
      </c>
      <c r="W65">
        <f t="shared" si="10"/>
        <v>0</v>
      </c>
      <c r="X65">
        <f t="shared" si="10"/>
        <v>0</v>
      </c>
      <c r="Y65">
        <f t="shared" si="10"/>
        <v>0</v>
      </c>
      <c r="Z65">
        <f t="shared" si="10"/>
        <v>0</v>
      </c>
      <c r="AA65">
        <f t="shared" si="10"/>
        <v>0</v>
      </c>
      <c r="AB65">
        <f t="shared" si="10"/>
        <v>0</v>
      </c>
      <c r="AC65">
        <f t="shared" si="10"/>
        <v>0</v>
      </c>
      <c r="AD65">
        <f t="shared" si="10"/>
        <v>0</v>
      </c>
      <c r="AE65">
        <f t="shared" si="10"/>
        <v>0</v>
      </c>
      <c r="AF65">
        <f t="shared" si="10"/>
        <v>0</v>
      </c>
      <c r="AG65">
        <f t="shared" si="10"/>
        <v>0</v>
      </c>
      <c r="AH65">
        <f t="shared" si="10"/>
        <v>0</v>
      </c>
      <c r="AI65">
        <f t="shared" si="10"/>
        <v>0</v>
      </c>
      <c r="AJ65">
        <f t="shared" si="10"/>
        <v>0</v>
      </c>
      <c r="AK65">
        <f t="shared" si="10"/>
        <v>0</v>
      </c>
      <c r="AL65">
        <f t="shared" si="10"/>
        <v>0</v>
      </c>
      <c r="AM65">
        <f t="shared" si="10"/>
        <v>0</v>
      </c>
      <c r="AN65">
        <f t="shared" si="10"/>
        <v>0</v>
      </c>
      <c r="AO65">
        <f t="shared" si="10"/>
        <v>0</v>
      </c>
      <c r="AP65">
        <f t="shared" si="10"/>
        <v>0</v>
      </c>
      <c r="AQ65">
        <f t="shared" si="10"/>
        <v>0</v>
      </c>
      <c r="AR65">
        <f t="shared" si="10"/>
        <v>0</v>
      </c>
      <c r="AS65">
        <f t="shared" si="10"/>
        <v>0</v>
      </c>
      <c r="AT65">
        <f t="shared" si="10"/>
        <v>0</v>
      </c>
      <c r="AU65">
        <f t="shared" si="10"/>
        <v>0</v>
      </c>
      <c r="AV65">
        <f t="shared" si="10"/>
        <v>0</v>
      </c>
      <c r="AW65">
        <f t="shared" si="10"/>
        <v>0</v>
      </c>
      <c r="AX65">
        <f t="shared" si="10"/>
        <v>0</v>
      </c>
      <c r="AY65">
        <f t="shared" si="10"/>
        <v>0</v>
      </c>
      <c r="AZ65">
        <f t="shared" si="10"/>
        <v>0</v>
      </c>
      <c r="BA65">
        <f t="shared" si="10"/>
        <v>0</v>
      </c>
      <c r="BB65">
        <f t="shared" si="10"/>
        <v>0</v>
      </c>
      <c r="BC65">
        <f t="shared" si="10"/>
        <v>0</v>
      </c>
      <c r="BD65">
        <f t="shared" si="10"/>
        <v>0</v>
      </c>
      <c r="BE65">
        <f t="shared" si="10"/>
        <v>0</v>
      </c>
      <c r="BF65">
        <f t="shared" si="10"/>
        <v>0</v>
      </c>
      <c r="BG65">
        <f t="shared" si="10"/>
        <v>0</v>
      </c>
      <c r="BH65">
        <f t="shared" si="10"/>
        <v>0</v>
      </c>
      <c r="BI65">
        <f t="shared" si="10"/>
        <v>0</v>
      </c>
      <c r="BJ65">
        <f t="shared" si="10"/>
        <v>0</v>
      </c>
      <c r="BK65">
        <f t="shared" si="10"/>
        <v>0</v>
      </c>
      <c r="BL65">
        <f t="shared" si="10"/>
        <v>0</v>
      </c>
      <c r="BM65">
        <f t="shared" si="10"/>
        <v>0</v>
      </c>
      <c r="BN65">
        <f t="shared" si="10"/>
        <v>0</v>
      </c>
      <c r="BO65">
        <f t="shared" si="8"/>
        <v>0</v>
      </c>
      <c r="BP65">
        <f t="shared" si="8"/>
        <v>0</v>
      </c>
      <c r="BQ65">
        <f t="shared" si="8"/>
        <v>0</v>
      </c>
      <c r="BR65">
        <f t="shared" si="8"/>
        <v>0</v>
      </c>
      <c r="BS65">
        <f t="shared" si="8"/>
        <v>0</v>
      </c>
      <c r="BT65">
        <f t="shared" si="8"/>
        <v>0</v>
      </c>
      <c r="BU65">
        <f t="shared" si="8"/>
        <v>0</v>
      </c>
      <c r="BV65">
        <f t="shared" si="8"/>
        <v>0</v>
      </c>
      <c r="BW65">
        <f t="shared" si="8"/>
        <v>0</v>
      </c>
      <c r="BX65">
        <f t="shared" si="8"/>
        <v>0</v>
      </c>
      <c r="BY65">
        <f t="shared" si="8"/>
        <v>0</v>
      </c>
      <c r="BZ65">
        <f t="shared" si="8"/>
        <v>0</v>
      </c>
      <c r="CA65">
        <f t="shared" si="8"/>
        <v>0</v>
      </c>
      <c r="CB65">
        <f t="shared" si="8"/>
        <v>0</v>
      </c>
      <c r="CC65">
        <f t="shared" si="8"/>
        <v>0</v>
      </c>
      <c r="CD65">
        <f t="shared" si="8"/>
        <v>0</v>
      </c>
    </row>
    <row r="66" spans="1:82" ht="15.95" customHeight="1" x14ac:dyDescent="0.25">
      <c r="A66" s="260" t="s">
        <v>2199</v>
      </c>
      <c r="B66" s="277">
        <f t="shared" si="6"/>
        <v>3.4134995433353972E-2</v>
      </c>
      <c r="C66">
        <f t="shared" si="10"/>
        <v>1.6564924005202111E-5</v>
      </c>
      <c r="D66">
        <f t="shared" si="10"/>
        <v>6.9817632753227099E-7</v>
      </c>
      <c r="E66">
        <f t="shared" si="10"/>
        <v>2.1703244552584819E-6</v>
      </c>
      <c r="F66">
        <f t="shared" si="10"/>
        <v>2.0794611772803577E-4</v>
      </c>
      <c r="G66">
        <f t="shared" si="10"/>
        <v>4.9760455861238748E-4</v>
      </c>
      <c r="H66">
        <f t="shared" si="10"/>
        <v>6.2510519630430349E-6</v>
      </c>
      <c r="I66">
        <f t="shared" si="10"/>
        <v>2.2259292898680594E-4</v>
      </c>
      <c r="J66">
        <f t="shared" si="10"/>
        <v>1.489578978179102E-4</v>
      </c>
      <c r="K66">
        <f t="shared" si="10"/>
        <v>4.3448554910135435E-5</v>
      </c>
      <c r="L66">
        <f t="shared" si="10"/>
        <v>9.8109616255949149E-5</v>
      </c>
      <c r="M66">
        <f t="shared" si="10"/>
        <v>1.0654601915965375E-5</v>
      </c>
      <c r="N66">
        <f t="shared" si="10"/>
        <v>1.2191662939323065E-5</v>
      </c>
      <c r="O66">
        <f t="shared" si="10"/>
        <v>2.0777625732214837E-5</v>
      </c>
      <c r="P66">
        <f t="shared" si="10"/>
        <v>8.0151963210650416E-6</v>
      </c>
      <c r="Q66">
        <f t="shared" si="10"/>
        <v>2.2085631246114508E-9</v>
      </c>
      <c r="R66">
        <f t="shared" si="10"/>
        <v>1.0935544135292837E-4</v>
      </c>
      <c r="S66">
        <f t="shared" si="10"/>
        <v>1.5614028000980053E-6</v>
      </c>
      <c r="T66">
        <f t="shared" si="10"/>
        <v>8.8286941981127064E-6</v>
      </c>
      <c r="U66">
        <f t="shared" si="10"/>
        <v>9.0213223623881997E-5</v>
      </c>
      <c r="V66">
        <f t="shared" si="10"/>
        <v>6.7855824252117941E-5</v>
      </c>
      <c r="W66">
        <f t="shared" si="10"/>
        <v>3.6303508147444713E-7</v>
      </c>
      <c r="X66">
        <f t="shared" si="10"/>
        <v>1.8105136377202162E-4</v>
      </c>
      <c r="Y66">
        <f t="shared" si="10"/>
        <v>1.0734169827642916E-5</v>
      </c>
      <c r="Z66">
        <f t="shared" si="10"/>
        <v>2.4286086666226584E-4</v>
      </c>
      <c r="AA66">
        <f t="shared" si="10"/>
        <v>1.9470841164095001E-6</v>
      </c>
      <c r="AB66">
        <f t="shared" si="10"/>
        <v>6.2101595539731184E-5</v>
      </c>
      <c r="AC66">
        <f t="shared" si="10"/>
        <v>1.1756022839548778E-4</v>
      </c>
      <c r="AD66">
        <f t="shared" si="10"/>
        <v>3.7166383207209518E-5</v>
      </c>
      <c r="AE66">
        <f t="shared" si="10"/>
        <v>8.4456037367278887E-5</v>
      </c>
      <c r="AF66">
        <f t="shared" si="10"/>
        <v>1.2594551945367883E-4</v>
      </c>
      <c r="AG66">
        <f t="shared" si="10"/>
        <v>3.1792067968869798E-4</v>
      </c>
      <c r="AH66">
        <f t="shared" si="10"/>
        <v>2.3448768482238184E-6</v>
      </c>
      <c r="AI66">
        <f t="shared" si="10"/>
        <v>5.1490339994518884E-5</v>
      </c>
      <c r="AJ66">
        <f t="shared" si="10"/>
        <v>5.2973949073150868E-5</v>
      </c>
      <c r="AK66">
        <f t="shared" si="10"/>
        <v>2.565593217994337E-6</v>
      </c>
      <c r="AL66">
        <f t="shared" si="10"/>
        <v>1.8982591641431427E-4</v>
      </c>
      <c r="AM66">
        <f t="shared" si="10"/>
        <v>8.8327191221792267E-7</v>
      </c>
      <c r="AN66">
        <f t="shared" si="10"/>
        <v>4.3991692355968068E-5</v>
      </c>
      <c r="AO66">
        <f t="shared" si="10"/>
        <v>6.0173559576699391E-5</v>
      </c>
      <c r="AP66">
        <f t="shared" si="10"/>
        <v>7.3268699288525803E-4</v>
      </c>
      <c r="AQ66">
        <f t="shared" si="10"/>
        <v>1.0607930874644745E-4</v>
      </c>
      <c r="AR66">
        <f t="shared" si="10"/>
        <v>1.8763195871957661E-4</v>
      </c>
      <c r="AS66">
        <f t="shared" si="10"/>
        <v>1.3549838688696754E-4</v>
      </c>
      <c r="AT66">
        <f t="shared" si="10"/>
        <v>1.0353065295262268E-6</v>
      </c>
      <c r="AU66">
        <f t="shared" si="10"/>
        <v>1.9982474759466996E-5</v>
      </c>
      <c r="AV66">
        <f t="shared" si="10"/>
        <v>9.4320515695799586E-5</v>
      </c>
      <c r="AW66">
        <f t="shared" si="10"/>
        <v>1.1881530438016493E-4</v>
      </c>
      <c r="AX66">
        <f t="shared" si="10"/>
        <v>7.9725753663922191E-5</v>
      </c>
      <c r="AY66">
        <f t="shared" si="10"/>
        <v>1.8362330244283738E-4</v>
      </c>
      <c r="AZ66">
        <f t="shared" si="10"/>
        <v>7.3013916822832165E-7</v>
      </c>
      <c r="BA66">
        <f t="shared" si="10"/>
        <v>1.8985919430906642E-5</v>
      </c>
      <c r="BB66">
        <f t="shared" si="10"/>
        <v>2.1313415514812628E-5</v>
      </c>
      <c r="BC66">
        <f t="shared" si="10"/>
        <v>4.2846992930486641E-5</v>
      </c>
      <c r="BD66">
        <f t="shared" si="10"/>
        <v>5.8700127530286641E-5</v>
      </c>
      <c r="BE66">
        <f t="shared" si="10"/>
        <v>3.5308823499320035E-4</v>
      </c>
      <c r="BF66">
        <f t="shared" si="10"/>
        <v>5.5397420218420951E-5</v>
      </c>
      <c r="BG66">
        <f t="shared" si="10"/>
        <v>2.7907547785863045E-5</v>
      </c>
      <c r="BH66">
        <f t="shared" si="10"/>
        <v>1.0055988109621859E-4</v>
      </c>
      <c r="BI66">
        <f t="shared" si="10"/>
        <v>1.794585229677076E-6</v>
      </c>
      <c r="BJ66">
        <f t="shared" si="10"/>
        <v>1.7200717982957537E-4</v>
      </c>
      <c r="BK66">
        <f t="shared" si="10"/>
        <v>4.4340514633704086E-4</v>
      </c>
      <c r="BL66">
        <f t="shared" si="10"/>
        <v>2.5725811066502972E-4</v>
      </c>
      <c r="BM66">
        <f t="shared" si="10"/>
        <v>2.6314403230466574E-5</v>
      </c>
      <c r="BN66">
        <f t="shared" si="10"/>
        <v>1.5482563489989081E-4</v>
      </c>
      <c r="BO66">
        <f t="shared" si="8"/>
        <v>1.1664664170417989E-4</v>
      </c>
      <c r="BP66">
        <f t="shared" si="8"/>
        <v>2.3142442666846313E-4</v>
      </c>
      <c r="BQ66">
        <f t="shared" si="8"/>
        <v>1.2404815647363104E-4</v>
      </c>
      <c r="BR66">
        <f t="shared" si="8"/>
        <v>4.6235203472752177E-4</v>
      </c>
      <c r="BS66">
        <f t="shared" si="8"/>
        <v>5.2991890629785702E-5</v>
      </c>
      <c r="BT66">
        <f t="shared" si="8"/>
        <v>1.8933112883496388E-4</v>
      </c>
      <c r="BU66">
        <f t="shared" si="8"/>
        <v>8.9404806880035436E-7</v>
      </c>
      <c r="BV66">
        <f t="shared" si="8"/>
        <v>9.4451570160127181E-5</v>
      </c>
      <c r="BW66">
        <f t="shared" si="8"/>
        <v>5.0496642648444564E-5</v>
      </c>
      <c r="BX66">
        <f t="shared" si="8"/>
        <v>6.3094103605852836E-5</v>
      </c>
      <c r="BY66">
        <f t="shared" si="8"/>
        <v>2.688751627583609E-5</v>
      </c>
      <c r="BZ66">
        <f t="shared" si="8"/>
        <v>1.8579011131634448E-4</v>
      </c>
      <c r="CA66">
        <f t="shared" si="8"/>
        <v>3.7757486376586579E-4</v>
      </c>
      <c r="CB66">
        <f t="shared" si="8"/>
        <v>1.0001522547034008E-4</v>
      </c>
      <c r="CC66">
        <f t="shared" si="8"/>
        <v>3.0659212913227263E-5</v>
      </c>
      <c r="CD66">
        <f t="shared" si="8"/>
        <v>3.1220959544260848E-6</v>
      </c>
    </row>
    <row r="67" spans="1:82" ht="15.95" customHeight="1" x14ac:dyDescent="0.25">
      <c r="A67" s="260" t="s">
        <v>2200</v>
      </c>
      <c r="B67" s="277">
        <f t="shared" si="6"/>
        <v>0</v>
      </c>
      <c r="C67">
        <f t="shared" si="10"/>
        <v>0</v>
      </c>
      <c r="D67">
        <f t="shared" si="10"/>
        <v>0</v>
      </c>
      <c r="E67">
        <f t="shared" si="10"/>
        <v>0</v>
      </c>
      <c r="F67">
        <f t="shared" si="10"/>
        <v>0</v>
      </c>
      <c r="G67">
        <f t="shared" si="10"/>
        <v>0</v>
      </c>
      <c r="H67">
        <f t="shared" si="10"/>
        <v>0</v>
      </c>
      <c r="I67">
        <f t="shared" si="10"/>
        <v>0</v>
      </c>
      <c r="J67">
        <f t="shared" si="10"/>
        <v>0</v>
      </c>
      <c r="K67">
        <f t="shared" si="10"/>
        <v>0</v>
      </c>
      <c r="L67">
        <f t="shared" si="10"/>
        <v>0</v>
      </c>
      <c r="M67">
        <f t="shared" si="10"/>
        <v>0</v>
      </c>
      <c r="N67">
        <f t="shared" si="10"/>
        <v>0</v>
      </c>
      <c r="O67">
        <f t="shared" si="10"/>
        <v>0</v>
      </c>
      <c r="P67">
        <f t="shared" si="10"/>
        <v>0</v>
      </c>
      <c r="Q67">
        <f t="shared" si="10"/>
        <v>0</v>
      </c>
      <c r="R67">
        <f t="shared" si="10"/>
        <v>0</v>
      </c>
      <c r="S67">
        <f t="shared" si="10"/>
        <v>0</v>
      </c>
      <c r="T67">
        <f t="shared" si="10"/>
        <v>0</v>
      </c>
      <c r="U67">
        <f t="shared" si="10"/>
        <v>0</v>
      </c>
      <c r="V67">
        <f t="shared" si="10"/>
        <v>0</v>
      </c>
      <c r="W67">
        <f t="shared" si="10"/>
        <v>0</v>
      </c>
      <c r="X67">
        <f t="shared" si="10"/>
        <v>0</v>
      </c>
      <c r="Y67">
        <f t="shared" si="10"/>
        <v>0</v>
      </c>
      <c r="Z67">
        <f t="shared" si="10"/>
        <v>0</v>
      </c>
      <c r="AA67">
        <f t="shared" si="10"/>
        <v>0</v>
      </c>
      <c r="AB67">
        <f t="shared" si="10"/>
        <v>0</v>
      </c>
      <c r="AC67">
        <f t="shared" si="10"/>
        <v>0</v>
      </c>
      <c r="AD67">
        <f t="shared" si="10"/>
        <v>0</v>
      </c>
      <c r="AE67">
        <f t="shared" si="10"/>
        <v>0</v>
      </c>
      <c r="AF67">
        <f t="shared" si="10"/>
        <v>0</v>
      </c>
      <c r="AG67">
        <f t="shared" si="10"/>
        <v>0</v>
      </c>
      <c r="AH67">
        <f t="shared" si="10"/>
        <v>0</v>
      </c>
      <c r="AI67">
        <f t="shared" si="10"/>
        <v>0</v>
      </c>
      <c r="AJ67">
        <f t="shared" si="10"/>
        <v>0</v>
      </c>
      <c r="AK67">
        <f t="shared" si="10"/>
        <v>0</v>
      </c>
      <c r="AL67">
        <f t="shared" si="10"/>
        <v>0</v>
      </c>
      <c r="AM67">
        <f t="shared" si="10"/>
        <v>0</v>
      </c>
      <c r="AN67">
        <f t="shared" si="10"/>
        <v>0</v>
      </c>
      <c r="AO67">
        <f t="shared" si="10"/>
        <v>0</v>
      </c>
      <c r="AP67">
        <f t="shared" si="10"/>
        <v>0</v>
      </c>
      <c r="AQ67">
        <f t="shared" si="10"/>
        <v>0</v>
      </c>
      <c r="AR67">
        <f t="shared" si="10"/>
        <v>0</v>
      </c>
      <c r="AS67">
        <f t="shared" si="10"/>
        <v>0</v>
      </c>
      <c r="AT67">
        <f t="shared" si="10"/>
        <v>0</v>
      </c>
      <c r="AU67">
        <f t="shared" si="10"/>
        <v>0</v>
      </c>
      <c r="AV67">
        <f t="shared" si="10"/>
        <v>0</v>
      </c>
      <c r="AW67">
        <f t="shared" si="10"/>
        <v>0</v>
      </c>
      <c r="AX67">
        <f t="shared" si="10"/>
        <v>0</v>
      </c>
      <c r="AY67">
        <f t="shared" si="10"/>
        <v>0</v>
      </c>
      <c r="AZ67">
        <f t="shared" si="10"/>
        <v>0</v>
      </c>
      <c r="BA67">
        <f t="shared" si="10"/>
        <v>0</v>
      </c>
      <c r="BB67">
        <f t="shared" si="10"/>
        <v>0</v>
      </c>
      <c r="BC67">
        <f t="shared" si="10"/>
        <v>0</v>
      </c>
      <c r="BD67">
        <f t="shared" si="10"/>
        <v>0</v>
      </c>
      <c r="BE67">
        <f t="shared" si="10"/>
        <v>0</v>
      </c>
      <c r="BF67">
        <f t="shared" si="10"/>
        <v>0</v>
      </c>
      <c r="BG67">
        <f t="shared" si="10"/>
        <v>0</v>
      </c>
      <c r="BH67">
        <f t="shared" si="10"/>
        <v>0</v>
      </c>
      <c r="BI67">
        <f t="shared" si="10"/>
        <v>0</v>
      </c>
      <c r="BJ67">
        <f t="shared" si="10"/>
        <v>0</v>
      </c>
      <c r="BK67">
        <f t="shared" si="10"/>
        <v>0</v>
      </c>
      <c r="BL67">
        <f t="shared" si="10"/>
        <v>0</v>
      </c>
      <c r="BM67">
        <f t="shared" si="10"/>
        <v>0</v>
      </c>
      <c r="BN67">
        <f t="shared" ref="BN67" si="11">(BN58-$B58)^2</f>
        <v>0</v>
      </c>
      <c r="BO67">
        <f t="shared" si="8"/>
        <v>0</v>
      </c>
      <c r="BP67">
        <f t="shared" si="8"/>
        <v>0</v>
      </c>
      <c r="BQ67">
        <f t="shared" si="8"/>
        <v>0</v>
      </c>
      <c r="BR67">
        <f t="shared" si="8"/>
        <v>0</v>
      </c>
      <c r="BS67">
        <f t="shared" si="8"/>
        <v>0</v>
      </c>
      <c r="BT67">
        <f t="shared" si="8"/>
        <v>0</v>
      </c>
      <c r="BU67">
        <f t="shared" si="8"/>
        <v>0</v>
      </c>
      <c r="BV67">
        <f t="shared" si="8"/>
        <v>0</v>
      </c>
      <c r="BW67">
        <f t="shared" si="8"/>
        <v>0</v>
      </c>
      <c r="BX67">
        <f t="shared" si="8"/>
        <v>0</v>
      </c>
      <c r="BY67">
        <f t="shared" si="8"/>
        <v>0</v>
      </c>
      <c r="BZ67">
        <f t="shared" si="8"/>
        <v>0</v>
      </c>
      <c r="CA67">
        <f t="shared" si="8"/>
        <v>0</v>
      </c>
      <c r="CB67">
        <f t="shared" si="8"/>
        <v>0</v>
      </c>
      <c r="CC67">
        <f t="shared" si="8"/>
        <v>0</v>
      </c>
      <c r="CD67">
        <f t="shared" si="8"/>
        <v>0</v>
      </c>
    </row>
    <row r="68" spans="1:82" ht="15.95" customHeight="1" x14ac:dyDescent="0.25">
      <c r="A68" s="263" t="s">
        <v>2366</v>
      </c>
      <c r="B68" s="278">
        <f>(B51-B55)/(B60^2+B64^2)^0.5</f>
        <v>-0.70578317923919087</v>
      </c>
    </row>
    <row r="69" spans="1:82" ht="15.95" customHeight="1" x14ac:dyDescent="0.25">
      <c r="A69" s="263"/>
      <c r="B69" s="277"/>
    </row>
    <row r="71" spans="1:82" ht="15.95" customHeight="1" x14ac:dyDescent="0.25">
      <c r="A71" t="s">
        <v>2367</v>
      </c>
    </row>
    <row r="72" spans="1:82" ht="15.95" customHeight="1" x14ac:dyDescent="0.25">
      <c r="B72" t="s">
        <v>2368</v>
      </c>
      <c r="C72" t="s">
        <v>2369</v>
      </c>
    </row>
    <row r="73" spans="1:82" ht="15.95" customHeight="1" x14ac:dyDescent="0.25">
      <c r="A73" t="s">
        <v>2370</v>
      </c>
      <c r="B73" t="s">
        <v>2371</v>
      </c>
      <c r="C73" t="s">
        <v>2372</v>
      </c>
    </row>
    <row r="74" spans="1:82" ht="15.95" customHeight="1" x14ac:dyDescent="0.25">
      <c r="A74" t="s">
        <v>2373</v>
      </c>
      <c r="B74" t="s">
        <v>2374</v>
      </c>
    </row>
    <row r="75" spans="1:82" ht="15.95" customHeight="1" x14ac:dyDescent="0.25">
      <c r="A75" t="s">
        <v>2375</v>
      </c>
      <c r="B75" t="str">
        <f>_xlfn.CONCAT(C76:C155)</f>
        <v>Sum(iif(total_int&gt;0,1,0)*[WGTP1])/Sum([wgtp1]) AS replicate1,Sum(iif(total_int&gt;0,1,0)*[WGTP2])/Sum([wgtp2]) AS replicate2,Sum(iif(total_int&gt;0,1,0)*[WGTP3])/Sum([wgtp3]) AS replicate3,Sum(iif(total_int&gt;0,1,0)*[WGTP4])/Sum([wgtp4]) AS replicate4,Sum(iif(total_int&gt;0,1,0)*[WGTP5])/Sum([wgtp5]) AS replicate5,Sum(iif(total_int&gt;0,1,0)*[WGTP6])/Sum([wgtp6]) AS replicate6,Sum(iif(total_int&gt;0,1,0)*[WGTP7])/Sum([wgtp7]) AS replicate7,Sum(iif(total_int&gt;0,1,0)*[WGTP8])/Sum([wgtp8]) AS replicate8,Sum(iif(total_int&gt;0,1,0)*[WGTP9])/Sum([wgtp9]) AS replicate9,Sum(iif(total_int&gt;0,1,0)*[WGTP10])/Sum([wgtp10]) AS replicate10,Sum(iif(total_int&gt;0,1,0)*[WGTP11])/Sum([wgtp11]) AS replicate11,Sum(iif(total_int&gt;0,1,0)*[WGTP12])/Sum([wgtp12]) AS replicate12,Sum(iif(total_int&gt;0,1,0)*[WGTP13])/Sum([wgtp13]) AS replicate13,Sum(iif(total_int&gt;0,1,0)*[WGTP14])/Sum([wgtp14]) AS replicate14,Sum(iif(total_int&gt;0,1,0)*[WGTP15])/Sum([wgtp15]) AS replicate15,Sum(iif(total_int&gt;0,1,0)*[WGTP16])/Sum([wgtp16]) AS replicate16,Sum(iif(total_int&gt;0,1,0)*[WGTP17])/Sum([wgtp17]) AS replicate17,Sum(iif(total_int&gt;0,1,0)*[WGTP18])/Sum([wgtp18]) AS replicate18,Sum(iif(total_int&gt;0,1,0)*[WGTP19])/Sum([wgtp19]) AS replicate19,Sum(iif(total_int&gt;0,1,0)*[WGTP20])/Sum([wgtp20]) AS replicate20,Sum(iif(total_int&gt;0,1,0)*[WGTP21])/Sum([wgtp21]) AS replicate21,Sum(iif(total_int&gt;0,1,0)*[WGTP22])/Sum([wgtp22]) AS replicate22,Sum(iif(total_int&gt;0,1,0)*[WGTP23])/Sum([wgtp23]) AS replicate23,Sum(iif(total_int&gt;0,1,0)*[WGTP24])/Sum([wgtp24]) AS replicate24,Sum(iif(total_int&gt;0,1,0)*[WGTP25])/Sum([wgtp25]) AS replicate25,Sum(iif(total_int&gt;0,1,0)*[WGTP26])/Sum([wgtp26]) AS replicate26,Sum(iif(total_int&gt;0,1,0)*[WGTP27])/Sum([wgtp27]) AS replicate27,Sum(iif(total_int&gt;0,1,0)*[WGTP28])/Sum([wgtp28]) AS replicate28,Sum(iif(total_int&gt;0,1,0)*[WGTP29])/Sum([wgtp29]) AS replicate29,Sum(iif(total_int&gt;0,1,0)*[WGTP30])/Sum([wgtp30]) AS replicate30,Sum(iif(total_int&gt;0,1,0)*[WGTP31])/Sum([wgtp31]) AS replicate31,Sum(iif(total_int&gt;0,1,0)*[WGTP32])/Sum([wgtp32]) AS replicate32,Sum(iif(total_int&gt;0,1,0)*[WGTP33])/Sum([wgtp33]) AS replicate33,Sum(iif(total_int&gt;0,1,0)*[WGTP34])/Sum([wgtp34]) AS replicate34,Sum(iif(total_int&gt;0,1,0)*[WGTP35])/Sum([wgtp35]) AS replicate35,Sum(iif(total_int&gt;0,1,0)*[WGTP36])/Sum([wgtp36]) AS replicate36,Sum(iif(total_int&gt;0,1,0)*[WGTP37])/Sum([wgtp37]) AS replicate37,Sum(iif(total_int&gt;0,1,0)*[WGTP38])/Sum([wgtp38]) AS replicate38,Sum(iif(total_int&gt;0,1,0)*[WGTP39])/Sum([wgtp39]) AS replicate39,Sum(iif(total_int&gt;0,1,0)*[WGTP40])/Sum([wgtp40]) AS replicate40,Sum(iif(total_int&gt;0,1,0)*[WGTP41])/Sum([wgtp41]) AS replicate41,Sum(iif(total_int&gt;0,1,0)*[WGTP42])/Sum([wgtp42]) AS replicate42,Sum(iif(total_int&gt;0,1,0)*[WGTP43])/Sum([wgtp43]) AS replicate43,Sum(iif(total_int&gt;0,1,0)*[WGTP44])/Sum([wgtp44]) AS replicate44,Sum(iif(total_int&gt;0,1,0)*[WGTP45])/Sum([wgtp45]) AS replicate45,Sum(iif(total_int&gt;0,1,0)*[WGTP46])/Sum([wgtp46]) AS replicate46,Sum(iif(total_int&gt;0,1,0)*[WGTP47])/Sum([wgtp47]) AS replicate47,Sum(iif(total_int&gt;0,1,0)*[WGTP48])/Sum([wgtp48]) AS replicate48,Sum(iif(total_int&gt;0,1,0)*[WGTP49])/Sum([wgtp49]) AS replicate49,Sum(iif(total_int&gt;0,1,0)*[WGTP50])/Sum([wgtp50]) AS replicate50,Sum(iif(total_int&gt;0,1,0)*[WGTP51])/Sum([wgtp51]) AS replicate51,Sum(iif(total_int&gt;0,1,0)*[WGTP52])/Sum([wgtp52]) AS replicate52,Sum(iif(total_int&gt;0,1,0)*[WGTP53])/Sum([wgtp53]) AS replicate53,Sum(iif(total_int&gt;0,1,0)*[WGTP54])/Sum([wgtp54]) AS replicate54,Sum(iif(total_int&gt;0,1,0)*[WGTP55])/Sum([wgtp55]) AS replicate55,Sum(iif(total_int&gt;0,1,0)*[WGTP56])/Sum([wgtp56]) AS replicate56,Sum(iif(total_int&gt;0,1,0)*[WGTP57])/Sum([wgtp57]) AS replicate57,Sum(iif(total_int&gt;0,1,0)*[WGTP58])/Sum([wgtp58]) AS replicate58,Sum(iif(total_int&gt;0,1,0)*[WGTP59])/Sum([wgtp59]) AS replicate59,Sum(iif(total_int&gt;0,1,0)*[WGTP60])/Sum([wgtp60]) AS replicate60,Sum(iif(total_int&gt;0,1,0)*[WGTP61])/Sum([wgtp61]) AS replicate61,Sum(iif(total_int&gt;0,1,0)*[WGTP62])/Sum([wgtp62]) AS replicate62,Sum(iif(total_int&gt;0,1,0)*[WGTP63])/Sum([wgtp63]) AS replicate63,Sum(iif(total_int&gt;0,1,0)*[WGTP64])/Sum([wgtp64]) AS replicate64,Sum(iif(total_int&gt;0,1,0)*[WGTP65])/Sum([wgtp65]) AS replicate65,Sum(iif(total_int&gt;0,1,0)*[WGTP66])/Sum([wgtp66]) AS replicate66,Sum(iif(total_int&gt;0,1,0)*[WGTP67])/Sum([wgtp67]) AS replicate67,Sum(iif(total_int&gt;0,1,0)*[WGTP68])/Sum([wgtp68]) AS replicate68,Sum(iif(total_int&gt;0,1,0)*[WGTP69])/Sum([wgtp69]) AS replicate69,Sum(iif(total_int&gt;0,1,0)*[WGTP70])/Sum([wgtp70]) AS replicate70,Sum(iif(total_int&gt;0,1,0)*[WGTP71])/Sum([wgtp71]) AS replicate71,Sum(iif(total_int&gt;0,1,0)*[WGTP72])/Sum([wgtp72]) AS replicate72,Sum(iif(total_int&gt;0,1,0)*[WGTP73])/Sum([wgtp73]) AS replicate73,Sum(iif(total_int&gt;0,1,0)*[WGTP74])/Sum([wgtp74]) AS replicate74,Sum(iif(total_int&gt;0,1,0)*[WGTP75])/Sum([wgtp75]) AS replicate75,Sum(iif(total_int&gt;0,1,0)*[WGTP76])/Sum([wgtp76]) AS replicate76,Sum(iif(total_int&gt;0,1,0)*[WGTP77])/Sum([wgtp77]) AS replicate77,Sum(iif(total_int&gt;0,1,0)*[WGTP78])/Sum([wgtp78]) AS replicate78,Sum(iif(total_int&gt;0,1,0)*[WGTP79])/Sum([wgtp79]) AS replicate79,Sum(iif(total_int&gt;0,1,0)*[WGTP80])/Sum([wgtp80]) AS replicate80,</v>
      </c>
    </row>
    <row r="76" spans="1:82" ht="15.95" customHeight="1" x14ac:dyDescent="0.25">
      <c r="A76" s="48"/>
      <c r="B76">
        <v>1</v>
      </c>
      <c r="C76" t="str">
        <f>_xlfn.CONCAT("Sum(",C$74,B$74,"*[WGTP",B76,"])/Sum([wgtp",B76,"]) AS replicate",B76,",")</f>
        <v>Sum(iif(total_int&gt;0,1,0)*[WGTP1])/Sum([wgtp1]) AS replicate1,</v>
      </c>
    </row>
    <row r="77" spans="1:82" ht="15.95" customHeight="1" x14ac:dyDescent="0.25">
      <c r="B77">
        <f>+B76+1</f>
        <v>2</v>
      </c>
      <c r="C77" t="str">
        <f t="shared" ref="C77:C140" si="12">_xlfn.CONCAT("Sum(",C$74,B$74,"*[WGTP",B77,"])/Sum([wgtp",B77,"]) AS replicate",B77,",")</f>
        <v>Sum(iif(total_int&gt;0,1,0)*[WGTP2])/Sum([wgtp2]) AS replicate2,</v>
      </c>
    </row>
    <row r="78" spans="1:82" ht="15.95" customHeight="1" x14ac:dyDescent="0.25">
      <c r="B78">
        <f t="shared" ref="B78:B141" si="13">+B77+1</f>
        <v>3</v>
      </c>
      <c r="C78" t="str">
        <f t="shared" si="12"/>
        <v>Sum(iif(total_int&gt;0,1,0)*[WGTP3])/Sum([wgtp3]) AS replicate3,</v>
      </c>
    </row>
    <row r="79" spans="1:82" ht="15.95" customHeight="1" x14ac:dyDescent="0.25">
      <c r="B79">
        <f t="shared" si="13"/>
        <v>4</v>
      </c>
      <c r="C79" t="str">
        <f t="shared" si="12"/>
        <v>Sum(iif(total_int&gt;0,1,0)*[WGTP4])/Sum([wgtp4]) AS replicate4,</v>
      </c>
    </row>
    <row r="80" spans="1:82" ht="15.95" customHeight="1" x14ac:dyDescent="0.25">
      <c r="B80">
        <f t="shared" si="13"/>
        <v>5</v>
      </c>
      <c r="C80" t="str">
        <f t="shared" si="12"/>
        <v>Sum(iif(total_int&gt;0,1,0)*[WGTP5])/Sum([wgtp5]) AS replicate5,</v>
      </c>
    </row>
    <row r="81" spans="2:3" ht="15.95" customHeight="1" x14ac:dyDescent="0.25">
      <c r="B81">
        <f t="shared" si="13"/>
        <v>6</v>
      </c>
      <c r="C81" t="str">
        <f t="shared" si="12"/>
        <v>Sum(iif(total_int&gt;0,1,0)*[WGTP6])/Sum([wgtp6]) AS replicate6,</v>
      </c>
    </row>
    <row r="82" spans="2:3" ht="15.95" customHeight="1" x14ac:dyDescent="0.25">
      <c r="B82">
        <f t="shared" si="13"/>
        <v>7</v>
      </c>
      <c r="C82" t="str">
        <f t="shared" si="12"/>
        <v>Sum(iif(total_int&gt;0,1,0)*[WGTP7])/Sum([wgtp7]) AS replicate7,</v>
      </c>
    </row>
    <row r="83" spans="2:3" ht="15.95" customHeight="1" x14ac:dyDescent="0.25">
      <c r="B83">
        <f t="shared" si="13"/>
        <v>8</v>
      </c>
      <c r="C83" t="str">
        <f t="shared" si="12"/>
        <v>Sum(iif(total_int&gt;0,1,0)*[WGTP8])/Sum([wgtp8]) AS replicate8,</v>
      </c>
    </row>
    <row r="84" spans="2:3" ht="15.95" customHeight="1" x14ac:dyDescent="0.25">
      <c r="B84">
        <f t="shared" si="13"/>
        <v>9</v>
      </c>
      <c r="C84" t="str">
        <f t="shared" si="12"/>
        <v>Sum(iif(total_int&gt;0,1,0)*[WGTP9])/Sum([wgtp9]) AS replicate9,</v>
      </c>
    </row>
    <row r="85" spans="2:3" ht="15.95" customHeight="1" x14ac:dyDescent="0.25">
      <c r="B85">
        <f t="shared" si="13"/>
        <v>10</v>
      </c>
      <c r="C85" t="str">
        <f t="shared" si="12"/>
        <v>Sum(iif(total_int&gt;0,1,0)*[WGTP10])/Sum([wgtp10]) AS replicate10,</v>
      </c>
    </row>
    <row r="86" spans="2:3" ht="15.95" customHeight="1" x14ac:dyDescent="0.25">
      <c r="B86">
        <f t="shared" si="13"/>
        <v>11</v>
      </c>
      <c r="C86" t="str">
        <f t="shared" si="12"/>
        <v>Sum(iif(total_int&gt;0,1,0)*[WGTP11])/Sum([wgtp11]) AS replicate11,</v>
      </c>
    </row>
    <row r="87" spans="2:3" ht="15.95" customHeight="1" x14ac:dyDescent="0.25">
      <c r="B87">
        <f t="shared" si="13"/>
        <v>12</v>
      </c>
      <c r="C87" t="str">
        <f t="shared" si="12"/>
        <v>Sum(iif(total_int&gt;0,1,0)*[WGTP12])/Sum([wgtp12]) AS replicate12,</v>
      </c>
    </row>
    <row r="88" spans="2:3" ht="15.95" customHeight="1" x14ac:dyDescent="0.25">
      <c r="B88">
        <f t="shared" si="13"/>
        <v>13</v>
      </c>
      <c r="C88" t="str">
        <f t="shared" si="12"/>
        <v>Sum(iif(total_int&gt;0,1,0)*[WGTP13])/Sum([wgtp13]) AS replicate13,</v>
      </c>
    </row>
    <row r="89" spans="2:3" ht="15.95" customHeight="1" x14ac:dyDescent="0.25">
      <c r="B89">
        <f t="shared" si="13"/>
        <v>14</v>
      </c>
      <c r="C89" t="str">
        <f t="shared" si="12"/>
        <v>Sum(iif(total_int&gt;0,1,0)*[WGTP14])/Sum([wgtp14]) AS replicate14,</v>
      </c>
    </row>
    <row r="90" spans="2:3" ht="15.95" customHeight="1" x14ac:dyDescent="0.25">
      <c r="B90">
        <f t="shared" si="13"/>
        <v>15</v>
      </c>
      <c r="C90" t="str">
        <f t="shared" si="12"/>
        <v>Sum(iif(total_int&gt;0,1,0)*[WGTP15])/Sum([wgtp15]) AS replicate15,</v>
      </c>
    </row>
    <row r="91" spans="2:3" ht="15.95" customHeight="1" x14ac:dyDescent="0.25">
      <c r="B91">
        <f t="shared" si="13"/>
        <v>16</v>
      </c>
      <c r="C91" t="str">
        <f t="shared" si="12"/>
        <v>Sum(iif(total_int&gt;0,1,0)*[WGTP16])/Sum([wgtp16]) AS replicate16,</v>
      </c>
    </row>
    <row r="92" spans="2:3" ht="15.95" customHeight="1" x14ac:dyDescent="0.25">
      <c r="B92">
        <f t="shared" si="13"/>
        <v>17</v>
      </c>
      <c r="C92" t="str">
        <f t="shared" si="12"/>
        <v>Sum(iif(total_int&gt;0,1,0)*[WGTP17])/Sum([wgtp17]) AS replicate17,</v>
      </c>
    </row>
    <row r="93" spans="2:3" ht="15.95" customHeight="1" x14ac:dyDescent="0.25">
      <c r="B93">
        <f t="shared" si="13"/>
        <v>18</v>
      </c>
      <c r="C93" t="str">
        <f t="shared" si="12"/>
        <v>Sum(iif(total_int&gt;0,1,0)*[WGTP18])/Sum([wgtp18]) AS replicate18,</v>
      </c>
    </row>
    <row r="94" spans="2:3" ht="15.95" customHeight="1" x14ac:dyDescent="0.25">
      <c r="B94">
        <f t="shared" si="13"/>
        <v>19</v>
      </c>
      <c r="C94" t="str">
        <f t="shared" si="12"/>
        <v>Sum(iif(total_int&gt;0,1,0)*[WGTP19])/Sum([wgtp19]) AS replicate19,</v>
      </c>
    </row>
    <row r="95" spans="2:3" ht="15.95" customHeight="1" x14ac:dyDescent="0.25">
      <c r="B95">
        <f t="shared" si="13"/>
        <v>20</v>
      </c>
      <c r="C95" t="str">
        <f t="shared" si="12"/>
        <v>Sum(iif(total_int&gt;0,1,0)*[WGTP20])/Sum([wgtp20]) AS replicate20,</v>
      </c>
    </row>
    <row r="96" spans="2:3" ht="15.95" customHeight="1" x14ac:dyDescent="0.25">
      <c r="B96">
        <f t="shared" si="13"/>
        <v>21</v>
      </c>
      <c r="C96" t="str">
        <f t="shared" si="12"/>
        <v>Sum(iif(total_int&gt;0,1,0)*[WGTP21])/Sum([wgtp21]) AS replicate21,</v>
      </c>
    </row>
    <row r="97" spans="2:3" ht="15.95" customHeight="1" x14ac:dyDescent="0.25">
      <c r="B97">
        <f t="shared" si="13"/>
        <v>22</v>
      </c>
      <c r="C97" t="str">
        <f t="shared" si="12"/>
        <v>Sum(iif(total_int&gt;0,1,0)*[WGTP22])/Sum([wgtp22]) AS replicate22,</v>
      </c>
    </row>
    <row r="98" spans="2:3" ht="15.95" customHeight="1" x14ac:dyDescent="0.25">
      <c r="B98">
        <f t="shared" si="13"/>
        <v>23</v>
      </c>
      <c r="C98" t="str">
        <f t="shared" si="12"/>
        <v>Sum(iif(total_int&gt;0,1,0)*[WGTP23])/Sum([wgtp23]) AS replicate23,</v>
      </c>
    </row>
    <row r="99" spans="2:3" ht="15.95" customHeight="1" x14ac:dyDescent="0.25">
      <c r="B99">
        <f t="shared" si="13"/>
        <v>24</v>
      </c>
      <c r="C99" t="str">
        <f t="shared" si="12"/>
        <v>Sum(iif(total_int&gt;0,1,0)*[WGTP24])/Sum([wgtp24]) AS replicate24,</v>
      </c>
    </row>
    <row r="100" spans="2:3" ht="15.95" customHeight="1" x14ac:dyDescent="0.25">
      <c r="B100">
        <f t="shared" si="13"/>
        <v>25</v>
      </c>
      <c r="C100" t="str">
        <f t="shared" si="12"/>
        <v>Sum(iif(total_int&gt;0,1,0)*[WGTP25])/Sum([wgtp25]) AS replicate25,</v>
      </c>
    </row>
    <row r="101" spans="2:3" ht="15.95" customHeight="1" x14ac:dyDescent="0.25">
      <c r="B101">
        <f t="shared" si="13"/>
        <v>26</v>
      </c>
      <c r="C101" t="str">
        <f t="shared" si="12"/>
        <v>Sum(iif(total_int&gt;0,1,0)*[WGTP26])/Sum([wgtp26]) AS replicate26,</v>
      </c>
    </row>
    <row r="102" spans="2:3" ht="15.95" customHeight="1" x14ac:dyDescent="0.25">
      <c r="B102">
        <f t="shared" si="13"/>
        <v>27</v>
      </c>
      <c r="C102" t="str">
        <f t="shared" si="12"/>
        <v>Sum(iif(total_int&gt;0,1,0)*[WGTP27])/Sum([wgtp27]) AS replicate27,</v>
      </c>
    </row>
    <row r="103" spans="2:3" ht="15.95" customHeight="1" x14ac:dyDescent="0.25">
      <c r="B103">
        <f t="shared" si="13"/>
        <v>28</v>
      </c>
      <c r="C103" t="str">
        <f t="shared" si="12"/>
        <v>Sum(iif(total_int&gt;0,1,0)*[WGTP28])/Sum([wgtp28]) AS replicate28,</v>
      </c>
    </row>
    <row r="104" spans="2:3" ht="15.95" customHeight="1" x14ac:dyDescent="0.25">
      <c r="B104">
        <f t="shared" si="13"/>
        <v>29</v>
      </c>
      <c r="C104" t="str">
        <f t="shared" si="12"/>
        <v>Sum(iif(total_int&gt;0,1,0)*[WGTP29])/Sum([wgtp29]) AS replicate29,</v>
      </c>
    </row>
    <row r="105" spans="2:3" ht="15.95" customHeight="1" x14ac:dyDescent="0.25">
      <c r="B105">
        <f t="shared" si="13"/>
        <v>30</v>
      </c>
      <c r="C105" t="str">
        <f t="shared" si="12"/>
        <v>Sum(iif(total_int&gt;0,1,0)*[WGTP30])/Sum([wgtp30]) AS replicate30,</v>
      </c>
    </row>
    <row r="106" spans="2:3" ht="15.95" customHeight="1" x14ac:dyDescent="0.25">
      <c r="B106">
        <f t="shared" si="13"/>
        <v>31</v>
      </c>
      <c r="C106" t="str">
        <f t="shared" si="12"/>
        <v>Sum(iif(total_int&gt;0,1,0)*[WGTP31])/Sum([wgtp31]) AS replicate31,</v>
      </c>
    </row>
    <row r="107" spans="2:3" ht="15.95" customHeight="1" x14ac:dyDescent="0.25">
      <c r="B107">
        <f t="shared" si="13"/>
        <v>32</v>
      </c>
      <c r="C107" t="str">
        <f t="shared" si="12"/>
        <v>Sum(iif(total_int&gt;0,1,0)*[WGTP32])/Sum([wgtp32]) AS replicate32,</v>
      </c>
    </row>
    <row r="108" spans="2:3" ht="15.95" customHeight="1" x14ac:dyDescent="0.25">
      <c r="B108">
        <f t="shared" si="13"/>
        <v>33</v>
      </c>
      <c r="C108" t="str">
        <f t="shared" si="12"/>
        <v>Sum(iif(total_int&gt;0,1,0)*[WGTP33])/Sum([wgtp33]) AS replicate33,</v>
      </c>
    </row>
    <row r="109" spans="2:3" ht="15.95" customHeight="1" x14ac:dyDescent="0.25">
      <c r="B109">
        <f t="shared" si="13"/>
        <v>34</v>
      </c>
      <c r="C109" t="str">
        <f t="shared" si="12"/>
        <v>Sum(iif(total_int&gt;0,1,0)*[WGTP34])/Sum([wgtp34]) AS replicate34,</v>
      </c>
    </row>
    <row r="110" spans="2:3" ht="15.95" customHeight="1" x14ac:dyDescent="0.25">
      <c r="B110">
        <f t="shared" si="13"/>
        <v>35</v>
      </c>
      <c r="C110" t="str">
        <f t="shared" si="12"/>
        <v>Sum(iif(total_int&gt;0,1,0)*[WGTP35])/Sum([wgtp35]) AS replicate35,</v>
      </c>
    </row>
    <row r="111" spans="2:3" ht="15.95" customHeight="1" x14ac:dyDescent="0.25">
      <c r="B111">
        <f t="shared" si="13"/>
        <v>36</v>
      </c>
      <c r="C111" t="str">
        <f t="shared" si="12"/>
        <v>Sum(iif(total_int&gt;0,1,0)*[WGTP36])/Sum([wgtp36]) AS replicate36,</v>
      </c>
    </row>
    <row r="112" spans="2:3" ht="15.95" customHeight="1" x14ac:dyDescent="0.25">
      <c r="B112">
        <f t="shared" si="13"/>
        <v>37</v>
      </c>
      <c r="C112" t="str">
        <f t="shared" si="12"/>
        <v>Sum(iif(total_int&gt;0,1,0)*[WGTP37])/Sum([wgtp37]) AS replicate37,</v>
      </c>
    </row>
    <row r="113" spans="2:3" ht="15.95" customHeight="1" x14ac:dyDescent="0.25">
      <c r="B113">
        <f t="shared" si="13"/>
        <v>38</v>
      </c>
      <c r="C113" t="str">
        <f t="shared" si="12"/>
        <v>Sum(iif(total_int&gt;0,1,0)*[WGTP38])/Sum([wgtp38]) AS replicate38,</v>
      </c>
    </row>
    <row r="114" spans="2:3" ht="15.95" customHeight="1" x14ac:dyDescent="0.25">
      <c r="B114">
        <f t="shared" si="13"/>
        <v>39</v>
      </c>
      <c r="C114" t="str">
        <f t="shared" si="12"/>
        <v>Sum(iif(total_int&gt;0,1,0)*[WGTP39])/Sum([wgtp39]) AS replicate39,</v>
      </c>
    </row>
    <row r="115" spans="2:3" ht="15.95" customHeight="1" x14ac:dyDescent="0.25">
      <c r="B115">
        <f t="shared" si="13"/>
        <v>40</v>
      </c>
      <c r="C115" t="str">
        <f t="shared" si="12"/>
        <v>Sum(iif(total_int&gt;0,1,0)*[WGTP40])/Sum([wgtp40]) AS replicate40,</v>
      </c>
    </row>
    <row r="116" spans="2:3" ht="15.95" customHeight="1" x14ac:dyDescent="0.25">
      <c r="B116">
        <f t="shared" si="13"/>
        <v>41</v>
      </c>
      <c r="C116" t="str">
        <f t="shared" si="12"/>
        <v>Sum(iif(total_int&gt;0,1,0)*[WGTP41])/Sum([wgtp41]) AS replicate41,</v>
      </c>
    </row>
    <row r="117" spans="2:3" ht="15.95" customHeight="1" x14ac:dyDescent="0.25">
      <c r="B117">
        <f t="shared" si="13"/>
        <v>42</v>
      </c>
      <c r="C117" t="str">
        <f t="shared" si="12"/>
        <v>Sum(iif(total_int&gt;0,1,0)*[WGTP42])/Sum([wgtp42]) AS replicate42,</v>
      </c>
    </row>
    <row r="118" spans="2:3" ht="15.95" customHeight="1" x14ac:dyDescent="0.25">
      <c r="B118">
        <f t="shared" si="13"/>
        <v>43</v>
      </c>
      <c r="C118" t="str">
        <f t="shared" si="12"/>
        <v>Sum(iif(total_int&gt;0,1,0)*[WGTP43])/Sum([wgtp43]) AS replicate43,</v>
      </c>
    </row>
    <row r="119" spans="2:3" ht="15.95" customHeight="1" x14ac:dyDescent="0.25">
      <c r="B119">
        <f t="shared" si="13"/>
        <v>44</v>
      </c>
      <c r="C119" t="str">
        <f t="shared" si="12"/>
        <v>Sum(iif(total_int&gt;0,1,0)*[WGTP44])/Sum([wgtp44]) AS replicate44,</v>
      </c>
    </row>
    <row r="120" spans="2:3" ht="15.95" customHeight="1" x14ac:dyDescent="0.25">
      <c r="B120">
        <f t="shared" si="13"/>
        <v>45</v>
      </c>
      <c r="C120" t="str">
        <f t="shared" si="12"/>
        <v>Sum(iif(total_int&gt;0,1,0)*[WGTP45])/Sum([wgtp45]) AS replicate45,</v>
      </c>
    </row>
    <row r="121" spans="2:3" ht="15.95" customHeight="1" x14ac:dyDescent="0.25">
      <c r="B121">
        <f t="shared" si="13"/>
        <v>46</v>
      </c>
      <c r="C121" t="str">
        <f t="shared" si="12"/>
        <v>Sum(iif(total_int&gt;0,1,0)*[WGTP46])/Sum([wgtp46]) AS replicate46,</v>
      </c>
    </row>
    <row r="122" spans="2:3" ht="15.95" customHeight="1" x14ac:dyDescent="0.25">
      <c r="B122">
        <f t="shared" si="13"/>
        <v>47</v>
      </c>
      <c r="C122" t="str">
        <f t="shared" si="12"/>
        <v>Sum(iif(total_int&gt;0,1,0)*[WGTP47])/Sum([wgtp47]) AS replicate47,</v>
      </c>
    </row>
    <row r="123" spans="2:3" ht="15.95" customHeight="1" x14ac:dyDescent="0.25">
      <c r="B123">
        <f t="shared" si="13"/>
        <v>48</v>
      </c>
      <c r="C123" t="str">
        <f t="shared" si="12"/>
        <v>Sum(iif(total_int&gt;0,1,0)*[WGTP48])/Sum([wgtp48]) AS replicate48,</v>
      </c>
    </row>
    <row r="124" spans="2:3" ht="15.95" customHeight="1" x14ac:dyDescent="0.25">
      <c r="B124">
        <f t="shared" si="13"/>
        <v>49</v>
      </c>
      <c r="C124" t="str">
        <f t="shared" si="12"/>
        <v>Sum(iif(total_int&gt;0,1,0)*[WGTP49])/Sum([wgtp49]) AS replicate49,</v>
      </c>
    </row>
    <row r="125" spans="2:3" ht="15.95" customHeight="1" x14ac:dyDescent="0.25">
      <c r="B125">
        <f t="shared" si="13"/>
        <v>50</v>
      </c>
      <c r="C125" t="str">
        <f t="shared" si="12"/>
        <v>Sum(iif(total_int&gt;0,1,0)*[WGTP50])/Sum([wgtp50]) AS replicate50,</v>
      </c>
    </row>
    <row r="126" spans="2:3" ht="15.95" customHeight="1" x14ac:dyDescent="0.25">
      <c r="B126">
        <f t="shared" si="13"/>
        <v>51</v>
      </c>
      <c r="C126" t="str">
        <f t="shared" si="12"/>
        <v>Sum(iif(total_int&gt;0,1,0)*[WGTP51])/Sum([wgtp51]) AS replicate51,</v>
      </c>
    </row>
    <row r="127" spans="2:3" ht="15.95" customHeight="1" x14ac:dyDescent="0.25">
      <c r="B127">
        <f t="shared" si="13"/>
        <v>52</v>
      </c>
      <c r="C127" t="str">
        <f t="shared" si="12"/>
        <v>Sum(iif(total_int&gt;0,1,0)*[WGTP52])/Sum([wgtp52]) AS replicate52,</v>
      </c>
    </row>
    <row r="128" spans="2:3" ht="15.95" customHeight="1" x14ac:dyDescent="0.25">
      <c r="B128">
        <f t="shared" si="13"/>
        <v>53</v>
      </c>
      <c r="C128" t="str">
        <f t="shared" si="12"/>
        <v>Sum(iif(total_int&gt;0,1,0)*[WGTP53])/Sum([wgtp53]) AS replicate53,</v>
      </c>
    </row>
    <row r="129" spans="2:3" ht="15.95" customHeight="1" x14ac:dyDescent="0.25">
      <c r="B129">
        <f t="shared" si="13"/>
        <v>54</v>
      </c>
      <c r="C129" t="str">
        <f t="shared" si="12"/>
        <v>Sum(iif(total_int&gt;0,1,0)*[WGTP54])/Sum([wgtp54]) AS replicate54,</v>
      </c>
    </row>
    <row r="130" spans="2:3" ht="15.95" customHeight="1" x14ac:dyDescent="0.25">
      <c r="B130">
        <f t="shared" si="13"/>
        <v>55</v>
      </c>
      <c r="C130" t="str">
        <f t="shared" si="12"/>
        <v>Sum(iif(total_int&gt;0,1,0)*[WGTP55])/Sum([wgtp55]) AS replicate55,</v>
      </c>
    </row>
    <row r="131" spans="2:3" ht="15.95" customHeight="1" x14ac:dyDescent="0.25">
      <c r="B131">
        <f t="shared" si="13"/>
        <v>56</v>
      </c>
      <c r="C131" t="str">
        <f t="shared" si="12"/>
        <v>Sum(iif(total_int&gt;0,1,0)*[WGTP56])/Sum([wgtp56]) AS replicate56,</v>
      </c>
    </row>
    <row r="132" spans="2:3" ht="15.95" customHeight="1" x14ac:dyDescent="0.25">
      <c r="B132">
        <f t="shared" si="13"/>
        <v>57</v>
      </c>
      <c r="C132" t="str">
        <f t="shared" si="12"/>
        <v>Sum(iif(total_int&gt;0,1,0)*[WGTP57])/Sum([wgtp57]) AS replicate57,</v>
      </c>
    </row>
    <row r="133" spans="2:3" ht="15.95" customHeight="1" x14ac:dyDescent="0.25">
      <c r="B133">
        <f t="shared" si="13"/>
        <v>58</v>
      </c>
      <c r="C133" t="str">
        <f t="shared" si="12"/>
        <v>Sum(iif(total_int&gt;0,1,0)*[WGTP58])/Sum([wgtp58]) AS replicate58,</v>
      </c>
    </row>
    <row r="134" spans="2:3" ht="15.95" customHeight="1" x14ac:dyDescent="0.25">
      <c r="B134">
        <f t="shared" si="13"/>
        <v>59</v>
      </c>
      <c r="C134" t="str">
        <f t="shared" si="12"/>
        <v>Sum(iif(total_int&gt;0,1,0)*[WGTP59])/Sum([wgtp59]) AS replicate59,</v>
      </c>
    </row>
    <row r="135" spans="2:3" ht="15.95" customHeight="1" x14ac:dyDescent="0.25">
      <c r="B135">
        <f t="shared" si="13"/>
        <v>60</v>
      </c>
      <c r="C135" t="str">
        <f t="shared" si="12"/>
        <v>Sum(iif(total_int&gt;0,1,0)*[WGTP60])/Sum([wgtp60]) AS replicate60,</v>
      </c>
    </row>
    <row r="136" spans="2:3" ht="15.95" customHeight="1" x14ac:dyDescent="0.25">
      <c r="B136">
        <f t="shared" si="13"/>
        <v>61</v>
      </c>
      <c r="C136" t="str">
        <f t="shared" si="12"/>
        <v>Sum(iif(total_int&gt;0,1,0)*[WGTP61])/Sum([wgtp61]) AS replicate61,</v>
      </c>
    </row>
    <row r="137" spans="2:3" ht="15.95" customHeight="1" x14ac:dyDescent="0.25">
      <c r="B137">
        <f t="shared" si="13"/>
        <v>62</v>
      </c>
      <c r="C137" t="str">
        <f t="shared" si="12"/>
        <v>Sum(iif(total_int&gt;0,1,0)*[WGTP62])/Sum([wgtp62]) AS replicate62,</v>
      </c>
    </row>
    <row r="138" spans="2:3" ht="15.95" customHeight="1" x14ac:dyDescent="0.25">
      <c r="B138">
        <f t="shared" si="13"/>
        <v>63</v>
      </c>
      <c r="C138" t="str">
        <f t="shared" si="12"/>
        <v>Sum(iif(total_int&gt;0,1,0)*[WGTP63])/Sum([wgtp63]) AS replicate63,</v>
      </c>
    </row>
    <row r="139" spans="2:3" ht="15.95" customHeight="1" x14ac:dyDescent="0.25">
      <c r="B139">
        <f t="shared" si="13"/>
        <v>64</v>
      </c>
      <c r="C139" t="str">
        <f t="shared" si="12"/>
        <v>Sum(iif(total_int&gt;0,1,0)*[WGTP64])/Sum([wgtp64]) AS replicate64,</v>
      </c>
    </row>
    <row r="140" spans="2:3" ht="15.95" customHeight="1" x14ac:dyDescent="0.25">
      <c r="B140">
        <f t="shared" si="13"/>
        <v>65</v>
      </c>
      <c r="C140" t="str">
        <f t="shared" si="12"/>
        <v>Sum(iif(total_int&gt;0,1,0)*[WGTP65])/Sum([wgtp65]) AS replicate65,</v>
      </c>
    </row>
    <row r="141" spans="2:3" ht="15.95" customHeight="1" x14ac:dyDescent="0.25">
      <c r="B141">
        <f t="shared" si="13"/>
        <v>66</v>
      </c>
      <c r="C141" t="str">
        <f t="shared" ref="C141:C155" si="14">_xlfn.CONCAT("Sum(",C$74,B$74,"*[WGTP",B141,"])/Sum([wgtp",B141,"]) AS replicate",B141,",")</f>
        <v>Sum(iif(total_int&gt;0,1,0)*[WGTP66])/Sum([wgtp66]) AS replicate66,</v>
      </c>
    </row>
    <row r="142" spans="2:3" ht="15.95" customHeight="1" x14ac:dyDescent="0.25">
      <c r="B142">
        <f t="shared" ref="B142:B155" si="15">+B141+1</f>
        <v>67</v>
      </c>
      <c r="C142" t="str">
        <f t="shared" si="14"/>
        <v>Sum(iif(total_int&gt;0,1,0)*[WGTP67])/Sum([wgtp67]) AS replicate67,</v>
      </c>
    </row>
    <row r="143" spans="2:3" ht="15.95" customHeight="1" x14ac:dyDescent="0.25">
      <c r="B143">
        <f t="shared" si="15"/>
        <v>68</v>
      </c>
      <c r="C143" t="str">
        <f t="shared" si="14"/>
        <v>Sum(iif(total_int&gt;0,1,0)*[WGTP68])/Sum([wgtp68]) AS replicate68,</v>
      </c>
    </row>
    <row r="144" spans="2:3" ht="15.95" customHeight="1" x14ac:dyDescent="0.25">
      <c r="B144">
        <f t="shared" si="15"/>
        <v>69</v>
      </c>
      <c r="C144" t="str">
        <f t="shared" si="14"/>
        <v>Sum(iif(total_int&gt;0,1,0)*[WGTP69])/Sum([wgtp69]) AS replicate69,</v>
      </c>
    </row>
    <row r="145" spans="2:3" ht="15.95" customHeight="1" x14ac:dyDescent="0.25">
      <c r="B145">
        <f t="shared" si="15"/>
        <v>70</v>
      </c>
      <c r="C145" t="str">
        <f t="shared" si="14"/>
        <v>Sum(iif(total_int&gt;0,1,0)*[WGTP70])/Sum([wgtp70]) AS replicate70,</v>
      </c>
    </row>
    <row r="146" spans="2:3" ht="15.95" customHeight="1" x14ac:dyDescent="0.25">
      <c r="B146">
        <f t="shared" si="15"/>
        <v>71</v>
      </c>
      <c r="C146" t="str">
        <f t="shared" si="14"/>
        <v>Sum(iif(total_int&gt;0,1,0)*[WGTP71])/Sum([wgtp71]) AS replicate71,</v>
      </c>
    </row>
    <row r="147" spans="2:3" ht="15.95" customHeight="1" x14ac:dyDescent="0.25">
      <c r="B147">
        <f t="shared" si="15"/>
        <v>72</v>
      </c>
      <c r="C147" t="str">
        <f t="shared" si="14"/>
        <v>Sum(iif(total_int&gt;0,1,0)*[WGTP72])/Sum([wgtp72]) AS replicate72,</v>
      </c>
    </row>
    <row r="148" spans="2:3" ht="15.95" customHeight="1" x14ac:dyDescent="0.25">
      <c r="B148">
        <f t="shared" si="15"/>
        <v>73</v>
      </c>
      <c r="C148" t="str">
        <f t="shared" si="14"/>
        <v>Sum(iif(total_int&gt;0,1,0)*[WGTP73])/Sum([wgtp73]) AS replicate73,</v>
      </c>
    </row>
    <row r="149" spans="2:3" ht="15.95" customHeight="1" x14ac:dyDescent="0.25">
      <c r="B149">
        <f t="shared" si="15"/>
        <v>74</v>
      </c>
      <c r="C149" t="str">
        <f t="shared" si="14"/>
        <v>Sum(iif(total_int&gt;0,1,0)*[WGTP74])/Sum([wgtp74]) AS replicate74,</v>
      </c>
    </row>
    <row r="150" spans="2:3" ht="15.95" customHeight="1" x14ac:dyDescent="0.25">
      <c r="B150">
        <f t="shared" si="15"/>
        <v>75</v>
      </c>
      <c r="C150" t="str">
        <f t="shared" si="14"/>
        <v>Sum(iif(total_int&gt;0,1,0)*[WGTP75])/Sum([wgtp75]) AS replicate75,</v>
      </c>
    </row>
    <row r="151" spans="2:3" ht="15.95" customHeight="1" x14ac:dyDescent="0.25">
      <c r="B151">
        <f t="shared" si="15"/>
        <v>76</v>
      </c>
      <c r="C151" t="str">
        <f t="shared" si="14"/>
        <v>Sum(iif(total_int&gt;0,1,0)*[WGTP76])/Sum([wgtp76]) AS replicate76,</v>
      </c>
    </row>
    <row r="152" spans="2:3" ht="15.95" customHeight="1" x14ac:dyDescent="0.25">
      <c r="B152">
        <f t="shared" si="15"/>
        <v>77</v>
      </c>
      <c r="C152" t="str">
        <f t="shared" si="14"/>
        <v>Sum(iif(total_int&gt;0,1,0)*[WGTP77])/Sum([wgtp77]) AS replicate77,</v>
      </c>
    </row>
    <row r="153" spans="2:3" ht="15.95" customHeight="1" x14ac:dyDescent="0.25">
      <c r="B153">
        <f t="shared" si="15"/>
        <v>78</v>
      </c>
      <c r="C153" t="str">
        <f t="shared" si="14"/>
        <v>Sum(iif(total_int&gt;0,1,0)*[WGTP78])/Sum([wgtp78]) AS replicate78,</v>
      </c>
    </row>
    <row r="154" spans="2:3" ht="15.95" customHeight="1" x14ac:dyDescent="0.25">
      <c r="B154">
        <f t="shared" si="15"/>
        <v>79</v>
      </c>
      <c r="C154" t="str">
        <f t="shared" si="14"/>
        <v>Sum(iif(total_int&gt;0,1,0)*[WGTP79])/Sum([wgtp79]) AS replicate79,</v>
      </c>
    </row>
    <row r="155" spans="2:3" ht="15.95" customHeight="1" x14ac:dyDescent="0.25">
      <c r="B155">
        <f t="shared" si="15"/>
        <v>80</v>
      </c>
      <c r="C155" t="str">
        <f t="shared" si="14"/>
        <v>Sum(iif(total_int&gt;0,1,0)*[WGTP80])/Sum([wgtp80]) AS replicate80,</v>
      </c>
    </row>
    <row r="156" spans="2:3" ht="15.95" customHeight="1" x14ac:dyDescent="0.25"/>
    <row r="157" spans="2:3" ht="15.95" customHeight="1" x14ac:dyDescent="0.25"/>
    <row r="158" spans="2:3" ht="15.95" customHeight="1" x14ac:dyDescent="0.25"/>
    <row r="159" spans="2:3" ht="15.95" customHeight="1" x14ac:dyDescent="0.25"/>
    <row r="160" spans="2:3" ht="15.95" customHeight="1" x14ac:dyDescent="0.25"/>
    <row r="161" ht="15.95" customHeight="1" x14ac:dyDescent="0.25"/>
    <row r="162" ht="15.95" customHeight="1" x14ac:dyDescent="0.25"/>
    <row r="163" ht="15.95" customHeight="1" x14ac:dyDescent="0.25"/>
    <row r="164" ht="15.95" customHeight="1" x14ac:dyDescent="0.25"/>
    <row r="165" ht="15.95" customHeight="1" x14ac:dyDescent="0.25"/>
    <row r="166" ht="15.95" customHeight="1" x14ac:dyDescent="0.25"/>
    <row r="167" ht="15.95" customHeight="1" x14ac:dyDescent="0.25"/>
    <row r="168" ht="15.95" customHeight="1" x14ac:dyDescent="0.25"/>
    <row r="169" ht="15.95" customHeight="1" x14ac:dyDescent="0.25"/>
    <row r="170" ht="15.95" customHeight="1" x14ac:dyDescent="0.25"/>
    <row r="171" ht="15.95" customHeight="1" x14ac:dyDescent="0.25"/>
    <row r="172" ht="15.95" customHeight="1" x14ac:dyDescent="0.25"/>
    <row r="173" ht="15.95" customHeight="1" x14ac:dyDescent="0.25"/>
    <row r="174" ht="15.95" customHeight="1" x14ac:dyDescent="0.25"/>
    <row r="175" ht="15.95" customHeight="1" x14ac:dyDescent="0.25"/>
    <row r="176" ht="15.95" customHeight="1" x14ac:dyDescent="0.25"/>
    <row r="177" ht="15.95" customHeight="1" x14ac:dyDescent="0.25"/>
    <row r="178" ht="15.95" customHeight="1"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BDAC7-D45A-448B-B9C6-AD2E00D4976F}">
  <dimension ref="A1:P162"/>
  <sheetViews>
    <sheetView topLeftCell="A106" zoomScale="85" zoomScaleNormal="85" workbookViewId="0">
      <selection activeCell="A152" sqref="A152"/>
    </sheetView>
  </sheetViews>
  <sheetFormatPr defaultRowHeight="15" x14ac:dyDescent="0.25"/>
  <cols>
    <col min="1" max="1" width="30.42578125" customWidth="1"/>
    <col min="2" max="2" width="15.85546875" customWidth="1"/>
    <col min="3" max="3" width="25.5703125" customWidth="1"/>
    <col min="4" max="6" width="14" customWidth="1"/>
    <col min="7" max="7" width="16.28515625" customWidth="1"/>
    <col min="8" max="8" width="20.7109375" customWidth="1"/>
    <col min="9" max="9" width="15.7109375" customWidth="1"/>
  </cols>
  <sheetData>
    <row r="1" spans="1:16" x14ac:dyDescent="0.25">
      <c r="A1" s="18" t="s">
        <v>2202</v>
      </c>
    </row>
    <row r="2" spans="1:16" s="1" customFormat="1" ht="41.25" customHeight="1" x14ac:dyDescent="0.25">
      <c r="A2" s="211" t="s">
        <v>2203</v>
      </c>
      <c r="B2" s="211" t="s">
        <v>148</v>
      </c>
      <c r="C2" s="211" t="s">
        <v>2256</v>
      </c>
    </row>
    <row r="3" spans="1:16" ht="15.95" customHeight="1" x14ac:dyDescent="0.25">
      <c r="A3" s="203" t="s">
        <v>2192</v>
      </c>
      <c r="B3" s="204">
        <v>55593</v>
      </c>
      <c r="C3" s="205">
        <v>18653.725860324535</v>
      </c>
    </row>
    <row r="4" spans="1:16" ht="15.95" customHeight="1" x14ac:dyDescent="0.25">
      <c r="A4" s="203" t="s">
        <v>2187</v>
      </c>
      <c r="B4" s="204">
        <v>52936</v>
      </c>
      <c r="C4" s="205">
        <v>17438.019918004724</v>
      </c>
    </row>
    <row r="5" spans="1:16" ht="15.95" customHeight="1" x14ac:dyDescent="0.25">
      <c r="A5" s="203" t="s">
        <v>2188</v>
      </c>
      <c r="B5" s="204">
        <v>48120</v>
      </c>
      <c r="C5" s="205">
        <v>20984.072908906663</v>
      </c>
    </row>
    <row r="6" spans="1:16" ht="15.95" customHeight="1" x14ac:dyDescent="0.25">
      <c r="A6" s="203" t="s">
        <v>2189</v>
      </c>
      <c r="B6" s="204">
        <v>26630</v>
      </c>
      <c r="C6" s="205">
        <v>20634.394627156871</v>
      </c>
    </row>
    <row r="7" spans="1:16" ht="15.95" customHeight="1" x14ac:dyDescent="0.25">
      <c r="A7" s="203" t="s">
        <v>2190</v>
      </c>
      <c r="B7" s="204">
        <v>112702</v>
      </c>
      <c r="C7" s="205">
        <v>11599.209942728237</v>
      </c>
    </row>
    <row r="8" spans="1:16" ht="15.95" customHeight="1" x14ac:dyDescent="0.25">
      <c r="A8" s="203" t="s">
        <v>2198</v>
      </c>
      <c r="B8" s="204">
        <v>2206</v>
      </c>
      <c r="C8" s="205">
        <v>0</v>
      </c>
    </row>
    <row r="9" spans="1:16" ht="15.95" customHeight="1" x14ac:dyDescent="0.25">
      <c r="A9" s="203" t="s">
        <v>2199</v>
      </c>
      <c r="B9" s="204">
        <v>11988</v>
      </c>
      <c r="C9" s="205">
        <v>14192.643380560759</v>
      </c>
    </row>
    <row r="10" spans="1:16" ht="15.95" customHeight="1" x14ac:dyDescent="0.25">
      <c r="A10" s="203" t="s">
        <v>2200</v>
      </c>
      <c r="B10" s="204">
        <v>18378</v>
      </c>
      <c r="C10" s="205">
        <v>0</v>
      </c>
      <c r="P10" t="s">
        <v>2259</v>
      </c>
    </row>
    <row r="11" spans="1:16" x14ac:dyDescent="0.25">
      <c r="N11">
        <f>5516/14194</f>
        <v>0.38861490770748203</v>
      </c>
    </row>
    <row r="12" spans="1:16" x14ac:dyDescent="0.25">
      <c r="A12" s="206" t="s">
        <v>2204</v>
      </c>
    </row>
    <row r="13" spans="1:16" x14ac:dyDescent="0.25">
      <c r="A13" s="202" t="s">
        <v>120</v>
      </c>
      <c r="B13" s="202" t="s">
        <v>2192</v>
      </c>
      <c r="C13" s="202" t="s">
        <v>2187</v>
      </c>
      <c r="D13" s="202" t="s">
        <v>2188</v>
      </c>
      <c r="E13" s="202" t="s">
        <v>2189</v>
      </c>
      <c r="F13" s="202" t="s">
        <v>2190</v>
      </c>
      <c r="G13" s="202" t="s">
        <v>2198</v>
      </c>
      <c r="H13" s="202" t="s">
        <v>2199</v>
      </c>
      <c r="I13" s="202" t="s">
        <v>2200</v>
      </c>
      <c r="K13" s="232" t="s">
        <v>2235</v>
      </c>
      <c r="M13">
        <f>SUM(G14:H14)/SUM(G14:H15)</f>
        <v>0.38861490770748203</v>
      </c>
    </row>
    <row r="14" spans="1:16" x14ac:dyDescent="0.25">
      <c r="A14" s="204">
        <v>1</v>
      </c>
      <c r="B14" s="204">
        <v>43107</v>
      </c>
      <c r="C14" s="204">
        <v>40221</v>
      </c>
      <c r="D14" s="204">
        <v>28177</v>
      </c>
      <c r="E14" s="204">
        <v>14965</v>
      </c>
      <c r="F14" s="204">
        <v>53817</v>
      </c>
      <c r="G14" s="204">
        <v>480</v>
      </c>
      <c r="H14" s="204">
        <v>5036</v>
      </c>
      <c r="I14" s="204">
        <v>8251</v>
      </c>
      <c r="J14">
        <f>SUM(B14:I14)</f>
        <v>194054</v>
      </c>
    </row>
    <row r="15" spans="1:16" x14ac:dyDescent="0.25">
      <c r="A15" s="204">
        <v>2</v>
      </c>
      <c r="B15" s="204">
        <v>12486</v>
      </c>
      <c r="C15" s="204">
        <v>12715</v>
      </c>
      <c r="D15" s="204">
        <v>19943</v>
      </c>
      <c r="E15" s="204">
        <v>11665</v>
      </c>
      <c r="F15" s="204">
        <v>58885</v>
      </c>
      <c r="G15" s="204">
        <v>1726</v>
      </c>
      <c r="H15" s="204">
        <v>6952</v>
      </c>
      <c r="I15" s="204">
        <v>10127</v>
      </c>
      <c r="J15">
        <f>SUM(B15:I15)</f>
        <v>134499</v>
      </c>
    </row>
    <row r="16" spans="1:16" x14ac:dyDescent="0.25">
      <c r="B16" s="49">
        <f t="shared" ref="B16:J16" si="0">B14/(B14+B15)</f>
        <v>0.77540337812314497</v>
      </c>
      <c r="C16" s="49">
        <f t="shared" si="0"/>
        <v>0.75980429197521537</v>
      </c>
      <c r="D16" s="49">
        <f t="shared" si="0"/>
        <v>0.58555694098088118</v>
      </c>
      <c r="E16" s="49">
        <f t="shared" si="0"/>
        <v>0.56196019526849417</v>
      </c>
      <c r="F16" s="49">
        <f t="shared" si="0"/>
        <v>0.47751592695781797</v>
      </c>
      <c r="G16" s="49">
        <f t="shared" si="0"/>
        <v>0.21758839528558477</v>
      </c>
      <c r="H16" s="49">
        <f t="shared" si="0"/>
        <v>0.42008675342008678</v>
      </c>
      <c r="I16" s="49">
        <f t="shared" si="0"/>
        <v>0.44896071389705083</v>
      </c>
      <c r="J16" s="49">
        <f t="shared" si="0"/>
        <v>0.5906322572005126</v>
      </c>
    </row>
    <row r="17" spans="1:16" x14ac:dyDescent="0.25">
      <c r="P17" t="s">
        <v>2257</v>
      </c>
    </row>
    <row r="18" spans="1:16" x14ac:dyDescent="0.25">
      <c r="A18" t="s">
        <v>2258</v>
      </c>
    </row>
    <row r="19" spans="1:16" x14ac:dyDescent="0.25">
      <c r="A19" s="202" t="s">
        <v>2205</v>
      </c>
      <c r="B19" s="202" t="s">
        <v>178</v>
      </c>
      <c r="C19" s="202" t="s">
        <v>1942</v>
      </c>
      <c r="D19" s="202" t="s">
        <v>1943</v>
      </c>
      <c r="E19" s="202" t="s">
        <v>1944</v>
      </c>
      <c r="F19" s="202" t="s">
        <v>1945</v>
      </c>
      <c r="G19" s="202" t="s">
        <v>1946</v>
      </c>
      <c r="H19" s="202" t="s">
        <v>1947</v>
      </c>
      <c r="I19" s="202" t="s">
        <v>2100</v>
      </c>
      <c r="J19" s="202" t="s">
        <v>1948</v>
      </c>
      <c r="K19" s="202" t="s">
        <v>2101</v>
      </c>
      <c r="L19" s="208" t="s">
        <v>2206</v>
      </c>
    </row>
    <row r="20" spans="1:16" x14ac:dyDescent="0.25">
      <c r="A20" s="204">
        <v>1</v>
      </c>
      <c r="B20" s="204">
        <v>415120</v>
      </c>
      <c r="C20" s="207"/>
      <c r="D20" s="204">
        <v>62</v>
      </c>
      <c r="E20" s="207"/>
      <c r="F20" s="204">
        <v>208</v>
      </c>
      <c r="G20" s="204">
        <v>97</v>
      </c>
      <c r="H20" s="204">
        <v>84</v>
      </c>
      <c r="I20" s="204">
        <v>1466</v>
      </c>
      <c r="J20" s="204">
        <v>13722</v>
      </c>
      <c r="K20" s="204">
        <v>7784</v>
      </c>
      <c r="L20">
        <f>SUM(C20:K20)</f>
        <v>23423</v>
      </c>
    </row>
    <row r="21" spans="1:16" x14ac:dyDescent="0.25">
      <c r="A21" s="204">
        <v>2</v>
      </c>
      <c r="B21" s="204">
        <v>2247362</v>
      </c>
      <c r="C21" s="204">
        <v>115</v>
      </c>
      <c r="D21" s="207"/>
      <c r="E21" s="204">
        <v>211</v>
      </c>
      <c r="F21" s="204">
        <v>52</v>
      </c>
      <c r="G21" s="204">
        <v>490</v>
      </c>
      <c r="H21" s="204">
        <v>398</v>
      </c>
      <c r="I21" s="204">
        <v>3563</v>
      </c>
      <c r="J21" s="204">
        <v>46593</v>
      </c>
      <c r="K21" s="204">
        <v>63658</v>
      </c>
      <c r="L21">
        <f>SUM(C21:K21)</f>
        <v>115080</v>
      </c>
    </row>
    <row r="22" spans="1:16" x14ac:dyDescent="0.25">
      <c r="B22" s="209">
        <f t="shared" ref="B22:L22" si="1">B20/(B20+B21)</f>
        <v>0.15591466909447652</v>
      </c>
      <c r="C22" s="49">
        <f t="shared" si="1"/>
        <v>0</v>
      </c>
      <c r="D22" s="49">
        <f t="shared" si="1"/>
        <v>1</v>
      </c>
      <c r="E22" s="49">
        <f t="shared" si="1"/>
        <v>0</v>
      </c>
      <c r="F22" s="49">
        <f t="shared" si="1"/>
        <v>0.8</v>
      </c>
      <c r="G22" s="49">
        <f t="shared" si="1"/>
        <v>0.16524701873935263</v>
      </c>
      <c r="H22" s="49">
        <f t="shared" si="1"/>
        <v>0.17427385892116182</v>
      </c>
      <c r="I22" s="49">
        <f t="shared" si="1"/>
        <v>0.29150924637104791</v>
      </c>
      <c r="J22" s="49">
        <f t="shared" si="1"/>
        <v>0.22750559562297937</v>
      </c>
      <c r="K22" s="49">
        <f t="shared" si="1"/>
        <v>0.10895551636292378</v>
      </c>
      <c r="L22" s="209">
        <f t="shared" si="1"/>
        <v>0.16911547042302333</v>
      </c>
    </row>
    <row r="23" spans="1:16" x14ac:dyDescent="0.25">
      <c r="A23" t="s">
        <v>2208</v>
      </c>
      <c r="B23" s="49"/>
      <c r="C23" s="49"/>
      <c r="D23" s="49"/>
      <c r="E23" s="49"/>
      <c r="F23" s="49"/>
      <c r="G23" s="49"/>
      <c r="H23" s="49"/>
      <c r="I23" s="49"/>
      <c r="J23" s="49"/>
      <c r="K23" s="49"/>
      <c r="L23" s="49"/>
    </row>
    <row r="24" spans="1:16" x14ac:dyDescent="0.25">
      <c r="A24" s="202" t="s">
        <v>2205</v>
      </c>
      <c r="B24" s="202" t="s">
        <v>178</v>
      </c>
      <c r="E24" s="202" t="s">
        <v>1944</v>
      </c>
      <c r="F24" s="202" t="s">
        <v>1945</v>
      </c>
      <c r="G24" s="202" t="s">
        <v>1946</v>
      </c>
      <c r="H24" s="202" t="s">
        <v>1947</v>
      </c>
      <c r="I24" s="202" t="s">
        <v>2100</v>
      </c>
      <c r="J24" s="202" t="s">
        <v>1948</v>
      </c>
      <c r="K24" s="202" t="s">
        <v>2101</v>
      </c>
      <c r="L24" s="208" t="s">
        <v>2206</v>
      </c>
    </row>
    <row r="25" spans="1:16" x14ac:dyDescent="0.25">
      <c r="A25" s="204">
        <v>1</v>
      </c>
      <c r="B25" s="204">
        <v>186360</v>
      </c>
      <c r="E25" s="207"/>
      <c r="F25" s="204">
        <v>66</v>
      </c>
      <c r="G25" s="204">
        <v>97</v>
      </c>
      <c r="H25" s="204">
        <v>85</v>
      </c>
      <c r="I25" s="204">
        <v>727</v>
      </c>
      <c r="J25" s="204">
        <v>3968</v>
      </c>
      <c r="K25" s="204">
        <v>2771</v>
      </c>
      <c r="L25">
        <f>SUM(C25:K25)</f>
        <v>7714</v>
      </c>
    </row>
    <row r="26" spans="1:16" x14ac:dyDescent="0.25">
      <c r="A26" s="204">
        <v>2</v>
      </c>
      <c r="B26" s="204">
        <v>109713</v>
      </c>
      <c r="E26" s="204">
        <v>143</v>
      </c>
      <c r="F26" s="207"/>
      <c r="G26" s="204">
        <v>345</v>
      </c>
      <c r="H26" s="207"/>
      <c r="I26" s="204">
        <v>1372</v>
      </c>
      <c r="J26" s="204">
        <v>13454</v>
      </c>
      <c r="K26" s="204">
        <v>9470</v>
      </c>
      <c r="L26">
        <f>SUM(C26:K26)</f>
        <v>24784</v>
      </c>
    </row>
    <row r="27" spans="1:16" x14ac:dyDescent="0.25">
      <c r="B27" s="210">
        <f>B25/(B25+B26)</f>
        <v>0.62943936123861344</v>
      </c>
      <c r="C27" s="49"/>
      <c r="D27" s="49"/>
      <c r="E27" s="49">
        <f t="shared" ref="E27:L27" si="2">E25/(E25+E26)</f>
        <v>0</v>
      </c>
      <c r="F27" s="49">
        <f t="shared" si="2"/>
        <v>1</v>
      </c>
      <c r="G27" s="49">
        <f t="shared" si="2"/>
        <v>0.21945701357466063</v>
      </c>
      <c r="H27" s="49">
        <f t="shared" si="2"/>
        <v>1</v>
      </c>
      <c r="I27" s="49">
        <f t="shared" si="2"/>
        <v>0.34635540733682707</v>
      </c>
      <c r="J27" s="49">
        <f t="shared" si="2"/>
        <v>0.22775800711743771</v>
      </c>
      <c r="K27" s="49">
        <f t="shared" si="2"/>
        <v>0.22637039457560656</v>
      </c>
      <c r="L27" s="210">
        <f t="shared" si="2"/>
        <v>0.23736845344328883</v>
      </c>
    </row>
    <row r="28" spans="1:16" x14ac:dyDescent="0.25">
      <c r="B28" s="49"/>
      <c r="C28" s="49"/>
      <c r="D28" s="49"/>
      <c r="E28" s="49"/>
      <c r="F28" s="49"/>
      <c r="G28" s="49"/>
      <c r="H28" s="49"/>
      <c r="I28" s="49"/>
      <c r="J28" s="49"/>
      <c r="K28" s="49"/>
      <c r="L28" s="49"/>
    </row>
    <row r="29" spans="1:16" x14ac:dyDescent="0.25">
      <c r="B29" s="49"/>
      <c r="C29" s="49"/>
      <c r="D29" s="49"/>
      <c r="E29" s="49"/>
      <c r="F29" s="49"/>
      <c r="G29" s="49"/>
      <c r="H29" s="49"/>
      <c r="I29" s="49"/>
      <c r="J29" s="49"/>
      <c r="K29" s="49"/>
      <c r="L29" s="49"/>
    </row>
    <row r="30" spans="1:16" x14ac:dyDescent="0.25">
      <c r="A30" t="s">
        <v>2207</v>
      </c>
    </row>
    <row r="31" spans="1:16" x14ac:dyDescent="0.25">
      <c r="A31" s="202" t="s">
        <v>123</v>
      </c>
      <c r="B31" s="202" t="s">
        <v>178</v>
      </c>
      <c r="C31" s="202" t="s">
        <v>1942</v>
      </c>
      <c r="D31" s="202" t="s">
        <v>1943</v>
      </c>
      <c r="E31" s="202" t="s">
        <v>1944</v>
      </c>
      <c r="F31" s="202" t="s">
        <v>1945</v>
      </c>
      <c r="G31" s="202" t="s">
        <v>1946</v>
      </c>
      <c r="H31" s="202" t="s">
        <v>1947</v>
      </c>
      <c r="I31" s="202" t="s">
        <v>2100</v>
      </c>
      <c r="J31" s="202" t="s">
        <v>1948</v>
      </c>
      <c r="K31" s="202" t="s">
        <v>2101</v>
      </c>
      <c r="L31" s="208" t="s">
        <v>2206</v>
      </c>
    </row>
    <row r="32" spans="1:16" x14ac:dyDescent="0.25">
      <c r="A32" s="204">
        <v>1</v>
      </c>
      <c r="B32" s="204">
        <v>525420</v>
      </c>
      <c r="C32" s="204">
        <v>115</v>
      </c>
      <c r="D32" s="204">
        <v>62</v>
      </c>
      <c r="E32" s="204">
        <v>83</v>
      </c>
      <c r="F32" s="204">
        <v>208</v>
      </c>
      <c r="G32" s="204">
        <v>546</v>
      </c>
      <c r="H32" s="204">
        <v>195</v>
      </c>
      <c r="I32" s="204">
        <v>3203</v>
      </c>
      <c r="J32" s="204">
        <v>18189</v>
      </c>
      <c r="K32" s="204">
        <v>7328</v>
      </c>
      <c r="L32">
        <f>SUM(C32:K32)</f>
        <v>29929</v>
      </c>
    </row>
    <row r="33" spans="1:16" x14ac:dyDescent="0.25">
      <c r="A33" s="204">
        <v>2</v>
      </c>
      <c r="B33" s="204">
        <v>2137044</v>
      </c>
      <c r="C33" s="207"/>
      <c r="D33" s="207"/>
      <c r="E33" s="204">
        <v>126</v>
      </c>
      <c r="F33" s="204">
        <v>52</v>
      </c>
      <c r="G33" s="204">
        <v>42</v>
      </c>
      <c r="H33" s="204">
        <v>287</v>
      </c>
      <c r="I33" s="204">
        <v>1824</v>
      </c>
      <c r="J33" s="204">
        <v>42127</v>
      </c>
      <c r="K33" s="204">
        <v>64131</v>
      </c>
      <c r="L33">
        <f>SUM(C33:K33)</f>
        <v>108589</v>
      </c>
    </row>
    <row r="34" spans="1:16" x14ac:dyDescent="0.25">
      <c r="B34" s="209">
        <f t="shared" ref="B34:L34" si="3">B32/(B32+B33)</f>
        <v>0.19734351337708228</v>
      </c>
      <c r="C34" s="49">
        <f t="shared" si="3"/>
        <v>1</v>
      </c>
      <c r="D34" s="49">
        <f t="shared" si="3"/>
        <v>1</v>
      </c>
      <c r="E34" s="49">
        <f t="shared" si="3"/>
        <v>0.39712918660287083</v>
      </c>
      <c r="F34" s="49">
        <f t="shared" si="3"/>
        <v>0.8</v>
      </c>
      <c r="G34" s="49">
        <f t="shared" si="3"/>
        <v>0.9285714285714286</v>
      </c>
      <c r="H34" s="49">
        <f t="shared" si="3"/>
        <v>0.4045643153526971</v>
      </c>
      <c r="I34" s="49">
        <f t="shared" si="3"/>
        <v>0.63715933956634174</v>
      </c>
      <c r="J34" s="49">
        <f t="shared" si="3"/>
        <v>0.3015617746534916</v>
      </c>
      <c r="K34" s="49">
        <f t="shared" si="3"/>
        <v>0.10254831441805791</v>
      </c>
      <c r="L34" s="209">
        <f t="shared" si="3"/>
        <v>0.21606578206442484</v>
      </c>
    </row>
    <row r="35" spans="1:16" x14ac:dyDescent="0.25">
      <c r="A35" t="s">
        <v>2208</v>
      </c>
    </row>
    <row r="36" spans="1:16" x14ac:dyDescent="0.25">
      <c r="A36" s="202" t="s">
        <v>123</v>
      </c>
      <c r="B36" s="202" t="s">
        <v>178</v>
      </c>
      <c r="E36" s="202" t="s">
        <v>1944</v>
      </c>
      <c r="F36" s="202" t="s">
        <v>1945</v>
      </c>
      <c r="G36" s="202" t="s">
        <v>1946</v>
      </c>
      <c r="H36" s="202" t="s">
        <v>1947</v>
      </c>
      <c r="I36" s="202" t="s">
        <v>2100</v>
      </c>
      <c r="J36" s="202" t="s">
        <v>1948</v>
      </c>
      <c r="K36" s="202" t="s">
        <v>2101</v>
      </c>
      <c r="L36" s="208" t="s">
        <v>2206</v>
      </c>
    </row>
    <row r="37" spans="1:16" x14ac:dyDescent="0.25">
      <c r="A37" s="204">
        <v>1</v>
      </c>
      <c r="B37" s="204">
        <v>205999</v>
      </c>
      <c r="E37" s="204">
        <v>83</v>
      </c>
      <c r="F37" s="204">
        <v>66</v>
      </c>
      <c r="G37" s="204">
        <v>442</v>
      </c>
      <c r="H37" s="204">
        <v>85</v>
      </c>
      <c r="I37" s="204">
        <v>1804</v>
      </c>
      <c r="J37" s="204">
        <v>6988</v>
      </c>
      <c r="K37" s="204">
        <v>2458</v>
      </c>
      <c r="L37">
        <f>SUM(C37:K37)</f>
        <v>11926</v>
      </c>
    </row>
    <row r="38" spans="1:16" x14ac:dyDescent="0.25">
      <c r="A38" s="204">
        <v>2</v>
      </c>
      <c r="B38" s="204">
        <v>90074</v>
      </c>
      <c r="E38" s="204">
        <v>60</v>
      </c>
      <c r="F38" s="207"/>
      <c r="G38" s="207"/>
      <c r="H38" s="207"/>
      <c r="I38" s="204">
        <v>295</v>
      </c>
      <c r="J38" s="204">
        <v>10434</v>
      </c>
      <c r="K38" s="204">
        <v>9783</v>
      </c>
      <c r="L38">
        <f>SUM(C38:K38)</f>
        <v>20572</v>
      </c>
    </row>
    <row r="39" spans="1:16" x14ac:dyDescent="0.25">
      <c r="B39" s="210">
        <f>B37/(B37+B38)</f>
        <v>0.69577097540133681</v>
      </c>
      <c r="C39" s="49"/>
      <c r="D39" s="49"/>
      <c r="E39" s="49">
        <f t="shared" ref="E39:L39" si="4">E37/(E37+E38)</f>
        <v>0.58041958041958042</v>
      </c>
      <c r="F39" s="49">
        <f t="shared" si="4"/>
        <v>1</v>
      </c>
      <c r="G39" s="49">
        <f t="shared" si="4"/>
        <v>1</v>
      </c>
      <c r="H39" s="49">
        <f t="shared" si="4"/>
        <v>1</v>
      </c>
      <c r="I39" s="49">
        <f t="shared" si="4"/>
        <v>0.85945688423058597</v>
      </c>
      <c r="J39" s="49">
        <f t="shared" si="4"/>
        <v>0.40110205487314887</v>
      </c>
      <c r="K39" s="49">
        <f t="shared" si="4"/>
        <v>0.20080058818723961</v>
      </c>
      <c r="L39" s="210">
        <f t="shared" si="4"/>
        <v>0.36697642931872732</v>
      </c>
    </row>
    <row r="40" spans="1:16" x14ac:dyDescent="0.25">
      <c r="A40" s="18" t="s">
        <v>2212</v>
      </c>
    </row>
    <row r="41" spans="1:16" x14ac:dyDescent="0.25">
      <c r="A41" t="s">
        <v>2211</v>
      </c>
    </row>
    <row r="42" spans="1:16" x14ac:dyDescent="0.25">
      <c r="A42" s="202" t="s">
        <v>228</v>
      </c>
      <c r="B42" s="202" t="s">
        <v>178</v>
      </c>
      <c r="E42" s="202" t="s">
        <v>1944</v>
      </c>
      <c r="F42" s="202" t="s">
        <v>1945</v>
      </c>
      <c r="G42" s="202" t="s">
        <v>1946</v>
      </c>
      <c r="H42" s="202" t="s">
        <v>1947</v>
      </c>
      <c r="I42" s="202" t="s">
        <v>2100</v>
      </c>
      <c r="J42" s="202" t="s">
        <v>1948</v>
      </c>
      <c r="K42" s="202" t="s">
        <v>2101</v>
      </c>
      <c r="L42" s="208" t="s">
        <v>2206</v>
      </c>
    </row>
    <row r="43" spans="1:16" x14ac:dyDescent="0.25">
      <c r="A43" s="203" t="s">
        <v>2209</v>
      </c>
      <c r="B43" s="204">
        <v>237689</v>
      </c>
      <c r="E43" s="204">
        <v>143</v>
      </c>
      <c r="F43" s="204">
        <v>66</v>
      </c>
      <c r="G43" s="204">
        <v>442</v>
      </c>
      <c r="H43" s="204">
        <v>85</v>
      </c>
      <c r="I43" s="204">
        <v>1846</v>
      </c>
      <c r="J43" s="204">
        <v>8308</v>
      </c>
      <c r="K43" s="204">
        <v>4257</v>
      </c>
      <c r="L43">
        <f>SUM(C43:K43)</f>
        <v>15147</v>
      </c>
    </row>
    <row r="44" spans="1:16" x14ac:dyDescent="0.25">
      <c r="A44" s="203" t="s">
        <v>2210</v>
      </c>
      <c r="B44" s="204">
        <v>58384</v>
      </c>
      <c r="E44" s="207"/>
      <c r="F44" s="207"/>
      <c r="G44" s="207"/>
      <c r="H44" s="207"/>
      <c r="I44" s="204">
        <v>253</v>
      </c>
      <c r="J44" s="204">
        <v>9114</v>
      </c>
      <c r="K44" s="204">
        <v>7984</v>
      </c>
      <c r="L44">
        <f>SUM(C44:K44)</f>
        <v>17351</v>
      </c>
    </row>
    <row r="45" spans="1:16" x14ac:dyDescent="0.25">
      <c r="B45" s="210">
        <f>B43/(B43+B44)</f>
        <v>0.80280538921144451</v>
      </c>
      <c r="C45" s="49"/>
      <c r="D45" s="49"/>
      <c r="E45" s="49">
        <f t="shared" ref="E45:L45" si="5">E43/(E43+E44)</f>
        <v>1</v>
      </c>
      <c r="F45" s="49">
        <f t="shared" si="5"/>
        <v>1</v>
      </c>
      <c r="G45" s="49">
        <f t="shared" si="5"/>
        <v>1</v>
      </c>
      <c r="H45" s="49">
        <f t="shared" si="5"/>
        <v>1</v>
      </c>
      <c r="I45" s="49">
        <f t="shared" si="5"/>
        <v>0.87946641257741787</v>
      </c>
      <c r="J45" s="49">
        <f t="shared" si="5"/>
        <v>0.47686832740213525</v>
      </c>
      <c r="K45" s="49">
        <f t="shared" si="5"/>
        <v>0.34776570541622415</v>
      </c>
      <c r="L45" s="210">
        <f t="shared" si="5"/>
        <v>0.46609022093667302</v>
      </c>
    </row>
    <row r="47" spans="1:16" x14ac:dyDescent="0.25">
      <c r="A47" s="18" t="s">
        <v>2213</v>
      </c>
      <c r="P47" t="s">
        <v>2260</v>
      </c>
    </row>
    <row r="48" spans="1:16" x14ac:dyDescent="0.25">
      <c r="A48" s="202" t="s">
        <v>228</v>
      </c>
      <c r="B48" s="202" t="s">
        <v>179</v>
      </c>
      <c r="C48" s="202" t="s">
        <v>180</v>
      </c>
      <c r="D48" s="202" t="s">
        <v>184</v>
      </c>
      <c r="E48" s="202" t="s">
        <v>187</v>
      </c>
      <c r="F48" s="208" t="s">
        <v>2218</v>
      </c>
      <c r="G48" s="208" t="s">
        <v>2251</v>
      </c>
    </row>
    <row r="49" spans="1:10" x14ac:dyDescent="0.25">
      <c r="A49" s="203" t="s">
        <v>2209</v>
      </c>
      <c r="B49" s="204">
        <v>66670</v>
      </c>
      <c r="C49" s="204">
        <v>3766</v>
      </c>
      <c r="D49" s="204">
        <v>14119</v>
      </c>
      <c r="E49" s="204">
        <v>168281</v>
      </c>
      <c r="F49">
        <f>SUM(B49:E49)</f>
        <v>252836</v>
      </c>
      <c r="G49">
        <f>E49+C49+B49</f>
        <v>238717</v>
      </c>
    </row>
    <row r="50" spans="1:10" x14ac:dyDescent="0.25">
      <c r="A50" s="203" t="s">
        <v>2210</v>
      </c>
      <c r="B50" s="204">
        <v>31899</v>
      </c>
      <c r="C50" s="204">
        <v>169</v>
      </c>
      <c r="D50" s="204">
        <v>3114</v>
      </c>
      <c r="E50" s="204">
        <v>40553</v>
      </c>
      <c r="F50">
        <f>SUM(B50:E50)</f>
        <v>75735</v>
      </c>
      <c r="G50">
        <f>E50+C50+B50</f>
        <v>72621</v>
      </c>
    </row>
    <row r="51" spans="1:10" x14ac:dyDescent="0.25">
      <c r="B51" s="209">
        <f t="shared" ref="B51:G51" si="6">B49/(B49+B50)</f>
        <v>0.67637898325031198</v>
      </c>
      <c r="C51" s="49">
        <f t="shared" si="6"/>
        <v>0.95705209656925028</v>
      </c>
      <c r="D51" s="49">
        <f t="shared" si="6"/>
        <v>0.81930017988742532</v>
      </c>
      <c r="E51" s="209">
        <f t="shared" si="6"/>
        <v>0.80581227194805438</v>
      </c>
      <c r="F51" s="49">
        <f t="shared" si="6"/>
        <v>0.76950187326331299</v>
      </c>
      <c r="G51" s="49">
        <f t="shared" si="6"/>
        <v>0.76674546634204621</v>
      </c>
    </row>
    <row r="52" spans="1:10" x14ac:dyDescent="0.25">
      <c r="A52" s="18" t="s">
        <v>2214</v>
      </c>
    </row>
    <row r="53" spans="1:10" x14ac:dyDescent="0.25">
      <c r="A53" s="202" t="s">
        <v>228</v>
      </c>
      <c r="B53" s="202" t="s">
        <v>179</v>
      </c>
      <c r="C53" s="202" t="s">
        <v>180</v>
      </c>
      <c r="D53" s="202" t="s">
        <v>184</v>
      </c>
      <c r="E53" s="202" t="s">
        <v>187</v>
      </c>
    </row>
    <row r="54" spans="1:10" x14ac:dyDescent="0.25">
      <c r="A54" s="203" t="s">
        <v>2209</v>
      </c>
      <c r="B54" s="204">
        <v>66670</v>
      </c>
      <c r="C54" s="204">
        <v>3766</v>
      </c>
      <c r="D54" s="204">
        <v>6490</v>
      </c>
      <c r="E54" s="204">
        <v>7871</v>
      </c>
    </row>
    <row r="55" spans="1:10" x14ac:dyDescent="0.25">
      <c r="A55" s="203" t="s">
        <v>2210</v>
      </c>
      <c r="B55" s="204">
        <v>31899</v>
      </c>
      <c r="C55" s="204">
        <v>169</v>
      </c>
      <c r="D55" s="204">
        <v>1770</v>
      </c>
      <c r="E55" s="204">
        <v>5593</v>
      </c>
    </row>
    <row r="56" spans="1:10" x14ac:dyDescent="0.25">
      <c r="B56" s="209">
        <f>B54/(B54+B55)</f>
        <v>0.67637898325031198</v>
      </c>
      <c r="C56" s="49">
        <f>C54/(C54+C55)</f>
        <v>0.95705209656925028</v>
      </c>
      <c r="D56" s="49">
        <f>D54/(D54+D55)</f>
        <v>0.7857142857142857</v>
      </c>
      <c r="E56" s="209">
        <f>E54/(E54+E55)</f>
        <v>0.58459595959595956</v>
      </c>
    </row>
    <row r="58" spans="1:10" x14ac:dyDescent="0.25">
      <c r="A58" s="18" t="s">
        <v>2217</v>
      </c>
    </row>
    <row r="59" spans="1:10" s="1" customFormat="1" ht="45" x14ac:dyDescent="0.25">
      <c r="A59" s="211" t="s">
        <v>228</v>
      </c>
      <c r="B59" s="211" t="s">
        <v>2192</v>
      </c>
      <c r="C59" s="211" t="s">
        <v>2187</v>
      </c>
      <c r="D59" s="211" t="s">
        <v>2188</v>
      </c>
      <c r="E59" s="211" t="s">
        <v>2189</v>
      </c>
      <c r="F59" s="211" t="s">
        <v>2190</v>
      </c>
      <c r="G59" s="211" t="s">
        <v>2198</v>
      </c>
      <c r="H59" s="211" t="s">
        <v>2199</v>
      </c>
      <c r="I59" s="211" t="s">
        <v>2200</v>
      </c>
      <c r="J59" s="1" t="s">
        <v>2219</v>
      </c>
    </row>
    <row r="60" spans="1:10" x14ac:dyDescent="0.25">
      <c r="A60" s="203" t="s">
        <v>2215</v>
      </c>
      <c r="B60" s="204">
        <v>1313</v>
      </c>
      <c r="C60" s="204">
        <v>795</v>
      </c>
      <c r="D60" s="204">
        <v>705</v>
      </c>
      <c r="E60" s="204">
        <v>533</v>
      </c>
      <c r="F60" s="204">
        <v>3486</v>
      </c>
      <c r="G60" s="207"/>
      <c r="H60" s="204">
        <v>628</v>
      </c>
      <c r="I60" s="207"/>
      <c r="J60">
        <f>SUM(B60:I60)</f>
        <v>7460</v>
      </c>
    </row>
    <row r="61" spans="1:10" x14ac:dyDescent="0.25">
      <c r="A61" s="203" t="s">
        <v>2216</v>
      </c>
      <c r="B61" s="204">
        <v>54280</v>
      </c>
      <c r="C61" s="204">
        <v>52141</v>
      </c>
      <c r="D61" s="204">
        <v>47415</v>
      </c>
      <c r="E61" s="204">
        <v>26097</v>
      </c>
      <c r="F61" s="204">
        <v>109216</v>
      </c>
      <c r="G61" s="204">
        <v>2206</v>
      </c>
      <c r="H61" s="204">
        <v>11360</v>
      </c>
      <c r="I61" s="204">
        <v>18378</v>
      </c>
      <c r="J61">
        <f>SUM(B61:I61)</f>
        <v>321093</v>
      </c>
    </row>
    <row r="62" spans="1:10" x14ac:dyDescent="0.25">
      <c r="B62" s="49">
        <f t="shared" ref="B62:J62" si="7">B60/(B60+B61)</f>
        <v>2.3618081413127552E-2</v>
      </c>
      <c r="C62" s="49">
        <f t="shared" si="7"/>
        <v>1.5018135106543751E-2</v>
      </c>
      <c r="D62" s="49">
        <f t="shared" si="7"/>
        <v>1.4650872817955112E-2</v>
      </c>
      <c r="E62" s="49">
        <f t="shared" si="7"/>
        <v>2.0015020653398424E-2</v>
      </c>
      <c r="F62" s="49">
        <f t="shared" si="7"/>
        <v>3.093112810775319E-2</v>
      </c>
      <c r="G62" s="49">
        <f t="shared" si="7"/>
        <v>0</v>
      </c>
      <c r="H62" s="49">
        <f t="shared" si="7"/>
        <v>5.2385719052385718E-2</v>
      </c>
      <c r="I62" s="49">
        <f t="shared" si="7"/>
        <v>0</v>
      </c>
      <c r="J62" s="49">
        <f t="shared" si="7"/>
        <v>2.2705621315282466E-2</v>
      </c>
    </row>
    <row r="64" spans="1:10" x14ac:dyDescent="0.25">
      <c r="A64" s="18" t="s">
        <v>2234</v>
      </c>
    </row>
    <row r="65" spans="1:11" ht="30" x14ac:dyDescent="0.25">
      <c r="A65" s="212" t="s">
        <v>228</v>
      </c>
      <c r="B65" s="212" t="s">
        <v>2192</v>
      </c>
      <c r="C65" s="212" t="s">
        <v>2187</v>
      </c>
      <c r="D65" s="212" t="s">
        <v>2188</v>
      </c>
      <c r="E65" s="212" t="s">
        <v>2189</v>
      </c>
      <c r="F65" s="212" t="s">
        <v>2190</v>
      </c>
      <c r="G65" s="212" t="s">
        <v>2198</v>
      </c>
      <c r="H65" s="212" t="s">
        <v>2199</v>
      </c>
      <c r="I65" s="212" t="s">
        <v>2200</v>
      </c>
      <c r="J65" s="1" t="s">
        <v>2219</v>
      </c>
      <c r="K65" s="233" t="s">
        <v>2236</v>
      </c>
    </row>
    <row r="66" spans="1:11" x14ac:dyDescent="0.25">
      <c r="A66" s="213" t="s">
        <v>2209</v>
      </c>
      <c r="B66" s="214">
        <v>50272</v>
      </c>
      <c r="C66" s="214">
        <v>47125</v>
      </c>
      <c r="D66" s="214">
        <v>37926</v>
      </c>
      <c r="E66" s="214">
        <v>18985</v>
      </c>
      <c r="F66" s="214">
        <v>76294</v>
      </c>
      <c r="G66" s="214">
        <v>1664</v>
      </c>
      <c r="H66" s="214">
        <v>8448</v>
      </c>
      <c r="I66" s="214">
        <v>12097</v>
      </c>
      <c r="J66">
        <f>SUM(B66:I66)</f>
        <v>252811</v>
      </c>
      <c r="K66">
        <f>SUM(G66:H66)/SUM(G66:H67)</f>
        <v>0.71241369592785686</v>
      </c>
    </row>
    <row r="67" spans="1:11" x14ac:dyDescent="0.25">
      <c r="A67" s="213" t="s">
        <v>2210</v>
      </c>
      <c r="B67" s="214">
        <v>5321</v>
      </c>
      <c r="C67" s="214">
        <v>5811</v>
      </c>
      <c r="D67" s="214">
        <v>10194</v>
      </c>
      <c r="E67" s="214">
        <v>7645</v>
      </c>
      <c r="F67" s="214">
        <v>36408</v>
      </c>
      <c r="G67" s="214">
        <v>542</v>
      </c>
      <c r="H67" s="214">
        <v>3540</v>
      </c>
      <c r="I67" s="214">
        <v>6281</v>
      </c>
      <c r="J67">
        <f>SUM(B67:I67)</f>
        <v>75742</v>
      </c>
    </row>
    <row r="68" spans="1:11" x14ac:dyDescent="0.25">
      <c r="B68" s="49">
        <f t="shared" ref="B68:J68" si="8">B66/(B66+B67)</f>
        <v>0.90428651089165901</v>
      </c>
      <c r="C68" s="49">
        <f t="shared" si="8"/>
        <v>0.89022593320235754</v>
      </c>
      <c r="D68" s="49">
        <f t="shared" si="8"/>
        <v>0.7881546134663342</v>
      </c>
      <c r="E68" s="49">
        <f t="shared" si="8"/>
        <v>0.71291776192264367</v>
      </c>
      <c r="F68" s="49">
        <f t="shared" si="8"/>
        <v>0.67695338148391337</v>
      </c>
      <c r="G68" s="49">
        <f t="shared" si="8"/>
        <v>0.7543064369900272</v>
      </c>
      <c r="H68" s="49">
        <f t="shared" si="8"/>
        <v>0.7047047047047047</v>
      </c>
      <c r="I68" s="49">
        <f t="shared" si="8"/>
        <v>0.65823266949613668</v>
      </c>
      <c r="J68" s="49">
        <f t="shared" si="8"/>
        <v>0.76946793972357586</v>
      </c>
    </row>
    <row r="71" spans="1:11" x14ac:dyDescent="0.25">
      <c r="A71" s="18" t="s">
        <v>2261</v>
      </c>
    </row>
    <row r="72" spans="1:11" x14ac:dyDescent="0.25">
      <c r="A72" s="217" t="s">
        <v>2220</v>
      </c>
      <c r="B72" s="217" t="s">
        <v>2192</v>
      </c>
      <c r="C72" s="217" t="s">
        <v>2187</v>
      </c>
      <c r="D72" s="217" t="s">
        <v>2188</v>
      </c>
      <c r="E72" s="217" t="s">
        <v>2189</v>
      </c>
      <c r="F72" s="217" t="s">
        <v>2190</v>
      </c>
      <c r="G72" s="217" t="s">
        <v>2198</v>
      </c>
      <c r="H72" s="217" t="s">
        <v>2199</v>
      </c>
      <c r="I72" s="217" t="s">
        <v>2200</v>
      </c>
    </row>
    <row r="73" spans="1:11" x14ac:dyDescent="0.25">
      <c r="A73" s="218" t="s">
        <v>2116</v>
      </c>
      <c r="B73" s="219">
        <v>55352</v>
      </c>
      <c r="C73" s="219">
        <v>40312</v>
      </c>
      <c r="D73" s="219">
        <v>9569</v>
      </c>
      <c r="E73" s="219">
        <v>2836</v>
      </c>
      <c r="F73" s="219">
        <v>7777</v>
      </c>
      <c r="G73" s="220"/>
      <c r="H73" s="220"/>
      <c r="I73" s="219">
        <v>4913</v>
      </c>
      <c r="J73">
        <f t="shared" ref="J73:J78" si="9">SUM(B73:I73)</f>
        <v>120759</v>
      </c>
    </row>
    <row r="74" spans="1:11" x14ac:dyDescent="0.25">
      <c r="A74" s="218" t="s">
        <v>2121</v>
      </c>
      <c r="B74" s="220"/>
      <c r="C74" s="219">
        <v>12545</v>
      </c>
      <c r="D74" s="219">
        <v>18540</v>
      </c>
      <c r="E74" s="219">
        <v>4280</v>
      </c>
      <c r="F74" s="219">
        <v>11927</v>
      </c>
      <c r="G74" s="220"/>
      <c r="H74" s="220"/>
      <c r="I74" s="219">
        <v>1388</v>
      </c>
      <c r="J74">
        <f t="shared" si="9"/>
        <v>48680</v>
      </c>
    </row>
    <row r="75" spans="1:11" x14ac:dyDescent="0.25">
      <c r="A75" s="218" t="s">
        <v>2117</v>
      </c>
      <c r="B75" s="219">
        <v>241</v>
      </c>
      <c r="C75" s="219">
        <v>79</v>
      </c>
      <c r="D75" s="219">
        <v>19715</v>
      </c>
      <c r="E75" s="219">
        <v>14860</v>
      </c>
      <c r="F75" s="219">
        <v>49537</v>
      </c>
      <c r="G75" s="220"/>
      <c r="H75" s="220"/>
      <c r="I75" s="219">
        <v>5132</v>
      </c>
      <c r="J75">
        <f t="shared" si="9"/>
        <v>89564</v>
      </c>
    </row>
    <row r="76" spans="1:11" x14ac:dyDescent="0.25">
      <c r="A76" s="218" t="s">
        <v>2119</v>
      </c>
      <c r="B76" s="220"/>
      <c r="C76" s="220"/>
      <c r="D76" s="219">
        <v>296</v>
      </c>
      <c r="E76" s="219">
        <v>4654</v>
      </c>
      <c r="F76" s="219">
        <v>43461</v>
      </c>
      <c r="G76" s="220"/>
      <c r="H76" s="220"/>
      <c r="I76" s="219">
        <v>6945</v>
      </c>
      <c r="J76">
        <f t="shared" si="9"/>
        <v>55356</v>
      </c>
    </row>
    <row r="77" spans="1:11" x14ac:dyDescent="0.25">
      <c r="A77" s="218" t="s">
        <v>2118</v>
      </c>
      <c r="B77" s="220"/>
      <c r="C77" s="220"/>
      <c r="D77" s="220"/>
      <c r="E77" s="220"/>
      <c r="F77" s="220"/>
      <c r="G77" s="219">
        <v>2206</v>
      </c>
      <c r="H77" s="219">
        <v>11988</v>
      </c>
      <c r="I77" s="220"/>
      <c r="J77">
        <f t="shared" si="9"/>
        <v>14194</v>
      </c>
    </row>
    <row r="78" spans="1:11" x14ac:dyDescent="0.25">
      <c r="A78" s="221"/>
      <c r="B78" s="221">
        <f t="shared" ref="B78:I78" si="10">SUM(B73:B77)</f>
        <v>55593</v>
      </c>
      <c r="C78" s="221">
        <f t="shared" si="10"/>
        <v>52936</v>
      </c>
      <c r="D78" s="221">
        <f t="shared" si="10"/>
        <v>48120</v>
      </c>
      <c r="E78" s="221">
        <f t="shared" si="10"/>
        <v>26630</v>
      </c>
      <c r="F78" s="221">
        <f t="shared" si="10"/>
        <v>112702</v>
      </c>
      <c r="G78" s="221">
        <f t="shared" si="10"/>
        <v>2206</v>
      </c>
      <c r="H78" s="221">
        <f t="shared" si="10"/>
        <v>11988</v>
      </c>
      <c r="I78" s="221">
        <f t="shared" si="10"/>
        <v>18378</v>
      </c>
      <c r="J78">
        <f t="shared" si="9"/>
        <v>328553</v>
      </c>
    </row>
    <row r="79" spans="1:11" x14ac:dyDescent="0.25">
      <c r="A79" s="18" t="s">
        <v>2262</v>
      </c>
    </row>
    <row r="80" spans="1:11" x14ac:dyDescent="0.25">
      <c r="A80" s="217" t="s">
        <v>2221</v>
      </c>
      <c r="B80" s="217" t="s">
        <v>2192</v>
      </c>
      <c r="C80" s="217" t="s">
        <v>2187</v>
      </c>
      <c r="D80" s="217" t="s">
        <v>2188</v>
      </c>
      <c r="E80" s="217" t="s">
        <v>2189</v>
      </c>
      <c r="F80" s="217" t="s">
        <v>2190</v>
      </c>
      <c r="G80" s="217" t="s">
        <v>2198</v>
      </c>
      <c r="H80" s="217" t="s">
        <v>2199</v>
      </c>
      <c r="I80" s="217" t="s">
        <v>2200</v>
      </c>
    </row>
    <row r="81" spans="1:10" x14ac:dyDescent="0.25">
      <c r="A81" s="218" t="s">
        <v>2116</v>
      </c>
      <c r="B81" s="219">
        <v>55352</v>
      </c>
      <c r="C81" s="219">
        <v>42475</v>
      </c>
      <c r="D81" s="219">
        <v>10458</v>
      </c>
      <c r="E81" s="219">
        <v>2935</v>
      </c>
      <c r="F81" s="219">
        <v>7994</v>
      </c>
      <c r="G81" s="220"/>
      <c r="H81" s="220"/>
      <c r="I81" s="219">
        <v>4913</v>
      </c>
      <c r="J81">
        <f t="shared" ref="J81:J86" si="11">SUM(B81:I81)</f>
        <v>124127</v>
      </c>
    </row>
    <row r="82" spans="1:10" x14ac:dyDescent="0.25">
      <c r="A82" s="218" t="s">
        <v>2121</v>
      </c>
      <c r="B82" s="220"/>
      <c r="C82" s="219">
        <v>10461</v>
      </c>
      <c r="D82" s="219">
        <v>21159</v>
      </c>
      <c r="E82" s="219">
        <v>5584</v>
      </c>
      <c r="F82" s="219">
        <v>16991</v>
      </c>
      <c r="G82" s="220"/>
      <c r="H82" s="220"/>
      <c r="I82" s="219">
        <v>1734</v>
      </c>
      <c r="J82">
        <f t="shared" si="11"/>
        <v>55929</v>
      </c>
    </row>
    <row r="83" spans="1:10" x14ac:dyDescent="0.25">
      <c r="A83" s="218" t="s">
        <v>2117</v>
      </c>
      <c r="B83" s="219">
        <v>241</v>
      </c>
      <c r="C83" s="220"/>
      <c r="D83" s="219">
        <v>16421</v>
      </c>
      <c r="E83" s="219">
        <v>16253</v>
      </c>
      <c r="F83" s="219">
        <v>53496</v>
      </c>
      <c r="G83" s="220"/>
      <c r="H83" s="220"/>
      <c r="I83" s="219">
        <v>5214</v>
      </c>
      <c r="J83">
        <f t="shared" si="11"/>
        <v>91625</v>
      </c>
    </row>
    <row r="84" spans="1:10" x14ac:dyDescent="0.25">
      <c r="A84" s="218" t="s">
        <v>2119</v>
      </c>
      <c r="B84" s="220"/>
      <c r="C84" s="220"/>
      <c r="D84" s="219">
        <v>82</v>
      </c>
      <c r="E84" s="219">
        <v>1858</v>
      </c>
      <c r="F84" s="219">
        <v>34221</v>
      </c>
      <c r="G84" s="220"/>
      <c r="H84" s="220"/>
      <c r="I84" s="219">
        <v>6517</v>
      </c>
      <c r="J84">
        <f t="shared" si="11"/>
        <v>42678</v>
      </c>
    </row>
    <row r="85" spans="1:10" x14ac:dyDescent="0.25">
      <c r="A85" s="218" t="s">
        <v>2118</v>
      </c>
      <c r="B85" s="220"/>
      <c r="C85" s="220"/>
      <c r="D85" s="220"/>
      <c r="E85" s="220"/>
      <c r="F85" s="220"/>
      <c r="G85" s="219">
        <v>2206</v>
      </c>
      <c r="H85" s="219">
        <v>11988</v>
      </c>
      <c r="I85" s="220"/>
      <c r="J85">
        <f t="shared" si="11"/>
        <v>14194</v>
      </c>
    </row>
    <row r="86" spans="1:10" x14ac:dyDescent="0.25">
      <c r="A86" s="221"/>
      <c r="B86" s="221">
        <f t="shared" ref="B86:I86" si="12">SUM(B81:B85)</f>
        <v>55593</v>
      </c>
      <c r="C86" s="221">
        <f t="shared" si="12"/>
        <v>52936</v>
      </c>
      <c r="D86" s="221">
        <f t="shared" si="12"/>
        <v>48120</v>
      </c>
      <c r="E86" s="221">
        <f t="shared" si="12"/>
        <v>26630</v>
      </c>
      <c r="F86" s="221">
        <f t="shared" si="12"/>
        <v>112702</v>
      </c>
      <c r="G86" s="221">
        <f t="shared" si="12"/>
        <v>2206</v>
      </c>
      <c r="H86" s="221">
        <f t="shared" si="12"/>
        <v>11988</v>
      </c>
      <c r="I86" s="221">
        <f t="shared" si="12"/>
        <v>18378</v>
      </c>
      <c r="J86">
        <f t="shared" si="11"/>
        <v>328553</v>
      </c>
    </row>
    <row r="89" spans="1:10" x14ac:dyDescent="0.25">
      <c r="A89" s="18" t="s">
        <v>2263</v>
      </c>
    </row>
    <row r="90" spans="1:10" x14ac:dyDescent="0.25">
      <c r="A90" s="212" t="s">
        <v>128</v>
      </c>
      <c r="B90" s="212" t="s">
        <v>2192</v>
      </c>
      <c r="C90" s="212" t="s">
        <v>2187</v>
      </c>
      <c r="D90" s="212" t="s">
        <v>2188</v>
      </c>
      <c r="E90" s="212" t="s">
        <v>2189</v>
      </c>
      <c r="F90" s="212" t="s">
        <v>2190</v>
      </c>
      <c r="G90" s="212" t="s">
        <v>2198</v>
      </c>
      <c r="H90" s="212" t="s">
        <v>2199</v>
      </c>
      <c r="I90" s="212" t="s">
        <v>2200</v>
      </c>
      <c r="J90" s="222" t="s">
        <v>2223</v>
      </c>
    </row>
    <row r="91" spans="1:10" x14ac:dyDescent="0.25">
      <c r="A91" s="214">
        <v>1</v>
      </c>
      <c r="B91" s="214">
        <v>39341</v>
      </c>
      <c r="C91" s="214">
        <v>33995</v>
      </c>
      <c r="D91" s="214">
        <v>21546</v>
      </c>
      <c r="E91" s="214">
        <v>14994</v>
      </c>
      <c r="F91" s="214">
        <v>62754</v>
      </c>
      <c r="G91" s="214">
        <v>1107</v>
      </c>
      <c r="H91" s="214">
        <v>6072</v>
      </c>
      <c r="I91" s="214">
        <v>12252</v>
      </c>
      <c r="J91" s="49">
        <f t="shared" ref="J91:J101" si="13">B91/SUM(B91:I91)</f>
        <v>0.20483596357407283</v>
      </c>
    </row>
    <row r="92" spans="1:10" x14ac:dyDescent="0.25">
      <c r="A92" s="214">
        <v>2</v>
      </c>
      <c r="B92" s="214">
        <v>9695</v>
      </c>
      <c r="C92" s="214">
        <v>11604</v>
      </c>
      <c r="D92" s="214">
        <v>9563</v>
      </c>
      <c r="E92" s="214">
        <v>4854</v>
      </c>
      <c r="F92" s="214">
        <v>23641</v>
      </c>
      <c r="G92" s="214">
        <v>384</v>
      </c>
      <c r="H92" s="214">
        <v>3319</v>
      </c>
      <c r="I92" s="214">
        <v>2625</v>
      </c>
      <c r="J92" s="49">
        <f t="shared" si="13"/>
        <v>0.14759838623734489</v>
      </c>
    </row>
    <row r="93" spans="1:10" x14ac:dyDescent="0.25">
      <c r="A93" s="214">
        <v>3</v>
      </c>
      <c r="B93" s="214">
        <v>3505</v>
      </c>
      <c r="C93" s="214">
        <v>3614</v>
      </c>
      <c r="D93" s="214">
        <v>9492</v>
      </c>
      <c r="E93" s="214">
        <v>3462</v>
      </c>
      <c r="F93" s="214">
        <v>14440</v>
      </c>
      <c r="G93" s="214">
        <v>450</v>
      </c>
      <c r="H93" s="214">
        <v>1517</v>
      </c>
      <c r="I93" s="214">
        <v>2684</v>
      </c>
      <c r="J93" s="49">
        <f t="shared" si="13"/>
        <v>8.9495455009702782E-2</v>
      </c>
    </row>
    <row r="94" spans="1:10" x14ac:dyDescent="0.25">
      <c r="A94" s="214">
        <v>4</v>
      </c>
      <c r="B94" s="214">
        <v>1937</v>
      </c>
      <c r="C94" s="214">
        <v>1946</v>
      </c>
      <c r="D94" s="214">
        <v>4289</v>
      </c>
      <c r="E94" s="214">
        <v>1904</v>
      </c>
      <c r="F94" s="214">
        <v>7365</v>
      </c>
      <c r="G94" s="214">
        <v>265</v>
      </c>
      <c r="H94" s="214">
        <v>644</v>
      </c>
      <c r="I94" s="214">
        <v>471</v>
      </c>
      <c r="J94" s="49">
        <f t="shared" si="13"/>
        <v>0.10291695446575634</v>
      </c>
    </row>
    <row r="95" spans="1:10" x14ac:dyDescent="0.25">
      <c r="A95" s="214">
        <v>5</v>
      </c>
      <c r="B95" s="214">
        <v>920</v>
      </c>
      <c r="C95" s="214">
        <v>913</v>
      </c>
      <c r="D95" s="214">
        <v>2992</v>
      </c>
      <c r="E95" s="214">
        <v>925</v>
      </c>
      <c r="F95" s="214">
        <v>2414</v>
      </c>
      <c r="G95" s="215"/>
      <c r="H95" s="214">
        <v>436</v>
      </c>
      <c r="I95" s="215"/>
      <c r="J95" s="49">
        <f t="shared" si="13"/>
        <v>0.10697674418604651</v>
      </c>
    </row>
    <row r="96" spans="1:10" x14ac:dyDescent="0.25">
      <c r="A96" s="214">
        <v>6</v>
      </c>
      <c r="B96" s="215"/>
      <c r="C96" s="215"/>
      <c r="D96" s="214">
        <v>117</v>
      </c>
      <c r="E96" s="214">
        <v>360</v>
      </c>
      <c r="F96" s="214">
        <v>1277</v>
      </c>
      <c r="G96" s="215"/>
      <c r="H96" s="215"/>
      <c r="I96" s="214">
        <v>208</v>
      </c>
      <c r="J96" s="49">
        <f t="shared" si="13"/>
        <v>0</v>
      </c>
    </row>
    <row r="97" spans="1:12" x14ac:dyDescent="0.25">
      <c r="A97" s="214">
        <v>7</v>
      </c>
      <c r="B97" s="214">
        <v>195</v>
      </c>
      <c r="C97" s="214">
        <v>526</v>
      </c>
      <c r="D97" s="214">
        <v>121</v>
      </c>
      <c r="E97" s="214">
        <v>87</v>
      </c>
      <c r="F97" s="214">
        <v>641</v>
      </c>
      <c r="G97" s="215"/>
      <c r="H97" s="215"/>
      <c r="I97" s="215"/>
      <c r="J97" s="49">
        <f t="shared" si="13"/>
        <v>0.12420382165605096</v>
      </c>
    </row>
    <row r="98" spans="1:12" x14ac:dyDescent="0.25">
      <c r="A98" s="214">
        <v>8</v>
      </c>
      <c r="B98" s="215"/>
      <c r="C98" s="214">
        <v>197</v>
      </c>
      <c r="D98" s="215"/>
      <c r="E98" s="215"/>
      <c r="F98" s="214">
        <v>106</v>
      </c>
      <c r="G98" s="215"/>
      <c r="H98" s="215"/>
      <c r="I98" s="214">
        <v>138</v>
      </c>
      <c r="J98" s="49">
        <f t="shared" si="13"/>
        <v>0</v>
      </c>
    </row>
    <row r="99" spans="1:12" x14ac:dyDescent="0.25">
      <c r="A99" s="214">
        <v>9</v>
      </c>
      <c r="B99" s="215"/>
      <c r="C99" s="215"/>
      <c r="D99" s="215"/>
      <c r="E99" s="215"/>
      <c r="F99" s="214">
        <v>64</v>
      </c>
      <c r="G99" s="215"/>
      <c r="H99" s="215"/>
      <c r="I99" s="215"/>
      <c r="J99" s="49">
        <f t="shared" si="13"/>
        <v>0</v>
      </c>
    </row>
    <row r="100" spans="1:12" x14ac:dyDescent="0.25">
      <c r="A100" s="214">
        <v>11</v>
      </c>
      <c r="B100" s="215"/>
      <c r="C100" s="215"/>
      <c r="D100" s="215"/>
      <c r="E100" s="214">
        <v>44</v>
      </c>
      <c r="F100" s="215"/>
      <c r="G100" s="215"/>
      <c r="H100" s="215"/>
      <c r="I100" s="215"/>
      <c r="J100" s="49">
        <f t="shared" si="13"/>
        <v>0</v>
      </c>
    </row>
    <row r="101" spans="1:12" x14ac:dyDescent="0.25">
      <c r="A101" s="214">
        <v>12</v>
      </c>
      <c r="B101" s="215"/>
      <c r="C101" s="214">
        <v>141</v>
      </c>
      <c r="D101" s="215"/>
      <c r="E101" s="215"/>
      <c r="F101" s="215"/>
      <c r="G101" s="215"/>
      <c r="H101" s="215"/>
      <c r="I101" s="215"/>
      <c r="J101" s="49">
        <f t="shared" si="13"/>
        <v>0</v>
      </c>
    </row>
    <row r="102" spans="1:12" x14ac:dyDescent="0.25">
      <c r="A102" t="s">
        <v>2222</v>
      </c>
      <c r="B102" s="49">
        <f t="shared" ref="B102:I102" si="14">B91/SUM(B91:B101)</f>
        <v>0.70766103646142497</v>
      </c>
      <c r="C102" s="49">
        <f t="shared" si="14"/>
        <v>0.64219056974459721</v>
      </c>
      <c r="D102" s="49">
        <f t="shared" si="14"/>
        <v>0.44775561097256855</v>
      </c>
      <c r="E102" s="49">
        <f t="shared" si="14"/>
        <v>0.56304919263987985</v>
      </c>
      <c r="F102" s="49">
        <f t="shared" si="14"/>
        <v>0.55681354368156732</v>
      </c>
      <c r="G102" s="49">
        <f t="shared" si="14"/>
        <v>0.50181323662737987</v>
      </c>
      <c r="H102" s="49">
        <f t="shared" si="14"/>
        <v>0.50650650650650653</v>
      </c>
      <c r="I102" s="49">
        <f t="shared" si="14"/>
        <v>0.66666666666666663</v>
      </c>
    </row>
    <row r="104" spans="1:12" x14ac:dyDescent="0.25">
      <c r="A104" s="18" t="s">
        <v>2264</v>
      </c>
    </row>
    <row r="105" spans="1:12" x14ac:dyDescent="0.25">
      <c r="A105" s="212" t="s">
        <v>2224</v>
      </c>
      <c r="B105" s="212" t="s">
        <v>179</v>
      </c>
      <c r="C105" s="212" t="s">
        <v>180</v>
      </c>
      <c r="D105" s="212" t="s">
        <v>184</v>
      </c>
      <c r="E105" s="212" t="s">
        <v>185</v>
      </c>
      <c r="F105" s="212" t="s">
        <v>186</v>
      </c>
      <c r="G105" s="212" t="s">
        <v>187</v>
      </c>
      <c r="H105" s="212" t="s">
        <v>236</v>
      </c>
      <c r="I105" s="212" t="s">
        <v>1942</v>
      </c>
      <c r="J105" s="212" t="s">
        <v>1943</v>
      </c>
      <c r="K105" s="212" t="s">
        <v>1945</v>
      </c>
      <c r="L105" s="212" t="s">
        <v>1946</v>
      </c>
    </row>
    <row r="106" spans="1:12" x14ac:dyDescent="0.25">
      <c r="A106" s="213" t="s">
        <v>2209</v>
      </c>
      <c r="B106" s="214">
        <v>136262</v>
      </c>
      <c r="C106" s="214">
        <v>53683</v>
      </c>
      <c r="D106" s="214">
        <v>35114</v>
      </c>
      <c r="E106" s="214">
        <v>16412</v>
      </c>
      <c r="F106" s="214">
        <v>7633</v>
      </c>
      <c r="G106" s="214">
        <v>1598</v>
      </c>
      <c r="H106" s="214">
        <v>1419</v>
      </c>
      <c r="I106" s="214">
        <v>441</v>
      </c>
      <c r="J106" s="214">
        <v>64</v>
      </c>
      <c r="K106" s="214">
        <v>44</v>
      </c>
      <c r="L106" s="214">
        <v>141</v>
      </c>
    </row>
    <row r="107" spans="1:12" x14ac:dyDescent="0.25">
      <c r="A107" s="213" t="s">
        <v>2210</v>
      </c>
      <c r="B107" s="214">
        <v>55799</v>
      </c>
      <c r="C107" s="214">
        <v>12002</v>
      </c>
      <c r="D107" s="214">
        <v>4050</v>
      </c>
      <c r="E107" s="214">
        <v>2409</v>
      </c>
      <c r="F107" s="214">
        <v>967</v>
      </c>
      <c r="G107" s="214">
        <v>364</v>
      </c>
      <c r="H107" s="214">
        <v>151</v>
      </c>
      <c r="I107" s="215"/>
      <c r="J107" s="215"/>
      <c r="K107" s="215"/>
      <c r="L107" s="215"/>
    </row>
    <row r="108" spans="1:12" x14ac:dyDescent="0.25">
      <c r="B108" s="49">
        <f t="shared" ref="B108:H108" si="15">B106/(B106+B107)</f>
        <v>0.70947251133754385</v>
      </c>
      <c r="C108" s="49">
        <f t="shared" si="15"/>
        <v>0.81727943975032347</v>
      </c>
      <c r="D108" s="49">
        <f t="shared" si="15"/>
        <v>0.89658870391175571</v>
      </c>
      <c r="E108" s="49">
        <f t="shared" si="15"/>
        <v>0.87200467562828754</v>
      </c>
      <c r="F108" s="49">
        <f t="shared" si="15"/>
        <v>0.88755813953488372</v>
      </c>
      <c r="G108" s="49">
        <f t="shared" si="15"/>
        <v>0.81447502548419981</v>
      </c>
      <c r="H108" s="49">
        <f t="shared" si="15"/>
        <v>0.90382165605095544</v>
      </c>
    </row>
    <row r="109" spans="1:12" x14ac:dyDescent="0.25">
      <c r="A109" s="18" t="s">
        <v>2265</v>
      </c>
    </row>
    <row r="110" spans="1:12" s="1" customFormat="1" ht="45" x14ac:dyDescent="0.25">
      <c r="A110" s="223" t="s">
        <v>2224</v>
      </c>
      <c r="B110" s="223" t="s">
        <v>2192</v>
      </c>
      <c r="C110" s="223" t="s">
        <v>2187</v>
      </c>
      <c r="D110" s="223" t="s">
        <v>2188</v>
      </c>
      <c r="E110" s="223" t="s">
        <v>2189</v>
      </c>
      <c r="F110" s="223" t="s">
        <v>2190</v>
      </c>
      <c r="G110" s="223" t="s">
        <v>2198</v>
      </c>
      <c r="H110" s="223" t="s">
        <v>2199</v>
      </c>
      <c r="I110" s="223" t="s">
        <v>2200</v>
      </c>
      <c r="J110" s="1" t="s">
        <v>2236</v>
      </c>
      <c r="L110" s="1" t="s">
        <v>2241</v>
      </c>
    </row>
    <row r="111" spans="1:12" x14ac:dyDescent="0.25">
      <c r="A111" s="213" t="s">
        <v>2209</v>
      </c>
      <c r="B111" s="214">
        <v>50272</v>
      </c>
      <c r="C111" s="214">
        <v>47125</v>
      </c>
      <c r="D111" s="214">
        <v>37926</v>
      </c>
      <c r="E111" s="214">
        <v>18985</v>
      </c>
      <c r="F111" s="214">
        <v>76294</v>
      </c>
      <c r="G111" s="214">
        <v>1664</v>
      </c>
      <c r="H111" s="214">
        <v>8448</v>
      </c>
      <c r="I111" s="214">
        <v>12097</v>
      </c>
      <c r="J111">
        <f>SUM(B111:I111)</f>
        <v>252811</v>
      </c>
      <c r="K111">
        <f>SUM(G111:H111)/SUM(G111:H112)</f>
        <v>0.71241369592785686</v>
      </c>
      <c r="L111" t="e" cm="1">
        <f t="array" ref="L111">s</f>
        <v>#NAME?</v>
      </c>
    </row>
    <row r="112" spans="1:12" x14ac:dyDescent="0.25">
      <c r="A112" s="213" t="s">
        <v>2210</v>
      </c>
      <c r="B112" s="214">
        <v>5321</v>
      </c>
      <c r="C112" s="214">
        <v>5811</v>
      </c>
      <c r="D112" s="214">
        <v>10194</v>
      </c>
      <c r="E112" s="214">
        <v>7645</v>
      </c>
      <c r="F112" s="214">
        <v>36408</v>
      </c>
      <c r="G112" s="214">
        <v>542</v>
      </c>
      <c r="H112" s="214">
        <v>3540</v>
      </c>
      <c r="I112" s="214">
        <v>6281</v>
      </c>
      <c r="J112">
        <f>SUM(B112:I112)</f>
        <v>75742</v>
      </c>
    </row>
    <row r="113" spans="1:10" x14ac:dyDescent="0.25">
      <c r="B113" s="49">
        <f t="shared" ref="B113:J113" si="16">B111/(B111+B112)</f>
        <v>0.90428651089165901</v>
      </c>
      <c r="C113" s="49">
        <f t="shared" si="16"/>
        <v>0.89022593320235754</v>
      </c>
      <c r="D113" s="49">
        <f t="shared" si="16"/>
        <v>0.7881546134663342</v>
      </c>
      <c r="E113" s="49">
        <f t="shared" si="16"/>
        <v>0.71291776192264367</v>
      </c>
      <c r="F113" s="49">
        <f t="shared" si="16"/>
        <v>0.67695338148391337</v>
      </c>
      <c r="G113" s="49">
        <f t="shared" si="16"/>
        <v>0.7543064369900272</v>
      </c>
      <c r="H113" s="49">
        <f t="shared" si="16"/>
        <v>0.7047047047047047</v>
      </c>
      <c r="I113" s="49">
        <f t="shared" si="16"/>
        <v>0.65823266949613668</v>
      </c>
      <c r="J113" s="49">
        <f t="shared" si="16"/>
        <v>0.76946793972357586</v>
      </c>
    </row>
    <row r="114" spans="1:10" x14ac:dyDescent="0.25">
      <c r="A114" s="18" t="s">
        <v>2266</v>
      </c>
    </row>
    <row r="115" spans="1:10" x14ac:dyDescent="0.25">
      <c r="A115" s="212" t="s">
        <v>2224</v>
      </c>
      <c r="B115" s="212" t="s">
        <v>2116</v>
      </c>
      <c r="C115" s="212" t="s">
        <v>2117</v>
      </c>
      <c r="D115" s="212" t="s">
        <v>2118</v>
      </c>
      <c r="E115" s="212" t="s">
        <v>2119</v>
      </c>
      <c r="F115" s="212" t="s">
        <v>2121</v>
      </c>
    </row>
    <row r="116" spans="1:10" x14ac:dyDescent="0.25">
      <c r="A116" s="213" t="s">
        <v>2209</v>
      </c>
      <c r="B116" s="214">
        <v>112564</v>
      </c>
      <c r="C116" s="214">
        <v>66620</v>
      </c>
      <c r="D116" s="214">
        <v>10112</v>
      </c>
      <c r="E116" s="214">
        <v>20833</v>
      </c>
      <c r="F116" s="214">
        <v>42682</v>
      </c>
      <c r="I116" t="s">
        <v>2190</v>
      </c>
    </row>
    <row r="117" spans="1:10" x14ac:dyDescent="0.25">
      <c r="A117" s="213" t="s">
        <v>2210</v>
      </c>
      <c r="B117" s="214">
        <v>11563</v>
      </c>
      <c r="C117" s="214">
        <v>25005</v>
      </c>
      <c r="D117" s="214">
        <v>4082</v>
      </c>
      <c r="E117" s="214">
        <v>21845</v>
      </c>
      <c r="F117" s="214">
        <v>13247</v>
      </c>
    </row>
    <row r="118" spans="1:10" x14ac:dyDescent="0.25">
      <c r="B118" s="49">
        <f>B116/(B116+B117)</f>
        <v>0.90684540833178917</v>
      </c>
      <c r="C118" s="49">
        <f>C116/(C116+C117)</f>
        <v>0.72709413369713505</v>
      </c>
      <c r="D118" s="49">
        <f>D116/(D116+D117)</f>
        <v>0.71241369592785686</v>
      </c>
      <c r="E118" s="49">
        <f>E116/(E116+E117)</f>
        <v>0.48814377430994893</v>
      </c>
      <c r="F118" s="49">
        <f>F116/(F116+F117)</f>
        <v>0.76314613170269452</v>
      </c>
    </row>
    <row r="120" spans="1:10" x14ac:dyDescent="0.25">
      <c r="A120" s="18" t="s">
        <v>2267</v>
      </c>
    </row>
    <row r="121" spans="1:10" x14ac:dyDescent="0.25">
      <c r="A121" s="212" t="s">
        <v>2224</v>
      </c>
      <c r="B121" s="212" t="s">
        <v>2116</v>
      </c>
      <c r="C121" s="212" t="s">
        <v>2117</v>
      </c>
      <c r="D121" s="212" t="s">
        <v>2118</v>
      </c>
      <c r="E121" s="212" t="s">
        <v>2119</v>
      </c>
      <c r="F121" s="212" t="s">
        <v>2121</v>
      </c>
    </row>
    <row r="122" spans="1:10" x14ac:dyDescent="0.25">
      <c r="A122" s="213" t="s">
        <v>2209</v>
      </c>
      <c r="B122" s="214">
        <v>109746</v>
      </c>
      <c r="C122" s="214">
        <v>66222</v>
      </c>
      <c r="D122" s="214">
        <v>10112</v>
      </c>
      <c r="E122" s="214">
        <v>28815</v>
      </c>
      <c r="F122" s="214">
        <v>37916</v>
      </c>
    </row>
    <row r="123" spans="1:10" x14ac:dyDescent="0.25">
      <c r="A123" s="213" t="s">
        <v>2210</v>
      </c>
      <c r="B123" s="214">
        <v>11013</v>
      </c>
      <c r="C123" s="214">
        <v>23342</v>
      </c>
      <c r="D123" s="214">
        <v>4082</v>
      </c>
      <c r="E123" s="214">
        <v>26541</v>
      </c>
      <c r="F123" s="214">
        <v>10764</v>
      </c>
    </row>
    <row r="124" spans="1:10" x14ac:dyDescent="0.25">
      <c r="B124" s="49">
        <f>B122/(B122+B123)</f>
        <v>0.90880182843514767</v>
      </c>
      <c r="C124" s="49">
        <f>C122/(C122+C123)</f>
        <v>0.73938189451118752</v>
      </c>
      <c r="D124" s="49">
        <f>D122/(D122+D123)</f>
        <v>0.71241369592785686</v>
      </c>
      <c r="E124" s="49">
        <f>E122/(E122+E123)</f>
        <v>0.52053977888575764</v>
      </c>
      <c r="F124" s="49">
        <f>F122/(F122+F123)</f>
        <v>0.77888249794576825</v>
      </c>
    </row>
    <row r="125" spans="1:10" x14ac:dyDescent="0.25">
      <c r="A125" s="18" t="s">
        <v>2225</v>
      </c>
    </row>
    <row r="126" spans="1:10" x14ac:dyDescent="0.25">
      <c r="A126" s="212" t="s">
        <v>2224</v>
      </c>
      <c r="B126" s="212" t="s">
        <v>2116</v>
      </c>
      <c r="C126" s="212" t="s">
        <v>2117</v>
      </c>
      <c r="D126" s="212" t="s">
        <v>2118</v>
      </c>
      <c r="E126" s="212" t="s">
        <v>2119</v>
      </c>
      <c r="F126" s="212" t="s">
        <v>2121</v>
      </c>
    </row>
    <row r="127" spans="1:10" x14ac:dyDescent="0.25">
      <c r="A127" s="213" t="s">
        <v>2209</v>
      </c>
      <c r="B127" s="214">
        <v>59402</v>
      </c>
      <c r="C127" s="214">
        <v>53719</v>
      </c>
      <c r="D127" s="214">
        <v>6169</v>
      </c>
      <c r="E127" s="214">
        <v>23429</v>
      </c>
      <c r="F127" s="214">
        <v>27515</v>
      </c>
    </row>
    <row r="128" spans="1:10" x14ac:dyDescent="0.25">
      <c r="A128" s="213" t="s">
        <v>2210</v>
      </c>
      <c r="B128" s="214">
        <v>2498</v>
      </c>
      <c r="C128" s="214">
        <v>16887</v>
      </c>
      <c r="D128" s="214">
        <v>1922</v>
      </c>
      <c r="E128" s="214">
        <v>17890</v>
      </c>
      <c r="F128" s="214">
        <v>5135</v>
      </c>
    </row>
    <row r="129" spans="1:6" x14ac:dyDescent="0.25">
      <c r="A129" s="18" t="s">
        <v>2226</v>
      </c>
    </row>
    <row r="130" spans="1:6" x14ac:dyDescent="0.25">
      <c r="A130" s="212" t="s">
        <v>2224</v>
      </c>
      <c r="B130" s="212" t="s">
        <v>2116</v>
      </c>
      <c r="C130" s="212" t="s">
        <v>2117</v>
      </c>
      <c r="D130" s="212" t="s">
        <v>2118</v>
      </c>
      <c r="E130" s="212" t="s">
        <v>2119</v>
      </c>
      <c r="F130" s="212" t="s">
        <v>2121</v>
      </c>
    </row>
    <row r="131" spans="1:6" x14ac:dyDescent="0.25">
      <c r="A131" s="213" t="s">
        <v>2209</v>
      </c>
      <c r="B131" s="214">
        <v>50344</v>
      </c>
      <c r="C131" s="214">
        <v>12503</v>
      </c>
      <c r="D131" s="214">
        <v>3943</v>
      </c>
      <c r="E131" s="214">
        <v>5386</v>
      </c>
      <c r="F131" s="214">
        <v>10401</v>
      </c>
    </row>
    <row r="132" spans="1:6" x14ac:dyDescent="0.25">
      <c r="A132" s="213" t="s">
        <v>2210</v>
      </c>
      <c r="B132" s="214">
        <v>8515</v>
      </c>
      <c r="C132" s="214">
        <v>6455</v>
      </c>
      <c r="D132" s="214">
        <v>2160</v>
      </c>
      <c r="E132" s="214">
        <v>8651</v>
      </c>
      <c r="F132" s="214">
        <v>5629</v>
      </c>
    </row>
    <row r="133" spans="1:6" x14ac:dyDescent="0.25">
      <c r="B133" s="49">
        <f>B131/(B131+B132)</f>
        <v>0.85533223466249853</v>
      </c>
      <c r="C133" s="49">
        <f>C131/(C131+C132)</f>
        <v>0.65951049688785734</v>
      </c>
      <c r="D133" s="49">
        <f>D131/(D131+D132)</f>
        <v>0.64607570047517615</v>
      </c>
      <c r="E133" s="49">
        <f>E131/(E131+E132)</f>
        <v>0.3837002208449099</v>
      </c>
      <c r="F133" s="49">
        <f>F131/(F131+F132)</f>
        <v>0.64884591391141611</v>
      </c>
    </row>
    <row r="134" spans="1:6" x14ac:dyDescent="0.25">
      <c r="A134" s="18" t="s">
        <v>2228</v>
      </c>
    </row>
    <row r="135" spans="1:6" x14ac:dyDescent="0.25">
      <c r="A135" s="212" t="s">
        <v>2227</v>
      </c>
      <c r="B135" s="212" t="s">
        <v>2116</v>
      </c>
      <c r="C135" s="212" t="s">
        <v>2117</v>
      </c>
      <c r="D135" s="212" t="s">
        <v>2118</v>
      </c>
      <c r="E135" s="212" t="s">
        <v>2119</v>
      </c>
      <c r="F135" s="212" t="s">
        <v>2121</v>
      </c>
    </row>
    <row r="136" spans="1:6" x14ac:dyDescent="0.25">
      <c r="A136" s="213" t="s">
        <v>2209</v>
      </c>
      <c r="B136" s="214">
        <v>98740</v>
      </c>
      <c r="C136" s="214">
        <v>52702</v>
      </c>
      <c r="D136" s="214">
        <v>6214</v>
      </c>
      <c r="E136" s="214">
        <v>20110</v>
      </c>
      <c r="F136" s="214">
        <v>30960</v>
      </c>
    </row>
    <row r="137" spans="1:6" x14ac:dyDescent="0.25">
      <c r="A137" s="213" t="s">
        <v>2210</v>
      </c>
      <c r="B137" s="214">
        <v>22019</v>
      </c>
      <c r="C137" s="214">
        <v>36862</v>
      </c>
      <c r="D137" s="214">
        <v>7980</v>
      </c>
      <c r="E137" s="214">
        <v>35246</v>
      </c>
      <c r="F137" s="214">
        <v>17720</v>
      </c>
    </row>
    <row r="138" spans="1:6" x14ac:dyDescent="0.25">
      <c r="A138" s="18" t="s">
        <v>2225</v>
      </c>
    </row>
    <row r="139" spans="1:6" x14ac:dyDescent="0.25">
      <c r="A139" s="212" t="s">
        <v>2227</v>
      </c>
      <c r="B139" s="212" t="s">
        <v>2116</v>
      </c>
      <c r="C139" s="212" t="s">
        <v>2117</v>
      </c>
      <c r="D139" s="212" t="s">
        <v>2118</v>
      </c>
      <c r="E139" s="212" t="s">
        <v>2119</v>
      </c>
      <c r="F139" s="212" t="s">
        <v>2121</v>
      </c>
    </row>
    <row r="140" spans="1:6" x14ac:dyDescent="0.25">
      <c r="A140" s="213" t="s">
        <v>2209</v>
      </c>
      <c r="B140" s="214">
        <v>54096</v>
      </c>
      <c r="C140" s="214">
        <v>42129</v>
      </c>
      <c r="D140" s="214">
        <v>3704</v>
      </c>
      <c r="E140" s="214">
        <v>16616</v>
      </c>
      <c r="F140" s="214">
        <v>23146</v>
      </c>
    </row>
    <row r="141" spans="1:6" x14ac:dyDescent="0.25">
      <c r="A141" s="213" t="s">
        <v>2210</v>
      </c>
      <c r="B141" s="214">
        <v>7804</v>
      </c>
      <c r="C141" s="214">
        <v>28477</v>
      </c>
      <c r="D141" s="214">
        <v>4387</v>
      </c>
      <c r="E141" s="214">
        <v>24703</v>
      </c>
      <c r="F141" s="214">
        <v>9504</v>
      </c>
    </row>
    <row r="142" spans="1:6" x14ac:dyDescent="0.25">
      <c r="B142" s="49">
        <f>B140/(B140+B141)</f>
        <v>0.87392568659127623</v>
      </c>
      <c r="C142" s="49">
        <f>C140/(C140+C141)</f>
        <v>0.5966773362037221</v>
      </c>
      <c r="D142" s="49">
        <f>D140/(D140+D141)</f>
        <v>0.45779260907180819</v>
      </c>
      <c r="E142" s="49">
        <f>E140/(E140+E141)</f>
        <v>0.40213945158401704</v>
      </c>
      <c r="F142" s="49">
        <f>F140/(F140+F141)</f>
        <v>0.70891271056661564</v>
      </c>
    </row>
    <row r="144" spans="1:6" x14ac:dyDescent="0.25">
      <c r="A144" s="18" t="s">
        <v>2243</v>
      </c>
    </row>
    <row r="145" spans="1:9" x14ac:dyDescent="0.25">
      <c r="A145" s="235" t="s">
        <v>1949</v>
      </c>
      <c r="B145" s="235" t="s">
        <v>2203</v>
      </c>
      <c r="C145" s="235" t="s">
        <v>148</v>
      </c>
      <c r="D145" s="235" t="s">
        <v>2242</v>
      </c>
      <c r="E145" s="235" t="s">
        <v>2248</v>
      </c>
      <c r="F145" s="235" t="s">
        <v>2252</v>
      </c>
      <c r="G145" s="239" t="s">
        <v>2249</v>
      </c>
      <c r="H145" s="239" t="s">
        <v>2250</v>
      </c>
      <c r="I145" s="239" t="s">
        <v>2253</v>
      </c>
    </row>
    <row r="146" spans="1:9" x14ac:dyDescent="0.25">
      <c r="A146" s="236" t="s">
        <v>108</v>
      </c>
      <c r="B146" s="236" t="s">
        <v>2192</v>
      </c>
      <c r="C146" s="237">
        <v>69787</v>
      </c>
      <c r="D146" s="237">
        <v>2828</v>
      </c>
      <c r="E146" s="237">
        <v>2161</v>
      </c>
      <c r="F146" s="237">
        <v>1941</v>
      </c>
      <c r="G146" s="49">
        <f t="shared" ref="G146:G151" si="17">D146/C146</f>
        <v>4.0523306633040539E-2</v>
      </c>
      <c r="H146" s="49">
        <f t="shared" ref="H146:H151" si="18">E146/C146</f>
        <v>3.0965652628713085E-2</v>
      </c>
      <c r="I146" s="87">
        <f>F146/C146</f>
        <v>2.7813203032083338E-2</v>
      </c>
    </row>
    <row r="147" spans="1:9" x14ac:dyDescent="0.25">
      <c r="A147" s="236" t="s">
        <v>108</v>
      </c>
      <c r="B147" s="236" t="s">
        <v>2187</v>
      </c>
      <c r="C147" s="237">
        <v>52936</v>
      </c>
      <c r="D147" s="237">
        <v>2788</v>
      </c>
      <c r="E147" s="237">
        <v>509</v>
      </c>
      <c r="F147" s="237">
        <v>795</v>
      </c>
      <c r="G147" s="49">
        <f t="shared" si="17"/>
        <v>5.2667371920810037E-2</v>
      </c>
      <c r="H147" s="49">
        <f t="shared" si="18"/>
        <v>9.6153846153846159E-3</v>
      </c>
      <c r="I147" s="87">
        <f t="shared" ref="I147:I151" si="19">F147/C147</f>
        <v>1.5018135106543751E-2</v>
      </c>
    </row>
    <row r="148" spans="1:9" x14ac:dyDescent="0.25">
      <c r="A148" s="236" t="s">
        <v>108</v>
      </c>
      <c r="B148" s="236" t="s">
        <v>2188</v>
      </c>
      <c r="C148" s="237">
        <v>48120</v>
      </c>
      <c r="D148" s="237">
        <v>3537</v>
      </c>
      <c r="E148" s="237">
        <v>2244</v>
      </c>
      <c r="F148" s="237">
        <v>705</v>
      </c>
      <c r="G148" s="49">
        <f t="shared" si="17"/>
        <v>7.3503740648379057E-2</v>
      </c>
      <c r="H148" s="49">
        <f t="shared" si="18"/>
        <v>4.6633416458852869E-2</v>
      </c>
      <c r="I148" s="87">
        <f t="shared" si="19"/>
        <v>1.4650872817955112E-2</v>
      </c>
    </row>
    <row r="149" spans="1:9" x14ac:dyDescent="0.25">
      <c r="A149" s="236" t="s">
        <v>108</v>
      </c>
      <c r="B149" s="236" t="s">
        <v>2189</v>
      </c>
      <c r="C149" s="237">
        <v>26630</v>
      </c>
      <c r="D149" s="237">
        <v>2099</v>
      </c>
      <c r="E149" s="237">
        <v>1141</v>
      </c>
      <c r="F149" s="237">
        <v>533</v>
      </c>
      <c r="G149" s="49">
        <f t="shared" si="17"/>
        <v>7.882087870822381E-2</v>
      </c>
      <c r="H149" s="49">
        <f t="shared" si="18"/>
        <v>4.2846413819001124E-2</v>
      </c>
      <c r="I149" s="87">
        <f t="shared" si="19"/>
        <v>2.0015020653398424E-2</v>
      </c>
    </row>
    <row r="150" spans="1:9" x14ac:dyDescent="0.25">
      <c r="A150" s="236" t="s">
        <v>108</v>
      </c>
      <c r="B150" s="236" t="s">
        <v>2190</v>
      </c>
      <c r="C150" s="237">
        <v>131080</v>
      </c>
      <c r="D150" s="237">
        <v>21238</v>
      </c>
      <c r="E150" s="237">
        <v>11179</v>
      </c>
      <c r="F150" s="237">
        <v>3486</v>
      </c>
      <c r="G150" s="49">
        <f t="shared" si="17"/>
        <v>0.16202319194385109</v>
      </c>
      <c r="H150" s="49">
        <f t="shared" si="18"/>
        <v>8.5283796155019839E-2</v>
      </c>
      <c r="I150" s="87">
        <f t="shared" si="19"/>
        <v>2.6594446139761977E-2</v>
      </c>
    </row>
    <row r="151" spans="1:9" x14ac:dyDescent="0.25">
      <c r="C151">
        <f>SUM(C146:C150)</f>
        <v>328553</v>
      </c>
      <c r="D151">
        <f>SUM(D146:D150)</f>
        <v>32490</v>
      </c>
      <c r="E151">
        <f>SUM(E146:E150)</f>
        <v>17234</v>
      </c>
      <c r="F151">
        <f>SUM(F146:F150)</f>
        <v>7460</v>
      </c>
      <c r="G151" s="49">
        <f t="shared" si="17"/>
        <v>9.8888155031303923E-2</v>
      </c>
      <c r="H151" s="49">
        <f t="shared" si="18"/>
        <v>5.2454246346860321E-2</v>
      </c>
      <c r="I151" s="87">
        <f t="shared" si="19"/>
        <v>2.2705621315282466E-2</v>
      </c>
    </row>
    <row r="152" spans="1:9" x14ac:dyDescent="0.25">
      <c r="A152" s="251" t="s">
        <v>2246</v>
      </c>
    </row>
    <row r="153" spans="1:9" x14ac:dyDescent="0.25">
      <c r="A153" s="235" t="s">
        <v>2244</v>
      </c>
      <c r="B153" s="235" t="s">
        <v>2245</v>
      </c>
      <c r="C153" s="235" t="s">
        <v>2129</v>
      </c>
      <c r="D153" s="235" t="s">
        <v>2229</v>
      </c>
    </row>
    <row r="154" spans="1:9" x14ac:dyDescent="0.25">
      <c r="A154" s="236" t="s">
        <v>108</v>
      </c>
      <c r="B154" s="237">
        <v>20</v>
      </c>
      <c r="C154" s="238"/>
      <c r="D154" s="237">
        <v>296063</v>
      </c>
    </row>
    <row r="155" spans="1:9" x14ac:dyDescent="0.25">
      <c r="A155" s="236" t="s">
        <v>108</v>
      </c>
      <c r="B155" s="237">
        <v>20</v>
      </c>
      <c r="C155" s="237">
        <v>10</v>
      </c>
      <c r="D155" s="237">
        <v>144</v>
      </c>
    </row>
    <row r="156" spans="1:9" x14ac:dyDescent="0.25">
      <c r="A156" s="236" t="s">
        <v>108</v>
      </c>
      <c r="B156" s="237">
        <v>20</v>
      </c>
      <c r="C156" s="237">
        <v>11</v>
      </c>
      <c r="D156" s="237">
        <v>66</v>
      </c>
    </row>
    <row r="157" spans="1:9" x14ac:dyDescent="0.25">
      <c r="A157" s="236" t="s">
        <v>108</v>
      </c>
      <c r="B157" s="237">
        <v>20</v>
      </c>
      <c r="C157" s="237">
        <v>12</v>
      </c>
      <c r="D157" s="237">
        <v>442</v>
      </c>
    </row>
    <row r="158" spans="1:9" x14ac:dyDescent="0.25">
      <c r="A158" s="236" t="s">
        <v>108</v>
      </c>
      <c r="B158" s="237">
        <v>20</v>
      </c>
      <c r="C158" s="237">
        <v>13</v>
      </c>
      <c r="D158" s="237">
        <v>84</v>
      </c>
    </row>
    <row r="159" spans="1:9" x14ac:dyDescent="0.25">
      <c r="A159" s="236" t="s">
        <v>108</v>
      </c>
      <c r="B159" s="237">
        <v>20</v>
      </c>
      <c r="C159" s="237">
        <v>14</v>
      </c>
      <c r="D159" s="237">
        <v>2099</v>
      </c>
    </row>
    <row r="160" spans="1:9" x14ac:dyDescent="0.25">
      <c r="A160" s="236" t="s">
        <v>108</v>
      </c>
      <c r="B160" s="237">
        <v>20</v>
      </c>
      <c r="C160" s="237">
        <v>15</v>
      </c>
      <c r="D160" s="237">
        <v>17421</v>
      </c>
    </row>
    <row r="161" spans="1:4" x14ac:dyDescent="0.25">
      <c r="A161" s="236" t="s">
        <v>108</v>
      </c>
      <c r="B161" s="237">
        <v>20</v>
      </c>
      <c r="C161" s="237">
        <v>16</v>
      </c>
      <c r="D161" s="237">
        <v>12234</v>
      </c>
    </row>
    <row r="162" spans="1:4" x14ac:dyDescent="0.25">
      <c r="C162" t="s">
        <v>2247</v>
      </c>
      <c r="D162">
        <f>SUM(D155:D161)</f>
        <v>32490</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BA809-F48E-461A-BC62-B9706E8E47B6}">
  <dimension ref="A1:S129"/>
  <sheetViews>
    <sheetView workbookViewId="0">
      <selection activeCell="F21" sqref="F21"/>
    </sheetView>
  </sheetViews>
  <sheetFormatPr defaultRowHeight="15" x14ac:dyDescent="0.25"/>
  <cols>
    <col min="1" max="1" width="29" customWidth="1"/>
    <col min="5" max="5" width="10.5703125" bestFit="1" customWidth="1"/>
    <col min="6" max="7" width="10.7109375" bestFit="1" customWidth="1"/>
    <col min="8" max="12" width="11.5703125" bestFit="1" customWidth="1"/>
  </cols>
  <sheetData>
    <row r="1" spans="1:6" x14ac:dyDescent="0.25">
      <c r="A1" s="184" t="s">
        <v>2165</v>
      </c>
      <c r="B1" s="184" t="s">
        <v>129</v>
      </c>
      <c r="C1" s="184" t="s">
        <v>128</v>
      </c>
      <c r="D1" s="184" t="s">
        <v>148</v>
      </c>
      <c r="F1" s="47" t="s">
        <v>2166</v>
      </c>
    </row>
    <row r="2" spans="1:6" x14ac:dyDescent="0.25">
      <c r="A2" s="185" t="s">
        <v>39</v>
      </c>
      <c r="B2" s="185" t="s">
        <v>39</v>
      </c>
      <c r="C2" s="186">
        <v>1</v>
      </c>
      <c r="D2" s="186">
        <v>821112</v>
      </c>
      <c r="F2" s="47" t="s">
        <v>2167</v>
      </c>
    </row>
    <row r="3" spans="1:6" x14ac:dyDescent="0.25">
      <c r="A3" s="185" t="s">
        <v>39</v>
      </c>
      <c r="B3" s="185" t="s">
        <v>39</v>
      </c>
      <c r="C3" s="186">
        <v>2</v>
      </c>
      <c r="D3" s="186">
        <v>950949</v>
      </c>
    </row>
    <row r="4" spans="1:6" x14ac:dyDescent="0.25">
      <c r="A4" s="185" t="s">
        <v>39</v>
      </c>
      <c r="B4" s="185" t="s">
        <v>39</v>
      </c>
      <c r="C4" s="186">
        <v>3</v>
      </c>
      <c r="D4" s="186">
        <v>467882</v>
      </c>
    </row>
    <row r="5" spans="1:6" x14ac:dyDescent="0.25">
      <c r="A5" s="185" t="s">
        <v>39</v>
      </c>
      <c r="B5" s="185" t="s">
        <v>39</v>
      </c>
      <c r="C5" s="186">
        <v>4</v>
      </c>
      <c r="D5" s="186">
        <v>347410</v>
      </c>
      <c r="F5" t="s">
        <v>2171</v>
      </c>
    </row>
    <row r="6" spans="1:6" x14ac:dyDescent="0.25">
      <c r="A6" s="185" t="s">
        <v>39</v>
      </c>
      <c r="B6" s="185" t="s">
        <v>39</v>
      </c>
      <c r="C6" s="186">
        <v>5</v>
      </c>
      <c r="D6" s="186">
        <v>140485</v>
      </c>
      <c r="F6" t="s">
        <v>2172</v>
      </c>
    </row>
    <row r="7" spans="1:6" x14ac:dyDescent="0.25">
      <c r="A7" s="185" t="s">
        <v>39</v>
      </c>
      <c r="B7" s="185" t="s">
        <v>39</v>
      </c>
      <c r="C7" s="186">
        <v>6</v>
      </c>
      <c r="D7" s="186">
        <v>47825</v>
      </c>
      <c r="F7" t="s">
        <v>2173</v>
      </c>
    </row>
    <row r="8" spans="1:6" x14ac:dyDescent="0.25">
      <c r="A8" s="185" t="s">
        <v>39</v>
      </c>
      <c r="B8" s="185" t="s">
        <v>39</v>
      </c>
      <c r="C8" s="186">
        <v>7</v>
      </c>
      <c r="D8" s="186">
        <v>14326</v>
      </c>
      <c r="F8" t="s">
        <v>2174</v>
      </c>
    </row>
    <row r="9" spans="1:6" x14ac:dyDescent="0.25">
      <c r="A9" s="185" t="s">
        <v>39</v>
      </c>
      <c r="B9" s="185" t="s">
        <v>39</v>
      </c>
      <c r="C9" s="186">
        <v>8</v>
      </c>
      <c r="D9" s="186">
        <v>6296</v>
      </c>
    </row>
    <row r="10" spans="1:6" x14ac:dyDescent="0.25">
      <c r="A10" s="185" t="s">
        <v>39</v>
      </c>
      <c r="B10" s="185" t="s">
        <v>39</v>
      </c>
      <c r="C10" s="186">
        <v>9</v>
      </c>
      <c r="D10" s="186">
        <v>2879</v>
      </c>
    </row>
    <row r="11" spans="1:6" x14ac:dyDescent="0.25">
      <c r="A11" s="185" t="s">
        <v>39</v>
      </c>
      <c r="B11" s="185" t="s">
        <v>39</v>
      </c>
      <c r="C11" s="186">
        <v>10</v>
      </c>
      <c r="D11" s="186">
        <v>397</v>
      </c>
    </row>
    <row r="12" spans="1:6" x14ac:dyDescent="0.25">
      <c r="A12" s="185" t="s">
        <v>39</v>
      </c>
      <c r="B12" s="185" t="s">
        <v>39</v>
      </c>
      <c r="C12" s="186">
        <v>11</v>
      </c>
      <c r="D12" s="186">
        <v>825</v>
      </c>
    </row>
    <row r="13" spans="1:6" x14ac:dyDescent="0.25">
      <c r="A13" s="185" t="s">
        <v>39</v>
      </c>
      <c r="B13" s="185" t="s">
        <v>39</v>
      </c>
      <c r="C13" s="186">
        <v>12</v>
      </c>
      <c r="D13" s="186">
        <v>444</v>
      </c>
    </row>
    <row r="14" spans="1:6" x14ac:dyDescent="0.25">
      <c r="A14" s="185" t="s">
        <v>39</v>
      </c>
      <c r="B14" s="185" t="s">
        <v>39</v>
      </c>
      <c r="C14" s="186">
        <v>13</v>
      </c>
      <c r="D14" s="186">
        <v>138</v>
      </c>
    </row>
    <row r="15" spans="1:6" x14ac:dyDescent="0.25">
      <c r="A15" s="185" t="s">
        <v>39</v>
      </c>
      <c r="B15" s="185" t="s">
        <v>39</v>
      </c>
      <c r="C15" s="186">
        <v>15</v>
      </c>
      <c r="D15" s="186">
        <v>17</v>
      </c>
    </row>
    <row r="16" spans="1:6" x14ac:dyDescent="0.25">
      <c r="A16" s="185" t="s">
        <v>39</v>
      </c>
      <c r="B16" s="185" t="s">
        <v>184</v>
      </c>
      <c r="C16" s="186">
        <v>0</v>
      </c>
      <c r="D16" s="186">
        <v>8257</v>
      </c>
    </row>
    <row r="17" spans="1:4" x14ac:dyDescent="0.25">
      <c r="A17" s="185" t="s">
        <v>39</v>
      </c>
      <c r="B17" s="185" t="s">
        <v>185</v>
      </c>
      <c r="C17" s="186">
        <v>0</v>
      </c>
      <c r="D17" s="186">
        <v>6881</v>
      </c>
    </row>
    <row r="18" spans="1:4" x14ac:dyDescent="0.25">
      <c r="A18" s="185" t="s">
        <v>39</v>
      </c>
      <c r="B18" s="185" t="s">
        <v>186</v>
      </c>
      <c r="C18" s="186">
        <v>0</v>
      </c>
      <c r="D18" s="186">
        <v>110030</v>
      </c>
    </row>
    <row r="19" spans="1:4" x14ac:dyDescent="0.25">
      <c r="A19" s="185" t="s">
        <v>39</v>
      </c>
      <c r="B19" s="185" t="s">
        <v>187</v>
      </c>
      <c r="C19" s="186">
        <v>0</v>
      </c>
      <c r="D19" s="186">
        <v>508</v>
      </c>
    </row>
    <row r="20" spans="1:4" x14ac:dyDescent="0.25">
      <c r="A20" s="185" t="s">
        <v>39</v>
      </c>
      <c r="B20" s="185" t="s">
        <v>236</v>
      </c>
      <c r="C20" s="186">
        <v>0</v>
      </c>
      <c r="D20" s="186">
        <v>65622</v>
      </c>
    </row>
    <row r="21" spans="1:4" x14ac:dyDescent="0.25">
      <c r="A21" s="185" t="s">
        <v>233</v>
      </c>
      <c r="B21" s="185" t="s">
        <v>179</v>
      </c>
      <c r="C21" s="186">
        <v>0</v>
      </c>
      <c r="D21" s="186">
        <v>35168</v>
      </c>
    </row>
    <row r="22" spans="1:4" x14ac:dyDescent="0.25">
      <c r="A22" s="185" t="s">
        <v>233</v>
      </c>
      <c r="B22" s="185" t="s">
        <v>180</v>
      </c>
      <c r="C22" s="186">
        <v>0</v>
      </c>
      <c r="D22" s="186">
        <v>10552</v>
      </c>
    </row>
    <row r="23" spans="1:4" x14ac:dyDescent="0.25">
      <c r="A23" s="187" t="s">
        <v>234</v>
      </c>
      <c r="B23" s="187" t="s">
        <v>179</v>
      </c>
      <c r="C23" s="188">
        <v>0</v>
      </c>
      <c r="D23" s="188">
        <v>6944</v>
      </c>
    </row>
    <row r="24" spans="1:4" x14ac:dyDescent="0.25">
      <c r="A24" s="187" t="s">
        <v>234</v>
      </c>
      <c r="B24" s="187" t="s">
        <v>180</v>
      </c>
      <c r="C24" s="188">
        <v>0</v>
      </c>
      <c r="D24" s="188">
        <v>920</v>
      </c>
    </row>
    <row r="26" spans="1:4" x14ac:dyDescent="0.25">
      <c r="A26" t="s">
        <v>2168</v>
      </c>
    </row>
    <row r="28" spans="1:4" x14ac:dyDescent="0.25">
      <c r="A28" t="s">
        <v>2133</v>
      </c>
    </row>
    <row r="39" spans="1:19" x14ac:dyDescent="0.25">
      <c r="A39" t="s">
        <v>2170</v>
      </c>
    </row>
    <row r="40" spans="1:19" x14ac:dyDescent="0.25">
      <c r="E40" t="s">
        <v>2134</v>
      </c>
      <c r="F40">
        <v>2</v>
      </c>
      <c r="G40">
        <v>3</v>
      </c>
      <c r="H40">
        <v>4</v>
      </c>
      <c r="I40">
        <v>5</v>
      </c>
      <c r="J40">
        <v>6</v>
      </c>
      <c r="K40">
        <v>7</v>
      </c>
      <c r="L40">
        <v>8</v>
      </c>
      <c r="M40">
        <v>9</v>
      </c>
      <c r="N40">
        <v>10</v>
      </c>
      <c r="O40">
        <v>11</v>
      </c>
      <c r="P40">
        <v>12</v>
      </c>
    </row>
    <row r="41" spans="1:19" x14ac:dyDescent="0.25">
      <c r="B41">
        <v>0</v>
      </c>
      <c r="C41">
        <v>1</v>
      </c>
      <c r="E41" s="59">
        <v>23938.461538461539</v>
      </c>
      <c r="F41" s="59">
        <v>27365.384615384617</v>
      </c>
      <c r="G41" s="59">
        <v>30780.76923076923</v>
      </c>
      <c r="H41" s="59">
        <v>34203.846153846156</v>
      </c>
      <c r="I41" s="59">
        <v>37949.230769230766</v>
      </c>
      <c r="J41" s="59">
        <v>41943.076923076922</v>
      </c>
      <c r="K41" s="59">
        <v>46466.923076923078</v>
      </c>
      <c r="L41" s="59">
        <v>51335.384615384617</v>
      </c>
      <c r="M41" s="59">
        <f t="shared" ref="M41:Q42" si="0">L41+L41-K41</f>
        <v>56203.846153846156</v>
      </c>
      <c r="N41" s="59">
        <f t="shared" si="0"/>
        <v>61072.307692307695</v>
      </c>
      <c r="O41" s="59">
        <f t="shared" si="0"/>
        <v>65940.769230769234</v>
      </c>
      <c r="P41" s="59">
        <f t="shared" si="0"/>
        <v>70809.23076923078</v>
      </c>
      <c r="Q41" s="59">
        <f t="shared" si="0"/>
        <v>75677.692307692327</v>
      </c>
      <c r="R41">
        <f t="shared" ref="R41:R48" si="1">IF(B41= 0, 1, IF(B41= 1, 1.5, IF(B41= 2, 3, IF(B41 = 3, 4.5, 4.5 + (B41 - 3 ) * 2))))</f>
        <v>1</v>
      </c>
      <c r="S41" t="b">
        <f t="shared" ref="S41:S48" si="2">R41=C41</f>
        <v>1</v>
      </c>
    </row>
    <row r="42" spans="1:19" x14ac:dyDescent="0.25">
      <c r="B42">
        <v>1</v>
      </c>
      <c r="C42">
        <v>1.5</v>
      </c>
      <c r="E42" s="168">
        <f>0.3*E41</f>
        <v>7181.5384615384619</v>
      </c>
      <c r="F42" s="59">
        <f t="shared" ref="F42:L42" si="3">0.3*F41</f>
        <v>8209.6153846153848</v>
      </c>
      <c r="G42" s="59">
        <f t="shared" si="3"/>
        <v>9234.2307692307695</v>
      </c>
      <c r="H42" s="59">
        <f t="shared" si="3"/>
        <v>10261.153846153846</v>
      </c>
      <c r="I42" s="59">
        <f t="shared" si="3"/>
        <v>11384.769230769229</v>
      </c>
      <c r="J42" s="59">
        <f t="shared" si="3"/>
        <v>12582.923076923076</v>
      </c>
      <c r="K42" s="59">
        <f t="shared" si="3"/>
        <v>13940.076923076924</v>
      </c>
      <c r="L42" s="59">
        <f t="shared" si="3"/>
        <v>15400.615384615385</v>
      </c>
      <c r="M42" s="59">
        <f t="shared" si="0"/>
        <v>16861.153846153844</v>
      </c>
      <c r="N42" s="59">
        <f t="shared" si="0"/>
        <v>18321.692307692305</v>
      </c>
      <c r="O42" s="59">
        <f t="shared" si="0"/>
        <v>19782.230769230766</v>
      </c>
      <c r="P42" s="59">
        <f t="shared" si="0"/>
        <v>21242.769230769227</v>
      </c>
      <c r="Q42" s="59">
        <f t="shared" si="0"/>
        <v>22703.307692307688</v>
      </c>
      <c r="R42">
        <f t="shared" si="1"/>
        <v>1.5</v>
      </c>
      <c r="S42" t="b">
        <f t="shared" si="2"/>
        <v>1</v>
      </c>
    </row>
    <row r="43" spans="1:19" x14ac:dyDescent="0.25">
      <c r="B43">
        <v>2</v>
      </c>
      <c r="C43">
        <v>3</v>
      </c>
      <c r="F43" s="168">
        <f>AVERAGE(E42:F42)</f>
        <v>7695.5769230769238</v>
      </c>
      <c r="I43" s="168">
        <f>AVERAGE(H42:I42)</f>
        <v>10822.961538461537</v>
      </c>
      <c r="K43" s="168">
        <f>AVERAGE(J42:K42)</f>
        <v>13261.5</v>
      </c>
      <c r="M43" s="168">
        <f>AVERAGE(L42:M42)</f>
        <v>16130.884615384613</v>
      </c>
      <c r="P43" s="168"/>
      <c r="Q43" s="168">
        <f>AVERAGE(P42:Q42)</f>
        <v>21973.038461538457</v>
      </c>
      <c r="R43">
        <f t="shared" si="1"/>
        <v>3</v>
      </c>
      <c r="S43" t="b">
        <f t="shared" si="2"/>
        <v>1</v>
      </c>
    </row>
    <row r="44" spans="1:19" x14ac:dyDescent="0.25">
      <c r="B44">
        <v>3</v>
      </c>
      <c r="C44">
        <v>4.5</v>
      </c>
      <c r="R44">
        <f t="shared" si="1"/>
        <v>4.5</v>
      </c>
      <c r="S44" t="b">
        <f t="shared" si="2"/>
        <v>1</v>
      </c>
    </row>
    <row r="45" spans="1:19" x14ac:dyDescent="0.25">
      <c r="B45">
        <v>4</v>
      </c>
      <c r="C45">
        <v>6.5</v>
      </c>
      <c r="R45">
        <f t="shared" si="1"/>
        <v>6.5</v>
      </c>
      <c r="S45" t="b">
        <f t="shared" si="2"/>
        <v>1</v>
      </c>
    </row>
    <row r="46" spans="1:19" x14ac:dyDescent="0.25">
      <c r="B46">
        <v>5</v>
      </c>
      <c r="C46">
        <v>8.5</v>
      </c>
      <c r="R46">
        <f t="shared" si="1"/>
        <v>8.5</v>
      </c>
      <c r="S46" t="b">
        <f t="shared" si="2"/>
        <v>1</v>
      </c>
    </row>
    <row r="47" spans="1:19" x14ac:dyDescent="0.25">
      <c r="B47">
        <v>6</v>
      </c>
      <c r="C47">
        <v>10.5</v>
      </c>
      <c r="R47">
        <f t="shared" si="1"/>
        <v>10.5</v>
      </c>
      <c r="S47" t="b">
        <f t="shared" si="2"/>
        <v>1</v>
      </c>
    </row>
    <row r="48" spans="1:19" x14ac:dyDescent="0.25">
      <c r="B48">
        <v>7</v>
      </c>
      <c r="C48">
        <v>12.5</v>
      </c>
      <c r="R48">
        <f t="shared" si="1"/>
        <v>12.5</v>
      </c>
      <c r="S48" t="b">
        <f t="shared" si="2"/>
        <v>1</v>
      </c>
    </row>
    <row r="52" spans="1:9" x14ac:dyDescent="0.25">
      <c r="A52" t="s">
        <v>2169</v>
      </c>
      <c r="H52">
        <f>SUM(C54:I82,E83:I85,F86:I92,G93:I97,H98:I100)</f>
        <v>8121</v>
      </c>
    </row>
    <row r="53" spans="1:9" x14ac:dyDescent="0.25">
      <c r="A53" s="165" t="s">
        <v>228</v>
      </c>
      <c r="B53" s="165"/>
      <c r="C53" s="165" t="s">
        <v>235</v>
      </c>
      <c r="D53" s="165" t="s">
        <v>179</v>
      </c>
      <c r="E53" s="165" t="s">
        <v>180</v>
      </c>
      <c r="F53" s="165" t="s">
        <v>184</v>
      </c>
      <c r="G53" s="165" t="s">
        <v>185</v>
      </c>
      <c r="H53" s="165" t="s">
        <v>186</v>
      </c>
      <c r="I53" s="165" t="s">
        <v>236</v>
      </c>
    </row>
    <row r="54" spans="1:9" x14ac:dyDescent="0.25">
      <c r="A54" s="166">
        <v>140</v>
      </c>
      <c r="B54" s="169">
        <f>12*A54</f>
        <v>1680</v>
      </c>
      <c r="C54" s="25"/>
      <c r="D54" s="101">
        <v>153</v>
      </c>
      <c r="E54" s="25"/>
      <c r="F54" s="167"/>
      <c r="G54" s="25"/>
      <c r="H54" s="25"/>
      <c r="I54" s="25"/>
    </row>
    <row r="55" spans="1:9" x14ac:dyDescent="0.25">
      <c r="A55" s="166">
        <v>170</v>
      </c>
      <c r="B55" s="169">
        <f t="shared" ref="B55:B118" si="4">12*A55</f>
        <v>2040</v>
      </c>
      <c r="C55" s="25"/>
      <c r="D55" s="25"/>
      <c r="E55" s="25"/>
      <c r="F55" s="101">
        <v>110</v>
      </c>
      <c r="G55" s="25"/>
      <c r="H55" s="25"/>
      <c r="I55" s="25"/>
    </row>
    <row r="56" spans="1:9" x14ac:dyDescent="0.25">
      <c r="A56" s="166">
        <v>180</v>
      </c>
      <c r="B56" s="169">
        <f t="shared" si="4"/>
        <v>2160</v>
      </c>
      <c r="C56" s="25"/>
      <c r="D56" s="101">
        <v>68</v>
      </c>
      <c r="E56" s="25"/>
      <c r="F56" s="25"/>
      <c r="G56" s="25"/>
      <c r="H56" s="25"/>
      <c r="I56" s="25"/>
    </row>
    <row r="57" spans="1:9" x14ac:dyDescent="0.25">
      <c r="A57" s="166">
        <v>190</v>
      </c>
      <c r="B57" s="169">
        <f t="shared" si="4"/>
        <v>2280</v>
      </c>
      <c r="C57" s="25"/>
      <c r="D57" s="25"/>
      <c r="E57" s="101">
        <v>282</v>
      </c>
      <c r="F57" s="25"/>
      <c r="G57" s="25"/>
      <c r="H57" s="25"/>
      <c r="I57" s="25"/>
    </row>
    <row r="58" spans="1:9" x14ac:dyDescent="0.25">
      <c r="A58" s="166">
        <v>200</v>
      </c>
      <c r="B58" s="169">
        <f t="shared" si="4"/>
        <v>2400</v>
      </c>
      <c r="C58" s="25"/>
      <c r="D58" s="25"/>
      <c r="E58" s="101">
        <v>207</v>
      </c>
      <c r="F58" s="25"/>
      <c r="G58" s="25"/>
      <c r="H58" s="25"/>
      <c r="I58" s="25"/>
    </row>
    <row r="59" spans="1:9" x14ac:dyDescent="0.25">
      <c r="A59" s="166">
        <v>250</v>
      </c>
      <c r="B59" s="169">
        <f t="shared" si="4"/>
        <v>3000</v>
      </c>
      <c r="C59" s="101">
        <v>138</v>
      </c>
      <c r="D59" s="25"/>
      <c r="E59" s="25"/>
      <c r="F59" s="25"/>
      <c r="G59" s="25"/>
      <c r="H59" s="25"/>
      <c r="I59" s="25"/>
    </row>
    <row r="60" spans="1:9" x14ac:dyDescent="0.25">
      <c r="A60" s="166">
        <v>270</v>
      </c>
      <c r="B60" s="169">
        <f t="shared" si="4"/>
        <v>3240</v>
      </c>
      <c r="C60" s="25"/>
      <c r="D60" s="101">
        <v>171</v>
      </c>
      <c r="E60" s="25"/>
      <c r="F60" s="25"/>
      <c r="G60" s="25"/>
      <c r="H60" s="25"/>
      <c r="I60" s="25"/>
    </row>
    <row r="61" spans="1:9" x14ac:dyDescent="0.25">
      <c r="A61" s="166">
        <v>280</v>
      </c>
      <c r="B61" s="169">
        <f t="shared" si="4"/>
        <v>3360</v>
      </c>
      <c r="C61" s="101">
        <v>54</v>
      </c>
      <c r="D61" s="101">
        <v>183</v>
      </c>
      <c r="E61" s="25"/>
      <c r="F61" s="25"/>
      <c r="G61" s="25"/>
      <c r="H61" s="25"/>
      <c r="I61" s="25"/>
    </row>
    <row r="62" spans="1:9" x14ac:dyDescent="0.25">
      <c r="A62" s="166">
        <v>290</v>
      </c>
      <c r="B62" s="169">
        <f t="shared" si="4"/>
        <v>3480</v>
      </c>
      <c r="C62" s="25"/>
      <c r="D62" s="101">
        <v>62</v>
      </c>
      <c r="E62" s="25"/>
      <c r="F62" s="25"/>
      <c r="G62" s="25"/>
      <c r="H62" s="25"/>
      <c r="I62" s="25"/>
    </row>
    <row r="63" spans="1:9" x14ac:dyDescent="0.25">
      <c r="A63" s="166">
        <v>300</v>
      </c>
      <c r="B63" s="169">
        <f t="shared" si="4"/>
        <v>3600</v>
      </c>
      <c r="C63" s="25"/>
      <c r="D63" s="101">
        <v>333</v>
      </c>
      <c r="E63" s="25"/>
      <c r="F63" s="101">
        <v>445</v>
      </c>
      <c r="G63" s="25"/>
      <c r="H63" s="25"/>
      <c r="I63" s="25"/>
    </row>
    <row r="64" spans="1:9" x14ac:dyDescent="0.25">
      <c r="A64" s="166">
        <v>340</v>
      </c>
      <c r="B64" s="169">
        <f t="shared" si="4"/>
        <v>4080</v>
      </c>
      <c r="C64" s="25"/>
      <c r="D64" s="25"/>
      <c r="E64" s="101">
        <v>124</v>
      </c>
      <c r="F64" s="25"/>
      <c r="G64" s="25"/>
      <c r="H64" s="25"/>
      <c r="I64" s="25"/>
    </row>
    <row r="65" spans="1:9" x14ac:dyDescent="0.25">
      <c r="A65" s="166">
        <v>370</v>
      </c>
      <c r="B65" s="169">
        <f t="shared" si="4"/>
        <v>4440</v>
      </c>
      <c r="C65" s="25"/>
      <c r="D65" s="101">
        <v>261</v>
      </c>
      <c r="E65" s="25"/>
      <c r="F65" s="25"/>
      <c r="G65" s="25"/>
      <c r="H65" s="25"/>
      <c r="I65" s="25"/>
    </row>
    <row r="66" spans="1:9" x14ac:dyDescent="0.25">
      <c r="A66" s="166">
        <v>380</v>
      </c>
      <c r="B66" s="169">
        <f t="shared" si="4"/>
        <v>4560</v>
      </c>
      <c r="C66" s="101">
        <v>328</v>
      </c>
      <c r="D66" s="101">
        <v>157</v>
      </c>
      <c r="E66" s="25"/>
      <c r="F66" s="25"/>
      <c r="G66" s="25"/>
      <c r="H66" s="25"/>
      <c r="I66" s="25"/>
    </row>
    <row r="67" spans="1:9" x14ac:dyDescent="0.25">
      <c r="A67" s="166">
        <v>400</v>
      </c>
      <c r="B67" s="169">
        <f t="shared" si="4"/>
        <v>4800</v>
      </c>
      <c r="C67" s="25"/>
      <c r="D67" s="101">
        <v>49</v>
      </c>
      <c r="E67" s="25"/>
      <c r="F67" s="25"/>
      <c r="G67" s="25"/>
      <c r="H67" s="25"/>
      <c r="I67" s="25"/>
    </row>
    <row r="68" spans="1:9" x14ac:dyDescent="0.25">
      <c r="A68" s="166">
        <v>420</v>
      </c>
      <c r="B68" s="169">
        <f t="shared" si="4"/>
        <v>5040</v>
      </c>
      <c r="C68" s="25"/>
      <c r="D68" s="101">
        <v>210</v>
      </c>
      <c r="E68" s="25"/>
      <c r="F68" s="25"/>
      <c r="G68" s="25"/>
      <c r="H68" s="25"/>
      <c r="I68" s="25"/>
    </row>
    <row r="69" spans="1:9" x14ac:dyDescent="0.25">
      <c r="A69" s="166">
        <v>430</v>
      </c>
      <c r="B69" s="169">
        <f t="shared" si="4"/>
        <v>5160</v>
      </c>
      <c r="C69" s="25"/>
      <c r="D69" s="25"/>
      <c r="E69" s="101">
        <v>52</v>
      </c>
      <c r="F69" s="25"/>
      <c r="G69" s="25"/>
      <c r="H69" s="25"/>
      <c r="I69" s="25"/>
    </row>
    <row r="70" spans="1:9" x14ac:dyDescent="0.25">
      <c r="A70" s="166">
        <v>450</v>
      </c>
      <c r="B70" s="169">
        <f t="shared" si="4"/>
        <v>5400</v>
      </c>
      <c r="C70" s="25"/>
      <c r="D70" s="25"/>
      <c r="E70" s="101">
        <v>283</v>
      </c>
      <c r="F70" s="25"/>
      <c r="G70" s="25"/>
      <c r="H70" s="25"/>
      <c r="I70" s="25"/>
    </row>
    <row r="71" spans="1:9" x14ac:dyDescent="0.25">
      <c r="A71" s="166">
        <v>460</v>
      </c>
      <c r="B71" s="169">
        <f t="shared" si="4"/>
        <v>5520</v>
      </c>
      <c r="C71" s="25"/>
      <c r="D71" s="101">
        <v>361</v>
      </c>
      <c r="E71" s="25"/>
      <c r="F71" s="25"/>
      <c r="G71" s="25"/>
      <c r="H71" s="25"/>
      <c r="I71" s="25"/>
    </row>
    <row r="72" spans="1:9" x14ac:dyDescent="0.25">
      <c r="A72" s="166">
        <v>470</v>
      </c>
      <c r="B72" s="169">
        <f t="shared" si="4"/>
        <v>5640</v>
      </c>
      <c r="C72" s="25"/>
      <c r="D72" s="101">
        <v>172</v>
      </c>
      <c r="E72" s="25"/>
      <c r="F72" s="25"/>
      <c r="G72" s="25"/>
      <c r="H72" s="25"/>
      <c r="I72" s="25"/>
    </row>
    <row r="73" spans="1:9" x14ac:dyDescent="0.25">
      <c r="A73" s="166">
        <v>500</v>
      </c>
      <c r="B73" s="169">
        <f t="shared" si="4"/>
        <v>6000</v>
      </c>
      <c r="C73" s="25"/>
      <c r="D73" s="101">
        <v>354</v>
      </c>
      <c r="E73" s="101">
        <v>420</v>
      </c>
      <c r="F73" s="101">
        <v>44</v>
      </c>
      <c r="G73" s="25"/>
      <c r="H73" s="25"/>
      <c r="I73" s="25"/>
    </row>
    <row r="74" spans="1:9" x14ac:dyDescent="0.25">
      <c r="A74" s="166">
        <v>510</v>
      </c>
      <c r="B74" s="169">
        <f t="shared" si="4"/>
        <v>6120</v>
      </c>
      <c r="C74" s="25"/>
      <c r="D74" s="101">
        <v>270</v>
      </c>
      <c r="E74" s="25"/>
      <c r="F74" s="25"/>
      <c r="G74" s="25"/>
      <c r="H74" s="25"/>
      <c r="I74" s="25"/>
    </row>
    <row r="75" spans="1:9" x14ac:dyDescent="0.25">
      <c r="A75" s="166">
        <v>520</v>
      </c>
      <c r="B75" s="169">
        <f t="shared" si="4"/>
        <v>6240</v>
      </c>
      <c r="C75" s="25"/>
      <c r="D75" s="25"/>
      <c r="E75" s="25"/>
      <c r="F75" s="101">
        <v>238</v>
      </c>
      <c r="G75" s="25"/>
      <c r="H75" s="25"/>
      <c r="I75" s="25"/>
    </row>
    <row r="76" spans="1:9" x14ac:dyDescent="0.25">
      <c r="A76" s="166">
        <v>540</v>
      </c>
      <c r="B76" s="169">
        <f t="shared" si="4"/>
        <v>6480</v>
      </c>
      <c r="C76" s="25"/>
      <c r="D76" s="25"/>
      <c r="E76" s="25"/>
      <c r="F76" s="25"/>
      <c r="G76" s="101">
        <v>51</v>
      </c>
      <c r="H76" s="25"/>
      <c r="I76" s="25"/>
    </row>
    <row r="77" spans="1:9" x14ac:dyDescent="0.25">
      <c r="A77" s="166">
        <v>550</v>
      </c>
      <c r="B77" s="169">
        <f t="shared" si="4"/>
        <v>6600</v>
      </c>
      <c r="C77" s="25"/>
      <c r="D77" s="25"/>
      <c r="E77" s="101">
        <v>179</v>
      </c>
      <c r="F77" s="25"/>
      <c r="G77" s="25"/>
      <c r="H77" s="25"/>
      <c r="I77" s="25"/>
    </row>
    <row r="78" spans="1:9" x14ac:dyDescent="0.25">
      <c r="A78" s="166">
        <v>560</v>
      </c>
      <c r="B78" s="169">
        <f t="shared" si="4"/>
        <v>6720</v>
      </c>
      <c r="C78" s="25"/>
      <c r="D78" s="25"/>
      <c r="E78" s="101">
        <v>150</v>
      </c>
      <c r="F78" s="25"/>
      <c r="G78" s="25"/>
      <c r="H78" s="25"/>
      <c r="I78" s="25"/>
    </row>
    <row r="79" spans="1:9" x14ac:dyDescent="0.25">
      <c r="A79" s="166">
        <v>570</v>
      </c>
      <c r="B79" s="169">
        <f t="shared" si="4"/>
        <v>6840</v>
      </c>
      <c r="C79" s="25"/>
      <c r="D79" s="101">
        <v>299</v>
      </c>
      <c r="E79" s="25"/>
      <c r="F79" s="25"/>
      <c r="G79" s="25"/>
      <c r="H79" s="25"/>
      <c r="I79" s="25"/>
    </row>
    <row r="80" spans="1:9" x14ac:dyDescent="0.25">
      <c r="A80" s="166">
        <v>580</v>
      </c>
      <c r="B80" s="169">
        <f t="shared" si="4"/>
        <v>6960</v>
      </c>
      <c r="C80" s="25"/>
      <c r="D80" s="101">
        <v>51</v>
      </c>
      <c r="E80" s="25"/>
      <c r="F80" s="25"/>
      <c r="G80" s="25"/>
      <c r="H80" s="25"/>
      <c r="I80" s="25"/>
    </row>
    <row r="81" spans="1:9" x14ac:dyDescent="0.25">
      <c r="A81" s="166">
        <v>600</v>
      </c>
      <c r="B81" s="169">
        <f t="shared" si="4"/>
        <v>7200</v>
      </c>
      <c r="C81" s="25"/>
      <c r="D81" s="25"/>
      <c r="E81" s="101">
        <v>268</v>
      </c>
      <c r="F81" s="25"/>
      <c r="G81" s="25"/>
      <c r="H81" s="25"/>
      <c r="I81" s="25"/>
    </row>
    <row r="82" spans="1:9" x14ac:dyDescent="0.25">
      <c r="A82" s="166">
        <v>630</v>
      </c>
      <c r="B82" s="169">
        <f t="shared" si="4"/>
        <v>7560</v>
      </c>
      <c r="C82" s="25"/>
      <c r="D82" s="25"/>
      <c r="E82" s="101">
        <v>86</v>
      </c>
      <c r="F82" s="25"/>
      <c r="G82" s="25"/>
      <c r="H82" s="25"/>
      <c r="I82" s="25"/>
    </row>
    <row r="83" spans="1:9" x14ac:dyDescent="0.25">
      <c r="A83" s="166">
        <v>650</v>
      </c>
      <c r="B83" s="169">
        <f t="shared" si="4"/>
        <v>7800</v>
      </c>
      <c r="C83" s="166">
        <v>173</v>
      </c>
      <c r="D83" s="167"/>
      <c r="E83" s="25"/>
      <c r="F83" s="25"/>
      <c r="G83" s="25"/>
      <c r="H83" s="25"/>
      <c r="I83" s="25"/>
    </row>
    <row r="84" spans="1:9" x14ac:dyDescent="0.25">
      <c r="A84" s="166">
        <v>700</v>
      </c>
      <c r="B84" s="169">
        <f t="shared" si="4"/>
        <v>8400</v>
      </c>
      <c r="C84" s="167"/>
      <c r="D84" s="166">
        <v>351</v>
      </c>
      <c r="E84" s="101">
        <v>196</v>
      </c>
      <c r="F84" s="25"/>
      <c r="G84" s="25"/>
      <c r="H84" s="25"/>
      <c r="I84" s="25"/>
    </row>
    <row r="85" spans="1:9" x14ac:dyDescent="0.25">
      <c r="A85" s="166">
        <v>710</v>
      </c>
      <c r="B85" s="169">
        <f t="shared" si="4"/>
        <v>8520</v>
      </c>
      <c r="C85" s="167"/>
      <c r="D85" s="167"/>
      <c r="E85" s="101">
        <v>261</v>
      </c>
      <c r="F85" s="25"/>
      <c r="G85" s="25"/>
      <c r="H85" s="25"/>
      <c r="I85" s="25"/>
    </row>
    <row r="86" spans="1:9" x14ac:dyDescent="0.25">
      <c r="A86" s="166">
        <v>790</v>
      </c>
      <c r="B86" s="169">
        <f t="shared" si="4"/>
        <v>9480</v>
      </c>
      <c r="C86" s="167"/>
      <c r="D86" s="167"/>
      <c r="E86" s="167"/>
      <c r="F86" s="101">
        <v>319</v>
      </c>
      <c r="G86" s="25"/>
      <c r="H86" s="25"/>
      <c r="I86" s="25"/>
    </row>
    <row r="87" spans="1:9" x14ac:dyDescent="0.25">
      <c r="A87" s="166">
        <v>800</v>
      </c>
      <c r="B87" s="169">
        <f t="shared" si="4"/>
        <v>9600</v>
      </c>
      <c r="C87" s="167"/>
      <c r="D87" s="167"/>
      <c r="E87" s="166">
        <v>161</v>
      </c>
      <c r="F87" s="101">
        <v>184</v>
      </c>
      <c r="G87" s="25"/>
      <c r="H87" s="25"/>
      <c r="I87" s="25"/>
    </row>
    <row r="88" spans="1:9" x14ac:dyDescent="0.25">
      <c r="A88" s="166">
        <v>840</v>
      </c>
      <c r="B88" s="169">
        <f t="shared" si="4"/>
        <v>10080</v>
      </c>
      <c r="C88" s="167"/>
      <c r="D88" s="167"/>
      <c r="E88" s="166">
        <v>203</v>
      </c>
      <c r="F88" s="25"/>
      <c r="G88" s="25"/>
      <c r="H88" s="25"/>
      <c r="I88" s="25"/>
    </row>
    <row r="89" spans="1:9" x14ac:dyDescent="0.25">
      <c r="A89" s="166">
        <v>860</v>
      </c>
      <c r="B89" s="169">
        <f t="shared" si="4"/>
        <v>10320</v>
      </c>
      <c r="C89" s="167"/>
      <c r="D89" s="166">
        <v>303</v>
      </c>
      <c r="E89" s="167"/>
      <c r="F89" s="25"/>
      <c r="G89" s="25"/>
      <c r="H89" s="25"/>
      <c r="I89" s="25"/>
    </row>
    <row r="90" spans="1:9" x14ac:dyDescent="0.25">
      <c r="A90" s="166">
        <v>880</v>
      </c>
      <c r="B90" s="169">
        <f t="shared" si="4"/>
        <v>10560</v>
      </c>
      <c r="C90" s="166">
        <v>193</v>
      </c>
      <c r="D90" s="167"/>
      <c r="E90" s="167"/>
      <c r="F90" s="25"/>
      <c r="G90" s="25"/>
      <c r="H90" s="25"/>
      <c r="I90" s="25"/>
    </row>
    <row r="91" spans="1:9" x14ac:dyDescent="0.25">
      <c r="A91" s="166">
        <v>890</v>
      </c>
      <c r="B91" s="169">
        <f t="shared" si="4"/>
        <v>10680</v>
      </c>
      <c r="C91" s="167"/>
      <c r="D91" s="166">
        <v>87</v>
      </c>
      <c r="E91" s="167"/>
      <c r="F91" s="25"/>
      <c r="G91" s="25"/>
      <c r="H91" s="25"/>
      <c r="I91" s="25"/>
    </row>
    <row r="92" spans="1:9" x14ac:dyDescent="0.25">
      <c r="A92" s="166">
        <v>900</v>
      </c>
      <c r="B92" s="169">
        <f t="shared" si="4"/>
        <v>10800</v>
      </c>
      <c r="C92" s="167"/>
      <c r="D92" s="167"/>
      <c r="E92" s="166">
        <v>110</v>
      </c>
      <c r="F92" s="101">
        <v>13</v>
      </c>
      <c r="G92" s="25"/>
      <c r="H92" s="25"/>
      <c r="I92" s="25"/>
    </row>
    <row r="93" spans="1:9" x14ac:dyDescent="0.25">
      <c r="A93" s="166">
        <v>930</v>
      </c>
      <c r="B93" s="169">
        <f t="shared" si="4"/>
        <v>11160</v>
      </c>
      <c r="C93" s="166">
        <v>302</v>
      </c>
      <c r="D93" s="167"/>
      <c r="E93" s="166">
        <v>168</v>
      </c>
      <c r="F93" s="167"/>
      <c r="G93" s="25"/>
      <c r="H93" s="25"/>
      <c r="I93" s="25"/>
    </row>
    <row r="94" spans="1:9" x14ac:dyDescent="0.25">
      <c r="A94" s="166">
        <v>950</v>
      </c>
      <c r="B94" s="169">
        <f t="shared" si="4"/>
        <v>11400</v>
      </c>
      <c r="C94" s="166">
        <v>153</v>
      </c>
      <c r="D94" s="166">
        <v>131</v>
      </c>
      <c r="E94" s="167"/>
      <c r="F94" s="166">
        <v>285</v>
      </c>
      <c r="G94" s="25"/>
      <c r="H94" s="25"/>
      <c r="I94" s="25"/>
    </row>
    <row r="95" spans="1:9" x14ac:dyDescent="0.25">
      <c r="A95" s="166">
        <v>1000</v>
      </c>
      <c r="B95" s="169">
        <f t="shared" si="4"/>
        <v>12000</v>
      </c>
      <c r="C95" s="167"/>
      <c r="D95" s="166">
        <v>587</v>
      </c>
      <c r="E95" s="166">
        <v>466</v>
      </c>
      <c r="F95" s="166">
        <v>678</v>
      </c>
      <c r="G95" s="101">
        <v>190</v>
      </c>
      <c r="H95" s="25"/>
      <c r="I95" s="25"/>
    </row>
    <row r="96" spans="1:9" x14ac:dyDescent="0.25">
      <c r="A96" s="166">
        <v>1100</v>
      </c>
      <c r="B96" s="169">
        <f t="shared" si="4"/>
        <v>13200</v>
      </c>
      <c r="C96" s="167"/>
      <c r="D96" s="166">
        <v>459</v>
      </c>
      <c r="E96" s="166">
        <v>642</v>
      </c>
      <c r="F96" s="167"/>
      <c r="G96" s="25"/>
      <c r="H96" s="25"/>
      <c r="I96" s="25"/>
    </row>
    <row r="97" spans="1:9" x14ac:dyDescent="0.25">
      <c r="A97" s="166">
        <v>1200</v>
      </c>
      <c r="B97" s="169">
        <f t="shared" si="4"/>
        <v>14400</v>
      </c>
      <c r="C97" s="166">
        <v>101</v>
      </c>
      <c r="D97" s="166">
        <v>922</v>
      </c>
      <c r="E97" s="166">
        <v>514</v>
      </c>
      <c r="F97" s="166">
        <v>98</v>
      </c>
      <c r="G97" s="167"/>
      <c r="H97" s="25"/>
      <c r="I97" s="25"/>
    </row>
    <row r="98" spans="1:9" x14ac:dyDescent="0.25">
      <c r="A98" s="166">
        <v>1300</v>
      </c>
      <c r="B98" s="169">
        <f t="shared" si="4"/>
        <v>15600</v>
      </c>
      <c r="C98" s="166">
        <v>175</v>
      </c>
      <c r="D98" s="166">
        <v>655</v>
      </c>
      <c r="E98" s="166">
        <v>873</v>
      </c>
      <c r="F98" s="166">
        <v>372</v>
      </c>
      <c r="G98" s="166">
        <v>87</v>
      </c>
      <c r="H98" s="25"/>
      <c r="I98" s="25"/>
    </row>
    <row r="99" spans="1:9" x14ac:dyDescent="0.25">
      <c r="A99" s="166">
        <v>1400</v>
      </c>
      <c r="B99" s="169">
        <f t="shared" si="4"/>
        <v>16800</v>
      </c>
      <c r="C99" s="166">
        <v>599</v>
      </c>
      <c r="D99" s="167"/>
      <c r="E99" s="166">
        <v>864</v>
      </c>
      <c r="F99" s="166">
        <v>417</v>
      </c>
      <c r="G99" s="167"/>
      <c r="H99" s="25"/>
      <c r="I99" s="101">
        <v>345</v>
      </c>
    </row>
    <row r="100" spans="1:9" x14ac:dyDescent="0.25">
      <c r="A100" s="166">
        <v>1500</v>
      </c>
      <c r="B100" s="169">
        <f t="shared" si="4"/>
        <v>18000</v>
      </c>
      <c r="C100" s="166">
        <v>284</v>
      </c>
      <c r="D100" s="166">
        <v>1098</v>
      </c>
      <c r="E100" s="166">
        <v>321</v>
      </c>
      <c r="F100" s="166">
        <v>1447</v>
      </c>
      <c r="G100" s="167"/>
      <c r="H100" s="25"/>
      <c r="I100" s="25"/>
    </row>
    <row r="101" spans="1:9" x14ac:dyDescent="0.25">
      <c r="A101" s="166">
        <v>1600</v>
      </c>
      <c r="B101" s="169">
        <f t="shared" si="4"/>
        <v>19200</v>
      </c>
      <c r="C101" s="166">
        <v>286</v>
      </c>
      <c r="D101" s="166">
        <v>644</v>
      </c>
      <c r="E101" s="166">
        <v>1399</v>
      </c>
      <c r="F101" s="166">
        <v>131</v>
      </c>
      <c r="G101" s="167"/>
      <c r="H101" s="167"/>
      <c r="I101" s="25"/>
    </row>
    <row r="102" spans="1:9" x14ac:dyDescent="0.25">
      <c r="A102" s="166">
        <v>1700</v>
      </c>
      <c r="B102" s="169">
        <f t="shared" si="4"/>
        <v>20400</v>
      </c>
      <c r="C102" s="166">
        <v>193</v>
      </c>
      <c r="D102" s="166">
        <v>490</v>
      </c>
      <c r="E102" s="166">
        <v>484</v>
      </c>
      <c r="F102" s="167"/>
      <c r="G102" s="167"/>
      <c r="H102" s="167"/>
      <c r="I102" s="25"/>
    </row>
    <row r="103" spans="1:9" x14ac:dyDescent="0.25">
      <c r="A103" s="166">
        <v>1800</v>
      </c>
      <c r="B103" s="169">
        <f t="shared" si="4"/>
        <v>21600</v>
      </c>
      <c r="C103" s="166">
        <v>417</v>
      </c>
      <c r="D103" s="166">
        <v>552</v>
      </c>
      <c r="E103" s="166">
        <v>1040</v>
      </c>
      <c r="F103" s="166">
        <v>881</v>
      </c>
      <c r="G103" s="166">
        <v>475</v>
      </c>
      <c r="H103" s="167"/>
      <c r="I103" s="167"/>
    </row>
    <row r="104" spans="1:9" x14ac:dyDescent="0.25">
      <c r="A104" s="166">
        <v>1900</v>
      </c>
      <c r="B104" s="169">
        <f t="shared" si="4"/>
        <v>22800</v>
      </c>
      <c r="C104" s="166">
        <v>492</v>
      </c>
      <c r="D104" s="166">
        <v>481</v>
      </c>
      <c r="E104" s="166">
        <v>609</v>
      </c>
      <c r="F104" s="166">
        <v>53</v>
      </c>
      <c r="G104" s="167"/>
      <c r="H104" s="166">
        <v>59</v>
      </c>
      <c r="I104" s="167"/>
    </row>
    <row r="105" spans="1:9" x14ac:dyDescent="0.25">
      <c r="A105" s="166">
        <v>2000</v>
      </c>
      <c r="B105" s="169">
        <f t="shared" si="4"/>
        <v>24000</v>
      </c>
      <c r="C105" s="166">
        <v>402</v>
      </c>
      <c r="D105" s="166">
        <v>815</v>
      </c>
      <c r="E105" s="166">
        <v>872</v>
      </c>
      <c r="F105" s="167"/>
      <c r="G105" s="166">
        <v>55</v>
      </c>
      <c r="H105" s="167"/>
      <c r="I105" s="167"/>
    </row>
    <row r="106" spans="1:9" x14ac:dyDescent="0.25">
      <c r="A106" s="166">
        <v>2100</v>
      </c>
      <c r="B106" s="169">
        <f t="shared" si="4"/>
        <v>25200</v>
      </c>
      <c r="C106" s="166">
        <v>177</v>
      </c>
      <c r="D106" s="166">
        <v>62</v>
      </c>
      <c r="E106" s="166">
        <v>129</v>
      </c>
      <c r="F106" s="166">
        <v>156</v>
      </c>
      <c r="G106" s="167"/>
      <c r="H106" s="167"/>
      <c r="I106" s="167"/>
    </row>
    <row r="107" spans="1:9" x14ac:dyDescent="0.25">
      <c r="A107" s="166">
        <v>2200</v>
      </c>
      <c r="B107" s="169">
        <f t="shared" si="4"/>
        <v>26400</v>
      </c>
      <c r="C107" s="166">
        <v>190</v>
      </c>
      <c r="D107" s="166">
        <v>189</v>
      </c>
      <c r="E107" s="166">
        <v>1122</v>
      </c>
      <c r="F107" s="166">
        <v>140</v>
      </c>
      <c r="G107" s="166">
        <v>55</v>
      </c>
      <c r="H107" s="167"/>
      <c r="I107" s="166">
        <v>105</v>
      </c>
    </row>
    <row r="108" spans="1:9" x14ac:dyDescent="0.25">
      <c r="A108" s="166">
        <v>2300</v>
      </c>
      <c r="B108" s="169">
        <f t="shared" si="4"/>
        <v>27600</v>
      </c>
      <c r="C108" s="166">
        <v>182</v>
      </c>
      <c r="D108" s="166">
        <v>97</v>
      </c>
      <c r="E108" s="166">
        <v>312</v>
      </c>
      <c r="F108" s="166">
        <v>289</v>
      </c>
      <c r="G108" s="167"/>
      <c r="H108" s="167"/>
      <c r="I108" s="167"/>
    </row>
    <row r="109" spans="1:9" x14ac:dyDescent="0.25">
      <c r="A109" s="166">
        <v>2400</v>
      </c>
      <c r="B109" s="169">
        <f t="shared" si="4"/>
        <v>28800</v>
      </c>
      <c r="C109" s="167"/>
      <c r="D109" s="166">
        <v>103</v>
      </c>
      <c r="E109" s="166">
        <v>215</v>
      </c>
      <c r="F109" s="166">
        <v>457</v>
      </c>
      <c r="G109" s="167"/>
      <c r="H109" s="167"/>
      <c r="I109" s="167"/>
    </row>
    <row r="110" spans="1:9" x14ac:dyDescent="0.25">
      <c r="A110" s="166">
        <v>2500</v>
      </c>
      <c r="B110" s="169">
        <f t="shared" si="4"/>
        <v>30000</v>
      </c>
      <c r="C110" s="167"/>
      <c r="D110" s="166">
        <v>903</v>
      </c>
      <c r="E110" s="166">
        <v>572</v>
      </c>
      <c r="F110" s="166">
        <v>1245</v>
      </c>
      <c r="G110" s="167"/>
      <c r="H110" s="167"/>
      <c r="I110" s="167"/>
    </row>
    <row r="111" spans="1:9" x14ac:dyDescent="0.25">
      <c r="A111" s="166">
        <v>2600</v>
      </c>
      <c r="B111" s="169">
        <f t="shared" si="4"/>
        <v>31200</v>
      </c>
      <c r="C111" s="167"/>
      <c r="D111" s="166">
        <v>689</v>
      </c>
      <c r="E111" s="166">
        <v>444</v>
      </c>
      <c r="F111" s="167"/>
      <c r="G111" s="167"/>
      <c r="H111" s="167"/>
      <c r="I111" s="167"/>
    </row>
    <row r="112" spans="1:9" x14ac:dyDescent="0.25">
      <c r="A112" s="166">
        <v>2700</v>
      </c>
      <c r="B112" s="169">
        <f t="shared" si="4"/>
        <v>32400</v>
      </c>
      <c r="C112" s="167"/>
      <c r="D112" s="166">
        <v>325</v>
      </c>
      <c r="E112" s="166">
        <v>757</v>
      </c>
      <c r="F112" s="166">
        <v>211</v>
      </c>
      <c r="G112" s="167"/>
      <c r="H112" s="167"/>
      <c r="I112" s="167"/>
    </row>
    <row r="113" spans="1:9" x14ac:dyDescent="0.25">
      <c r="A113" s="166">
        <v>2800</v>
      </c>
      <c r="B113" s="169">
        <f t="shared" si="4"/>
        <v>33600</v>
      </c>
      <c r="C113" s="167"/>
      <c r="D113" s="167"/>
      <c r="E113" s="166">
        <v>436</v>
      </c>
      <c r="F113" s="166">
        <v>132</v>
      </c>
      <c r="G113" s="166">
        <v>56</v>
      </c>
      <c r="H113" s="167"/>
      <c r="I113" s="167"/>
    </row>
    <row r="114" spans="1:9" x14ac:dyDescent="0.25">
      <c r="A114" s="166">
        <v>2900</v>
      </c>
      <c r="B114" s="169">
        <f t="shared" si="4"/>
        <v>34800</v>
      </c>
      <c r="C114" s="167"/>
      <c r="D114" s="167"/>
      <c r="E114" s="166">
        <v>487</v>
      </c>
      <c r="F114" s="167"/>
      <c r="G114" s="167"/>
      <c r="H114" s="167"/>
      <c r="I114" s="167"/>
    </row>
    <row r="115" spans="1:9" x14ac:dyDescent="0.25">
      <c r="A115" s="166">
        <v>3000</v>
      </c>
      <c r="B115" s="169">
        <f t="shared" si="4"/>
        <v>36000</v>
      </c>
      <c r="C115" s="166">
        <v>187</v>
      </c>
      <c r="D115" s="166">
        <v>362</v>
      </c>
      <c r="E115" s="166">
        <v>1384</v>
      </c>
      <c r="F115" s="167"/>
      <c r="G115" s="167"/>
      <c r="H115" s="166">
        <v>62</v>
      </c>
      <c r="I115" s="167"/>
    </row>
    <row r="116" spans="1:9" x14ac:dyDescent="0.25">
      <c r="A116" s="166">
        <v>3100</v>
      </c>
      <c r="B116" s="169">
        <f t="shared" si="4"/>
        <v>37200</v>
      </c>
      <c r="C116" s="167"/>
      <c r="D116" s="166">
        <v>210</v>
      </c>
      <c r="E116" s="166">
        <v>35</v>
      </c>
      <c r="F116" s="166">
        <v>182</v>
      </c>
      <c r="G116" s="167"/>
      <c r="H116" s="167"/>
      <c r="I116" s="167"/>
    </row>
    <row r="117" spans="1:9" x14ac:dyDescent="0.25">
      <c r="A117" s="166">
        <v>3200</v>
      </c>
      <c r="B117" s="169">
        <f t="shared" si="4"/>
        <v>38400</v>
      </c>
      <c r="C117" s="167"/>
      <c r="D117" s="166">
        <v>31</v>
      </c>
      <c r="E117" s="166">
        <v>236</v>
      </c>
      <c r="F117" s="166">
        <v>203</v>
      </c>
      <c r="G117" s="167"/>
      <c r="H117" s="167"/>
      <c r="I117" s="167"/>
    </row>
    <row r="118" spans="1:9" x14ac:dyDescent="0.25">
      <c r="A118" s="166">
        <v>3300</v>
      </c>
      <c r="B118" s="169">
        <f t="shared" si="4"/>
        <v>39600</v>
      </c>
      <c r="C118" s="166">
        <v>485</v>
      </c>
      <c r="D118" s="166">
        <v>513</v>
      </c>
      <c r="E118" s="167"/>
      <c r="F118" s="167"/>
      <c r="G118" s="167"/>
      <c r="H118" s="167"/>
      <c r="I118" s="167"/>
    </row>
    <row r="119" spans="1:9" x14ac:dyDescent="0.25">
      <c r="A119" s="166">
        <v>3400</v>
      </c>
      <c r="B119" s="169">
        <f t="shared" ref="B119:B129" si="5">12*A119</f>
        <v>40800</v>
      </c>
      <c r="C119" s="167"/>
      <c r="D119" s="166">
        <v>183</v>
      </c>
      <c r="E119" s="167"/>
      <c r="F119" s="167"/>
      <c r="G119" s="167"/>
      <c r="H119" s="167"/>
      <c r="I119" s="167"/>
    </row>
    <row r="120" spans="1:9" x14ac:dyDescent="0.25">
      <c r="A120" s="166">
        <v>3500</v>
      </c>
      <c r="B120" s="169">
        <f t="shared" si="5"/>
        <v>42000</v>
      </c>
      <c r="C120" s="167"/>
      <c r="D120" s="166">
        <v>501</v>
      </c>
      <c r="E120" s="167"/>
      <c r="F120" s="166">
        <v>283</v>
      </c>
      <c r="G120" s="167"/>
      <c r="H120" s="167"/>
      <c r="I120" s="167"/>
    </row>
    <row r="121" spans="1:9" x14ac:dyDescent="0.25">
      <c r="A121" s="166">
        <v>3600</v>
      </c>
      <c r="B121" s="169">
        <f t="shared" si="5"/>
        <v>43200</v>
      </c>
      <c r="C121" s="167"/>
      <c r="D121" s="167"/>
      <c r="E121" s="166">
        <v>34</v>
      </c>
      <c r="F121" s="167"/>
      <c r="G121" s="167"/>
      <c r="H121" s="167"/>
      <c r="I121" s="167"/>
    </row>
    <row r="122" spans="1:9" x14ac:dyDescent="0.25">
      <c r="A122" s="166">
        <v>3900</v>
      </c>
      <c r="B122" s="169">
        <f t="shared" si="5"/>
        <v>46800</v>
      </c>
      <c r="C122" s="166">
        <v>324</v>
      </c>
      <c r="D122" s="167"/>
      <c r="E122" s="167"/>
      <c r="F122" s="166">
        <v>11</v>
      </c>
      <c r="G122" s="167"/>
      <c r="H122" s="167"/>
      <c r="I122" s="167"/>
    </row>
    <row r="123" spans="1:9" x14ac:dyDescent="0.25">
      <c r="A123" s="166">
        <v>4000</v>
      </c>
      <c r="B123" s="169">
        <f t="shared" si="5"/>
        <v>48000</v>
      </c>
      <c r="C123" s="167"/>
      <c r="D123" s="166">
        <v>291</v>
      </c>
      <c r="E123" s="166">
        <v>159</v>
      </c>
      <c r="F123" s="166">
        <v>381</v>
      </c>
      <c r="G123" s="167"/>
      <c r="H123" s="167"/>
      <c r="I123" s="167"/>
    </row>
    <row r="124" spans="1:9" x14ac:dyDescent="0.25">
      <c r="A124" s="166">
        <v>4100</v>
      </c>
      <c r="B124" s="169">
        <f t="shared" si="5"/>
        <v>49200</v>
      </c>
      <c r="C124" s="166">
        <v>377</v>
      </c>
      <c r="D124" s="166">
        <v>51</v>
      </c>
      <c r="E124" s="167"/>
      <c r="F124" s="167"/>
      <c r="G124" s="167"/>
      <c r="H124" s="167"/>
      <c r="I124" s="167"/>
    </row>
    <row r="125" spans="1:9" x14ac:dyDescent="0.25">
      <c r="A125" s="166">
        <v>4200</v>
      </c>
      <c r="B125" s="169">
        <f t="shared" si="5"/>
        <v>50400</v>
      </c>
      <c r="C125" s="167"/>
      <c r="D125" s="166">
        <v>174</v>
      </c>
      <c r="E125" s="167"/>
      <c r="F125" s="167"/>
      <c r="G125" s="167"/>
      <c r="H125" s="167"/>
      <c r="I125" s="167"/>
    </row>
    <row r="126" spans="1:9" x14ac:dyDescent="0.25">
      <c r="A126" s="166">
        <v>4300</v>
      </c>
      <c r="B126" s="169">
        <f t="shared" si="5"/>
        <v>51600</v>
      </c>
      <c r="C126" s="167"/>
      <c r="D126" s="166">
        <v>194</v>
      </c>
      <c r="E126" s="166">
        <v>203</v>
      </c>
      <c r="F126" s="167"/>
      <c r="G126" s="167"/>
      <c r="H126" s="167"/>
      <c r="I126" s="167"/>
    </row>
    <row r="127" spans="1:9" x14ac:dyDescent="0.25">
      <c r="A127" s="166">
        <v>4400</v>
      </c>
      <c r="B127" s="169">
        <f t="shared" si="5"/>
        <v>52800</v>
      </c>
      <c r="C127" s="167"/>
      <c r="D127" s="166">
        <v>188</v>
      </c>
      <c r="E127" s="167"/>
      <c r="F127" s="167"/>
      <c r="G127" s="167"/>
      <c r="H127" s="167"/>
      <c r="I127" s="167"/>
    </row>
    <row r="128" spans="1:9" x14ac:dyDescent="0.25">
      <c r="A128" s="166">
        <v>4500</v>
      </c>
      <c r="B128" s="169">
        <f t="shared" si="5"/>
        <v>54000</v>
      </c>
      <c r="C128" s="167"/>
      <c r="D128" s="166">
        <v>415</v>
      </c>
      <c r="E128" s="166">
        <v>202</v>
      </c>
      <c r="F128" s="166">
        <v>105</v>
      </c>
      <c r="G128" s="167"/>
      <c r="H128" s="167"/>
      <c r="I128" s="167"/>
    </row>
    <row r="129" spans="1:9" x14ac:dyDescent="0.25">
      <c r="A129" s="166">
        <v>6300</v>
      </c>
      <c r="B129" s="169">
        <f t="shared" si="5"/>
        <v>75600</v>
      </c>
      <c r="C129" s="166">
        <v>301</v>
      </c>
      <c r="D129" s="166">
        <v>676</v>
      </c>
      <c r="E129" s="166">
        <v>92</v>
      </c>
      <c r="F129" s="166">
        <v>631</v>
      </c>
      <c r="G129" s="166">
        <v>392</v>
      </c>
      <c r="H129" s="166">
        <v>59</v>
      </c>
      <c r="I129" s="167"/>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6FE1-E548-4DD4-AC11-9351DEB9398B}">
  <dimension ref="A1:J211"/>
  <sheetViews>
    <sheetView topLeftCell="A168" workbookViewId="0">
      <selection activeCell="D190" sqref="A190:XFD193"/>
    </sheetView>
  </sheetViews>
  <sheetFormatPr defaultRowHeight="15" x14ac:dyDescent="0.25"/>
  <cols>
    <col min="1" max="1" width="38.5703125" customWidth="1"/>
    <col min="2" max="2" width="28.5703125" customWidth="1"/>
    <col min="3" max="3" width="46" customWidth="1"/>
    <col min="4" max="4" width="45.28515625" customWidth="1"/>
    <col min="5" max="5" width="11.7109375" bestFit="1" customWidth="1"/>
    <col min="6" max="6" width="13.85546875" bestFit="1" customWidth="1"/>
    <col min="7" max="10" width="13" customWidth="1"/>
  </cols>
  <sheetData>
    <row r="1" spans="1:6" ht="18.75" x14ac:dyDescent="0.3">
      <c r="A1" s="94" t="s">
        <v>2042</v>
      </c>
    </row>
    <row r="2" spans="1:6" x14ac:dyDescent="0.25">
      <c r="A2" t="s">
        <v>200</v>
      </c>
    </row>
    <row r="4" spans="1:6" x14ac:dyDescent="0.25">
      <c r="A4" t="s">
        <v>0</v>
      </c>
      <c r="B4" t="s">
        <v>1</v>
      </c>
      <c r="C4" t="s">
        <v>2</v>
      </c>
      <c r="D4" t="s">
        <v>3</v>
      </c>
      <c r="E4" t="s">
        <v>4</v>
      </c>
      <c r="F4" t="s">
        <v>5</v>
      </c>
    </row>
    <row r="5" spans="1:6" x14ac:dyDescent="0.25">
      <c r="A5">
        <v>25</v>
      </c>
      <c r="B5" t="s">
        <v>38</v>
      </c>
      <c r="C5" t="s">
        <v>6</v>
      </c>
      <c r="D5" s="25">
        <v>7001399</v>
      </c>
      <c r="E5">
        <v>0</v>
      </c>
      <c r="F5">
        <v>0</v>
      </c>
    </row>
    <row r="6" spans="1:6" x14ac:dyDescent="0.25">
      <c r="A6">
        <v>25</v>
      </c>
      <c r="B6" t="s">
        <v>38</v>
      </c>
      <c r="C6" t="s">
        <v>7</v>
      </c>
      <c r="D6" s="45">
        <v>6760613</v>
      </c>
      <c r="E6">
        <v>0</v>
      </c>
      <c r="F6">
        <v>0</v>
      </c>
    </row>
    <row r="7" spans="1:6" x14ac:dyDescent="0.25">
      <c r="A7">
        <v>25</v>
      </c>
      <c r="B7" t="s">
        <v>38</v>
      </c>
      <c r="C7" t="s">
        <v>8</v>
      </c>
      <c r="D7" s="46">
        <v>240786</v>
      </c>
      <c r="E7">
        <v>0</v>
      </c>
      <c r="F7">
        <v>0</v>
      </c>
    </row>
    <row r="8" spans="1:6" x14ac:dyDescent="0.25">
      <c r="A8">
        <v>25</v>
      </c>
      <c r="B8" t="s">
        <v>38</v>
      </c>
      <c r="C8" t="s">
        <v>9</v>
      </c>
      <c r="D8" s="46">
        <v>58803</v>
      </c>
      <c r="E8">
        <v>4</v>
      </c>
      <c r="F8">
        <v>6</v>
      </c>
    </row>
    <row r="9" spans="1:6" x14ac:dyDescent="0.25">
      <c r="A9">
        <v>25</v>
      </c>
      <c r="B9" t="s">
        <v>38</v>
      </c>
      <c r="C9" t="s">
        <v>10</v>
      </c>
      <c r="D9" s="46">
        <v>181983</v>
      </c>
      <c r="E9">
        <v>4</v>
      </c>
      <c r="F9">
        <v>6</v>
      </c>
    </row>
    <row r="10" spans="1:6" x14ac:dyDescent="0.25">
      <c r="A10">
        <v>25</v>
      </c>
      <c r="B10" t="s">
        <v>38</v>
      </c>
      <c r="C10" t="s">
        <v>11</v>
      </c>
      <c r="D10">
        <v>3422613</v>
      </c>
      <c r="E10">
        <v>3164</v>
      </c>
      <c r="F10">
        <v>5204</v>
      </c>
    </row>
    <row r="11" spans="1:6" x14ac:dyDescent="0.25">
      <c r="A11">
        <v>25</v>
      </c>
      <c r="B11" t="s">
        <v>38</v>
      </c>
      <c r="C11" t="s">
        <v>12</v>
      </c>
      <c r="D11">
        <v>3578786</v>
      </c>
      <c r="E11">
        <v>3164</v>
      </c>
      <c r="F11">
        <v>5204</v>
      </c>
    </row>
    <row r="12" spans="1:6" x14ac:dyDescent="0.25">
      <c r="A12">
        <v>25</v>
      </c>
      <c r="B12" t="s">
        <v>38</v>
      </c>
      <c r="C12" t="s">
        <v>13</v>
      </c>
      <c r="D12">
        <v>339938</v>
      </c>
      <c r="E12">
        <v>1835</v>
      </c>
      <c r="F12">
        <v>3018</v>
      </c>
    </row>
    <row r="13" spans="1:6" x14ac:dyDescent="0.25">
      <c r="A13">
        <v>25</v>
      </c>
      <c r="B13" t="s">
        <v>38</v>
      </c>
      <c r="C13" t="s">
        <v>14</v>
      </c>
      <c r="D13">
        <v>362639</v>
      </c>
      <c r="E13">
        <v>6326</v>
      </c>
      <c r="F13">
        <v>10406</v>
      </c>
    </row>
    <row r="14" spans="1:6" x14ac:dyDescent="0.25">
      <c r="A14">
        <v>25</v>
      </c>
      <c r="B14" t="s">
        <v>38</v>
      </c>
      <c r="C14" t="s">
        <v>15</v>
      </c>
      <c r="D14">
        <v>381980</v>
      </c>
      <c r="E14">
        <v>6279</v>
      </c>
      <c r="F14">
        <v>10329</v>
      </c>
    </row>
    <row r="15" spans="1:6" x14ac:dyDescent="0.25">
      <c r="A15">
        <v>25</v>
      </c>
      <c r="B15" t="s">
        <v>38</v>
      </c>
      <c r="C15" t="s">
        <v>16</v>
      </c>
      <c r="D15">
        <v>459106</v>
      </c>
      <c r="E15">
        <v>3856</v>
      </c>
      <c r="F15">
        <v>6344</v>
      </c>
    </row>
    <row r="16" spans="1:6" x14ac:dyDescent="0.25">
      <c r="A16">
        <v>25</v>
      </c>
      <c r="B16" t="s">
        <v>38</v>
      </c>
      <c r="C16" t="s">
        <v>17</v>
      </c>
      <c r="D16">
        <v>484363</v>
      </c>
      <c r="E16">
        <v>3619</v>
      </c>
      <c r="F16">
        <v>5953</v>
      </c>
    </row>
    <row r="17" spans="1:6" x14ac:dyDescent="0.25">
      <c r="A17">
        <v>25</v>
      </c>
      <c r="B17" t="s">
        <v>38</v>
      </c>
      <c r="C17" t="s">
        <v>18</v>
      </c>
      <c r="D17">
        <v>962053</v>
      </c>
      <c r="E17">
        <v>3915</v>
      </c>
      <c r="F17">
        <v>6439</v>
      </c>
    </row>
    <row r="18" spans="1:6" x14ac:dyDescent="0.25">
      <c r="A18">
        <v>25</v>
      </c>
      <c r="B18" t="s">
        <v>38</v>
      </c>
      <c r="C18" t="s">
        <v>19</v>
      </c>
      <c r="D18">
        <v>927488</v>
      </c>
      <c r="E18">
        <v>3692</v>
      </c>
      <c r="F18">
        <v>6073</v>
      </c>
    </row>
    <row r="19" spans="1:6" x14ac:dyDescent="0.25">
      <c r="A19">
        <v>25</v>
      </c>
      <c r="B19" t="s">
        <v>38</v>
      </c>
      <c r="C19" t="s">
        <v>20</v>
      </c>
      <c r="D19">
        <v>847673</v>
      </c>
      <c r="E19">
        <v>3202</v>
      </c>
      <c r="F19">
        <v>5268</v>
      </c>
    </row>
    <row r="20" spans="1:6" x14ac:dyDescent="0.25">
      <c r="A20">
        <v>25</v>
      </c>
      <c r="B20" t="s">
        <v>38</v>
      </c>
      <c r="C20" t="s">
        <v>21</v>
      </c>
      <c r="D20">
        <v>451246</v>
      </c>
      <c r="E20">
        <v>5588</v>
      </c>
      <c r="F20">
        <v>9192</v>
      </c>
    </row>
    <row r="21" spans="1:6" x14ac:dyDescent="0.25">
      <c r="A21">
        <v>25</v>
      </c>
      <c r="B21" t="s">
        <v>38</v>
      </c>
      <c r="C21" t="s">
        <v>22</v>
      </c>
      <c r="D21">
        <v>491193</v>
      </c>
      <c r="E21">
        <v>5553</v>
      </c>
      <c r="F21">
        <v>9134</v>
      </c>
    </row>
    <row r="22" spans="1:6" x14ac:dyDescent="0.25">
      <c r="A22">
        <v>25</v>
      </c>
      <c r="B22" t="s">
        <v>38</v>
      </c>
      <c r="C22" t="s">
        <v>23</v>
      </c>
      <c r="D22">
        <v>753964</v>
      </c>
      <c r="E22">
        <v>1852</v>
      </c>
      <c r="F22">
        <v>3046</v>
      </c>
    </row>
    <row r="23" spans="1:6" x14ac:dyDescent="0.25">
      <c r="A23">
        <v>25</v>
      </c>
      <c r="B23" t="s">
        <v>38</v>
      </c>
      <c r="C23" t="s">
        <v>24</v>
      </c>
      <c r="D23">
        <v>401154</v>
      </c>
      <c r="E23">
        <v>4126</v>
      </c>
      <c r="F23">
        <v>6788</v>
      </c>
    </row>
    <row r="24" spans="1:6" x14ac:dyDescent="0.25">
      <c r="A24">
        <v>25</v>
      </c>
      <c r="B24" t="s">
        <v>38</v>
      </c>
      <c r="C24" t="s">
        <v>25</v>
      </c>
      <c r="D24">
        <v>138602</v>
      </c>
      <c r="E24">
        <v>3897</v>
      </c>
      <c r="F24">
        <v>6411</v>
      </c>
    </row>
    <row r="25" spans="1:6" x14ac:dyDescent="0.25">
      <c r="A25">
        <v>25</v>
      </c>
      <c r="B25" t="s">
        <v>38</v>
      </c>
      <c r="C25" t="s">
        <v>26</v>
      </c>
      <c r="D25" s="25">
        <v>3045867</v>
      </c>
      <c r="E25">
        <v>156</v>
      </c>
      <c r="F25">
        <v>257</v>
      </c>
    </row>
    <row r="26" spans="1:6" x14ac:dyDescent="0.25">
      <c r="A26">
        <v>25</v>
      </c>
      <c r="B26" t="s">
        <v>38</v>
      </c>
      <c r="C26" t="s">
        <v>27</v>
      </c>
      <c r="D26" s="25">
        <v>2800985</v>
      </c>
      <c r="E26">
        <v>5325</v>
      </c>
      <c r="F26">
        <v>8759</v>
      </c>
    </row>
    <row r="27" spans="1:6" x14ac:dyDescent="0.25">
      <c r="A27">
        <v>25</v>
      </c>
      <c r="B27" t="s">
        <v>38</v>
      </c>
      <c r="C27" t="s">
        <v>28</v>
      </c>
      <c r="D27" s="25">
        <v>1745497</v>
      </c>
      <c r="E27">
        <v>9400</v>
      </c>
      <c r="F27">
        <v>15463</v>
      </c>
    </row>
    <row r="28" spans="1:6" x14ac:dyDescent="0.25">
      <c r="A28">
        <v>25</v>
      </c>
      <c r="B28" t="s">
        <v>38</v>
      </c>
      <c r="C28" t="s">
        <v>29</v>
      </c>
      <c r="D28" s="25">
        <v>1055488</v>
      </c>
      <c r="E28">
        <v>8956</v>
      </c>
      <c r="F28">
        <v>14733</v>
      </c>
    </row>
    <row r="29" spans="1:6" x14ac:dyDescent="0.25">
      <c r="A29">
        <v>25</v>
      </c>
      <c r="B29" t="s">
        <v>38</v>
      </c>
      <c r="C29" t="s">
        <v>30</v>
      </c>
      <c r="D29" s="25">
        <v>1157514</v>
      </c>
      <c r="E29">
        <v>8934</v>
      </c>
      <c r="F29">
        <v>14697</v>
      </c>
    </row>
    <row r="30" spans="1:6" x14ac:dyDescent="0.25">
      <c r="A30">
        <v>25</v>
      </c>
      <c r="B30" t="s">
        <v>38</v>
      </c>
      <c r="C30" t="s">
        <v>31</v>
      </c>
      <c r="D30" s="25">
        <v>587983</v>
      </c>
      <c r="E30">
        <v>6829</v>
      </c>
      <c r="F30">
        <v>11234</v>
      </c>
    </row>
    <row r="31" spans="1:6" x14ac:dyDescent="0.25">
      <c r="A31">
        <v>25</v>
      </c>
      <c r="B31" t="s">
        <v>38</v>
      </c>
      <c r="C31" t="s">
        <v>32</v>
      </c>
      <c r="D31" s="25">
        <v>1017265</v>
      </c>
      <c r="E31">
        <v>8564</v>
      </c>
      <c r="F31">
        <v>14087</v>
      </c>
    </row>
    <row r="32" spans="1:6" x14ac:dyDescent="0.25">
      <c r="A32">
        <v>25</v>
      </c>
      <c r="B32" t="s">
        <v>38</v>
      </c>
      <c r="C32" t="s">
        <v>33</v>
      </c>
      <c r="D32" s="25">
        <v>38223</v>
      </c>
      <c r="E32">
        <v>2398</v>
      </c>
      <c r="F32">
        <v>3945</v>
      </c>
    </row>
    <row r="33" spans="1:6" x14ac:dyDescent="0.25">
      <c r="A33">
        <v>25</v>
      </c>
      <c r="B33" t="s">
        <v>38</v>
      </c>
      <c r="C33" t="s">
        <v>34</v>
      </c>
      <c r="D33" s="25">
        <v>244882</v>
      </c>
      <c r="E33">
        <v>5344</v>
      </c>
      <c r="F33">
        <v>8791</v>
      </c>
    </row>
    <row r="34" spans="1:6" x14ac:dyDescent="0.25">
      <c r="A34">
        <v>25</v>
      </c>
      <c r="B34" t="s">
        <v>38</v>
      </c>
      <c r="C34" t="s">
        <v>35</v>
      </c>
      <c r="D34" s="25">
        <v>42112</v>
      </c>
      <c r="E34">
        <v>3276</v>
      </c>
      <c r="F34">
        <v>5388</v>
      </c>
    </row>
    <row r="35" spans="1:6" x14ac:dyDescent="0.25">
      <c r="A35">
        <v>25</v>
      </c>
      <c r="B35" t="s">
        <v>38</v>
      </c>
      <c r="C35" t="s">
        <v>36</v>
      </c>
      <c r="D35" s="25">
        <v>8257</v>
      </c>
      <c r="E35">
        <v>1469</v>
      </c>
      <c r="F35">
        <v>2417</v>
      </c>
    </row>
    <row r="36" spans="1:6" x14ac:dyDescent="0.25">
      <c r="A36">
        <v>25</v>
      </c>
      <c r="B36" t="s">
        <v>38</v>
      </c>
      <c r="C36" t="s">
        <v>37</v>
      </c>
      <c r="D36" s="25">
        <v>194513</v>
      </c>
      <c r="E36">
        <v>4552</v>
      </c>
      <c r="F36">
        <v>7488</v>
      </c>
    </row>
    <row r="38" spans="1:6" ht="18.75" x14ac:dyDescent="0.3">
      <c r="A38" s="94" t="s">
        <v>138</v>
      </c>
    </row>
    <row r="39" spans="1:6" x14ac:dyDescent="0.25">
      <c r="A39" s="18" t="s">
        <v>141</v>
      </c>
    </row>
    <row r="40" spans="1:6" x14ac:dyDescent="0.25">
      <c r="B40" t="s">
        <v>143</v>
      </c>
    </row>
    <row r="41" spans="1:6" x14ac:dyDescent="0.25">
      <c r="B41" t="s">
        <v>139</v>
      </c>
    </row>
    <row r="42" spans="1:6" x14ac:dyDescent="0.25">
      <c r="B42" s="18" t="s">
        <v>144</v>
      </c>
    </row>
    <row r="43" spans="1:6" x14ac:dyDescent="0.25">
      <c r="B43" t="s">
        <v>142</v>
      </c>
    </row>
    <row r="44" spans="1:6" x14ac:dyDescent="0.25">
      <c r="B44" t="s">
        <v>140</v>
      </c>
    </row>
    <row r="45" spans="1:6" x14ac:dyDescent="0.25">
      <c r="B45" t="s">
        <v>145</v>
      </c>
    </row>
    <row r="46" spans="1:6" s="26" customFormat="1" x14ac:dyDescent="0.25">
      <c r="B46" s="26" t="s">
        <v>114</v>
      </c>
    </row>
    <row r="47" spans="1:6" s="26" customFormat="1" x14ac:dyDescent="0.25">
      <c r="C47" s="26" t="s">
        <v>115</v>
      </c>
    </row>
    <row r="51" spans="1:4" s="18" customFormat="1" x14ac:dyDescent="0.25">
      <c r="A51" s="18" t="s">
        <v>146</v>
      </c>
    </row>
    <row r="52" spans="1:4" x14ac:dyDescent="0.25">
      <c r="A52" t="s">
        <v>147</v>
      </c>
    </row>
    <row r="53" spans="1:4" x14ac:dyDescent="0.25">
      <c r="A53" t="s">
        <v>149</v>
      </c>
    </row>
    <row r="55" spans="1:4" x14ac:dyDescent="0.25">
      <c r="A55" s="18" t="s">
        <v>150</v>
      </c>
    </row>
    <row r="57" spans="1:4" x14ac:dyDescent="0.25">
      <c r="B57" s="27" t="s">
        <v>128</v>
      </c>
      <c r="C57" s="27" t="s">
        <v>148</v>
      </c>
      <c r="D57" s="27" t="s">
        <v>151</v>
      </c>
    </row>
    <row r="58" spans="1:4" x14ac:dyDescent="0.25">
      <c r="B58" s="28">
        <v>0</v>
      </c>
      <c r="C58" s="28">
        <v>244882</v>
      </c>
      <c r="D58">
        <f>C58*B58</f>
        <v>0</v>
      </c>
    </row>
    <row r="59" spans="1:4" x14ac:dyDescent="0.25">
      <c r="B59" s="28">
        <v>1</v>
      </c>
      <c r="C59" s="28">
        <v>821112</v>
      </c>
      <c r="D59">
        <f t="shared" ref="D59:D72" si="0">C59*B59</f>
        <v>821112</v>
      </c>
    </row>
    <row r="60" spans="1:4" x14ac:dyDescent="0.25">
      <c r="B60" s="28">
        <v>2</v>
      </c>
      <c r="C60" s="28">
        <v>950949</v>
      </c>
      <c r="D60">
        <f t="shared" si="0"/>
        <v>1901898</v>
      </c>
    </row>
    <row r="61" spans="1:4" x14ac:dyDescent="0.25">
      <c r="B61" s="28">
        <v>3</v>
      </c>
      <c r="C61" s="28">
        <v>467882</v>
      </c>
      <c r="D61">
        <f t="shared" si="0"/>
        <v>1403646</v>
      </c>
    </row>
    <row r="62" spans="1:4" x14ac:dyDescent="0.25">
      <c r="B62" s="28">
        <v>4</v>
      </c>
      <c r="C62" s="28">
        <v>347410</v>
      </c>
      <c r="D62">
        <f t="shared" si="0"/>
        <v>1389640</v>
      </c>
    </row>
    <row r="63" spans="1:4" x14ac:dyDescent="0.25">
      <c r="B63" s="28">
        <v>5</v>
      </c>
      <c r="C63" s="28">
        <v>140485</v>
      </c>
      <c r="D63">
        <f t="shared" si="0"/>
        <v>702425</v>
      </c>
    </row>
    <row r="64" spans="1:4" x14ac:dyDescent="0.25">
      <c r="B64" s="28">
        <v>6</v>
      </c>
      <c r="C64" s="28">
        <v>47825</v>
      </c>
      <c r="D64">
        <f t="shared" si="0"/>
        <v>286950</v>
      </c>
    </row>
    <row r="65" spans="1:8" x14ac:dyDescent="0.25">
      <c r="B65" s="28">
        <v>7</v>
      </c>
      <c r="C65" s="28">
        <v>14326</v>
      </c>
      <c r="D65">
        <f t="shared" si="0"/>
        <v>100282</v>
      </c>
    </row>
    <row r="66" spans="1:8" x14ac:dyDescent="0.25">
      <c r="B66" s="28">
        <v>8</v>
      </c>
      <c r="C66" s="28">
        <v>6296</v>
      </c>
      <c r="D66">
        <f t="shared" si="0"/>
        <v>50368</v>
      </c>
    </row>
    <row r="67" spans="1:8" x14ac:dyDescent="0.25">
      <c r="B67" s="28">
        <v>9</v>
      </c>
      <c r="C67" s="28">
        <v>2879</v>
      </c>
      <c r="D67">
        <f t="shared" si="0"/>
        <v>25911</v>
      </c>
    </row>
    <row r="68" spans="1:8" x14ac:dyDescent="0.25">
      <c r="B68" s="28">
        <v>10</v>
      </c>
      <c r="C68" s="28">
        <v>397</v>
      </c>
      <c r="D68">
        <f t="shared" si="0"/>
        <v>3970</v>
      </c>
    </row>
    <row r="69" spans="1:8" x14ac:dyDescent="0.25">
      <c r="B69" s="28">
        <v>11</v>
      </c>
      <c r="C69" s="28">
        <v>825</v>
      </c>
      <c r="D69">
        <f t="shared" si="0"/>
        <v>9075</v>
      </c>
    </row>
    <row r="70" spans="1:8" x14ac:dyDescent="0.25">
      <c r="B70" s="28">
        <v>12</v>
      </c>
      <c r="C70" s="28">
        <v>444</v>
      </c>
      <c r="D70">
        <f t="shared" si="0"/>
        <v>5328</v>
      </c>
    </row>
    <row r="71" spans="1:8" x14ac:dyDescent="0.25">
      <c r="B71" s="28">
        <v>13</v>
      </c>
      <c r="C71" s="28">
        <v>138</v>
      </c>
      <c r="D71">
        <f t="shared" si="0"/>
        <v>1794</v>
      </c>
    </row>
    <row r="72" spans="1:8" x14ac:dyDescent="0.25">
      <c r="B72" s="28">
        <v>15</v>
      </c>
      <c r="C72" s="28">
        <v>17</v>
      </c>
      <c r="D72">
        <f t="shared" si="0"/>
        <v>255</v>
      </c>
    </row>
    <row r="73" spans="1:8" x14ac:dyDescent="0.25">
      <c r="B73" s="36" t="s">
        <v>206</v>
      </c>
      <c r="C73">
        <f>SUM(C59:C72)</f>
        <v>2800985</v>
      </c>
      <c r="D73" s="43">
        <f>SUM(D59:D72)</f>
        <v>6702654</v>
      </c>
      <c r="E73" s="43" t="s">
        <v>152</v>
      </c>
      <c r="F73" s="43"/>
      <c r="G73" s="43"/>
    </row>
    <row r="74" spans="1:8" x14ac:dyDescent="0.25">
      <c r="B74" s="36"/>
      <c r="C74" s="35"/>
      <c r="D74" s="44"/>
    </row>
    <row r="75" spans="1:8" x14ac:dyDescent="0.25">
      <c r="A75" t="s">
        <v>193</v>
      </c>
      <c r="B75" s="35"/>
      <c r="C75" s="35"/>
    </row>
    <row r="76" spans="1:8" x14ac:dyDescent="0.25">
      <c r="B76" s="37" t="s">
        <v>194</v>
      </c>
      <c r="C76" s="35"/>
    </row>
    <row r="77" spans="1:8" x14ac:dyDescent="0.25">
      <c r="B77" s="37" t="s">
        <v>195</v>
      </c>
      <c r="C77" s="35"/>
    </row>
    <row r="78" spans="1:8" x14ac:dyDescent="0.25">
      <c r="B78" s="26" t="s">
        <v>116</v>
      </c>
      <c r="C78" s="26"/>
      <c r="D78" s="26"/>
      <c r="E78" s="26"/>
      <c r="F78" s="26"/>
      <c r="G78" s="26"/>
      <c r="H78" s="26"/>
    </row>
    <row r="79" spans="1:8" x14ac:dyDescent="0.25">
      <c r="B79" s="26"/>
      <c r="C79" s="26" t="s">
        <v>121</v>
      </c>
      <c r="D79" s="26" t="s">
        <v>118</v>
      </c>
      <c r="E79" s="26">
        <v>2</v>
      </c>
      <c r="F79" s="26">
        <v>20</v>
      </c>
      <c r="G79" s="26">
        <v>20</v>
      </c>
      <c r="H79" s="26" t="s">
        <v>122</v>
      </c>
    </row>
    <row r="80" spans="1:8" x14ac:dyDescent="0.25">
      <c r="B80" s="26"/>
      <c r="C80" s="26" t="s">
        <v>117</v>
      </c>
      <c r="D80" s="26"/>
      <c r="E80" s="26"/>
      <c r="F80" s="26"/>
      <c r="G80" s="26"/>
      <c r="H80" s="26"/>
    </row>
    <row r="81" spans="1:10" x14ac:dyDescent="0.25">
      <c r="A81" s="18" t="s">
        <v>198</v>
      </c>
      <c r="B81" s="37"/>
      <c r="C81" s="35"/>
    </row>
    <row r="82" spans="1:10" x14ac:dyDescent="0.25">
      <c r="B82" s="37" t="s">
        <v>196</v>
      </c>
      <c r="C82" s="35"/>
    </row>
    <row r="83" spans="1:10" x14ac:dyDescent="0.25">
      <c r="B83" s="37" t="s">
        <v>197</v>
      </c>
      <c r="C83" s="35"/>
    </row>
    <row r="84" spans="1:10" x14ac:dyDescent="0.25">
      <c r="B84" s="39" t="s">
        <v>199</v>
      </c>
      <c r="C84" s="35"/>
    </row>
    <row r="85" spans="1:10" x14ac:dyDescent="0.25">
      <c r="B85" s="37" t="s">
        <v>201</v>
      </c>
      <c r="C85" s="35"/>
    </row>
    <row r="86" spans="1:10" x14ac:dyDescent="0.25">
      <c r="B86" s="37" t="s">
        <v>202</v>
      </c>
      <c r="C86" s="35"/>
    </row>
    <row r="87" spans="1:10" x14ac:dyDescent="0.25">
      <c r="B87" s="41" t="s">
        <v>203</v>
      </c>
      <c r="C87" s="42"/>
      <c r="D87" s="43"/>
      <c r="E87" s="43"/>
      <c r="F87" s="43"/>
    </row>
    <row r="88" spans="1:10" x14ac:dyDescent="0.25">
      <c r="B88" s="38"/>
      <c r="C88" s="37" t="s">
        <v>204</v>
      </c>
    </row>
    <row r="89" spans="1:10" x14ac:dyDescent="0.25">
      <c r="B89" s="38"/>
      <c r="C89" s="37" t="s">
        <v>205</v>
      </c>
    </row>
    <row r="90" spans="1:10" x14ac:dyDescent="0.25">
      <c r="B90" s="38"/>
      <c r="C90" s="40" t="s">
        <v>207</v>
      </c>
    </row>
    <row r="91" spans="1:10" x14ac:dyDescent="0.25">
      <c r="B91" s="35"/>
      <c r="C91" s="40" t="s">
        <v>208</v>
      </c>
    </row>
    <row r="92" spans="1:10" x14ac:dyDescent="0.25">
      <c r="C92" s="18" t="s">
        <v>209</v>
      </c>
    </row>
    <row r="94" spans="1:10" x14ac:dyDescent="0.25">
      <c r="A94" t="s">
        <v>153</v>
      </c>
    </row>
    <row r="95" spans="1:10" s="18" customFormat="1" x14ac:dyDescent="0.25">
      <c r="A95" s="27" t="s">
        <v>154</v>
      </c>
      <c r="B95" s="27" t="s">
        <v>155</v>
      </c>
      <c r="C95" s="27" t="s">
        <v>156</v>
      </c>
      <c r="D95" s="27" t="s">
        <v>157</v>
      </c>
      <c r="E95" s="27" t="s">
        <v>158</v>
      </c>
      <c r="F95" s="27" t="s">
        <v>159</v>
      </c>
      <c r="G95" s="27" t="s">
        <v>160</v>
      </c>
      <c r="H95" s="27" t="s">
        <v>161</v>
      </c>
      <c r="I95" s="27" t="s">
        <v>162</v>
      </c>
      <c r="J95" s="27" t="s">
        <v>163</v>
      </c>
    </row>
    <row r="96" spans="1:10" x14ac:dyDescent="0.25">
      <c r="A96" s="28">
        <v>3529510</v>
      </c>
      <c r="B96" s="28">
        <v>286044470</v>
      </c>
      <c r="C96" s="28">
        <v>179810330</v>
      </c>
      <c r="D96" s="28">
        <v>255377550</v>
      </c>
      <c r="E96" s="28">
        <v>20993700</v>
      </c>
      <c r="F96" s="28">
        <v>3198110270</v>
      </c>
      <c r="G96" s="28">
        <v>243072280</v>
      </c>
      <c r="H96" s="28">
        <v>3377920600</v>
      </c>
      <c r="I96" s="28">
        <v>37820988</v>
      </c>
      <c r="J96" s="28">
        <v>4224759100</v>
      </c>
    </row>
    <row r="97" spans="1:8" x14ac:dyDescent="0.25">
      <c r="H97">
        <f>H96-F96</f>
        <v>179810330</v>
      </c>
    </row>
    <row r="98" spans="1:8" x14ac:dyDescent="0.25">
      <c r="A98" s="18" t="s">
        <v>165</v>
      </c>
      <c r="B98" s="18"/>
      <c r="C98" s="18"/>
      <c r="D98" s="18"/>
      <c r="E98" s="18"/>
      <c r="F98" s="18"/>
      <c r="G98" s="18"/>
    </row>
    <row r="99" spans="1:8" x14ac:dyDescent="0.25">
      <c r="B99" s="18" t="s">
        <v>164</v>
      </c>
    </row>
    <row r="100" spans="1:8" x14ac:dyDescent="0.25">
      <c r="B100" t="s">
        <v>130</v>
      </c>
      <c r="C100" t="s">
        <v>131</v>
      </c>
    </row>
    <row r="101" spans="1:8" x14ac:dyDescent="0.25">
      <c r="A101" s="18" t="s">
        <v>167</v>
      </c>
    </row>
    <row r="102" spans="1:8" x14ac:dyDescent="0.25">
      <c r="B102" t="s">
        <v>166</v>
      </c>
    </row>
    <row r="103" spans="1:8" x14ac:dyDescent="0.25">
      <c r="B103" t="s">
        <v>168</v>
      </c>
      <c r="C103" t="s">
        <v>132</v>
      </c>
    </row>
    <row r="104" spans="1:8" x14ac:dyDescent="0.25">
      <c r="C104" s="26" t="s">
        <v>113</v>
      </c>
    </row>
    <row r="106" spans="1:8" x14ac:dyDescent="0.25">
      <c r="A106" s="18" t="s">
        <v>181</v>
      </c>
    </row>
    <row r="107" spans="1:8" x14ac:dyDescent="0.25">
      <c r="B107" s="18" t="s">
        <v>169</v>
      </c>
    </row>
    <row r="108" spans="1:8" x14ac:dyDescent="0.25">
      <c r="B108" t="s">
        <v>134</v>
      </c>
    </row>
    <row r="109" spans="1:8" x14ac:dyDescent="0.25">
      <c r="B109">
        <v>1</v>
      </c>
      <c r="C109">
        <v>1</v>
      </c>
      <c r="D109" t="s">
        <v>135</v>
      </c>
    </row>
    <row r="110" spans="1:8" x14ac:dyDescent="0.25">
      <c r="B110">
        <v>2</v>
      </c>
      <c r="C110">
        <v>2</v>
      </c>
      <c r="D110" t="s">
        <v>136</v>
      </c>
    </row>
    <row r="112" spans="1:8" x14ac:dyDescent="0.25">
      <c r="B112" t="s">
        <v>170</v>
      </c>
    </row>
    <row r="113" spans="2:9" x14ac:dyDescent="0.25">
      <c r="B113" t="s">
        <v>171</v>
      </c>
    </row>
    <row r="114" spans="2:9" x14ac:dyDescent="0.25">
      <c r="B114" t="s">
        <v>172</v>
      </c>
    </row>
    <row r="115" spans="2:9" x14ac:dyDescent="0.25">
      <c r="B115" t="s">
        <v>119</v>
      </c>
      <c r="C115" t="s">
        <v>119</v>
      </c>
      <c r="D115" t="s">
        <v>125</v>
      </c>
    </row>
    <row r="116" spans="2:9" x14ac:dyDescent="0.25">
      <c r="B116" t="s">
        <v>173</v>
      </c>
    </row>
    <row r="117" spans="2:9" x14ac:dyDescent="0.25">
      <c r="B117" t="s">
        <v>119</v>
      </c>
      <c r="C117" t="s">
        <v>119</v>
      </c>
      <c r="D117" t="s">
        <v>124</v>
      </c>
    </row>
    <row r="118" spans="2:9" x14ac:dyDescent="0.25">
      <c r="B118" t="s">
        <v>174</v>
      </c>
    </row>
    <row r="119" spans="2:9" x14ac:dyDescent="0.25">
      <c r="B119" t="s">
        <v>175</v>
      </c>
    </row>
    <row r="120" spans="2:9" x14ac:dyDescent="0.25">
      <c r="C120" t="s">
        <v>176</v>
      </c>
    </row>
    <row r="121" spans="2:9" x14ac:dyDescent="0.25">
      <c r="B121" s="18" t="s">
        <v>177</v>
      </c>
    </row>
    <row r="122" spans="2:9" x14ac:dyDescent="0.25">
      <c r="B122" t="s">
        <v>183</v>
      </c>
    </row>
    <row r="123" spans="2:9" x14ac:dyDescent="0.25">
      <c r="B123" s="29" t="s">
        <v>133</v>
      </c>
      <c r="C123" s="29" t="s">
        <v>178</v>
      </c>
      <c r="D123" s="29" t="s">
        <v>179</v>
      </c>
      <c r="E123" s="29" t="s">
        <v>180</v>
      </c>
    </row>
    <row r="124" spans="2:9" ht="14.25" customHeight="1" x14ac:dyDescent="0.25">
      <c r="B124" s="30">
        <v>1</v>
      </c>
      <c r="C124" s="30">
        <v>9609</v>
      </c>
      <c r="D124" s="30">
        <v>308</v>
      </c>
      <c r="E124" s="30">
        <v>778</v>
      </c>
    </row>
    <row r="125" spans="2:9" x14ac:dyDescent="0.25">
      <c r="B125" s="30">
        <v>2</v>
      </c>
      <c r="C125" s="30">
        <v>59858</v>
      </c>
      <c r="D125" s="30">
        <v>399</v>
      </c>
      <c r="E125" s="30">
        <v>2174</v>
      </c>
    </row>
    <row r="126" spans="2:9" x14ac:dyDescent="0.25">
      <c r="B126" t="s">
        <v>182</v>
      </c>
      <c r="C126" s="31"/>
      <c r="D126" s="31"/>
      <c r="E126" s="31"/>
    </row>
    <row r="127" spans="2:9" x14ac:dyDescent="0.25">
      <c r="B127" s="29" t="s">
        <v>133</v>
      </c>
      <c r="C127" s="29" t="s">
        <v>178</v>
      </c>
      <c r="D127" s="29" t="s">
        <v>179</v>
      </c>
      <c r="E127" s="29" t="s">
        <v>180</v>
      </c>
    </row>
    <row r="128" spans="2:9" x14ac:dyDescent="0.25">
      <c r="B128" s="30">
        <v>1</v>
      </c>
      <c r="C128" s="30">
        <v>844972</v>
      </c>
      <c r="D128" s="30">
        <v>23839</v>
      </c>
      <c r="E128" s="30">
        <v>62136</v>
      </c>
      <c r="H128" s="29" t="s">
        <v>186</v>
      </c>
      <c r="I128" s="29" t="s">
        <v>187</v>
      </c>
    </row>
    <row r="129" spans="2:9" x14ac:dyDescent="0.25">
      <c r="B129" s="30">
        <v>2</v>
      </c>
      <c r="C129" s="30">
        <v>5847058</v>
      </c>
      <c r="D129" s="30">
        <v>35937</v>
      </c>
      <c r="E129" s="30">
        <v>187457</v>
      </c>
      <c r="H129" s="30">
        <v>10807</v>
      </c>
      <c r="I129" s="30">
        <v>1269</v>
      </c>
    </row>
    <row r="130" spans="2:9" x14ac:dyDescent="0.25">
      <c r="B130" t="s">
        <v>188</v>
      </c>
      <c r="H130" s="30">
        <v>10684</v>
      </c>
      <c r="I130" s="30">
        <v>1781</v>
      </c>
    </row>
    <row r="131" spans="2:9" x14ac:dyDescent="0.25">
      <c r="B131" s="29" t="s">
        <v>133</v>
      </c>
      <c r="C131" s="29" t="s">
        <v>178</v>
      </c>
      <c r="D131" s="29" t="s">
        <v>179</v>
      </c>
      <c r="E131" s="29" t="s">
        <v>180</v>
      </c>
      <c r="F131" s="29" t="s">
        <v>184</v>
      </c>
      <c r="G131" s="29" t="s">
        <v>185</v>
      </c>
    </row>
    <row r="132" spans="2:9" x14ac:dyDescent="0.25">
      <c r="B132" s="30">
        <v>1</v>
      </c>
      <c r="C132" s="30">
        <v>907108</v>
      </c>
      <c r="D132" s="30">
        <v>699</v>
      </c>
      <c r="E132" s="30">
        <v>6192</v>
      </c>
      <c r="F132" s="30">
        <v>2386</v>
      </c>
      <c r="G132" s="30">
        <v>2486</v>
      </c>
      <c r="H132" s="29" t="s">
        <v>186</v>
      </c>
      <c r="I132" s="29" t="s">
        <v>187</v>
      </c>
    </row>
    <row r="133" spans="2:9" x14ac:dyDescent="0.25">
      <c r="B133" s="30">
        <v>2</v>
      </c>
      <c r="C133" s="30">
        <v>6034515</v>
      </c>
      <c r="D133" s="30">
        <v>2190</v>
      </c>
      <c r="E133" s="30">
        <v>10316</v>
      </c>
      <c r="F133" s="30">
        <v>5308</v>
      </c>
      <c r="G133" s="30">
        <v>5658</v>
      </c>
      <c r="H133" s="33"/>
      <c r="I133" s="33"/>
    </row>
    <row r="134" spans="2:9" x14ac:dyDescent="0.25">
      <c r="B134" t="s">
        <v>189</v>
      </c>
      <c r="H134" s="30">
        <v>21491</v>
      </c>
      <c r="I134" s="30">
        <v>3050</v>
      </c>
    </row>
    <row r="135" spans="2:9" x14ac:dyDescent="0.25">
      <c r="B135" s="29" t="s">
        <v>126</v>
      </c>
      <c r="C135" s="29" t="s">
        <v>178</v>
      </c>
      <c r="D135" s="29" t="s">
        <v>179</v>
      </c>
      <c r="E135" s="29" t="s">
        <v>180</v>
      </c>
      <c r="F135" s="29" t="s">
        <v>184</v>
      </c>
      <c r="G135" s="29" t="s">
        <v>185</v>
      </c>
      <c r="H135" s="33"/>
      <c r="I135" s="33"/>
    </row>
    <row r="136" spans="2:9" x14ac:dyDescent="0.25">
      <c r="B136" s="32" t="s">
        <v>39</v>
      </c>
      <c r="C136" s="30">
        <v>6692030</v>
      </c>
      <c r="D136" s="33"/>
      <c r="E136" s="33"/>
      <c r="F136" s="33"/>
      <c r="G136" s="33"/>
    </row>
    <row r="137" spans="2:9" x14ac:dyDescent="0.25">
      <c r="B137" s="32" t="s">
        <v>179</v>
      </c>
      <c r="C137" s="33"/>
      <c r="D137" s="30">
        <v>2889</v>
      </c>
      <c r="E137" s="30">
        <v>16508</v>
      </c>
      <c r="F137" s="30">
        <v>7694</v>
      </c>
      <c r="G137" s="30">
        <v>8144</v>
      </c>
    </row>
    <row r="138" spans="2:9" x14ac:dyDescent="0.25">
      <c r="B138" s="32" t="s">
        <v>180</v>
      </c>
      <c r="C138" s="30">
        <v>249593</v>
      </c>
      <c r="D138" s="33"/>
      <c r="E138" s="33"/>
      <c r="F138" s="33"/>
      <c r="G138" s="33"/>
    </row>
    <row r="139" spans="2:9" x14ac:dyDescent="0.25">
      <c r="B139" s="34" t="s">
        <v>192</v>
      </c>
    </row>
    <row r="140" spans="2:9" x14ac:dyDescent="0.25">
      <c r="B140" s="29" t="s">
        <v>133</v>
      </c>
      <c r="C140" s="29" t="s">
        <v>190</v>
      </c>
      <c r="D140" s="29" t="s">
        <v>191</v>
      </c>
    </row>
    <row r="141" spans="2:9" x14ac:dyDescent="0.25">
      <c r="B141" s="30">
        <v>1</v>
      </c>
      <c r="C141" s="30">
        <v>287387</v>
      </c>
      <c r="D141" s="30">
        <v>643560</v>
      </c>
    </row>
    <row r="142" spans="2:9" x14ac:dyDescent="0.25">
      <c r="B142" s="30">
        <v>2</v>
      </c>
      <c r="C142" s="30">
        <v>3804974</v>
      </c>
      <c r="D142" s="30">
        <v>2265478</v>
      </c>
    </row>
    <row r="145" spans="1:4" x14ac:dyDescent="0.25">
      <c r="B145" t="s">
        <v>210</v>
      </c>
    </row>
    <row r="146" spans="1:4" x14ac:dyDescent="0.25">
      <c r="B146" t="s">
        <v>211</v>
      </c>
    </row>
    <row r="148" spans="1:4" x14ac:dyDescent="0.25">
      <c r="B148" t="s">
        <v>212</v>
      </c>
    </row>
    <row r="149" spans="1:4" x14ac:dyDescent="0.25">
      <c r="B149" s="47" t="s">
        <v>213</v>
      </c>
    </row>
    <row r="150" spans="1:4" x14ac:dyDescent="0.25">
      <c r="B150" s="48" t="s">
        <v>214</v>
      </c>
    </row>
    <row r="151" spans="1:4" x14ac:dyDescent="0.25">
      <c r="B151" s="48" t="s">
        <v>215</v>
      </c>
    </row>
    <row r="152" spans="1:4" x14ac:dyDescent="0.25">
      <c r="B152" s="48" t="s">
        <v>216</v>
      </c>
    </row>
    <row r="153" spans="1:4" x14ac:dyDescent="0.25">
      <c r="B153" s="48" t="s">
        <v>217</v>
      </c>
    </row>
    <row r="154" spans="1:4" x14ac:dyDescent="0.25">
      <c r="B154" s="48" t="s">
        <v>218</v>
      </c>
    </row>
    <row r="155" spans="1:4" x14ac:dyDescent="0.25">
      <c r="B155" s="48" t="s">
        <v>219</v>
      </c>
    </row>
    <row r="156" spans="1:4" x14ac:dyDescent="0.25">
      <c r="B156" s="47" t="s">
        <v>220</v>
      </c>
    </row>
    <row r="157" spans="1:4" x14ac:dyDescent="0.25">
      <c r="B157" s="47" t="s">
        <v>221</v>
      </c>
    </row>
    <row r="158" spans="1:4" x14ac:dyDescent="0.25">
      <c r="A158" s="18" t="s">
        <v>232</v>
      </c>
    </row>
    <row r="159" spans="1:4" x14ac:dyDescent="0.25">
      <c r="B159" t="s">
        <v>227</v>
      </c>
    </row>
    <row r="160" spans="1:4" x14ac:dyDescent="0.25">
      <c r="B160" s="29" t="s">
        <v>222</v>
      </c>
      <c r="C160" s="29" t="s">
        <v>148</v>
      </c>
      <c r="D160" t="s">
        <v>223</v>
      </c>
    </row>
    <row r="161" spans="2:7" x14ac:dyDescent="0.25">
      <c r="B161" s="33"/>
      <c r="C161" s="30">
        <v>244882</v>
      </c>
      <c r="D161">
        <f>C161*B161</f>
        <v>0</v>
      </c>
    </row>
    <row r="162" spans="2:7" x14ac:dyDescent="0.25">
      <c r="B162" s="30">
        <v>0</v>
      </c>
      <c r="C162" s="30">
        <v>2094873</v>
      </c>
      <c r="D162">
        <f t="shared" ref="D162:D168" si="1">C162*B162</f>
        <v>0</v>
      </c>
    </row>
    <row r="163" spans="2:7" x14ac:dyDescent="0.25">
      <c r="B163" s="30">
        <v>1</v>
      </c>
      <c r="C163" s="30">
        <v>585187</v>
      </c>
      <c r="D163">
        <f t="shared" si="1"/>
        <v>585187</v>
      </c>
    </row>
    <row r="164" spans="2:7" x14ac:dyDescent="0.25">
      <c r="B164" s="30">
        <v>2</v>
      </c>
      <c r="C164" s="30">
        <v>102251</v>
      </c>
      <c r="D164">
        <f t="shared" si="1"/>
        <v>204502</v>
      </c>
    </row>
    <row r="165" spans="2:7" x14ac:dyDescent="0.25">
      <c r="B165" s="30">
        <v>3</v>
      </c>
      <c r="C165" s="30">
        <v>14424</v>
      </c>
      <c r="D165">
        <f t="shared" si="1"/>
        <v>43272</v>
      </c>
    </row>
    <row r="166" spans="2:7" x14ac:dyDescent="0.25">
      <c r="B166" s="30">
        <v>4</v>
      </c>
      <c r="C166" s="30">
        <v>2927</v>
      </c>
      <c r="D166">
        <f t="shared" si="1"/>
        <v>11708</v>
      </c>
      <c r="F166" t="s">
        <v>226</v>
      </c>
    </row>
    <row r="167" spans="2:7" x14ac:dyDescent="0.25">
      <c r="B167" s="30">
        <v>5</v>
      </c>
      <c r="C167" s="30">
        <v>1137</v>
      </c>
      <c r="D167">
        <f t="shared" si="1"/>
        <v>5685</v>
      </c>
      <c r="F167" s="29" t="s">
        <v>133</v>
      </c>
      <c r="G167" s="29" t="s">
        <v>225</v>
      </c>
    </row>
    <row r="168" spans="2:7" x14ac:dyDescent="0.25">
      <c r="B168" s="30">
        <v>6</v>
      </c>
      <c r="C168" s="30">
        <v>186</v>
      </c>
      <c r="D168">
        <f t="shared" si="1"/>
        <v>1116</v>
      </c>
      <c r="F168" s="30">
        <v>1</v>
      </c>
      <c r="G168" s="30">
        <v>848161</v>
      </c>
    </row>
    <row r="169" spans="2:7" x14ac:dyDescent="0.25">
      <c r="D169">
        <f>SUM(D161:D168)</f>
        <v>851470</v>
      </c>
      <c r="F169" s="30">
        <v>2</v>
      </c>
      <c r="G169" s="30">
        <v>5912452</v>
      </c>
    </row>
    <row r="172" spans="2:7" x14ac:dyDescent="0.25">
      <c r="B172" s="29" t="s">
        <v>224</v>
      </c>
      <c r="C172" s="29" t="s">
        <v>148</v>
      </c>
    </row>
    <row r="173" spans="2:7" x14ac:dyDescent="0.25">
      <c r="B173" s="33"/>
      <c r="C173" s="30">
        <v>244882</v>
      </c>
      <c r="D173">
        <f t="shared" ref="D173:D178" si="2">C173*B173</f>
        <v>0</v>
      </c>
    </row>
    <row r="174" spans="2:7" x14ac:dyDescent="0.25">
      <c r="B174" s="30">
        <v>0</v>
      </c>
      <c r="C174" s="30">
        <v>2615227</v>
      </c>
      <c r="D174">
        <f t="shared" si="2"/>
        <v>0</v>
      </c>
    </row>
    <row r="175" spans="2:7" x14ac:dyDescent="0.25">
      <c r="B175" s="30">
        <v>1</v>
      </c>
      <c r="C175" s="30">
        <v>170553</v>
      </c>
      <c r="D175">
        <f t="shared" si="2"/>
        <v>170553</v>
      </c>
    </row>
    <row r="176" spans="2:7" x14ac:dyDescent="0.25">
      <c r="B176" s="30">
        <v>2</v>
      </c>
      <c r="C176" s="30">
        <v>12026</v>
      </c>
      <c r="D176">
        <f t="shared" si="2"/>
        <v>24052</v>
      </c>
      <c r="F176" t="s">
        <v>226</v>
      </c>
    </row>
    <row r="177" spans="1:7" x14ac:dyDescent="0.25">
      <c r="B177" s="30">
        <v>3</v>
      </c>
      <c r="C177" s="30">
        <v>2579</v>
      </c>
      <c r="D177">
        <f t="shared" si="2"/>
        <v>7737</v>
      </c>
      <c r="F177" s="29" t="s">
        <v>228</v>
      </c>
      <c r="G177" s="29" t="s">
        <v>225</v>
      </c>
    </row>
    <row r="178" spans="1:7" x14ac:dyDescent="0.25">
      <c r="B178" s="30">
        <v>4</v>
      </c>
      <c r="C178" s="30">
        <v>600</v>
      </c>
      <c r="D178">
        <f t="shared" si="2"/>
        <v>2400</v>
      </c>
      <c r="F178" s="32" t="s">
        <v>229</v>
      </c>
      <c r="G178" s="30">
        <v>6553518</v>
      </c>
    </row>
    <row r="179" spans="1:7" x14ac:dyDescent="0.25">
      <c r="D179">
        <f>SUM(D171:D178)</f>
        <v>204742</v>
      </c>
      <c r="F179" s="32" t="s">
        <v>230</v>
      </c>
      <c r="G179" s="30">
        <v>207095</v>
      </c>
    </row>
    <row r="181" spans="1:7" x14ac:dyDescent="0.25">
      <c r="B181" s="29" t="s">
        <v>231</v>
      </c>
      <c r="C181" s="29" t="s">
        <v>148</v>
      </c>
    </row>
    <row r="182" spans="1:7" x14ac:dyDescent="0.25">
      <c r="B182" s="33"/>
      <c r="C182" s="30">
        <v>244882</v>
      </c>
      <c r="D182">
        <f t="shared" ref="D182:D188" si="3">C182*B182</f>
        <v>0</v>
      </c>
    </row>
    <row r="183" spans="1:7" x14ac:dyDescent="0.25">
      <c r="B183" s="30">
        <v>0</v>
      </c>
      <c r="C183" s="30">
        <v>2702519</v>
      </c>
      <c r="D183">
        <f t="shared" si="3"/>
        <v>0</v>
      </c>
    </row>
    <row r="184" spans="1:7" x14ac:dyDescent="0.25">
      <c r="B184" s="30">
        <v>1</v>
      </c>
      <c r="C184" s="30">
        <v>92602</v>
      </c>
      <c r="D184">
        <f t="shared" si="3"/>
        <v>92602</v>
      </c>
    </row>
    <row r="185" spans="1:7" x14ac:dyDescent="0.25">
      <c r="B185" s="30">
        <v>2</v>
      </c>
      <c r="C185" s="30">
        <v>5041</v>
      </c>
      <c r="D185">
        <f t="shared" si="3"/>
        <v>10082</v>
      </c>
    </row>
    <row r="186" spans="1:7" x14ac:dyDescent="0.25">
      <c r="B186" s="30">
        <v>3</v>
      </c>
      <c r="C186" s="30">
        <v>372</v>
      </c>
      <c r="D186">
        <f t="shared" si="3"/>
        <v>1116</v>
      </c>
      <c r="F186" t="s">
        <v>226</v>
      </c>
    </row>
    <row r="187" spans="1:7" x14ac:dyDescent="0.25">
      <c r="B187" s="30">
        <v>4</v>
      </c>
      <c r="C187" s="50">
        <v>310</v>
      </c>
      <c r="D187">
        <f t="shared" si="3"/>
        <v>1240</v>
      </c>
      <c r="F187" s="29" t="s">
        <v>228</v>
      </c>
      <c r="G187" s="29" t="s">
        <v>225</v>
      </c>
    </row>
    <row r="188" spans="1:7" x14ac:dyDescent="0.25">
      <c r="B188" s="30">
        <v>5</v>
      </c>
      <c r="C188" s="30">
        <v>141</v>
      </c>
      <c r="D188">
        <f t="shared" si="3"/>
        <v>705</v>
      </c>
      <c r="F188" s="32" t="s">
        <v>229</v>
      </c>
      <c r="G188" s="30">
        <v>6654616</v>
      </c>
    </row>
    <row r="189" spans="1:7" x14ac:dyDescent="0.25">
      <c r="D189">
        <f>SUM(D182:D188)</f>
        <v>105745</v>
      </c>
      <c r="F189" s="32" t="s">
        <v>230</v>
      </c>
      <c r="G189" s="30">
        <v>105997</v>
      </c>
    </row>
    <row r="191" spans="1:7" x14ac:dyDescent="0.25">
      <c r="A191" t="s">
        <v>237</v>
      </c>
      <c r="C191">
        <v>325889</v>
      </c>
    </row>
    <row r="192" spans="1:7" x14ac:dyDescent="0.25">
      <c r="A192" t="s">
        <v>238</v>
      </c>
      <c r="C192">
        <v>311920</v>
      </c>
      <c r="D192">
        <f>C191-C192</f>
        <v>13969</v>
      </c>
    </row>
    <row r="193" spans="1:7" x14ac:dyDescent="0.25">
      <c r="A193" t="s">
        <v>239</v>
      </c>
      <c r="C193">
        <v>283598</v>
      </c>
      <c r="D193">
        <f>C192-C193</f>
        <v>28322</v>
      </c>
    </row>
    <row r="194" spans="1:7" x14ac:dyDescent="0.25">
      <c r="A194" t="s">
        <v>240</v>
      </c>
      <c r="C194">
        <v>262522</v>
      </c>
      <c r="D194">
        <f>C193-C194</f>
        <v>21076</v>
      </c>
    </row>
    <row r="195" spans="1:7" x14ac:dyDescent="0.25">
      <c r="A195" t="s">
        <v>241</v>
      </c>
      <c r="C195">
        <v>256223</v>
      </c>
      <c r="D195">
        <f>C194-C195</f>
        <v>6299</v>
      </c>
    </row>
    <row r="196" spans="1:7" x14ac:dyDescent="0.25">
      <c r="B196" t="s">
        <v>242</v>
      </c>
      <c r="C196">
        <v>102548</v>
      </c>
      <c r="E196" t="s">
        <v>243</v>
      </c>
      <c r="F196">
        <v>92653</v>
      </c>
      <c r="G196" t="s">
        <v>245</v>
      </c>
    </row>
    <row r="197" spans="1:7" x14ac:dyDescent="0.25">
      <c r="B197" t="s">
        <v>244</v>
      </c>
      <c r="C197">
        <v>153675</v>
      </c>
    </row>
    <row r="198" spans="1:7" x14ac:dyDescent="0.25">
      <c r="B198" t="s">
        <v>246</v>
      </c>
      <c r="C198">
        <v>65449</v>
      </c>
    </row>
    <row r="199" spans="1:7" x14ac:dyDescent="0.25">
      <c r="B199" t="s">
        <v>247</v>
      </c>
      <c r="C199">
        <v>88226</v>
      </c>
    </row>
    <row r="200" spans="1:7" x14ac:dyDescent="0.25">
      <c r="B200" t="s">
        <v>248</v>
      </c>
      <c r="C200">
        <v>10150</v>
      </c>
    </row>
    <row r="201" spans="1:7" x14ac:dyDescent="0.25">
      <c r="B201" t="s">
        <v>249</v>
      </c>
      <c r="C201">
        <v>78076</v>
      </c>
    </row>
    <row r="202" spans="1:7" x14ac:dyDescent="0.25">
      <c r="B202" t="s">
        <v>250</v>
      </c>
      <c r="C202">
        <v>53652</v>
      </c>
    </row>
    <row r="203" spans="1:7" x14ac:dyDescent="0.25">
      <c r="B203" t="s">
        <v>251</v>
      </c>
      <c r="C203">
        <v>24424</v>
      </c>
    </row>
    <row r="204" spans="1:7" x14ac:dyDescent="0.25">
      <c r="B204" t="s">
        <v>252</v>
      </c>
      <c r="C204" s="30">
        <v>5410</v>
      </c>
    </row>
    <row r="205" spans="1:7" x14ac:dyDescent="0.25">
      <c r="B205" t="s">
        <v>253</v>
      </c>
      <c r="C205" s="30">
        <v>19014</v>
      </c>
    </row>
    <row r="206" spans="1:7" x14ac:dyDescent="0.25">
      <c r="C206" s="30"/>
    </row>
    <row r="207" spans="1:7" x14ac:dyDescent="0.25">
      <c r="A207" t="s">
        <v>237</v>
      </c>
      <c r="C207">
        <v>325889</v>
      </c>
    </row>
    <row r="208" spans="1:7" x14ac:dyDescent="0.25">
      <c r="A208" t="s">
        <v>238</v>
      </c>
      <c r="C208">
        <v>311920</v>
      </c>
    </row>
    <row r="209" spans="1:3" x14ac:dyDescent="0.25">
      <c r="A209" t="s">
        <v>239</v>
      </c>
      <c r="C209">
        <v>283598</v>
      </c>
    </row>
    <row r="210" spans="1:3" x14ac:dyDescent="0.25">
      <c r="A210" t="s">
        <v>240</v>
      </c>
      <c r="C210">
        <v>262522</v>
      </c>
    </row>
    <row r="211" spans="1:3" x14ac:dyDescent="0.25">
      <c r="A211" t="s">
        <v>241</v>
      </c>
      <c r="C211">
        <v>256223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A6DC7-979B-4330-A294-A639C7D8DA61}">
  <dimension ref="A1:CD85"/>
  <sheetViews>
    <sheetView topLeftCell="A49" zoomScaleNormal="100" workbookViewId="0">
      <selection activeCell="A62" sqref="A62:XFD62"/>
    </sheetView>
  </sheetViews>
  <sheetFormatPr defaultRowHeight="15" x14ac:dyDescent="0.25"/>
  <cols>
    <col min="1" max="1" width="53.7109375" customWidth="1"/>
    <col min="2" max="2" width="36.42578125" customWidth="1"/>
    <col min="3" max="3" width="34.5703125" customWidth="1"/>
    <col min="4" max="4" width="33.5703125" bestFit="1" customWidth="1"/>
    <col min="5" max="5" width="42" customWidth="1"/>
  </cols>
  <sheetData>
    <row r="1" spans="1:82" x14ac:dyDescent="0.25">
      <c r="A1" s="18" t="s">
        <v>2074</v>
      </c>
    </row>
    <row r="2" spans="1:82" x14ac:dyDescent="0.25">
      <c r="A2" t="s">
        <v>2075</v>
      </c>
    </row>
    <row r="4" spans="1:82" x14ac:dyDescent="0.25">
      <c r="A4" t="s">
        <v>2068</v>
      </c>
    </row>
    <row r="5" spans="1:82" s="1" customFormat="1" ht="30" x14ac:dyDescent="0.25">
      <c r="A5" s="103" t="s">
        <v>107</v>
      </c>
      <c r="B5" s="103" t="s">
        <v>2066</v>
      </c>
      <c r="C5" s="103" t="s">
        <v>2046</v>
      </c>
      <c r="D5" s="103" t="s">
        <v>2045</v>
      </c>
      <c r="E5" s="103" t="s">
        <v>148</v>
      </c>
    </row>
    <row r="6" spans="1:82" x14ac:dyDescent="0.25">
      <c r="A6" s="97" t="s">
        <v>108</v>
      </c>
      <c r="B6" s="101">
        <v>325889</v>
      </c>
      <c r="C6" s="98">
        <v>311289</v>
      </c>
      <c r="D6" s="97" t="s">
        <v>108</v>
      </c>
      <c r="E6" s="101">
        <v>328553</v>
      </c>
    </row>
    <row r="7" spans="1:82" x14ac:dyDescent="0.25">
      <c r="A7" s="97" t="s">
        <v>109</v>
      </c>
      <c r="B7" s="98">
        <v>182855</v>
      </c>
      <c r="C7" s="98">
        <v>191307</v>
      </c>
      <c r="D7" s="97" t="s">
        <v>109</v>
      </c>
      <c r="E7" s="98">
        <v>180552</v>
      </c>
    </row>
    <row r="8" spans="1:82" x14ac:dyDescent="0.25">
      <c r="A8" s="97" t="s">
        <v>110</v>
      </c>
      <c r="B8" s="98">
        <v>396756</v>
      </c>
      <c r="C8" s="98">
        <v>368421</v>
      </c>
      <c r="D8" s="97" t="s">
        <v>110</v>
      </c>
      <c r="E8" s="98">
        <v>386931</v>
      </c>
    </row>
    <row r="9" spans="1:82" x14ac:dyDescent="0.25">
      <c r="A9" s="97" t="s">
        <v>111</v>
      </c>
      <c r="B9" s="98">
        <v>149988</v>
      </c>
      <c r="C9" s="98">
        <v>162394</v>
      </c>
      <c r="D9" s="97" t="s">
        <v>111</v>
      </c>
      <c r="E9" s="98">
        <v>159452</v>
      </c>
    </row>
    <row r="11" spans="1:82" x14ac:dyDescent="0.25">
      <c r="A11" s="55" t="s">
        <v>2069</v>
      </c>
    </row>
    <row r="12" spans="1:82" x14ac:dyDescent="0.25">
      <c r="A12" t="s">
        <v>334</v>
      </c>
    </row>
    <row r="13" spans="1:82" x14ac:dyDescent="0.25">
      <c r="A13" s="51" t="s">
        <v>107</v>
      </c>
      <c r="B13" s="51" t="s">
        <v>148</v>
      </c>
      <c r="C13" s="51" t="s">
        <v>254</v>
      </c>
      <c r="D13" s="51" t="s">
        <v>255</v>
      </c>
      <c r="E13" s="51" t="s">
        <v>256</v>
      </c>
      <c r="F13" s="51" t="s">
        <v>257</v>
      </c>
      <c r="G13" s="51" t="s">
        <v>258</v>
      </c>
      <c r="H13" s="51" t="s">
        <v>259</v>
      </c>
      <c r="I13" s="51" t="s">
        <v>260</v>
      </c>
      <c r="J13" s="51" t="s">
        <v>261</v>
      </c>
      <c r="K13" s="51" t="s">
        <v>262</v>
      </c>
      <c r="L13" s="51" t="s">
        <v>263</v>
      </c>
      <c r="M13" s="51" t="s">
        <v>264</v>
      </c>
      <c r="N13" s="51" t="s">
        <v>265</v>
      </c>
      <c r="O13" s="51" t="s">
        <v>266</v>
      </c>
      <c r="P13" s="51" t="s">
        <v>267</v>
      </c>
      <c r="Q13" s="51" t="s">
        <v>268</v>
      </c>
      <c r="R13" s="51" t="s">
        <v>269</v>
      </c>
      <c r="S13" s="51" t="s">
        <v>270</v>
      </c>
      <c r="T13" s="51" t="s">
        <v>271</v>
      </c>
      <c r="U13" s="51" t="s">
        <v>272</v>
      </c>
      <c r="V13" s="51" t="s">
        <v>273</v>
      </c>
      <c r="W13" s="51" t="s">
        <v>274</v>
      </c>
      <c r="X13" s="51" t="s">
        <v>275</v>
      </c>
      <c r="Y13" s="51" t="s">
        <v>276</v>
      </c>
      <c r="Z13" s="51" t="s">
        <v>277</v>
      </c>
      <c r="AA13" s="51" t="s">
        <v>278</v>
      </c>
      <c r="AB13" s="51" t="s">
        <v>279</v>
      </c>
      <c r="AC13" s="51" t="s">
        <v>280</v>
      </c>
      <c r="AD13" s="51" t="s">
        <v>281</v>
      </c>
      <c r="AE13" s="51" t="s">
        <v>282</v>
      </c>
      <c r="AF13" s="51" t="s">
        <v>283</v>
      </c>
      <c r="AG13" s="51" t="s">
        <v>284</v>
      </c>
      <c r="AH13" s="51" t="s">
        <v>285</v>
      </c>
      <c r="AI13" s="51" t="s">
        <v>286</v>
      </c>
      <c r="AJ13" s="51" t="s">
        <v>287</v>
      </c>
      <c r="AK13" s="51" t="s">
        <v>288</v>
      </c>
      <c r="AL13" s="51" t="s">
        <v>289</v>
      </c>
      <c r="AM13" s="51" t="s">
        <v>290</v>
      </c>
      <c r="AN13" s="51" t="s">
        <v>291</v>
      </c>
      <c r="AO13" s="51" t="s">
        <v>292</v>
      </c>
      <c r="AP13" s="51" t="s">
        <v>293</v>
      </c>
      <c r="AQ13" s="51" t="s">
        <v>294</v>
      </c>
      <c r="AR13" s="51" t="s">
        <v>295</v>
      </c>
      <c r="AS13" s="51" t="s">
        <v>296</v>
      </c>
      <c r="AT13" s="51" t="s">
        <v>297</v>
      </c>
      <c r="AU13" s="51" t="s">
        <v>298</v>
      </c>
      <c r="AV13" s="51" t="s">
        <v>299</v>
      </c>
      <c r="AW13" s="51" t="s">
        <v>300</v>
      </c>
      <c r="AX13" s="51" t="s">
        <v>301</v>
      </c>
      <c r="AY13" s="51" t="s">
        <v>302</v>
      </c>
      <c r="AZ13" s="51" t="s">
        <v>303</v>
      </c>
      <c r="BA13" s="51" t="s">
        <v>304</v>
      </c>
      <c r="BB13" s="51" t="s">
        <v>305</v>
      </c>
      <c r="BC13" s="51" t="s">
        <v>306</v>
      </c>
      <c r="BD13" s="51" t="s">
        <v>307</v>
      </c>
      <c r="BE13" s="51" t="s">
        <v>308</v>
      </c>
      <c r="BF13" s="51" t="s">
        <v>309</v>
      </c>
      <c r="BG13" s="51" t="s">
        <v>310</v>
      </c>
      <c r="BH13" s="51" t="s">
        <v>311</v>
      </c>
      <c r="BI13" s="51" t="s">
        <v>312</v>
      </c>
      <c r="BJ13" s="51" t="s">
        <v>313</v>
      </c>
      <c r="BK13" s="51" t="s">
        <v>314</v>
      </c>
      <c r="BL13" s="51" t="s">
        <v>315</v>
      </c>
      <c r="BM13" s="51" t="s">
        <v>316</v>
      </c>
      <c r="BN13" s="51" t="s">
        <v>317</v>
      </c>
      <c r="BO13" s="51" t="s">
        <v>318</v>
      </c>
      <c r="BP13" s="51" t="s">
        <v>319</v>
      </c>
      <c r="BQ13" s="51" t="s">
        <v>320</v>
      </c>
      <c r="BR13" s="51" t="s">
        <v>321</v>
      </c>
      <c r="BS13" s="51" t="s">
        <v>322</v>
      </c>
      <c r="BT13" s="51" t="s">
        <v>323</v>
      </c>
      <c r="BU13" s="51" t="s">
        <v>324</v>
      </c>
      <c r="BV13" s="51" t="s">
        <v>325</v>
      </c>
      <c r="BW13" s="51" t="s">
        <v>326</v>
      </c>
      <c r="BX13" s="51" t="s">
        <v>327</v>
      </c>
      <c r="BY13" s="51" t="s">
        <v>328</v>
      </c>
      <c r="BZ13" s="51" t="s">
        <v>329</v>
      </c>
      <c r="CA13" s="51" t="s">
        <v>330</v>
      </c>
      <c r="CB13" s="51" t="s">
        <v>331</v>
      </c>
      <c r="CC13" s="51" t="s">
        <v>332</v>
      </c>
      <c r="CD13" s="51" t="s">
        <v>333</v>
      </c>
    </row>
    <row r="14" spans="1:82" x14ac:dyDescent="0.25">
      <c r="A14" s="52" t="s">
        <v>108</v>
      </c>
      <c r="B14" s="53">
        <v>325889</v>
      </c>
      <c r="C14" s="53">
        <v>322739</v>
      </c>
      <c r="D14" s="53">
        <v>320835</v>
      </c>
      <c r="E14" s="53">
        <v>326165</v>
      </c>
      <c r="F14" s="53">
        <v>330683</v>
      </c>
      <c r="G14" s="53">
        <v>320499</v>
      </c>
      <c r="H14" s="53">
        <v>324324</v>
      </c>
      <c r="I14" s="53">
        <v>324856</v>
      </c>
      <c r="J14" s="53">
        <v>326791</v>
      </c>
      <c r="K14" s="53">
        <v>317442</v>
      </c>
      <c r="L14" s="53">
        <v>328950</v>
      </c>
      <c r="M14" s="53">
        <v>324093</v>
      </c>
      <c r="N14" s="53">
        <v>322047</v>
      </c>
      <c r="O14" s="53">
        <v>321311</v>
      </c>
      <c r="P14" s="53">
        <v>329370</v>
      </c>
      <c r="Q14" s="53">
        <v>323591</v>
      </c>
      <c r="R14" s="53">
        <v>331206</v>
      </c>
      <c r="S14" s="53">
        <v>333497</v>
      </c>
      <c r="T14" s="53">
        <v>327932</v>
      </c>
      <c r="U14" s="53">
        <v>329847</v>
      </c>
      <c r="V14" s="53">
        <v>331242</v>
      </c>
      <c r="W14" s="53">
        <v>319918</v>
      </c>
      <c r="X14" s="53">
        <v>324016</v>
      </c>
      <c r="Y14" s="53">
        <v>322406</v>
      </c>
      <c r="Z14" s="53">
        <v>319827</v>
      </c>
      <c r="AA14" s="53">
        <v>328929</v>
      </c>
      <c r="AB14" s="53">
        <v>318834</v>
      </c>
      <c r="AC14" s="53">
        <v>326032</v>
      </c>
      <c r="AD14" s="53">
        <v>322154</v>
      </c>
      <c r="AE14" s="53">
        <v>324566</v>
      </c>
      <c r="AF14" s="53">
        <v>331699</v>
      </c>
      <c r="AG14" s="53">
        <v>324970</v>
      </c>
      <c r="AH14" s="53">
        <v>332029</v>
      </c>
      <c r="AI14" s="53">
        <v>329822</v>
      </c>
      <c r="AJ14" s="53">
        <v>325004</v>
      </c>
      <c r="AK14" s="53">
        <v>316896</v>
      </c>
      <c r="AL14" s="53">
        <v>325159</v>
      </c>
      <c r="AM14" s="53">
        <v>331166</v>
      </c>
      <c r="AN14" s="53">
        <v>326282</v>
      </c>
      <c r="AO14" s="53">
        <v>333474</v>
      </c>
      <c r="AP14" s="53">
        <v>328749</v>
      </c>
      <c r="AQ14" s="53">
        <v>324903</v>
      </c>
      <c r="AR14" s="53">
        <v>329001</v>
      </c>
      <c r="AS14" s="53">
        <v>327842</v>
      </c>
      <c r="AT14" s="53">
        <v>325116</v>
      </c>
      <c r="AU14" s="53">
        <v>329725</v>
      </c>
      <c r="AV14" s="53">
        <v>329548</v>
      </c>
      <c r="AW14" s="53">
        <v>323227</v>
      </c>
      <c r="AX14" s="53">
        <v>328846</v>
      </c>
      <c r="AY14" s="53">
        <v>325429</v>
      </c>
      <c r="AZ14" s="53">
        <v>327765</v>
      </c>
      <c r="BA14" s="53">
        <v>323907</v>
      </c>
      <c r="BB14" s="53">
        <v>318192</v>
      </c>
      <c r="BC14" s="53">
        <v>322232</v>
      </c>
      <c r="BD14" s="53">
        <v>320454</v>
      </c>
      <c r="BE14" s="53">
        <v>330281</v>
      </c>
      <c r="BF14" s="53">
        <v>321023</v>
      </c>
      <c r="BG14" s="53">
        <v>325177</v>
      </c>
      <c r="BH14" s="53">
        <v>336421</v>
      </c>
      <c r="BI14" s="53">
        <v>321240</v>
      </c>
      <c r="BJ14" s="53">
        <v>325834</v>
      </c>
      <c r="BK14" s="53">
        <v>322434</v>
      </c>
      <c r="BL14" s="53">
        <v>323386</v>
      </c>
      <c r="BM14" s="53">
        <v>324768</v>
      </c>
      <c r="BN14" s="53">
        <v>324552</v>
      </c>
      <c r="BO14" s="53">
        <v>325801</v>
      </c>
      <c r="BP14" s="53">
        <v>332638</v>
      </c>
      <c r="BQ14" s="53">
        <v>325583</v>
      </c>
      <c r="BR14" s="53">
        <v>320061</v>
      </c>
      <c r="BS14" s="53">
        <v>322016</v>
      </c>
      <c r="BT14" s="53">
        <v>323144</v>
      </c>
      <c r="BU14" s="53">
        <v>324092</v>
      </c>
      <c r="BV14" s="53">
        <v>324799</v>
      </c>
      <c r="BW14" s="53">
        <v>326899</v>
      </c>
      <c r="BX14" s="53">
        <v>326889</v>
      </c>
      <c r="BY14" s="53">
        <v>320936</v>
      </c>
      <c r="BZ14" s="53">
        <v>322625</v>
      </c>
      <c r="CA14" s="53">
        <v>331383</v>
      </c>
      <c r="CB14" s="53">
        <v>328735</v>
      </c>
      <c r="CC14" s="53">
        <v>328967</v>
      </c>
      <c r="CD14" s="53">
        <v>324295</v>
      </c>
    </row>
    <row r="15" spans="1:82" x14ac:dyDescent="0.25">
      <c r="A15" s="52" t="s">
        <v>109</v>
      </c>
      <c r="B15" s="53">
        <v>182855</v>
      </c>
      <c r="C15" s="53">
        <v>185084</v>
      </c>
      <c r="D15" s="53">
        <v>182528</v>
      </c>
      <c r="E15" s="53">
        <v>183615</v>
      </c>
      <c r="F15" s="53">
        <v>181847</v>
      </c>
      <c r="G15" s="53">
        <v>182536</v>
      </c>
      <c r="H15" s="53">
        <v>185711</v>
      </c>
      <c r="I15" s="53">
        <v>183293</v>
      </c>
      <c r="J15" s="53">
        <v>183482</v>
      </c>
      <c r="K15" s="53">
        <v>186276</v>
      </c>
      <c r="L15" s="53">
        <v>185511</v>
      </c>
      <c r="M15" s="53">
        <v>180442</v>
      </c>
      <c r="N15" s="53">
        <v>180486</v>
      </c>
      <c r="O15" s="53">
        <v>186983</v>
      </c>
      <c r="P15" s="53">
        <v>184663</v>
      </c>
      <c r="Q15" s="53">
        <v>181273</v>
      </c>
      <c r="R15" s="53">
        <v>183171</v>
      </c>
      <c r="S15" s="53">
        <v>179632</v>
      </c>
      <c r="T15" s="53">
        <v>184639</v>
      </c>
      <c r="U15" s="53">
        <v>185149</v>
      </c>
      <c r="V15" s="53">
        <v>178193</v>
      </c>
      <c r="W15" s="53">
        <v>184557</v>
      </c>
      <c r="X15" s="53">
        <v>181188</v>
      </c>
      <c r="Y15" s="53">
        <v>186043</v>
      </c>
      <c r="Z15" s="53">
        <v>181609</v>
      </c>
      <c r="AA15" s="53">
        <v>178941</v>
      </c>
      <c r="AB15" s="53">
        <v>178392</v>
      </c>
      <c r="AC15" s="53">
        <v>183694</v>
      </c>
      <c r="AD15" s="53">
        <v>186559</v>
      </c>
      <c r="AE15" s="53">
        <v>183316</v>
      </c>
      <c r="AF15" s="53">
        <v>181517</v>
      </c>
      <c r="AG15" s="53">
        <v>180159</v>
      </c>
      <c r="AH15" s="53">
        <v>187837</v>
      </c>
      <c r="AI15" s="53">
        <v>183044</v>
      </c>
      <c r="AJ15" s="53">
        <v>186398</v>
      </c>
      <c r="AK15" s="53">
        <v>184682</v>
      </c>
      <c r="AL15" s="53">
        <v>177312</v>
      </c>
      <c r="AM15" s="53">
        <v>183648</v>
      </c>
      <c r="AN15" s="53">
        <v>179752</v>
      </c>
      <c r="AO15" s="53">
        <v>179815</v>
      </c>
      <c r="AP15" s="53">
        <v>185672</v>
      </c>
      <c r="AQ15" s="53">
        <v>186343</v>
      </c>
      <c r="AR15" s="53">
        <v>182093</v>
      </c>
      <c r="AS15" s="53">
        <v>181584</v>
      </c>
      <c r="AT15" s="53">
        <v>181111</v>
      </c>
      <c r="AU15" s="53">
        <v>183642</v>
      </c>
      <c r="AV15" s="53">
        <v>181795</v>
      </c>
      <c r="AW15" s="53">
        <v>177015</v>
      </c>
      <c r="AX15" s="53">
        <v>181332</v>
      </c>
      <c r="AY15" s="53">
        <v>183720</v>
      </c>
      <c r="AZ15" s="53">
        <v>183390</v>
      </c>
      <c r="BA15" s="53">
        <v>182578</v>
      </c>
      <c r="BB15" s="53">
        <v>185333</v>
      </c>
      <c r="BC15" s="53">
        <v>181618</v>
      </c>
      <c r="BD15" s="53">
        <v>185416</v>
      </c>
      <c r="BE15" s="53">
        <v>182623</v>
      </c>
      <c r="BF15" s="53">
        <v>184794</v>
      </c>
      <c r="BG15" s="53">
        <v>187163</v>
      </c>
      <c r="BH15" s="53">
        <v>177284</v>
      </c>
      <c r="BI15" s="53">
        <v>182337</v>
      </c>
      <c r="BJ15" s="53">
        <v>182217</v>
      </c>
      <c r="BK15" s="53">
        <v>187307</v>
      </c>
      <c r="BL15" s="53">
        <v>180039</v>
      </c>
      <c r="BM15" s="53">
        <v>183863</v>
      </c>
      <c r="BN15" s="53">
        <v>185163</v>
      </c>
      <c r="BO15" s="53">
        <v>176169</v>
      </c>
      <c r="BP15" s="53">
        <v>181600</v>
      </c>
      <c r="BQ15" s="53">
        <v>180485</v>
      </c>
      <c r="BR15" s="53">
        <v>185997</v>
      </c>
      <c r="BS15" s="53">
        <v>182504</v>
      </c>
      <c r="BT15" s="53">
        <v>181281</v>
      </c>
      <c r="BU15" s="53">
        <v>183546</v>
      </c>
      <c r="BV15" s="53">
        <v>182908</v>
      </c>
      <c r="BW15" s="53">
        <v>182182</v>
      </c>
      <c r="BX15" s="53">
        <v>186411</v>
      </c>
      <c r="BY15" s="53">
        <v>184488</v>
      </c>
      <c r="BZ15" s="53">
        <v>186282</v>
      </c>
      <c r="CA15" s="53">
        <v>183651</v>
      </c>
      <c r="CB15" s="53">
        <v>179763</v>
      </c>
      <c r="CC15" s="53">
        <v>183357</v>
      </c>
      <c r="CD15" s="53">
        <v>181860</v>
      </c>
    </row>
    <row r="16" spans="1:82" x14ac:dyDescent="0.25">
      <c r="A16" s="52" t="s">
        <v>110</v>
      </c>
      <c r="B16" s="53">
        <v>396756</v>
      </c>
      <c r="C16" s="53">
        <v>390607</v>
      </c>
      <c r="D16" s="53">
        <v>398825</v>
      </c>
      <c r="E16" s="53">
        <v>399216</v>
      </c>
      <c r="F16" s="53">
        <v>395829</v>
      </c>
      <c r="G16" s="53">
        <v>397221</v>
      </c>
      <c r="H16" s="53">
        <v>397239</v>
      </c>
      <c r="I16" s="53">
        <v>396720</v>
      </c>
      <c r="J16" s="53">
        <v>403262</v>
      </c>
      <c r="K16" s="53">
        <v>397499</v>
      </c>
      <c r="L16" s="53">
        <v>392540</v>
      </c>
      <c r="M16" s="53">
        <v>403903</v>
      </c>
      <c r="N16" s="53">
        <v>400638</v>
      </c>
      <c r="O16" s="53">
        <v>393212</v>
      </c>
      <c r="P16" s="53">
        <v>391222</v>
      </c>
      <c r="Q16" s="53">
        <v>397413</v>
      </c>
      <c r="R16" s="53">
        <v>398042</v>
      </c>
      <c r="S16" s="53">
        <v>394146</v>
      </c>
      <c r="T16" s="53">
        <v>392674</v>
      </c>
      <c r="U16" s="53">
        <v>387281</v>
      </c>
      <c r="V16" s="53">
        <v>395447</v>
      </c>
      <c r="W16" s="53">
        <v>392519</v>
      </c>
      <c r="X16" s="53">
        <v>400074</v>
      </c>
      <c r="Y16" s="53">
        <v>397436</v>
      </c>
      <c r="Z16" s="53">
        <v>396411</v>
      </c>
      <c r="AA16" s="53">
        <v>397735</v>
      </c>
      <c r="AB16" s="53">
        <v>399537</v>
      </c>
      <c r="AC16" s="53">
        <v>394126</v>
      </c>
      <c r="AD16" s="53">
        <v>393995</v>
      </c>
      <c r="AE16" s="53">
        <v>399371</v>
      </c>
      <c r="AF16" s="53">
        <v>397141</v>
      </c>
      <c r="AG16" s="53">
        <v>395504</v>
      </c>
      <c r="AH16" s="53">
        <v>393603</v>
      </c>
      <c r="AI16" s="53">
        <v>396841</v>
      </c>
      <c r="AJ16" s="53">
        <v>394937</v>
      </c>
      <c r="AK16" s="53">
        <v>393141</v>
      </c>
      <c r="AL16" s="53">
        <v>398608</v>
      </c>
      <c r="AM16" s="53">
        <v>399731</v>
      </c>
      <c r="AN16" s="53">
        <v>401555</v>
      </c>
      <c r="AO16" s="53">
        <v>396590</v>
      </c>
      <c r="AP16" s="53">
        <v>400284</v>
      </c>
      <c r="AQ16" s="53">
        <v>393208</v>
      </c>
      <c r="AR16" s="53">
        <v>396932</v>
      </c>
      <c r="AS16" s="53">
        <v>400493</v>
      </c>
      <c r="AT16" s="53">
        <v>395786</v>
      </c>
      <c r="AU16" s="53">
        <v>397762</v>
      </c>
      <c r="AV16" s="53">
        <v>391646</v>
      </c>
      <c r="AW16" s="53">
        <v>397815</v>
      </c>
      <c r="AX16" s="53">
        <v>396084</v>
      </c>
      <c r="AY16" s="53">
        <v>398872</v>
      </c>
      <c r="AZ16" s="53">
        <v>396156</v>
      </c>
      <c r="BA16" s="53">
        <v>399228</v>
      </c>
      <c r="BB16" s="53">
        <v>401066</v>
      </c>
      <c r="BC16" s="53">
        <v>399607</v>
      </c>
      <c r="BD16" s="53">
        <v>397545</v>
      </c>
      <c r="BE16" s="53">
        <v>389242</v>
      </c>
      <c r="BF16" s="53">
        <v>395655</v>
      </c>
      <c r="BG16" s="53">
        <v>398669</v>
      </c>
      <c r="BH16" s="53">
        <v>389462</v>
      </c>
      <c r="BI16" s="53">
        <v>399925</v>
      </c>
      <c r="BJ16" s="53">
        <v>392098</v>
      </c>
      <c r="BK16" s="53">
        <v>395572</v>
      </c>
      <c r="BL16" s="53">
        <v>398617</v>
      </c>
      <c r="BM16" s="53">
        <v>397380</v>
      </c>
      <c r="BN16" s="53">
        <v>404133</v>
      </c>
      <c r="BO16" s="53">
        <v>393987</v>
      </c>
      <c r="BP16" s="53">
        <v>393637</v>
      </c>
      <c r="BQ16" s="53">
        <v>404074</v>
      </c>
      <c r="BR16" s="53">
        <v>398441</v>
      </c>
      <c r="BS16" s="53">
        <v>396730</v>
      </c>
      <c r="BT16" s="53">
        <v>399140</v>
      </c>
      <c r="BU16" s="53">
        <v>394518</v>
      </c>
      <c r="BV16" s="53">
        <v>388211</v>
      </c>
      <c r="BW16" s="53">
        <v>397820</v>
      </c>
      <c r="BX16" s="53">
        <v>392311</v>
      </c>
      <c r="BY16" s="53">
        <v>395334</v>
      </c>
      <c r="BZ16" s="53">
        <v>394720</v>
      </c>
      <c r="CA16" s="53">
        <v>394846</v>
      </c>
      <c r="CB16" s="53">
        <v>396431</v>
      </c>
      <c r="CC16" s="53">
        <v>392857</v>
      </c>
      <c r="CD16" s="53">
        <v>395374</v>
      </c>
    </row>
    <row r="17" spans="1:82" x14ac:dyDescent="0.25">
      <c r="A17" s="52" t="s">
        <v>111</v>
      </c>
      <c r="B17" s="53">
        <v>149988</v>
      </c>
      <c r="C17" s="53">
        <v>149014</v>
      </c>
      <c r="D17" s="53">
        <v>153774</v>
      </c>
      <c r="E17" s="53">
        <v>148180</v>
      </c>
      <c r="F17" s="53">
        <v>150437</v>
      </c>
      <c r="G17" s="53">
        <v>146326</v>
      </c>
      <c r="H17" s="53">
        <v>149003</v>
      </c>
      <c r="I17" s="53">
        <v>155628</v>
      </c>
      <c r="J17" s="53">
        <v>148750</v>
      </c>
      <c r="K17" s="53">
        <v>148060</v>
      </c>
      <c r="L17" s="53">
        <v>149668</v>
      </c>
      <c r="M17" s="53">
        <v>148030</v>
      </c>
      <c r="N17" s="53">
        <v>155323</v>
      </c>
      <c r="O17" s="53">
        <v>152447</v>
      </c>
      <c r="P17" s="53">
        <v>150349</v>
      </c>
      <c r="Q17" s="53">
        <v>150024</v>
      </c>
      <c r="R17" s="53">
        <v>147325</v>
      </c>
      <c r="S17" s="53">
        <v>146455</v>
      </c>
      <c r="T17" s="53">
        <v>149517</v>
      </c>
      <c r="U17" s="53">
        <v>150549</v>
      </c>
      <c r="V17" s="53">
        <v>149311</v>
      </c>
      <c r="W17" s="53">
        <v>152023</v>
      </c>
      <c r="X17" s="53">
        <v>148144</v>
      </c>
      <c r="Y17" s="53">
        <v>150305</v>
      </c>
      <c r="Z17" s="53">
        <v>151457</v>
      </c>
      <c r="AA17" s="53">
        <v>148334</v>
      </c>
      <c r="AB17" s="53">
        <v>150634</v>
      </c>
      <c r="AC17" s="53">
        <v>153068</v>
      </c>
      <c r="AD17" s="53">
        <v>150204</v>
      </c>
      <c r="AE17" s="53">
        <v>150363</v>
      </c>
      <c r="AF17" s="53">
        <v>142880</v>
      </c>
      <c r="AG17" s="53">
        <v>149431</v>
      </c>
      <c r="AH17" s="53">
        <v>149831</v>
      </c>
      <c r="AI17" s="53">
        <v>152043</v>
      </c>
      <c r="AJ17" s="53">
        <v>149483</v>
      </c>
      <c r="AK17" s="53">
        <v>150077</v>
      </c>
      <c r="AL17" s="53">
        <v>152543</v>
      </c>
      <c r="AM17" s="53">
        <v>150091</v>
      </c>
      <c r="AN17" s="53">
        <v>148764</v>
      </c>
      <c r="AO17" s="53">
        <v>149046</v>
      </c>
      <c r="AP17" s="53">
        <v>149566</v>
      </c>
      <c r="AQ17" s="53">
        <v>150052</v>
      </c>
      <c r="AR17" s="53">
        <v>149956</v>
      </c>
      <c r="AS17" s="53">
        <v>149042</v>
      </c>
      <c r="AT17" s="53">
        <v>153420</v>
      </c>
      <c r="AU17" s="53">
        <v>149030</v>
      </c>
      <c r="AV17" s="53">
        <v>151289</v>
      </c>
      <c r="AW17" s="53">
        <v>147798</v>
      </c>
      <c r="AX17" s="53">
        <v>152445</v>
      </c>
      <c r="AY17" s="53">
        <v>146767</v>
      </c>
      <c r="AZ17" s="53">
        <v>151891</v>
      </c>
      <c r="BA17" s="53">
        <v>146868</v>
      </c>
      <c r="BB17" s="53">
        <v>149759</v>
      </c>
      <c r="BC17" s="53">
        <v>146529</v>
      </c>
      <c r="BD17" s="53">
        <v>151280</v>
      </c>
      <c r="BE17" s="53">
        <v>153235</v>
      </c>
      <c r="BF17" s="53">
        <v>149260</v>
      </c>
      <c r="BG17" s="53">
        <v>152243</v>
      </c>
      <c r="BH17" s="53">
        <v>150599</v>
      </c>
      <c r="BI17" s="53">
        <v>145506</v>
      </c>
      <c r="BJ17" s="53">
        <v>149182</v>
      </c>
      <c r="BK17" s="53">
        <v>151619</v>
      </c>
      <c r="BL17" s="53">
        <v>149639</v>
      </c>
      <c r="BM17" s="53">
        <v>150611</v>
      </c>
      <c r="BN17" s="53">
        <v>145934</v>
      </c>
      <c r="BO17" s="53">
        <v>148487</v>
      </c>
      <c r="BP17" s="53">
        <v>148818</v>
      </c>
      <c r="BQ17" s="53">
        <v>149851</v>
      </c>
      <c r="BR17" s="53">
        <v>151919</v>
      </c>
      <c r="BS17" s="53">
        <v>148400</v>
      </c>
      <c r="BT17" s="53">
        <v>151129</v>
      </c>
      <c r="BU17" s="53">
        <v>150875</v>
      </c>
      <c r="BV17" s="53">
        <v>152103</v>
      </c>
      <c r="BW17" s="53">
        <v>147741</v>
      </c>
      <c r="BX17" s="53">
        <v>153493</v>
      </c>
      <c r="BY17" s="53">
        <v>150743</v>
      </c>
      <c r="BZ17" s="53">
        <v>149850</v>
      </c>
      <c r="CA17" s="53">
        <v>147826</v>
      </c>
      <c r="CB17" s="53">
        <v>149296</v>
      </c>
      <c r="CC17" s="53">
        <v>151738</v>
      </c>
      <c r="CD17" s="53">
        <v>152171</v>
      </c>
    </row>
    <row r="18" spans="1:82" x14ac:dyDescent="0.25">
      <c r="A18" s="104" t="s">
        <v>1950</v>
      </c>
      <c r="B18" t="s">
        <v>1951</v>
      </c>
    </row>
    <row r="19" spans="1:82" x14ac:dyDescent="0.25">
      <c r="A19" s="58">
        <f>B19^0.5</f>
        <v>8216.4935708609919</v>
      </c>
      <c r="B19">
        <f>4/80*SUM(C19:CD19)</f>
        <v>67510766.600000009</v>
      </c>
      <c r="C19">
        <f>(C14-$B14)^2</f>
        <v>9922500</v>
      </c>
      <c r="D19">
        <f t="shared" ref="D19:BO20" si="0">(D14-$B14)^2</f>
        <v>25542916</v>
      </c>
      <c r="E19">
        <f t="shared" si="0"/>
        <v>76176</v>
      </c>
      <c r="F19">
        <f t="shared" si="0"/>
        <v>22982436</v>
      </c>
      <c r="G19">
        <f t="shared" si="0"/>
        <v>29052100</v>
      </c>
      <c r="H19">
        <f t="shared" si="0"/>
        <v>2449225</v>
      </c>
      <c r="I19">
        <f t="shared" si="0"/>
        <v>1067089</v>
      </c>
      <c r="J19">
        <f t="shared" si="0"/>
        <v>813604</v>
      </c>
      <c r="K19">
        <f t="shared" si="0"/>
        <v>71351809</v>
      </c>
      <c r="L19">
        <f t="shared" si="0"/>
        <v>9369721</v>
      </c>
      <c r="M19">
        <f t="shared" si="0"/>
        <v>3225616</v>
      </c>
      <c r="N19">
        <f t="shared" si="0"/>
        <v>14760964</v>
      </c>
      <c r="O19">
        <f t="shared" si="0"/>
        <v>20958084</v>
      </c>
      <c r="P19">
        <f t="shared" si="0"/>
        <v>12117361</v>
      </c>
      <c r="Q19">
        <f t="shared" si="0"/>
        <v>5280804</v>
      </c>
      <c r="R19">
        <f t="shared" si="0"/>
        <v>28270489</v>
      </c>
      <c r="S19">
        <f t="shared" si="0"/>
        <v>57881664</v>
      </c>
      <c r="T19">
        <f t="shared" si="0"/>
        <v>4173849</v>
      </c>
      <c r="U19">
        <f t="shared" si="0"/>
        <v>15665764</v>
      </c>
      <c r="V19">
        <f t="shared" si="0"/>
        <v>28654609</v>
      </c>
      <c r="W19">
        <f t="shared" si="0"/>
        <v>35652841</v>
      </c>
      <c r="X19">
        <f t="shared" si="0"/>
        <v>3508129</v>
      </c>
      <c r="Y19">
        <f t="shared" si="0"/>
        <v>12131289</v>
      </c>
      <c r="Z19">
        <f t="shared" si="0"/>
        <v>36747844</v>
      </c>
      <c r="AA19">
        <f t="shared" si="0"/>
        <v>9241600</v>
      </c>
      <c r="AB19">
        <f t="shared" si="0"/>
        <v>49773025</v>
      </c>
      <c r="AC19">
        <f t="shared" si="0"/>
        <v>20449</v>
      </c>
      <c r="AD19">
        <f t="shared" si="0"/>
        <v>13950225</v>
      </c>
      <c r="AE19">
        <f t="shared" si="0"/>
        <v>1750329</v>
      </c>
      <c r="AF19">
        <f t="shared" si="0"/>
        <v>33756100</v>
      </c>
      <c r="AG19">
        <f t="shared" si="0"/>
        <v>844561</v>
      </c>
      <c r="AH19">
        <f t="shared" si="0"/>
        <v>37699600</v>
      </c>
      <c r="AI19">
        <f t="shared" si="0"/>
        <v>15468489</v>
      </c>
      <c r="AJ19">
        <f t="shared" si="0"/>
        <v>783225</v>
      </c>
      <c r="AK19">
        <f t="shared" si="0"/>
        <v>80874049</v>
      </c>
      <c r="AL19">
        <f t="shared" si="0"/>
        <v>532900</v>
      </c>
      <c r="AM19">
        <f t="shared" si="0"/>
        <v>27846729</v>
      </c>
      <c r="AN19">
        <f t="shared" si="0"/>
        <v>154449</v>
      </c>
      <c r="AO19">
        <f t="shared" si="0"/>
        <v>57532225</v>
      </c>
      <c r="AP19">
        <f t="shared" si="0"/>
        <v>8179600</v>
      </c>
      <c r="AQ19">
        <f t="shared" si="0"/>
        <v>972196</v>
      </c>
      <c r="AR19">
        <f t="shared" si="0"/>
        <v>9684544</v>
      </c>
      <c r="AS19">
        <f t="shared" si="0"/>
        <v>3814209</v>
      </c>
      <c r="AT19">
        <f t="shared" si="0"/>
        <v>597529</v>
      </c>
      <c r="AU19">
        <f t="shared" si="0"/>
        <v>14714896</v>
      </c>
      <c r="AV19">
        <f t="shared" si="0"/>
        <v>13388281</v>
      </c>
      <c r="AW19">
        <f t="shared" si="0"/>
        <v>7086244</v>
      </c>
      <c r="AX19">
        <f t="shared" si="0"/>
        <v>8743849</v>
      </c>
      <c r="AY19">
        <f t="shared" si="0"/>
        <v>211600</v>
      </c>
      <c r="AZ19">
        <f t="shared" si="0"/>
        <v>3519376</v>
      </c>
      <c r="BA19">
        <f t="shared" si="0"/>
        <v>3928324</v>
      </c>
      <c r="BB19">
        <f t="shared" si="0"/>
        <v>59243809</v>
      </c>
      <c r="BC19">
        <f t="shared" si="0"/>
        <v>13373649</v>
      </c>
      <c r="BD19">
        <f t="shared" si="0"/>
        <v>29539225</v>
      </c>
      <c r="BE19">
        <f t="shared" si="0"/>
        <v>19289664</v>
      </c>
      <c r="BF19">
        <f t="shared" si="0"/>
        <v>23677956</v>
      </c>
      <c r="BG19">
        <f t="shared" si="0"/>
        <v>506944</v>
      </c>
      <c r="BH19">
        <f t="shared" si="0"/>
        <v>110923024</v>
      </c>
      <c r="BI19">
        <f t="shared" si="0"/>
        <v>21613201</v>
      </c>
      <c r="BJ19">
        <f t="shared" si="0"/>
        <v>3025</v>
      </c>
      <c r="BK19">
        <f t="shared" si="0"/>
        <v>11937025</v>
      </c>
      <c r="BL19">
        <f t="shared" si="0"/>
        <v>6265009</v>
      </c>
      <c r="BM19">
        <f t="shared" si="0"/>
        <v>1256641</v>
      </c>
      <c r="BN19">
        <f t="shared" si="0"/>
        <v>1787569</v>
      </c>
      <c r="BO19">
        <f t="shared" si="0"/>
        <v>7744</v>
      </c>
      <c r="BP19">
        <f t="shared" ref="BP19:CD22" si="1">(BP14-$B14)^2</f>
        <v>45549001</v>
      </c>
      <c r="BQ19">
        <f t="shared" si="1"/>
        <v>93636</v>
      </c>
      <c r="BR19">
        <f t="shared" si="1"/>
        <v>33965584</v>
      </c>
      <c r="BS19">
        <f t="shared" si="1"/>
        <v>15000129</v>
      </c>
      <c r="BT19">
        <f t="shared" si="1"/>
        <v>7535025</v>
      </c>
      <c r="BU19">
        <f t="shared" si="1"/>
        <v>3229209</v>
      </c>
      <c r="BV19">
        <f t="shared" si="1"/>
        <v>1188100</v>
      </c>
      <c r="BW19">
        <f t="shared" si="1"/>
        <v>1020100</v>
      </c>
      <c r="BX19">
        <f t="shared" si="1"/>
        <v>1000000</v>
      </c>
      <c r="BY19">
        <f t="shared" si="1"/>
        <v>24532209</v>
      </c>
      <c r="BZ19">
        <f t="shared" si="1"/>
        <v>10653696</v>
      </c>
      <c r="CA19">
        <f t="shared" si="1"/>
        <v>30184036</v>
      </c>
      <c r="CB19">
        <f t="shared" si="1"/>
        <v>8099716</v>
      </c>
      <c r="CC19">
        <f t="shared" si="1"/>
        <v>9474084</v>
      </c>
      <c r="CD19">
        <f t="shared" si="1"/>
        <v>2540836</v>
      </c>
    </row>
    <row r="20" spans="1:82" x14ac:dyDescent="0.25">
      <c r="A20" s="58">
        <f>B20^0.5</f>
        <v>5231.1381409784999</v>
      </c>
      <c r="B20">
        <f>4/80*SUM(C20:CD20)</f>
        <v>27364806.25</v>
      </c>
      <c r="C20">
        <f t="shared" ref="C20:R22" si="2">(C15-$B15)^2</f>
        <v>4968441</v>
      </c>
      <c r="D20">
        <f t="shared" si="2"/>
        <v>106929</v>
      </c>
      <c r="E20">
        <f t="shared" si="2"/>
        <v>577600</v>
      </c>
      <c r="F20">
        <f t="shared" si="2"/>
        <v>1016064</v>
      </c>
      <c r="G20">
        <f t="shared" si="2"/>
        <v>101761</v>
      </c>
      <c r="H20">
        <f t="shared" si="2"/>
        <v>8156736</v>
      </c>
      <c r="I20">
        <f t="shared" si="2"/>
        <v>191844</v>
      </c>
      <c r="J20">
        <f t="shared" si="2"/>
        <v>393129</v>
      </c>
      <c r="K20">
        <f t="shared" si="2"/>
        <v>11703241</v>
      </c>
      <c r="L20">
        <f t="shared" si="2"/>
        <v>7054336</v>
      </c>
      <c r="M20">
        <f t="shared" si="2"/>
        <v>5822569</v>
      </c>
      <c r="N20">
        <f t="shared" si="2"/>
        <v>5612161</v>
      </c>
      <c r="O20">
        <f t="shared" si="2"/>
        <v>17040384</v>
      </c>
      <c r="P20">
        <f t="shared" si="2"/>
        <v>3268864</v>
      </c>
      <c r="Q20">
        <f t="shared" si="2"/>
        <v>2502724</v>
      </c>
      <c r="R20">
        <f t="shared" si="2"/>
        <v>99856</v>
      </c>
      <c r="S20">
        <f t="shared" si="0"/>
        <v>10387729</v>
      </c>
      <c r="T20">
        <f t="shared" si="0"/>
        <v>3182656</v>
      </c>
      <c r="U20">
        <f t="shared" si="0"/>
        <v>5262436</v>
      </c>
      <c r="V20">
        <f t="shared" si="0"/>
        <v>21734244</v>
      </c>
      <c r="W20">
        <f t="shared" si="0"/>
        <v>2896804</v>
      </c>
      <c r="X20">
        <f t="shared" si="0"/>
        <v>2778889</v>
      </c>
      <c r="Y20">
        <f t="shared" si="0"/>
        <v>10163344</v>
      </c>
      <c r="Z20">
        <f t="shared" si="0"/>
        <v>1552516</v>
      </c>
      <c r="AA20">
        <f t="shared" si="0"/>
        <v>15319396</v>
      </c>
      <c r="AB20">
        <f t="shared" si="0"/>
        <v>19918369</v>
      </c>
      <c r="AC20">
        <f t="shared" si="0"/>
        <v>703921</v>
      </c>
      <c r="AD20">
        <f t="shared" si="0"/>
        <v>13719616</v>
      </c>
      <c r="AE20">
        <f t="shared" si="0"/>
        <v>212521</v>
      </c>
      <c r="AF20">
        <f t="shared" si="0"/>
        <v>1790244</v>
      </c>
      <c r="AG20">
        <f t="shared" si="0"/>
        <v>7268416</v>
      </c>
      <c r="AH20">
        <f t="shared" si="0"/>
        <v>24820324</v>
      </c>
      <c r="AI20">
        <f t="shared" si="0"/>
        <v>35721</v>
      </c>
      <c r="AJ20">
        <f t="shared" si="0"/>
        <v>12552849</v>
      </c>
      <c r="AK20">
        <f t="shared" si="0"/>
        <v>3337929</v>
      </c>
      <c r="AL20">
        <f t="shared" si="0"/>
        <v>30724849</v>
      </c>
      <c r="AM20">
        <f t="shared" si="0"/>
        <v>628849</v>
      </c>
      <c r="AN20">
        <f t="shared" si="0"/>
        <v>9628609</v>
      </c>
      <c r="AO20">
        <f t="shared" si="0"/>
        <v>9241600</v>
      </c>
      <c r="AP20">
        <f t="shared" si="0"/>
        <v>7935489</v>
      </c>
      <c r="AQ20">
        <f t="shared" si="0"/>
        <v>12166144</v>
      </c>
      <c r="AR20">
        <f t="shared" si="0"/>
        <v>580644</v>
      </c>
      <c r="AS20">
        <f t="shared" si="0"/>
        <v>1615441</v>
      </c>
      <c r="AT20">
        <f t="shared" si="0"/>
        <v>3041536</v>
      </c>
      <c r="AU20">
        <f t="shared" si="0"/>
        <v>619369</v>
      </c>
      <c r="AV20">
        <f t="shared" si="0"/>
        <v>1123600</v>
      </c>
      <c r="AW20">
        <f t="shared" si="0"/>
        <v>34105600</v>
      </c>
      <c r="AX20">
        <f t="shared" si="0"/>
        <v>2319529</v>
      </c>
      <c r="AY20">
        <f t="shared" si="0"/>
        <v>748225</v>
      </c>
      <c r="AZ20">
        <f t="shared" si="0"/>
        <v>286225</v>
      </c>
      <c r="BA20">
        <f t="shared" si="0"/>
        <v>76729</v>
      </c>
      <c r="BB20">
        <f t="shared" si="0"/>
        <v>6140484</v>
      </c>
      <c r="BC20">
        <f t="shared" si="0"/>
        <v>1530169</v>
      </c>
      <c r="BD20">
        <f t="shared" si="0"/>
        <v>6558721</v>
      </c>
      <c r="BE20">
        <f t="shared" si="0"/>
        <v>53824</v>
      </c>
      <c r="BF20">
        <f t="shared" si="0"/>
        <v>3759721</v>
      </c>
      <c r="BG20">
        <f t="shared" si="0"/>
        <v>18558864</v>
      </c>
      <c r="BH20">
        <f t="shared" si="0"/>
        <v>31036041</v>
      </c>
      <c r="BI20">
        <f t="shared" si="0"/>
        <v>268324</v>
      </c>
      <c r="BJ20">
        <f t="shared" si="0"/>
        <v>407044</v>
      </c>
      <c r="BK20">
        <f t="shared" si="0"/>
        <v>19820304</v>
      </c>
      <c r="BL20">
        <f t="shared" si="0"/>
        <v>7929856</v>
      </c>
      <c r="BM20">
        <f t="shared" si="0"/>
        <v>1016064</v>
      </c>
      <c r="BN20">
        <f t="shared" si="0"/>
        <v>5326864</v>
      </c>
      <c r="BO20">
        <f t="shared" si="0"/>
        <v>44702596</v>
      </c>
      <c r="BP20">
        <f t="shared" si="1"/>
        <v>1575025</v>
      </c>
      <c r="BQ20">
        <f t="shared" si="1"/>
        <v>5616900</v>
      </c>
      <c r="BR20">
        <f t="shared" si="1"/>
        <v>9872164</v>
      </c>
      <c r="BS20">
        <f t="shared" si="1"/>
        <v>123201</v>
      </c>
      <c r="BT20">
        <f t="shared" si="1"/>
        <v>2477476</v>
      </c>
      <c r="BU20">
        <f t="shared" si="1"/>
        <v>477481</v>
      </c>
      <c r="BV20">
        <f t="shared" si="1"/>
        <v>2809</v>
      </c>
      <c r="BW20">
        <f t="shared" si="1"/>
        <v>452929</v>
      </c>
      <c r="BX20">
        <f t="shared" si="1"/>
        <v>12645136</v>
      </c>
      <c r="BY20">
        <f t="shared" si="1"/>
        <v>2666689</v>
      </c>
      <c r="BZ20">
        <f t="shared" si="1"/>
        <v>11744329</v>
      </c>
      <c r="CA20">
        <f t="shared" si="1"/>
        <v>633616</v>
      </c>
      <c r="CB20">
        <f t="shared" si="1"/>
        <v>9560464</v>
      </c>
      <c r="CC20">
        <f t="shared" si="1"/>
        <v>252004</v>
      </c>
      <c r="CD20">
        <f t="shared" si="1"/>
        <v>990025</v>
      </c>
    </row>
    <row r="21" spans="1:82" x14ac:dyDescent="0.25">
      <c r="A21" s="58">
        <f>B21^0.5</f>
        <v>6992.1336907985396</v>
      </c>
      <c r="B21">
        <f>4/80*SUM(C21:CD21)</f>
        <v>48889933.550000004</v>
      </c>
      <c r="C21">
        <f t="shared" si="2"/>
        <v>37810201</v>
      </c>
      <c r="D21">
        <f t="shared" ref="D21:BO22" si="3">(D16-$B16)^2</f>
        <v>4280761</v>
      </c>
      <c r="E21">
        <f t="shared" si="3"/>
        <v>6051600</v>
      </c>
      <c r="F21">
        <f t="shared" si="3"/>
        <v>859329</v>
      </c>
      <c r="G21">
        <f t="shared" si="3"/>
        <v>216225</v>
      </c>
      <c r="H21">
        <f t="shared" si="3"/>
        <v>233289</v>
      </c>
      <c r="I21">
        <f t="shared" si="3"/>
        <v>1296</v>
      </c>
      <c r="J21">
        <f t="shared" si="3"/>
        <v>42328036</v>
      </c>
      <c r="K21">
        <f t="shared" si="3"/>
        <v>552049</v>
      </c>
      <c r="L21">
        <f t="shared" si="3"/>
        <v>17774656</v>
      </c>
      <c r="M21">
        <f t="shared" si="3"/>
        <v>51079609</v>
      </c>
      <c r="N21">
        <f t="shared" si="3"/>
        <v>15069924</v>
      </c>
      <c r="O21">
        <f t="shared" si="3"/>
        <v>12559936</v>
      </c>
      <c r="P21">
        <f t="shared" si="3"/>
        <v>30625156</v>
      </c>
      <c r="Q21">
        <f t="shared" si="3"/>
        <v>431649</v>
      </c>
      <c r="R21">
        <f t="shared" si="3"/>
        <v>1653796</v>
      </c>
      <c r="S21">
        <f t="shared" si="3"/>
        <v>6812100</v>
      </c>
      <c r="T21">
        <f t="shared" si="3"/>
        <v>16662724</v>
      </c>
      <c r="U21">
        <f t="shared" si="3"/>
        <v>89775625</v>
      </c>
      <c r="V21">
        <f t="shared" si="3"/>
        <v>1713481</v>
      </c>
      <c r="W21">
        <f t="shared" si="3"/>
        <v>17952169</v>
      </c>
      <c r="X21">
        <f t="shared" si="3"/>
        <v>11009124</v>
      </c>
      <c r="Y21">
        <f t="shared" si="3"/>
        <v>462400</v>
      </c>
      <c r="Z21">
        <f t="shared" si="3"/>
        <v>119025</v>
      </c>
      <c r="AA21">
        <f t="shared" si="3"/>
        <v>958441</v>
      </c>
      <c r="AB21">
        <f t="shared" si="3"/>
        <v>7733961</v>
      </c>
      <c r="AC21">
        <f t="shared" si="3"/>
        <v>6916900</v>
      </c>
      <c r="AD21">
        <f t="shared" si="3"/>
        <v>7623121</v>
      </c>
      <c r="AE21">
        <f t="shared" si="3"/>
        <v>6838225</v>
      </c>
      <c r="AF21">
        <f t="shared" si="3"/>
        <v>148225</v>
      </c>
      <c r="AG21">
        <f t="shared" si="3"/>
        <v>1567504</v>
      </c>
      <c r="AH21">
        <f t="shared" si="3"/>
        <v>9941409</v>
      </c>
      <c r="AI21">
        <f t="shared" si="3"/>
        <v>7225</v>
      </c>
      <c r="AJ21">
        <f t="shared" si="3"/>
        <v>3308761</v>
      </c>
      <c r="AK21">
        <f t="shared" si="3"/>
        <v>13068225</v>
      </c>
      <c r="AL21">
        <f t="shared" si="3"/>
        <v>3429904</v>
      </c>
      <c r="AM21">
        <f t="shared" si="3"/>
        <v>8850625</v>
      </c>
      <c r="AN21">
        <f t="shared" si="3"/>
        <v>23030401</v>
      </c>
      <c r="AO21">
        <f t="shared" si="3"/>
        <v>27556</v>
      </c>
      <c r="AP21">
        <f t="shared" si="3"/>
        <v>12446784</v>
      </c>
      <c r="AQ21">
        <f t="shared" si="3"/>
        <v>12588304</v>
      </c>
      <c r="AR21">
        <f t="shared" si="3"/>
        <v>30976</v>
      </c>
      <c r="AS21">
        <f t="shared" si="3"/>
        <v>13965169</v>
      </c>
      <c r="AT21">
        <f t="shared" si="3"/>
        <v>940900</v>
      </c>
      <c r="AU21">
        <f t="shared" si="3"/>
        <v>1012036</v>
      </c>
      <c r="AV21">
        <f t="shared" si="3"/>
        <v>26112100</v>
      </c>
      <c r="AW21">
        <f t="shared" si="3"/>
        <v>1121481</v>
      </c>
      <c r="AX21">
        <f t="shared" si="3"/>
        <v>451584</v>
      </c>
      <c r="AY21">
        <f t="shared" si="3"/>
        <v>4477456</v>
      </c>
      <c r="AZ21">
        <f t="shared" si="3"/>
        <v>360000</v>
      </c>
      <c r="BA21">
        <f t="shared" si="3"/>
        <v>6110784</v>
      </c>
      <c r="BB21">
        <f t="shared" si="3"/>
        <v>18576100</v>
      </c>
      <c r="BC21">
        <f t="shared" si="3"/>
        <v>8128201</v>
      </c>
      <c r="BD21">
        <f t="shared" si="3"/>
        <v>622521</v>
      </c>
      <c r="BE21">
        <f t="shared" si="3"/>
        <v>56460196</v>
      </c>
      <c r="BF21">
        <f t="shared" si="3"/>
        <v>1212201</v>
      </c>
      <c r="BG21">
        <f t="shared" si="3"/>
        <v>3659569</v>
      </c>
      <c r="BH21">
        <f t="shared" si="3"/>
        <v>53202436</v>
      </c>
      <c r="BI21">
        <f t="shared" si="3"/>
        <v>10042561</v>
      </c>
      <c r="BJ21">
        <f t="shared" si="3"/>
        <v>21696964</v>
      </c>
      <c r="BK21">
        <f t="shared" si="3"/>
        <v>1401856</v>
      </c>
      <c r="BL21">
        <f t="shared" si="3"/>
        <v>3463321</v>
      </c>
      <c r="BM21">
        <f t="shared" si="3"/>
        <v>389376</v>
      </c>
      <c r="BN21">
        <f t="shared" si="3"/>
        <v>54420129</v>
      </c>
      <c r="BO21">
        <f t="shared" si="3"/>
        <v>7667361</v>
      </c>
      <c r="BP21">
        <f t="shared" si="1"/>
        <v>9728161</v>
      </c>
      <c r="BQ21">
        <f t="shared" si="1"/>
        <v>53553124</v>
      </c>
      <c r="BR21">
        <f t="shared" si="1"/>
        <v>2839225</v>
      </c>
      <c r="BS21">
        <f t="shared" si="1"/>
        <v>676</v>
      </c>
      <c r="BT21">
        <f t="shared" si="1"/>
        <v>5683456</v>
      </c>
      <c r="BU21">
        <f t="shared" si="1"/>
        <v>5008644</v>
      </c>
      <c r="BV21">
        <f t="shared" si="1"/>
        <v>73017025</v>
      </c>
      <c r="BW21">
        <f t="shared" si="1"/>
        <v>1132096</v>
      </c>
      <c r="BX21">
        <f t="shared" si="1"/>
        <v>19758025</v>
      </c>
      <c r="BY21">
        <f t="shared" si="1"/>
        <v>2022084</v>
      </c>
      <c r="BZ21">
        <f t="shared" si="1"/>
        <v>4145296</v>
      </c>
      <c r="CA21">
        <f t="shared" si="1"/>
        <v>3648100</v>
      </c>
      <c r="CB21">
        <f t="shared" si="1"/>
        <v>105625</v>
      </c>
      <c r="CC21">
        <f t="shared" si="1"/>
        <v>15202201</v>
      </c>
      <c r="CD21">
        <f t="shared" si="1"/>
        <v>1909924</v>
      </c>
    </row>
    <row r="22" spans="1:82" x14ac:dyDescent="0.25">
      <c r="A22" s="58">
        <f>B22^0.5</f>
        <v>4382.8195890317002</v>
      </c>
      <c r="B22">
        <f>4/80*SUM(C22:CD22)</f>
        <v>19209107.550000001</v>
      </c>
      <c r="C22">
        <f t="shared" si="2"/>
        <v>948676</v>
      </c>
      <c r="D22">
        <f t="shared" si="3"/>
        <v>14333796</v>
      </c>
      <c r="E22">
        <f t="shared" si="3"/>
        <v>3268864</v>
      </c>
      <c r="F22">
        <f t="shared" si="3"/>
        <v>201601</v>
      </c>
      <c r="G22">
        <f t="shared" si="3"/>
        <v>13410244</v>
      </c>
      <c r="H22">
        <f t="shared" si="3"/>
        <v>970225</v>
      </c>
      <c r="I22">
        <f t="shared" si="3"/>
        <v>31809600</v>
      </c>
      <c r="J22">
        <f t="shared" si="3"/>
        <v>1532644</v>
      </c>
      <c r="K22">
        <f t="shared" si="3"/>
        <v>3717184</v>
      </c>
      <c r="L22">
        <f t="shared" si="3"/>
        <v>102400</v>
      </c>
      <c r="M22">
        <f t="shared" si="3"/>
        <v>3833764</v>
      </c>
      <c r="N22">
        <f t="shared" si="3"/>
        <v>28462225</v>
      </c>
      <c r="O22">
        <f t="shared" si="3"/>
        <v>6046681</v>
      </c>
      <c r="P22">
        <f t="shared" si="3"/>
        <v>130321</v>
      </c>
      <c r="Q22">
        <f t="shared" si="3"/>
        <v>1296</v>
      </c>
      <c r="R22">
        <f t="shared" si="3"/>
        <v>7091569</v>
      </c>
      <c r="S22">
        <f t="shared" si="3"/>
        <v>12482089</v>
      </c>
      <c r="T22">
        <f t="shared" si="3"/>
        <v>221841</v>
      </c>
      <c r="U22">
        <f t="shared" si="3"/>
        <v>314721</v>
      </c>
      <c r="V22">
        <f t="shared" si="3"/>
        <v>458329</v>
      </c>
      <c r="W22">
        <f t="shared" si="3"/>
        <v>4141225</v>
      </c>
      <c r="X22">
        <f t="shared" si="3"/>
        <v>3400336</v>
      </c>
      <c r="Y22">
        <f t="shared" si="3"/>
        <v>100489</v>
      </c>
      <c r="Z22">
        <f t="shared" si="3"/>
        <v>2157961</v>
      </c>
      <c r="AA22">
        <f t="shared" si="3"/>
        <v>2735716</v>
      </c>
      <c r="AB22">
        <f t="shared" si="3"/>
        <v>417316</v>
      </c>
      <c r="AC22">
        <f t="shared" si="3"/>
        <v>9486400</v>
      </c>
      <c r="AD22">
        <f t="shared" si="3"/>
        <v>46656</v>
      </c>
      <c r="AE22">
        <f t="shared" si="3"/>
        <v>140625</v>
      </c>
      <c r="AF22">
        <f t="shared" si="3"/>
        <v>50523664</v>
      </c>
      <c r="AG22">
        <f t="shared" si="3"/>
        <v>310249</v>
      </c>
      <c r="AH22">
        <f t="shared" si="3"/>
        <v>24649</v>
      </c>
      <c r="AI22">
        <f t="shared" si="3"/>
        <v>4223025</v>
      </c>
      <c r="AJ22">
        <f t="shared" si="3"/>
        <v>255025</v>
      </c>
      <c r="AK22">
        <f t="shared" si="3"/>
        <v>7921</v>
      </c>
      <c r="AL22">
        <f t="shared" si="3"/>
        <v>6528025</v>
      </c>
      <c r="AM22">
        <f t="shared" si="3"/>
        <v>10609</v>
      </c>
      <c r="AN22">
        <f t="shared" si="3"/>
        <v>1498176</v>
      </c>
      <c r="AO22">
        <f t="shared" si="3"/>
        <v>887364</v>
      </c>
      <c r="AP22">
        <f t="shared" si="3"/>
        <v>178084</v>
      </c>
      <c r="AQ22">
        <f t="shared" si="3"/>
        <v>4096</v>
      </c>
      <c r="AR22">
        <f t="shared" si="3"/>
        <v>1024</v>
      </c>
      <c r="AS22">
        <f t="shared" si="3"/>
        <v>894916</v>
      </c>
      <c r="AT22">
        <f t="shared" si="3"/>
        <v>11778624</v>
      </c>
      <c r="AU22">
        <f t="shared" si="3"/>
        <v>917764</v>
      </c>
      <c r="AV22">
        <f t="shared" si="3"/>
        <v>1692601</v>
      </c>
      <c r="AW22">
        <f t="shared" si="3"/>
        <v>4796100</v>
      </c>
      <c r="AX22">
        <f t="shared" si="3"/>
        <v>6036849</v>
      </c>
      <c r="AY22">
        <f t="shared" si="3"/>
        <v>10374841</v>
      </c>
      <c r="AZ22">
        <f t="shared" si="3"/>
        <v>3621409</v>
      </c>
      <c r="BA22">
        <f t="shared" si="3"/>
        <v>9734400</v>
      </c>
      <c r="BB22">
        <f t="shared" si="3"/>
        <v>52441</v>
      </c>
      <c r="BC22">
        <f t="shared" si="3"/>
        <v>11964681</v>
      </c>
      <c r="BD22">
        <f t="shared" si="3"/>
        <v>1669264</v>
      </c>
      <c r="BE22">
        <f t="shared" si="3"/>
        <v>10543009</v>
      </c>
      <c r="BF22">
        <f t="shared" si="3"/>
        <v>529984</v>
      </c>
      <c r="BG22">
        <f t="shared" si="3"/>
        <v>5085025</v>
      </c>
      <c r="BH22">
        <f t="shared" si="3"/>
        <v>373321</v>
      </c>
      <c r="BI22">
        <f t="shared" si="3"/>
        <v>20088324</v>
      </c>
      <c r="BJ22">
        <f t="shared" si="3"/>
        <v>649636</v>
      </c>
      <c r="BK22">
        <f t="shared" si="3"/>
        <v>2660161</v>
      </c>
      <c r="BL22">
        <f t="shared" si="3"/>
        <v>121801</v>
      </c>
      <c r="BM22">
        <f t="shared" si="3"/>
        <v>388129</v>
      </c>
      <c r="BN22">
        <f t="shared" si="3"/>
        <v>16434916</v>
      </c>
      <c r="BO22">
        <f t="shared" si="3"/>
        <v>2253001</v>
      </c>
      <c r="BP22">
        <f t="shared" si="1"/>
        <v>1368900</v>
      </c>
      <c r="BQ22">
        <f t="shared" si="1"/>
        <v>18769</v>
      </c>
      <c r="BR22">
        <f t="shared" si="1"/>
        <v>3728761</v>
      </c>
      <c r="BS22">
        <f t="shared" si="1"/>
        <v>2521744</v>
      </c>
      <c r="BT22">
        <f t="shared" si="1"/>
        <v>1301881</v>
      </c>
      <c r="BU22">
        <f t="shared" si="1"/>
        <v>786769</v>
      </c>
      <c r="BV22">
        <f t="shared" si="1"/>
        <v>4473225</v>
      </c>
      <c r="BW22">
        <f t="shared" si="1"/>
        <v>5049009</v>
      </c>
      <c r="BX22">
        <f t="shared" si="1"/>
        <v>12285025</v>
      </c>
      <c r="BY22">
        <f t="shared" si="1"/>
        <v>570025</v>
      </c>
      <c r="BZ22">
        <f t="shared" si="1"/>
        <v>19044</v>
      </c>
      <c r="CA22">
        <f t="shared" si="1"/>
        <v>4674244</v>
      </c>
      <c r="CB22">
        <f t="shared" si="1"/>
        <v>478864</v>
      </c>
      <c r="CC22">
        <f t="shared" si="1"/>
        <v>3062500</v>
      </c>
      <c r="CD22">
        <f t="shared" si="1"/>
        <v>4765489</v>
      </c>
    </row>
    <row r="24" spans="1:82" ht="19.5" customHeight="1" x14ac:dyDescent="0.25"/>
    <row r="25" spans="1:82" x14ac:dyDescent="0.25">
      <c r="A25" s="54"/>
    </row>
    <row r="28" spans="1:82" x14ac:dyDescent="0.25">
      <c r="A28" s="56"/>
    </row>
    <row r="30" spans="1:82" x14ac:dyDescent="0.25">
      <c r="A30" t="s">
        <v>2047</v>
      </c>
    </row>
    <row r="31" spans="1:82" x14ac:dyDescent="0.25">
      <c r="A31" t="s">
        <v>2067</v>
      </c>
    </row>
    <row r="32" spans="1:82" ht="18.75" customHeight="1" x14ac:dyDescent="0.25">
      <c r="B32" t="s">
        <v>2048</v>
      </c>
      <c r="C32" t="s">
        <v>2049</v>
      </c>
      <c r="D32" t="s">
        <v>2050</v>
      </c>
      <c r="E32" t="s">
        <v>2051</v>
      </c>
      <c r="F32" t="s">
        <v>2052</v>
      </c>
      <c r="G32" t="s">
        <v>2053</v>
      </c>
      <c r="H32" t="s">
        <v>2054</v>
      </c>
      <c r="I32" t="s">
        <v>2055</v>
      </c>
    </row>
    <row r="33" spans="1:9" ht="18.75" customHeight="1" x14ac:dyDescent="0.25">
      <c r="A33" s="56" t="s">
        <v>2057</v>
      </c>
      <c r="B33">
        <f>13590</f>
        <v>13590</v>
      </c>
      <c r="C33">
        <f t="shared" ref="C33:I33" si="4">B33+4720</f>
        <v>18310</v>
      </c>
      <c r="D33">
        <f t="shared" si="4"/>
        <v>23030</v>
      </c>
      <c r="E33">
        <f t="shared" si="4"/>
        <v>27750</v>
      </c>
      <c r="F33">
        <f t="shared" si="4"/>
        <v>32470</v>
      </c>
      <c r="G33">
        <f t="shared" si="4"/>
        <v>37190</v>
      </c>
      <c r="H33">
        <f t="shared" si="4"/>
        <v>41910</v>
      </c>
      <c r="I33">
        <f t="shared" si="4"/>
        <v>46630</v>
      </c>
    </row>
    <row r="34" spans="1:9" x14ac:dyDescent="0.25">
      <c r="A34" t="s">
        <v>2058</v>
      </c>
      <c r="B34">
        <v>24950</v>
      </c>
      <c r="C34">
        <v>28500</v>
      </c>
      <c r="D34">
        <v>32050</v>
      </c>
      <c r="E34">
        <v>35650</v>
      </c>
      <c r="F34">
        <v>38500</v>
      </c>
      <c r="G34">
        <v>41350</v>
      </c>
      <c r="H34">
        <v>44200</v>
      </c>
      <c r="I34">
        <v>47050</v>
      </c>
    </row>
    <row r="36" spans="1:9" x14ac:dyDescent="0.25">
      <c r="A36" s="56" t="s">
        <v>2056</v>
      </c>
      <c r="B36">
        <v>14580</v>
      </c>
      <c r="C36">
        <f t="shared" ref="C36:I36" si="5">B36+5140</f>
        <v>19720</v>
      </c>
      <c r="D36">
        <f t="shared" si="5"/>
        <v>24860</v>
      </c>
      <c r="E36">
        <f t="shared" si="5"/>
        <v>30000</v>
      </c>
      <c r="F36">
        <f t="shared" si="5"/>
        <v>35140</v>
      </c>
      <c r="G36">
        <f t="shared" si="5"/>
        <v>40280</v>
      </c>
      <c r="H36">
        <f t="shared" si="5"/>
        <v>45420</v>
      </c>
      <c r="I36">
        <f t="shared" si="5"/>
        <v>50560</v>
      </c>
    </row>
    <row r="37" spans="1:9" x14ac:dyDescent="0.25">
      <c r="A37" t="s">
        <v>2059</v>
      </c>
      <c r="B37" s="99">
        <v>26400</v>
      </c>
      <c r="C37" s="99">
        <v>30200</v>
      </c>
      <c r="D37" s="99">
        <v>33950</v>
      </c>
      <c r="E37" s="99">
        <v>37750</v>
      </c>
      <c r="F37" s="99">
        <v>40750</v>
      </c>
      <c r="G37" s="99">
        <v>43800</v>
      </c>
      <c r="H37" s="99">
        <v>46800</v>
      </c>
      <c r="I37" s="99">
        <v>49800</v>
      </c>
    </row>
    <row r="38" spans="1:9" x14ac:dyDescent="0.25">
      <c r="B38" s="99"/>
      <c r="C38" s="99"/>
      <c r="D38" s="99"/>
      <c r="E38" s="99"/>
      <c r="F38" s="99"/>
      <c r="G38" s="99"/>
      <c r="H38" s="99"/>
      <c r="I38" s="99"/>
    </row>
    <row r="39" spans="1:9" x14ac:dyDescent="0.25">
      <c r="A39" t="s">
        <v>2060</v>
      </c>
      <c r="B39">
        <v>127700</v>
      </c>
    </row>
    <row r="40" spans="1:9" x14ac:dyDescent="0.25">
      <c r="A40" t="s">
        <v>2061</v>
      </c>
      <c r="B40" s="17">
        <v>120400</v>
      </c>
    </row>
    <row r="41" spans="1:9" x14ac:dyDescent="0.25">
      <c r="B41">
        <f>B39/B40</f>
        <v>1.0606312292358804</v>
      </c>
    </row>
    <row r="42" spans="1:9" x14ac:dyDescent="0.25">
      <c r="A42" s="18" t="s">
        <v>2070</v>
      </c>
    </row>
    <row r="43" spans="1:9" x14ac:dyDescent="0.25">
      <c r="B43" t="s">
        <v>2072</v>
      </c>
      <c r="C43" t="s">
        <v>2062</v>
      </c>
    </row>
    <row r="44" spans="1:9" ht="15.95" customHeight="1" x14ac:dyDescent="0.25">
      <c r="A44" s="96" t="s">
        <v>1952</v>
      </c>
      <c r="B44" s="96" t="s">
        <v>148</v>
      </c>
      <c r="C44" s="96" t="s">
        <v>148</v>
      </c>
    </row>
    <row r="45" spans="1:9" ht="15.95" customHeight="1" x14ac:dyDescent="0.25">
      <c r="A45" s="105" t="s">
        <v>374</v>
      </c>
      <c r="B45" s="98">
        <v>5639</v>
      </c>
      <c r="C45" s="98">
        <v>7989</v>
      </c>
      <c r="D45" s="102">
        <f t="shared" ref="D45:D58" si="6">C45/B45</f>
        <v>1.4167405568363185</v>
      </c>
    </row>
    <row r="46" spans="1:9" ht="15.95" customHeight="1" x14ac:dyDescent="0.25">
      <c r="A46" s="105" t="s">
        <v>546</v>
      </c>
      <c r="B46" s="98">
        <v>170197</v>
      </c>
      <c r="C46" s="98">
        <v>179027</v>
      </c>
      <c r="D46" s="49">
        <f t="shared" si="6"/>
        <v>1.051881055482764</v>
      </c>
    </row>
    <row r="47" spans="1:9" ht="15.95" customHeight="1" x14ac:dyDescent="0.25">
      <c r="A47" s="105" t="s">
        <v>886</v>
      </c>
      <c r="B47" s="98">
        <v>9276</v>
      </c>
      <c r="C47" s="98">
        <v>6588</v>
      </c>
      <c r="D47" s="102">
        <f t="shared" si="6"/>
        <v>0.71021992238033638</v>
      </c>
    </row>
    <row r="48" spans="1:9" ht="15.95" customHeight="1" x14ac:dyDescent="0.25">
      <c r="A48" s="105" t="s">
        <v>1012</v>
      </c>
      <c r="B48" s="98">
        <v>7659</v>
      </c>
      <c r="C48" s="98">
        <v>7673</v>
      </c>
      <c r="D48" s="49">
        <f t="shared" si="6"/>
        <v>1.0018279148713931</v>
      </c>
    </row>
    <row r="49" spans="1:5" ht="15.95" customHeight="1" x14ac:dyDescent="0.25">
      <c r="A49" s="105" t="s">
        <v>620</v>
      </c>
      <c r="B49" s="98">
        <v>4506</v>
      </c>
      <c r="C49" s="98">
        <v>4603</v>
      </c>
      <c r="D49" s="49">
        <f t="shared" si="6"/>
        <v>1.0215268530847759</v>
      </c>
    </row>
    <row r="50" spans="1:5" ht="15.95" customHeight="1" x14ac:dyDescent="0.25">
      <c r="A50" s="105" t="s">
        <v>552</v>
      </c>
      <c r="B50" s="98">
        <v>14265</v>
      </c>
      <c r="C50" s="98">
        <v>13885</v>
      </c>
      <c r="D50" s="49">
        <f t="shared" si="6"/>
        <v>0.97336137399228884</v>
      </c>
    </row>
    <row r="51" spans="1:5" ht="15.95" customHeight="1" x14ac:dyDescent="0.25">
      <c r="A51" s="105" t="s">
        <v>784</v>
      </c>
      <c r="B51" s="98">
        <v>11845</v>
      </c>
      <c r="C51" s="98">
        <v>11529</v>
      </c>
      <c r="D51" s="49">
        <f t="shared" si="6"/>
        <v>0.97332207682566485</v>
      </c>
    </row>
    <row r="52" spans="1:5" ht="15.95" customHeight="1" x14ac:dyDescent="0.25">
      <c r="A52" s="105" t="s">
        <v>478</v>
      </c>
      <c r="B52" s="98">
        <v>9570</v>
      </c>
      <c r="C52" s="98">
        <v>11605</v>
      </c>
      <c r="D52" s="49">
        <f t="shared" si="6"/>
        <v>1.2126436781609196</v>
      </c>
    </row>
    <row r="53" spans="1:5" ht="15.95" customHeight="1" x14ac:dyDescent="0.25">
      <c r="A53" s="105" t="s">
        <v>408</v>
      </c>
      <c r="B53" s="98">
        <v>5037</v>
      </c>
      <c r="C53" s="98">
        <v>6004</v>
      </c>
      <c r="D53" s="49">
        <f t="shared" si="6"/>
        <v>1.1919793527893587</v>
      </c>
    </row>
    <row r="54" spans="1:5" ht="15.95" customHeight="1" x14ac:dyDescent="0.25">
      <c r="A54" s="105" t="s">
        <v>484</v>
      </c>
      <c r="B54" s="98">
        <v>11339</v>
      </c>
      <c r="C54" s="98">
        <v>14476</v>
      </c>
      <c r="D54" s="49">
        <f t="shared" si="6"/>
        <v>1.2766557897521826</v>
      </c>
    </row>
    <row r="55" spans="1:5" ht="15.95" customHeight="1" x14ac:dyDescent="0.25">
      <c r="A55" s="105" t="s">
        <v>676</v>
      </c>
      <c r="B55" s="98">
        <v>28371</v>
      </c>
      <c r="C55" s="98">
        <v>33660</v>
      </c>
      <c r="D55" s="49">
        <f t="shared" si="6"/>
        <v>1.1864227556307496</v>
      </c>
    </row>
    <row r="56" spans="1:5" ht="15.95" customHeight="1" x14ac:dyDescent="0.25">
      <c r="A56" s="105" t="s">
        <v>488</v>
      </c>
      <c r="B56" s="98">
        <v>4829</v>
      </c>
      <c r="C56" s="98">
        <v>4519</v>
      </c>
      <c r="D56" s="49">
        <f t="shared" si="6"/>
        <v>0.93580451439221368</v>
      </c>
    </row>
    <row r="57" spans="1:5" ht="15.95" customHeight="1" x14ac:dyDescent="0.25">
      <c r="A57" s="105" t="s">
        <v>1022</v>
      </c>
      <c r="B57" s="98">
        <v>25549</v>
      </c>
      <c r="C57" s="98">
        <v>26995</v>
      </c>
      <c r="D57" s="49">
        <f t="shared" si="6"/>
        <v>1.0565971270891228</v>
      </c>
    </row>
    <row r="58" spans="1:5" x14ac:dyDescent="0.25">
      <c r="B58">
        <f>SUM(B45:B57)</f>
        <v>308082</v>
      </c>
      <c r="C58">
        <f>SUM(C45:C57)</f>
        <v>328553</v>
      </c>
      <c r="D58" s="49">
        <f t="shared" si="6"/>
        <v>1.0664465953869424</v>
      </c>
    </row>
    <row r="60" spans="1:5" x14ac:dyDescent="0.25">
      <c r="A60" t="s">
        <v>2071</v>
      </c>
    </row>
    <row r="61" spans="1:5" x14ac:dyDescent="0.25">
      <c r="A61" s="96" t="s">
        <v>339</v>
      </c>
      <c r="B61" s="96" t="s">
        <v>340</v>
      </c>
      <c r="C61" s="96" t="s">
        <v>2063</v>
      </c>
      <c r="D61" s="96" t="s">
        <v>345</v>
      </c>
      <c r="E61" s="96"/>
    </row>
    <row r="62" spans="1:5" x14ac:dyDescent="0.25">
      <c r="A62" s="97" t="s">
        <v>373</v>
      </c>
      <c r="B62" s="97" t="s">
        <v>374</v>
      </c>
      <c r="C62" s="98">
        <v>115600</v>
      </c>
      <c r="D62" s="98">
        <v>124300</v>
      </c>
      <c r="E62" s="100">
        <f t="shared" ref="E62:E80" si="7">+D62/C62</f>
        <v>1.0752595155709344</v>
      </c>
    </row>
    <row r="63" spans="1:5" ht="15.95" customHeight="1" x14ac:dyDescent="0.25">
      <c r="A63" s="97" t="s">
        <v>545</v>
      </c>
      <c r="B63" s="97" t="s">
        <v>546</v>
      </c>
      <c r="C63" s="98">
        <v>140200</v>
      </c>
      <c r="D63" s="98">
        <v>149300</v>
      </c>
      <c r="E63" s="100">
        <f t="shared" si="7"/>
        <v>1.0649072753209701</v>
      </c>
    </row>
    <row r="64" spans="1:5" ht="15.95" customHeight="1" x14ac:dyDescent="0.25">
      <c r="A64" s="97" t="s">
        <v>885</v>
      </c>
      <c r="B64" s="97" t="s">
        <v>886</v>
      </c>
      <c r="C64" s="98">
        <v>111400</v>
      </c>
      <c r="D64" s="98">
        <v>113900</v>
      </c>
      <c r="E64" s="100">
        <f t="shared" si="7"/>
        <v>1.0224416517055654</v>
      </c>
    </row>
    <row r="65" spans="1:5" ht="15.95" customHeight="1" x14ac:dyDescent="0.25">
      <c r="A65" s="97" t="s">
        <v>551</v>
      </c>
      <c r="B65" s="97" t="s">
        <v>552</v>
      </c>
      <c r="C65" s="98">
        <v>114000</v>
      </c>
      <c r="D65" s="98">
        <v>118600</v>
      </c>
      <c r="E65" s="100">
        <f t="shared" si="7"/>
        <v>1.0403508771929824</v>
      </c>
    </row>
    <row r="66" spans="1:5" ht="15.95" customHeight="1" x14ac:dyDescent="0.25">
      <c r="A66" s="97" t="s">
        <v>783</v>
      </c>
      <c r="B66" s="97" t="s">
        <v>784</v>
      </c>
      <c r="C66" s="98">
        <v>126500</v>
      </c>
      <c r="D66" s="98">
        <v>132400</v>
      </c>
      <c r="E66" s="100">
        <f t="shared" si="7"/>
        <v>1.0466403162055335</v>
      </c>
    </row>
    <row r="67" spans="1:5" ht="15.95" customHeight="1" x14ac:dyDescent="0.25">
      <c r="A67" s="97" t="s">
        <v>407</v>
      </c>
      <c r="B67" s="97" t="s">
        <v>408</v>
      </c>
      <c r="C67" s="98">
        <v>87300</v>
      </c>
      <c r="D67" s="98">
        <v>88800</v>
      </c>
      <c r="E67" s="100">
        <f t="shared" si="7"/>
        <v>1.0171821305841924</v>
      </c>
    </row>
    <row r="68" spans="1:5" ht="15.95" customHeight="1" x14ac:dyDescent="0.25">
      <c r="A68" s="97" t="s">
        <v>413</v>
      </c>
      <c r="B68" s="97" t="s">
        <v>414</v>
      </c>
      <c r="C68" s="98">
        <v>92100</v>
      </c>
      <c r="D68" s="98">
        <v>101500</v>
      </c>
      <c r="E68" s="100">
        <f t="shared" si="7"/>
        <v>1.1020629750271445</v>
      </c>
    </row>
    <row r="69" spans="1:5" ht="15.95" customHeight="1" x14ac:dyDescent="0.25">
      <c r="A69" s="97" t="s">
        <v>483</v>
      </c>
      <c r="B69" s="97" t="s">
        <v>484</v>
      </c>
      <c r="C69" s="98">
        <v>97600</v>
      </c>
      <c r="D69" s="98">
        <v>106000</v>
      </c>
      <c r="E69" s="100">
        <f t="shared" si="7"/>
        <v>1.0860655737704918</v>
      </c>
    </row>
    <row r="70" spans="1:5" ht="15.95" customHeight="1" x14ac:dyDescent="0.25">
      <c r="A70" s="97" t="s">
        <v>487</v>
      </c>
      <c r="B70" s="97" t="s">
        <v>488</v>
      </c>
      <c r="C70" s="98">
        <v>117700</v>
      </c>
      <c r="D70" s="98">
        <v>124900</v>
      </c>
      <c r="E70" s="100">
        <f t="shared" si="7"/>
        <v>1.0611724723874256</v>
      </c>
    </row>
    <row r="71" spans="1:5" ht="15.95" customHeight="1" x14ac:dyDescent="0.25">
      <c r="A71" s="97" t="s">
        <v>495</v>
      </c>
      <c r="B71" s="97" t="s">
        <v>496</v>
      </c>
      <c r="C71" s="98">
        <v>143400</v>
      </c>
      <c r="D71" s="98">
        <v>152600</v>
      </c>
      <c r="E71" s="100">
        <f t="shared" si="7"/>
        <v>1.0641562064156207</v>
      </c>
    </row>
    <row r="72" spans="1:5" ht="15.95" customHeight="1" x14ac:dyDescent="0.25">
      <c r="A72" s="97" t="s">
        <v>477</v>
      </c>
      <c r="B72" s="97" t="s">
        <v>478</v>
      </c>
      <c r="C72" s="98">
        <v>89300</v>
      </c>
      <c r="D72" s="98">
        <v>87700</v>
      </c>
      <c r="E72" s="100">
        <f t="shared" si="7"/>
        <v>0.98208286674132139</v>
      </c>
    </row>
    <row r="73" spans="1:5" ht="15.95" customHeight="1" x14ac:dyDescent="0.25">
      <c r="A73" s="97" t="s">
        <v>619</v>
      </c>
      <c r="B73" s="97" t="s">
        <v>620</v>
      </c>
      <c r="C73" s="98">
        <v>92200</v>
      </c>
      <c r="D73" s="98">
        <v>98600</v>
      </c>
      <c r="E73" s="100">
        <f t="shared" si="7"/>
        <v>1.0694143167028201</v>
      </c>
    </row>
    <row r="74" spans="1:5" ht="15.95" customHeight="1" x14ac:dyDescent="0.25">
      <c r="A74" s="97" t="s">
        <v>675</v>
      </c>
      <c r="B74" s="97" t="s">
        <v>676</v>
      </c>
      <c r="C74" s="98">
        <v>91200</v>
      </c>
      <c r="D74" s="98">
        <v>93700</v>
      </c>
      <c r="E74" s="100">
        <f t="shared" si="7"/>
        <v>1.0274122807017543</v>
      </c>
    </row>
    <row r="75" spans="1:5" ht="15.95" customHeight="1" x14ac:dyDescent="0.25">
      <c r="A75" s="97" t="s">
        <v>1021</v>
      </c>
      <c r="B75" s="97" t="s">
        <v>1022</v>
      </c>
      <c r="C75" s="98">
        <v>114400</v>
      </c>
      <c r="D75" s="98">
        <v>122000</v>
      </c>
      <c r="E75" s="100">
        <f t="shared" si="7"/>
        <v>1.0664335664335665</v>
      </c>
    </row>
    <row r="76" spans="1:5" ht="15.95" customHeight="1" x14ac:dyDescent="0.25">
      <c r="A76" s="97" t="s">
        <v>1027</v>
      </c>
      <c r="B76" s="97" t="s">
        <v>1028</v>
      </c>
      <c r="C76" s="98">
        <v>135000</v>
      </c>
      <c r="D76" s="98">
        <v>147600</v>
      </c>
      <c r="E76" s="100">
        <f t="shared" si="7"/>
        <v>1.0933333333333333</v>
      </c>
    </row>
    <row r="77" spans="1:5" ht="15.95" customHeight="1" x14ac:dyDescent="0.25">
      <c r="A77" s="97" t="s">
        <v>1011</v>
      </c>
      <c r="B77" s="97" t="s">
        <v>1012</v>
      </c>
      <c r="C77" s="98">
        <v>90800</v>
      </c>
      <c r="D77" s="98">
        <v>104400</v>
      </c>
      <c r="E77" s="100">
        <f t="shared" si="7"/>
        <v>1.1497797356828194</v>
      </c>
    </row>
    <row r="78" spans="1:5" ht="15.95" customHeight="1" x14ac:dyDescent="0.25">
      <c r="A78" s="97" t="s">
        <v>1017</v>
      </c>
      <c r="B78" s="97" t="s">
        <v>1018</v>
      </c>
      <c r="C78" s="98">
        <v>94600</v>
      </c>
      <c r="D78" s="98">
        <v>98800</v>
      </c>
      <c r="E78" s="100">
        <f t="shared" si="7"/>
        <v>1.0443974630021142</v>
      </c>
    </row>
    <row r="79" spans="1:5" ht="15.95" customHeight="1" x14ac:dyDescent="0.25">
      <c r="A79" s="97" t="s">
        <v>527</v>
      </c>
      <c r="B79" s="97" t="s">
        <v>528</v>
      </c>
      <c r="C79" s="98">
        <v>107400</v>
      </c>
      <c r="D79" s="98">
        <v>124900</v>
      </c>
      <c r="E79" s="100">
        <f t="shared" si="7"/>
        <v>1.1629422718808193</v>
      </c>
    </row>
    <row r="80" spans="1:5" ht="15.95" customHeight="1" x14ac:dyDescent="0.25">
      <c r="A80" s="97" t="s">
        <v>879</v>
      </c>
      <c r="B80" s="97" t="s">
        <v>880</v>
      </c>
      <c r="C80" s="98">
        <v>136100</v>
      </c>
      <c r="D80" s="98">
        <v>136300</v>
      </c>
      <c r="E80" s="100">
        <f t="shared" si="7"/>
        <v>1.0014695077149156</v>
      </c>
    </row>
    <row r="82" spans="1:6" x14ac:dyDescent="0.25">
      <c r="A82" s="1"/>
      <c r="B82" t="s">
        <v>2073</v>
      </c>
    </row>
    <row r="84" spans="1:6" x14ac:dyDescent="0.25">
      <c r="A84" t="s">
        <v>2065</v>
      </c>
      <c r="B84" s="93">
        <v>127700</v>
      </c>
      <c r="C84" s="25">
        <v>326152</v>
      </c>
      <c r="F84">
        <v>1</v>
      </c>
    </row>
    <row r="85" spans="1:6" x14ac:dyDescent="0.25">
      <c r="A85" t="s">
        <v>2064</v>
      </c>
      <c r="B85" s="17">
        <v>120400</v>
      </c>
      <c r="C85">
        <v>311514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9335B-B97D-4CCF-AB76-01415911ACCC}">
  <dimension ref="A1:O15"/>
  <sheetViews>
    <sheetView workbookViewId="0">
      <selection activeCell="A15" sqref="A15:F19"/>
    </sheetView>
  </sheetViews>
  <sheetFormatPr defaultRowHeight="15" x14ac:dyDescent="0.25"/>
  <cols>
    <col min="1" max="1" width="66.28515625" customWidth="1"/>
    <col min="2" max="15" width="11.7109375" customWidth="1"/>
  </cols>
  <sheetData>
    <row r="1" spans="1:15" ht="74.25" customHeight="1" x14ac:dyDescent="0.25">
      <c r="A1" s="3" t="s">
        <v>39</v>
      </c>
      <c r="B1" s="241" t="s">
        <v>38</v>
      </c>
      <c r="C1" s="241"/>
      <c r="D1" s="241" t="s">
        <v>40</v>
      </c>
      <c r="E1" s="241"/>
      <c r="F1" s="241" t="s">
        <v>41</v>
      </c>
      <c r="G1" s="241"/>
      <c r="H1" s="241" t="s">
        <v>42</v>
      </c>
      <c r="I1" s="241"/>
      <c r="J1" s="241" t="s">
        <v>43</v>
      </c>
      <c r="K1" s="241"/>
      <c r="L1" s="241" t="s">
        <v>44</v>
      </c>
      <c r="M1" s="241"/>
      <c r="N1" s="241" t="s">
        <v>45</v>
      </c>
      <c r="O1" s="241"/>
    </row>
    <row r="2" spans="1:15" ht="30" x14ac:dyDescent="0.25">
      <c r="A2" s="2" t="s">
        <v>46</v>
      </c>
      <c r="B2" s="2" t="s">
        <v>47</v>
      </c>
      <c r="C2" s="2" t="s">
        <v>48</v>
      </c>
      <c r="D2" s="2" t="s">
        <v>47</v>
      </c>
      <c r="E2" s="2" t="s">
        <v>48</v>
      </c>
      <c r="F2" s="2" t="s">
        <v>47</v>
      </c>
      <c r="G2" s="2" t="s">
        <v>48</v>
      </c>
      <c r="H2" s="2" t="s">
        <v>47</v>
      </c>
      <c r="I2" s="2" t="s">
        <v>48</v>
      </c>
      <c r="J2" s="2" t="s">
        <v>47</v>
      </c>
      <c r="K2" s="2" t="s">
        <v>48</v>
      </c>
      <c r="L2" s="2" t="s">
        <v>47</v>
      </c>
      <c r="M2" s="2" t="s">
        <v>48</v>
      </c>
      <c r="N2" s="2" t="s">
        <v>47</v>
      </c>
      <c r="O2" s="2" t="s">
        <v>48</v>
      </c>
    </row>
    <row r="3" spans="1:15" ht="30.75" customHeight="1" x14ac:dyDescent="0.25">
      <c r="A3" s="1" t="s">
        <v>49</v>
      </c>
      <c r="B3" s="1" t="s">
        <v>50</v>
      </c>
      <c r="C3" s="1" t="s">
        <v>51</v>
      </c>
      <c r="D3" s="1" t="s">
        <v>52</v>
      </c>
      <c r="E3" s="1" t="s">
        <v>53</v>
      </c>
      <c r="F3" s="1" t="s">
        <v>54</v>
      </c>
      <c r="G3" s="1" t="s">
        <v>55</v>
      </c>
      <c r="H3" s="1" t="s">
        <v>56</v>
      </c>
      <c r="I3" s="1" t="s">
        <v>57</v>
      </c>
      <c r="J3" s="1" t="s">
        <v>58</v>
      </c>
      <c r="K3" s="1" t="s">
        <v>59</v>
      </c>
      <c r="L3" s="1" t="s">
        <v>60</v>
      </c>
      <c r="M3" s="1" t="s">
        <v>61</v>
      </c>
      <c r="N3" s="1" t="s">
        <v>62</v>
      </c>
      <c r="O3" s="1" t="s">
        <v>63</v>
      </c>
    </row>
    <row r="4" spans="1:15" x14ac:dyDescent="0.25">
      <c r="A4" t="s">
        <v>2041</v>
      </c>
    </row>
    <row r="6" spans="1:15" x14ac:dyDescent="0.25">
      <c r="A6" s="3" t="s">
        <v>65</v>
      </c>
      <c r="B6" s="24" t="s">
        <v>66</v>
      </c>
      <c r="C6" s="24" t="s">
        <v>64</v>
      </c>
    </row>
    <row r="7" spans="1:15" x14ac:dyDescent="0.25">
      <c r="A7" s="4" t="s">
        <v>40</v>
      </c>
      <c r="B7" s="93">
        <v>114846</v>
      </c>
      <c r="C7" s="92">
        <v>12700</v>
      </c>
    </row>
    <row r="8" spans="1:15" x14ac:dyDescent="0.25">
      <c r="A8" s="4" t="s">
        <v>41</v>
      </c>
      <c r="B8" s="93">
        <v>140739</v>
      </c>
      <c r="C8" s="92">
        <v>14460</v>
      </c>
    </row>
    <row r="9" spans="1:15" x14ac:dyDescent="0.25">
      <c r="A9" s="4" t="s">
        <v>42</v>
      </c>
      <c r="B9" s="93">
        <v>94348</v>
      </c>
      <c r="C9" s="92">
        <v>38340</v>
      </c>
    </row>
    <row r="10" spans="1:15" x14ac:dyDescent="0.25">
      <c r="A10" s="4" t="s">
        <v>43</v>
      </c>
      <c r="B10" s="93">
        <v>106574</v>
      </c>
      <c r="C10" s="92">
        <v>39300</v>
      </c>
    </row>
    <row r="11" spans="1:15" x14ac:dyDescent="0.25">
      <c r="A11" s="4" t="s">
        <v>44</v>
      </c>
      <c r="B11" s="93">
        <v>89017</v>
      </c>
      <c r="C11" s="92">
        <v>44140</v>
      </c>
    </row>
    <row r="12" spans="1:15" x14ac:dyDescent="0.25">
      <c r="A12" s="4" t="s">
        <v>45</v>
      </c>
      <c r="B12" s="93">
        <v>113551</v>
      </c>
      <c r="C12" s="92">
        <v>49340</v>
      </c>
    </row>
    <row r="13" spans="1:15" x14ac:dyDescent="0.25">
      <c r="A13" s="4" t="s">
        <v>38</v>
      </c>
      <c r="B13" s="93">
        <v>126104</v>
      </c>
      <c r="C13" s="24"/>
    </row>
    <row r="15" spans="1:15" ht="18.75" customHeight="1" x14ac:dyDescent="0.25"/>
  </sheetData>
  <sortState xmlns:xlrd2="http://schemas.microsoft.com/office/spreadsheetml/2017/richdata2" ref="A7:B19">
    <sortCondition ref="A7:A19"/>
  </sortState>
  <mergeCells count="7">
    <mergeCell ref="L1:M1"/>
    <mergeCell ref="N1:O1"/>
    <mergeCell ref="B1:C1"/>
    <mergeCell ref="D1:E1"/>
    <mergeCell ref="F1:G1"/>
    <mergeCell ref="H1:I1"/>
    <mergeCell ref="J1:K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DC2B8-B083-4132-8E3E-5979F0C7D3A1}">
  <dimension ref="A1:Z48"/>
  <sheetViews>
    <sheetView topLeftCell="A6" workbookViewId="0">
      <selection activeCell="A48" sqref="A48"/>
    </sheetView>
  </sheetViews>
  <sheetFormatPr defaultRowHeight="15" x14ac:dyDescent="0.25"/>
  <cols>
    <col min="1" max="1" width="35.140625" customWidth="1"/>
    <col min="2" max="2" width="11.85546875" customWidth="1"/>
    <col min="14" max="14" width="19.140625" customWidth="1"/>
  </cols>
  <sheetData>
    <row r="1" spans="1:26" x14ac:dyDescent="0.25">
      <c r="A1" t="s">
        <v>67</v>
      </c>
      <c r="B1" t="s">
        <v>103</v>
      </c>
    </row>
    <row r="2" spans="1:26" x14ac:dyDescent="0.25">
      <c r="A2" s="15" t="s">
        <v>68</v>
      </c>
      <c r="B2" s="5"/>
      <c r="C2" s="5"/>
      <c r="D2" s="5"/>
      <c r="E2" s="5"/>
      <c r="F2" s="5"/>
      <c r="G2" s="5"/>
      <c r="H2" s="5"/>
      <c r="I2" s="5"/>
      <c r="J2" s="5"/>
      <c r="K2" s="5"/>
      <c r="N2" s="22" t="s">
        <v>102</v>
      </c>
      <c r="O2" s="22"/>
      <c r="P2" s="22"/>
      <c r="Q2" s="22"/>
      <c r="R2" s="22"/>
      <c r="S2" s="22"/>
      <c r="T2" s="22"/>
      <c r="U2" s="22"/>
      <c r="V2" s="22"/>
      <c r="W2" s="22"/>
      <c r="X2" s="22"/>
      <c r="Y2" s="22"/>
      <c r="Z2" s="22"/>
    </row>
    <row r="3" spans="1:26" x14ac:dyDescent="0.25">
      <c r="A3" s="16" t="s">
        <v>69</v>
      </c>
      <c r="B3" s="5"/>
      <c r="C3" s="5"/>
      <c r="D3" s="5"/>
      <c r="E3" s="5"/>
      <c r="F3" s="5"/>
      <c r="G3" s="5"/>
      <c r="H3" s="5"/>
      <c r="I3" s="5"/>
      <c r="J3" s="5"/>
      <c r="K3" s="5"/>
      <c r="N3" s="22" t="s">
        <v>98</v>
      </c>
      <c r="O3" s="22"/>
      <c r="P3" s="22"/>
      <c r="Q3" s="22"/>
      <c r="R3" s="22"/>
      <c r="S3" s="22"/>
      <c r="T3" s="22"/>
      <c r="U3" s="22"/>
      <c r="V3" s="22"/>
      <c r="W3" s="22"/>
      <c r="X3" s="22"/>
      <c r="Y3" s="22"/>
      <c r="Z3" s="22"/>
    </row>
    <row r="4" spans="1:26" x14ac:dyDescent="0.25">
      <c r="A4" s="7"/>
      <c r="B4" s="7"/>
      <c r="C4" s="7"/>
      <c r="D4" s="7"/>
      <c r="E4" s="7"/>
      <c r="F4" s="7"/>
      <c r="G4" s="7"/>
      <c r="H4" s="7"/>
      <c r="I4" s="7"/>
      <c r="J4" s="7"/>
      <c r="K4" s="7"/>
      <c r="N4" s="22" t="s">
        <v>104</v>
      </c>
      <c r="O4" s="22"/>
      <c r="P4" s="22"/>
      <c r="Q4" s="22"/>
      <c r="R4" s="22"/>
      <c r="S4" s="22"/>
      <c r="T4" s="22"/>
      <c r="U4" s="22"/>
      <c r="V4" s="22"/>
      <c r="W4" s="22"/>
      <c r="X4" s="22"/>
      <c r="Y4" s="22"/>
      <c r="Z4" s="22"/>
    </row>
    <row r="5" spans="1:26" x14ac:dyDescent="0.25">
      <c r="A5" s="244" t="s">
        <v>70</v>
      </c>
      <c r="B5" s="242" t="s">
        <v>71</v>
      </c>
      <c r="C5" s="246" t="s">
        <v>72</v>
      </c>
      <c r="D5" s="247"/>
      <c r="E5" s="247"/>
      <c r="F5" s="247"/>
      <c r="G5" s="247"/>
      <c r="H5" s="247"/>
      <c r="I5" s="247"/>
      <c r="J5" s="247"/>
      <c r="K5" s="248"/>
      <c r="N5" s="22" t="s">
        <v>99</v>
      </c>
      <c r="O5" s="22"/>
      <c r="P5" s="22"/>
      <c r="Q5" s="22"/>
      <c r="R5" s="22"/>
      <c r="S5" s="22"/>
      <c r="T5" s="22"/>
      <c r="U5" s="22"/>
      <c r="V5" s="22"/>
      <c r="W5" s="22"/>
      <c r="X5" s="22"/>
      <c r="Y5" s="22"/>
      <c r="Z5" s="22"/>
    </row>
    <row r="6" spans="1:26" ht="61.5" customHeight="1" x14ac:dyDescent="0.25">
      <c r="A6" s="245"/>
      <c r="B6" s="243"/>
      <c r="C6" s="13" t="s">
        <v>73</v>
      </c>
      <c r="D6" s="13" t="s">
        <v>74</v>
      </c>
      <c r="E6" s="13" t="s">
        <v>75</v>
      </c>
      <c r="F6" s="13" t="s">
        <v>76</v>
      </c>
      <c r="G6" s="13" t="s">
        <v>77</v>
      </c>
      <c r="H6" s="13" t="s">
        <v>78</v>
      </c>
      <c r="I6" s="13" t="s">
        <v>79</v>
      </c>
      <c r="J6" s="13" t="s">
        <v>80</v>
      </c>
      <c r="K6" s="14" t="s">
        <v>81</v>
      </c>
      <c r="N6" s="23" t="s">
        <v>100</v>
      </c>
      <c r="O6" s="23" t="s">
        <v>101</v>
      </c>
      <c r="P6" s="23"/>
      <c r="Q6" s="22"/>
      <c r="R6" s="22"/>
      <c r="S6" s="22"/>
      <c r="T6" s="22"/>
      <c r="U6" s="22"/>
      <c r="V6" s="22"/>
      <c r="W6" s="22"/>
      <c r="X6" s="22"/>
      <c r="Y6" s="22"/>
      <c r="Z6" s="22"/>
    </row>
    <row r="7" spans="1:26" x14ac:dyDescent="0.25">
      <c r="A7" s="6"/>
      <c r="B7" s="6"/>
      <c r="C7" s="6"/>
      <c r="D7" s="6"/>
      <c r="E7" s="6"/>
      <c r="F7" s="6"/>
      <c r="G7" s="6"/>
      <c r="H7" s="6"/>
      <c r="I7" s="6"/>
      <c r="J7" s="6"/>
      <c r="K7" s="6"/>
      <c r="N7" s="22">
        <v>1</v>
      </c>
      <c r="O7" s="22">
        <v>14580</v>
      </c>
      <c r="P7" s="22"/>
      <c r="Q7" s="22"/>
      <c r="R7" s="22"/>
      <c r="S7" s="22"/>
      <c r="T7" s="22"/>
      <c r="U7" s="22"/>
      <c r="V7" s="22"/>
      <c r="W7" s="22"/>
      <c r="X7" s="22"/>
      <c r="Y7" s="22"/>
      <c r="Z7" s="22"/>
    </row>
    <row r="8" spans="1:26" x14ac:dyDescent="0.25">
      <c r="A8" s="6" t="s">
        <v>82</v>
      </c>
      <c r="B8" s="8">
        <v>15480</v>
      </c>
      <c r="C8" s="8"/>
      <c r="D8" s="6"/>
      <c r="E8" s="6"/>
      <c r="F8" s="6"/>
      <c r="G8" s="6"/>
      <c r="H8" s="6"/>
      <c r="I8" s="6"/>
      <c r="J8" s="6"/>
      <c r="K8" s="6"/>
      <c r="N8" s="22">
        <v>2</v>
      </c>
      <c r="O8" s="22">
        <v>19720</v>
      </c>
      <c r="P8" s="22">
        <f t="shared" ref="P8:P14" si="0">O8-O7</f>
        <v>5140</v>
      </c>
      <c r="Q8" s="22"/>
      <c r="R8" s="22"/>
      <c r="S8" s="22"/>
      <c r="T8" s="22"/>
      <c r="U8" s="22"/>
      <c r="V8" s="22"/>
      <c r="W8" s="22"/>
      <c r="X8" s="22"/>
      <c r="Y8" s="22"/>
      <c r="Z8" s="22"/>
    </row>
    <row r="9" spans="1:26" x14ac:dyDescent="0.25">
      <c r="A9" s="12" t="s">
        <v>83</v>
      </c>
      <c r="B9" s="8">
        <v>15850</v>
      </c>
      <c r="C9" s="8">
        <v>15852</v>
      </c>
      <c r="D9" s="8"/>
      <c r="E9" s="8"/>
      <c r="F9" s="8"/>
      <c r="G9" s="8"/>
      <c r="H9" s="8"/>
      <c r="I9" s="8"/>
      <c r="J9" s="8"/>
      <c r="K9" s="8"/>
      <c r="N9" s="22">
        <v>3</v>
      </c>
      <c r="O9" s="22">
        <v>24860</v>
      </c>
      <c r="P9" s="22">
        <f t="shared" si="0"/>
        <v>5140</v>
      </c>
      <c r="Q9" s="22"/>
      <c r="R9" s="22"/>
      <c r="S9" s="22"/>
      <c r="T9" s="22"/>
      <c r="U9" s="22"/>
      <c r="V9" s="22"/>
      <c r="W9" s="22"/>
      <c r="X9" s="22"/>
      <c r="Y9" s="22"/>
      <c r="Z9" s="22"/>
    </row>
    <row r="10" spans="1:26" x14ac:dyDescent="0.25">
      <c r="A10" s="12" t="s">
        <v>84</v>
      </c>
      <c r="B10" s="8">
        <v>14610</v>
      </c>
      <c r="C10" s="8">
        <v>14614</v>
      </c>
      <c r="D10" s="8"/>
      <c r="E10" s="8"/>
      <c r="F10" s="8"/>
      <c r="G10" s="8"/>
      <c r="H10" s="8"/>
      <c r="I10" s="8"/>
      <c r="J10" s="8"/>
      <c r="K10" s="8"/>
      <c r="N10" s="22">
        <v>4</v>
      </c>
      <c r="O10" s="22">
        <v>30000</v>
      </c>
      <c r="P10" s="22">
        <f t="shared" si="0"/>
        <v>5140</v>
      </c>
      <c r="Q10" s="22"/>
      <c r="R10" s="22"/>
      <c r="S10" s="22"/>
      <c r="T10" s="22"/>
      <c r="U10" s="22"/>
      <c r="V10" s="22"/>
      <c r="W10" s="22"/>
      <c r="X10" s="22"/>
      <c r="Y10" s="22"/>
      <c r="Z10" s="22"/>
    </row>
    <row r="11" spans="1:26" x14ac:dyDescent="0.25">
      <c r="A11" s="6"/>
      <c r="B11" s="8"/>
      <c r="C11" s="8"/>
      <c r="D11" s="8"/>
      <c r="E11" s="8"/>
      <c r="F11" s="8"/>
      <c r="G11" s="8"/>
      <c r="H11" s="8"/>
      <c r="I11" s="8"/>
      <c r="J11" s="8"/>
      <c r="K11" s="8"/>
      <c r="N11" s="22">
        <v>5</v>
      </c>
      <c r="O11" s="22">
        <v>35140</v>
      </c>
      <c r="P11" s="22">
        <f t="shared" si="0"/>
        <v>5140</v>
      </c>
      <c r="Q11" s="22"/>
      <c r="R11" s="22"/>
      <c r="S11" s="22"/>
      <c r="T11" s="22"/>
      <c r="U11" s="22"/>
      <c r="V11" s="22"/>
      <c r="W11" s="22"/>
      <c r="X11" s="22"/>
      <c r="Y11" s="22"/>
      <c r="Z11" s="22"/>
    </row>
    <row r="12" spans="1:26" x14ac:dyDescent="0.25">
      <c r="A12" s="6" t="s">
        <v>85</v>
      </c>
      <c r="B12" s="8">
        <v>19680</v>
      </c>
      <c r="C12" s="8"/>
      <c r="D12" s="8"/>
      <c r="E12" s="8"/>
      <c r="F12" s="8"/>
      <c r="G12" s="8"/>
      <c r="H12" s="8"/>
      <c r="I12" s="8"/>
      <c r="J12" s="8"/>
      <c r="K12" s="8"/>
      <c r="N12" s="22">
        <v>6</v>
      </c>
      <c r="O12" s="22">
        <v>40280</v>
      </c>
      <c r="P12" s="22">
        <f t="shared" si="0"/>
        <v>5140</v>
      </c>
      <c r="Q12" s="22"/>
      <c r="R12" s="22"/>
      <c r="S12" s="22"/>
      <c r="T12" s="22"/>
      <c r="U12" s="22"/>
      <c r="V12" s="22"/>
      <c r="W12" s="22"/>
      <c r="X12" s="22"/>
      <c r="Y12" s="22"/>
      <c r="Z12" s="22"/>
    </row>
    <row r="13" spans="1:26" x14ac:dyDescent="0.25">
      <c r="A13" s="12" t="s">
        <v>86</v>
      </c>
      <c r="B13" s="8">
        <v>20490</v>
      </c>
      <c r="C13" s="8">
        <v>20404</v>
      </c>
      <c r="D13" s="8">
        <v>21002</v>
      </c>
      <c r="E13" s="8"/>
      <c r="F13" s="8"/>
      <c r="G13" s="8"/>
      <c r="H13" s="8"/>
      <c r="I13" s="8"/>
      <c r="J13" s="8"/>
      <c r="K13" s="8"/>
      <c r="N13" s="22">
        <v>7</v>
      </c>
      <c r="O13" s="22">
        <v>45420</v>
      </c>
      <c r="P13" s="22">
        <f t="shared" si="0"/>
        <v>5140</v>
      </c>
      <c r="Q13" s="22"/>
      <c r="R13" s="22"/>
      <c r="S13" s="22"/>
      <c r="T13" s="22"/>
      <c r="U13" s="22"/>
      <c r="V13" s="22"/>
      <c r="W13" s="22"/>
      <c r="X13" s="22"/>
      <c r="Y13" s="22"/>
      <c r="Z13" s="22"/>
    </row>
    <row r="14" spans="1:26" x14ac:dyDescent="0.25">
      <c r="A14" s="12" t="s">
        <v>87</v>
      </c>
      <c r="B14" s="8">
        <v>18430</v>
      </c>
      <c r="C14" s="8">
        <v>18418</v>
      </c>
      <c r="D14" s="8">
        <v>20923</v>
      </c>
      <c r="E14" s="8"/>
      <c r="F14" s="8"/>
      <c r="G14" s="8"/>
      <c r="H14" s="8"/>
      <c r="I14" s="8"/>
      <c r="J14" s="8"/>
      <c r="K14" s="8"/>
      <c r="N14" s="22">
        <v>8</v>
      </c>
      <c r="O14" s="22">
        <v>50560</v>
      </c>
      <c r="P14" s="22">
        <f t="shared" si="0"/>
        <v>5140</v>
      </c>
      <c r="Q14" s="22"/>
      <c r="R14" s="22"/>
      <c r="S14" s="22"/>
      <c r="T14" s="22"/>
      <c r="U14" s="22"/>
      <c r="V14" s="22"/>
      <c r="W14" s="22"/>
      <c r="X14" s="22"/>
      <c r="Y14" s="22"/>
      <c r="Z14" s="22"/>
    </row>
    <row r="15" spans="1:26" x14ac:dyDescent="0.25">
      <c r="A15" s="10"/>
      <c r="B15" s="8"/>
      <c r="C15" s="8"/>
      <c r="D15" s="8"/>
      <c r="E15" s="8"/>
      <c r="F15" s="8"/>
      <c r="G15" s="8"/>
      <c r="H15" s="8"/>
      <c r="I15" s="8"/>
      <c r="J15" s="8"/>
      <c r="K15" s="8"/>
      <c r="N15" s="22"/>
      <c r="O15" s="22"/>
      <c r="P15" s="22"/>
      <c r="Q15" s="22"/>
      <c r="R15" s="22"/>
      <c r="S15" s="22"/>
      <c r="T15" s="22"/>
      <c r="U15" s="22"/>
      <c r="V15" s="22"/>
      <c r="W15" s="22"/>
      <c r="X15" s="22"/>
      <c r="Y15" s="22"/>
      <c r="Z15" s="22"/>
    </row>
    <row r="16" spans="1:26" x14ac:dyDescent="0.25">
      <c r="A16" s="10" t="s">
        <v>88</v>
      </c>
      <c r="B16" s="8">
        <v>24230</v>
      </c>
      <c r="C16" s="8">
        <v>23834</v>
      </c>
      <c r="D16" s="8">
        <v>24526</v>
      </c>
      <c r="E16" s="8">
        <v>24549</v>
      </c>
      <c r="F16" s="8"/>
      <c r="G16" s="8"/>
      <c r="H16" s="8"/>
      <c r="I16" s="8"/>
      <c r="J16" s="8"/>
      <c r="K16" s="8"/>
    </row>
    <row r="17" spans="1:14" x14ac:dyDescent="0.25">
      <c r="A17" s="10" t="s">
        <v>89</v>
      </c>
      <c r="B17" s="8">
        <v>31200</v>
      </c>
      <c r="C17" s="8">
        <v>31428</v>
      </c>
      <c r="D17" s="8">
        <v>31942</v>
      </c>
      <c r="E17" s="8">
        <v>30900</v>
      </c>
      <c r="F17" s="8">
        <v>31008</v>
      </c>
      <c r="G17" s="8"/>
      <c r="H17" s="8"/>
      <c r="I17" s="8"/>
      <c r="J17" s="8"/>
      <c r="K17" s="8"/>
      <c r="N17" s="19"/>
    </row>
    <row r="18" spans="1:14" ht="16.5" x14ac:dyDescent="0.25">
      <c r="A18" s="10" t="s">
        <v>90</v>
      </c>
      <c r="B18" s="8">
        <v>36990</v>
      </c>
      <c r="C18" s="8">
        <v>37901</v>
      </c>
      <c r="D18" s="8">
        <v>38452</v>
      </c>
      <c r="E18" s="8">
        <v>37275</v>
      </c>
      <c r="F18" s="8">
        <v>36363</v>
      </c>
      <c r="G18" s="8">
        <v>35807</v>
      </c>
      <c r="H18" s="8"/>
      <c r="I18" s="8"/>
      <c r="J18" s="8"/>
      <c r="K18" s="8"/>
      <c r="N18" s="20"/>
    </row>
    <row r="19" spans="1:14" x14ac:dyDescent="0.25">
      <c r="A19" s="10" t="s">
        <v>91</v>
      </c>
      <c r="B19" s="8">
        <v>41860</v>
      </c>
      <c r="C19" s="8">
        <v>43593</v>
      </c>
      <c r="D19" s="8">
        <v>43766</v>
      </c>
      <c r="E19" s="8">
        <v>42864</v>
      </c>
      <c r="F19" s="8">
        <v>41999</v>
      </c>
      <c r="G19" s="8">
        <v>40714</v>
      </c>
      <c r="H19" s="8">
        <v>39952</v>
      </c>
      <c r="I19" s="8"/>
      <c r="J19" s="8"/>
      <c r="K19" s="8"/>
      <c r="N19" s="19"/>
    </row>
    <row r="20" spans="1:14" x14ac:dyDescent="0.25">
      <c r="A20" s="10" t="s">
        <v>92</v>
      </c>
      <c r="B20" s="8">
        <v>47670</v>
      </c>
      <c r="C20" s="8">
        <v>50159</v>
      </c>
      <c r="D20" s="8">
        <v>50472</v>
      </c>
      <c r="E20" s="8">
        <v>49393</v>
      </c>
      <c r="F20" s="8">
        <v>48640</v>
      </c>
      <c r="G20" s="8">
        <v>47238</v>
      </c>
      <c r="H20" s="8">
        <v>45602</v>
      </c>
      <c r="I20" s="8">
        <v>43808</v>
      </c>
      <c r="J20" s="8"/>
      <c r="K20" s="8"/>
      <c r="N20" s="21"/>
    </row>
    <row r="21" spans="1:14" x14ac:dyDescent="0.25">
      <c r="A21" s="10" t="s">
        <v>93</v>
      </c>
      <c r="B21" s="8">
        <v>52850</v>
      </c>
      <c r="C21" s="8">
        <v>56099</v>
      </c>
      <c r="D21" s="8">
        <v>56594</v>
      </c>
      <c r="E21" s="8">
        <v>55575</v>
      </c>
      <c r="F21" s="8">
        <v>54683</v>
      </c>
      <c r="G21" s="8">
        <v>53416</v>
      </c>
      <c r="H21" s="8">
        <v>51809</v>
      </c>
      <c r="I21" s="8">
        <v>50136</v>
      </c>
      <c r="J21" s="8">
        <v>49710</v>
      </c>
      <c r="K21" s="8"/>
      <c r="N21" s="19"/>
    </row>
    <row r="22" spans="1:14" x14ac:dyDescent="0.25">
      <c r="A22" s="11" t="s">
        <v>94</v>
      </c>
      <c r="B22" s="9">
        <v>62900</v>
      </c>
      <c r="C22" s="9">
        <v>67483</v>
      </c>
      <c r="D22" s="9">
        <v>67810</v>
      </c>
      <c r="E22" s="9">
        <v>66908</v>
      </c>
      <c r="F22" s="9">
        <v>66151</v>
      </c>
      <c r="G22" s="9">
        <v>64908</v>
      </c>
      <c r="H22" s="9">
        <v>63198</v>
      </c>
      <c r="I22" s="9">
        <v>61651</v>
      </c>
      <c r="J22" s="9">
        <v>61268</v>
      </c>
      <c r="K22" s="9">
        <v>58907</v>
      </c>
      <c r="N22" s="21"/>
    </row>
    <row r="23" spans="1:14" x14ac:dyDescent="0.25">
      <c r="A23" s="5" t="s">
        <v>95</v>
      </c>
      <c r="B23" s="5"/>
      <c r="C23" s="5"/>
      <c r="D23" s="5"/>
      <c r="E23" s="5"/>
      <c r="F23" s="5"/>
      <c r="G23" s="5"/>
      <c r="H23" s="5"/>
      <c r="I23" s="5"/>
      <c r="J23" s="5"/>
      <c r="K23" s="5"/>
      <c r="N23" s="19"/>
    </row>
    <row r="24" spans="1:14" x14ac:dyDescent="0.25">
      <c r="A24" s="249" t="s">
        <v>96</v>
      </c>
      <c r="B24" s="249"/>
      <c r="C24" s="249"/>
      <c r="D24" s="249"/>
      <c r="E24" s="249"/>
      <c r="F24" s="249"/>
      <c r="G24" s="249"/>
      <c r="H24" s="249"/>
      <c r="I24" s="249"/>
      <c r="J24" s="249"/>
      <c r="K24" s="249"/>
      <c r="N24" s="21"/>
    </row>
    <row r="25" spans="1:14" x14ac:dyDescent="0.25">
      <c r="A25" s="18" t="s">
        <v>97</v>
      </c>
    </row>
    <row r="26" spans="1:14" x14ac:dyDescent="0.25">
      <c r="A26">
        <v>1</v>
      </c>
      <c r="B26" s="17">
        <f>B8</f>
        <v>15480</v>
      </c>
    </row>
    <row r="27" spans="1:14" x14ac:dyDescent="0.25">
      <c r="A27">
        <v>2</v>
      </c>
      <c r="B27" s="17">
        <f>B12</f>
        <v>19680</v>
      </c>
    </row>
    <row r="28" spans="1:14" x14ac:dyDescent="0.25">
      <c r="A28">
        <v>3</v>
      </c>
      <c r="B28" s="17">
        <f t="shared" ref="B28:B33" si="1">B16</f>
        <v>24230</v>
      </c>
    </row>
    <row r="29" spans="1:14" x14ac:dyDescent="0.25">
      <c r="A29">
        <v>4</v>
      </c>
      <c r="B29" s="17">
        <f t="shared" si="1"/>
        <v>31200</v>
      </c>
    </row>
    <row r="30" spans="1:14" x14ac:dyDescent="0.25">
      <c r="A30">
        <v>5</v>
      </c>
      <c r="B30" s="17">
        <f t="shared" si="1"/>
        <v>36990</v>
      </c>
    </row>
    <row r="31" spans="1:14" x14ac:dyDescent="0.25">
      <c r="A31">
        <v>6</v>
      </c>
      <c r="B31" s="17">
        <f t="shared" si="1"/>
        <v>41860</v>
      </c>
    </row>
    <row r="32" spans="1:14" x14ac:dyDescent="0.25">
      <c r="A32">
        <v>7</v>
      </c>
      <c r="B32" s="17">
        <f t="shared" si="1"/>
        <v>47670</v>
      </c>
    </row>
    <row r="33" spans="1:2" x14ac:dyDescent="0.25">
      <c r="A33">
        <v>8</v>
      </c>
      <c r="B33" s="17">
        <f t="shared" si="1"/>
        <v>52850</v>
      </c>
    </row>
    <row r="34" spans="1:2" x14ac:dyDescent="0.25">
      <c r="A34">
        <v>9</v>
      </c>
      <c r="B34" s="17">
        <f>$B$22</f>
        <v>62900</v>
      </c>
    </row>
    <row r="35" spans="1:2" x14ac:dyDescent="0.25">
      <c r="A35">
        <v>10</v>
      </c>
      <c r="B35" s="17">
        <f t="shared" ref="B35:B45" si="2">$B$22</f>
        <v>62900</v>
      </c>
    </row>
    <row r="36" spans="1:2" x14ac:dyDescent="0.25">
      <c r="A36">
        <f>A26+10</f>
        <v>11</v>
      </c>
      <c r="B36" s="17">
        <f t="shared" si="2"/>
        <v>62900</v>
      </c>
    </row>
    <row r="37" spans="1:2" x14ac:dyDescent="0.25">
      <c r="A37">
        <f t="shared" ref="A37:A45" si="3">A27+10</f>
        <v>12</v>
      </c>
      <c r="B37" s="17">
        <f t="shared" si="2"/>
        <v>62900</v>
      </c>
    </row>
    <row r="38" spans="1:2" x14ac:dyDescent="0.25">
      <c r="A38">
        <f t="shared" si="3"/>
        <v>13</v>
      </c>
      <c r="B38" s="17">
        <f t="shared" si="2"/>
        <v>62900</v>
      </c>
    </row>
    <row r="39" spans="1:2" x14ac:dyDescent="0.25">
      <c r="A39">
        <f t="shared" si="3"/>
        <v>14</v>
      </c>
      <c r="B39" s="17">
        <f t="shared" si="2"/>
        <v>62900</v>
      </c>
    </row>
    <row r="40" spans="1:2" x14ac:dyDescent="0.25">
      <c r="A40">
        <f t="shared" si="3"/>
        <v>15</v>
      </c>
      <c r="B40" s="17">
        <f t="shared" si="2"/>
        <v>62900</v>
      </c>
    </row>
    <row r="41" spans="1:2" x14ac:dyDescent="0.25">
      <c r="A41">
        <f t="shared" si="3"/>
        <v>16</v>
      </c>
      <c r="B41" s="17">
        <f t="shared" si="2"/>
        <v>62900</v>
      </c>
    </row>
    <row r="42" spans="1:2" x14ac:dyDescent="0.25">
      <c r="A42">
        <f t="shared" si="3"/>
        <v>17</v>
      </c>
      <c r="B42" s="17">
        <f t="shared" si="2"/>
        <v>62900</v>
      </c>
    </row>
    <row r="43" spans="1:2" x14ac:dyDescent="0.25">
      <c r="A43">
        <f t="shared" si="3"/>
        <v>18</v>
      </c>
      <c r="B43" s="17">
        <f t="shared" si="2"/>
        <v>62900</v>
      </c>
    </row>
    <row r="44" spans="1:2" x14ac:dyDescent="0.25">
      <c r="A44">
        <f t="shared" si="3"/>
        <v>19</v>
      </c>
      <c r="B44" s="17">
        <f t="shared" si="2"/>
        <v>62900</v>
      </c>
    </row>
    <row r="45" spans="1:2" x14ac:dyDescent="0.25">
      <c r="A45">
        <f t="shared" si="3"/>
        <v>20</v>
      </c>
      <c r="B45" s="17">
        <f t="shared" si="2"/>
        <v>62900</v>
      </c>
    </row>
    <row r="47" spans="1:2" x14ac:dyDescent="0.25">
      <c r="A47" t="s">
        <v>105</v>
      </c>
    </row>
    <row r="48" spans="1:2" x14ac:dyDescent="0.25">
      <c r="A48" t="s">
        <v>106</v>
      </c>
    </row>
  </sheetData>
  <mergeCells count="4">
    <mergeCell ref="B5:B6"/>
    <mergeCell ref="A5:A6"/>
    <mergeCell ref="C5:K5"/>
    <mergeCell ref="A24:K2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92C3D-D054-493C-A6A7-8626D1DA646F}">
  <dimension ref="A1:G82"/>
  <sheetViews>
    <sheetView workbookViewId="0">
      <selection activeCell="A7" sqref="A7"/>
    </sheetView>
  </sheetViews>
  <sheetFormatPr defaultRowHeight="15" x14ac:dyDescent="0.25"/>
  <cols>
    <col min="1" max="1" width="107" customWidth="1"/>
    <col min="2" max="2" width="102.5703125" customWidth="1"/>
  </cols>
  <sheetData>
    <row r="1" spans="1:7" x14ac:dyDescent="0.25">
      <c r="B1" t="str">
        <f>_xlfn.CONCAT(B2:B82)</f>
        <v xml:space="preserve">Sum(IIf([np_unemployed]&gt;0,[Psam_h25_2023_1yr]![wgtp],0))/Sum([Psam_h25_2023_1yr]![wgtp]) AS unemPrate, Sum(IIf([np_unemployed]&gt;0,[Psam_h25_2023_1yr]![wgtp1],0))/Sum([Psam_h25_2023_1yr]![wgtp1]) AS unemPrate1, Sum(IIf([np_unemployed]&gt;0,[Psam_h25_2023_1yr]![wgtp2],0))/Sum([Psam_h25_2023_1yr]![wgtp2]) AS unemPrate2, Sum(IIf([np_unemployed]&gt;0,[Psam_h25_2023_1yr]![wgtp3],0))/Sum([Psam_h25_2023_1yr]![wgtp3]) AS unemPrate3, Sum(IIf([np_unemployed]&gt;0,[Psam_h25_2023_1yr]![wgtp4],0))/Sum([Psam_h25_2023_1yr]![wgtp4]) AS unemPrate4, Sum(IIf([np_unemployed]&gt;0,[Psam_h25_2023_1yr]![wgtp5],0))/Sum([Psam_h25_2023_1yr]![wgtp5]) AS unemPrate5, Sum(IIf([np_unemployed]&gt;0,[Psam_h25_2023_1yr]![wgtp6],0))/Sum([Psam_h25_2023_1yr]![wgtp6]) AS unemPrate6, Sum(IIf([np_unemployed]&gt;0,[Psam_h25_2023_1yr]![wgtp7],0))/Sum([Psam_h25_2023_1yr]![wgtp7]) AS unemPrate7, Sum(IIf([np_unemployed]&gt;0,[Psam_h25_2023_1yr]![wgtp8],0))/Sum([Psam_h25_2023_1yr]![wgtp8]) AS unemPrate8, Sum(IIf([np_unemployed]&gt;0,[Psam_h25_2023_1yr]![wgtp9],0))/Sum([Psam_h25_2023_1yr]![wgtp9]) AS unemPrate9, Sum(IIf([np_unemployed]&gt;0,[Psam_h25_2023_1yr]![wgtp10],0))/Sum([Psam_h25_2023_1yr]![wgtp10]) AS unemPrate10, Sum(IIf([np_unemployed]&gt;0,[Psam_h25_2023_1yr]![wgtp11],0))/Sum([Psam_h25_2023_1yr]![wgtp11]) AS unemPrate11, Sum(IIf([np_unemployed]&gt;0,[Psam_h25_2023_1yr]![wgtp12],0))/Sum([Psam_h25_2023_1yr]![wgtp12]) AS unemPrate12, Sum(IIf([np_unemployed]&gt;0,[Psam_h25_2023_1yr]![wgtp13],0))/Sum([Psam_h25_2023_1yr]![wgtp13]) AS unemPrate13, Sum(IIf([np_unemployed]&gt;0,[Psam_h25_2023_1yr]![wgtp14],0))/Sum([Psam_h25_2023_1yr]![wgtp14]) AS unemPrate14, Sum(IIf([np_unemployed]&gt;0,[Psam_h25_2023_1yr]![wgtp15],0))/Sum([Psam_h25_2023_1yr]![wgtp15]) AS unemPrate15, Sum(IIf([np_unemployed]&gt;0,[Psam_h25_2023_1yr]![wgtp16],0))/Sum([Psam_h25_2023_1yr]![wgtp16]) AS unemPrate16, Sum(IIf([np_unemployed]&gt;0,[Psam_h25_2023_1yr]![wgtp17],0))/Sum([Psam_h25_2023_1yr]![wgtp17]) AS unemPrate17, Sum(IIf([np_unemployed]&gt;0,[Psam_h25_2023_1yr]![wgtp18],0))/Sum([Psam_h25_2023_1yr]![wgtp18]) AS unemPrate18, Sum(IIf([np_unemployed]&gt;0,[Psam_h25_2023_1yr]![wgtp19],0))/Sum([Psam_h25_2023_1yr]![wgtp19]) AS unemPrate19, Sum(IIf([np_unemployed]&gt;0,[Psam_h25_2023_1yr]![wgtp20],0))/Sum([Psam_h25_2023_1yr]![wgtp20]) AS unemPrate20, Sum(IIf([np_unemployed]&gt;0,[Psam_h25_2023_1yr]![wgtp21],0))/Sum([Psam_h25_2023_1yr]![wgtp21]) AS unemPrate21, Sum(IIf([np_unemployed]&gt;0,[Psam_h25_2023_1yr]![wgtp22],0))/Sum([Psam_h25_2023_1yr]![wgtp22]) AS unemPrate22, Sum(IIf([np_unemployed]&gt;0,[Psam_h25_2023_1yr]![wgtp23],0))/Sum([Psam_h25_2023_1yr]![wgtp23]) AS unemPrate23, Sum(IIf([np_unemployed]&gt;0,[Psam_h25_2023_1yr]![wgtp24],0))/Sum([Psam_h25_2023_1yr]![wgtp24]) AS unemPrate24, Sum(IIf([np_unemployed]&gt;0,[Psam_h25_2023_1yr]![wgtp25],0))/Sum([Psam_h25_2023_1yr]![wgtp25]) AS unemPrate25, Sum(IIf([np_unemployed]&gt;0,[Psam_h25_2023_1yr]![wgtp26],0))/Sum([Psam_h25_2023_1yr]![wgtp26]) AS unemPrate26, Sum(IIf([np_unemployed]&gt;0,[Psam_h25_2023_1yr]![wgtp27],0))/Sum([Psam_h25_2023_1yr]![wgtp27]) AS unemPrate27, Sum(IIf([np_unemployed]&gt;0,[Psam_h25_2023_1yr]![wgtp28],0))/Sum([Psam_h25_2023_1yr]![wgtp28]) AS unemPrate28, Sum(IIf([np_unemployed]&gt;0,[Psam_h25_2023_1yr]![wgtp29],0))/Sum([Psam_h25_2023_1yr]![wgtp29]) AS unemPrate29, Sum(IIf([np_unemployed]&gt;0,[Psam_h25_2023_1yr]![wgtp30],0))/Sum([Psam_h25_2023_1yr]![wgtp30]) AS unemPrate30, Sum(IIf([np_unemployed]&gt;0,[Psam_h25_2023_1yr]![wgtp31],0))/Sum([Psam_h25_2023_1yr]![wgtp31]) AS unemPrate31, Sum(IIf([np_unemployed]&gt;0,[Psam_h25_2023_1yr]![wgtp32],0))/Sum([Psam_h25_2023_1yr]![wgtp32]) AS unemPrate32, Sum(IIf([np_unemployed]&gt;0,[Psam_h25_2023_1yr]![wgtp33],0))/Sum([Psam_h25_2023_1yr]![wgtp33]) AS unemPrate33, Sum(IIf([np_unemployed]&gt;0,[Psam_h25_2023_1yr]![wgtp34],0))/Sum([Psam_h25_2023_1yr]![wgtp34]) AS unemPrate34, Sum(IIf([np_unemployed]&gt;0,[Psam_h25_2023_1yr]![wgtp35],0))/Sum([Psam_h25_2023_1yr]![wgtp35]) AS unemPrate35, Sum(IIf([np_unemployed]&gt;0,[Psam_h25_2023_1yr]![wgtp36],0))/Sum([Psam_h25_2023_1yr]![wgtp36]) AS unemPrate36, Sum(IIf([np_unemployed]&gt;0,[Psam_h25_2023_1yr]![wgtp37],0))/Sum([Psam_h25_2023_1yr]![wgtp37]) AS unemPrate37, Sum(IIf([np_unemployed]&gt;0,[Psam_h25_2023_1yr]![wgtp38],0))/Sum([Psam_h25_2023_1yr]![wgtp38]) AS unemPrate38, Sum(IIf([np_unemployed]&gt;0,[Psam_h25_2023_1yr]![wgtp39],0))/Sum([Psam_h25_2023_1yr]![wgtp39]) AS unemPrate39, Sum(IIf([np_unemployed]&gt;0,[Psam_h25_2023_1yr]![wgtp40],0))/Sum([Psam_h25_2023_1yr]![wgtp40]) AS unemPrate40, Sum(IIf([np_unemployed]&gt;0,[Psam_h25_2023_1yr]![wgtp41],0))/Sum([Psam_h25_2023_1yr]![wgtp41]) AS unemPrate41, Sum(IIf([np_unemployed]&gt;0,[Psam_h25_2023_1yr]![wgtp42],0))/Sum([Psam_h25_2023_1yr]![wgtp42]) AS unemPrate42, Sum(IIf([np_unemployed]&gt;0,[Psam_h25_2023_1yr]![wgtp43],0))/Sum([Psam_h25_2023_1yr]![wgtp43]) AS unemPrate43, Sum(IIf([np_unemployed]&gt;0,[Psam_h25_2023_1yr]![wgtp44],0))/Sum([Psam_h25_2023_1yr]![wgtp44]) AS unemPrate44, Sum(IIf([np_unemployed]&gt;0,[Psam_h25_2023_1yr]![wgtp45],0))/Sum([Psam_h25_2023_1yr]![wgtp45]) AS unemPrate45, Sum(IIf([np_unemployed]&gt;0,[Psam_h25_2023_1yr]![wgtp46],0))/Sum([Psam_h25_2023_1yr]![wgtp46]) AS unemPrate46, Sum(IIf([np_unemployed]&gt;0,[Psam_h25_2023_1yr]![wgtp47],0))/Sum([Psam_h25_2023_1yr]![wgtp47]) AS unemPrate47, Sum(IIf([np_unemployed]&gt;0,[Psam_h25_2023_1yr]![wgtp48],0))/Sum([Psam_h25_2023_1yr]![wgtp48]) AS unemPrate48, Sum(IIf([np_unemployed]&gt;0,[Psam_h25_2023_1yr]![wgtp49],0))/Sum([Psam_h25_2023_1yr]![wgtp49]) AS unemPrate49, Sum(IIf([np_unemployed]&gt;0,[Psam_h25_2023_1yr]![wgtp50],0))/Sum([Psam_h25_2023_1yr]![wgtp50]) AS unemPrate50, Sum(IIf([np_unemployed]&gt;0,[Psam_h25_2023_1yr]![wgtp51],0))/Sum([Psam_h25_2023_1yr]![wgtp51]) AS unemPrate51, Sum(IIf([np_unemployed]&gt;0,[Psam_h25_2023_1yr]![wgtp52],0))/Sum([Psam_h25_2023_1yr]![wgtp52]) AS unemPrate52, Sum(IIf([np_unemployed]&gt;0,[Psam_h25_2023_1yr]![wgtp53],0))/Sum([Psam_h25_2023_1yr]![wgtp53]) AS unemPrate53, Sum(IIf([np_unemployed]&gt;0,[Psam_h25_2023_1yr]![wgtp54],0))/Sum([Psam_h25_2023_1yr]![wgtp54]) AS unemPrate54, Sum(IIf([np_unemployed]&gt;0,[Psam_h25_2023_1yr]![wgtp55],0))/Sum([Psam_h25_2023_1yr]![wgtp55]) AS unemPrate55, Sum(IIf([np_unemployed]&gt;0,[Psam_h25_2023_1yr]![wgtp56],0))/Sum([Psam_h25_2023_1yr]![wgtp56]) AS unemPrate56, Sum(IIf([np_unemployed]&gt;0,[Psam_h25_2023_1yr]![wgtp57],0))/Sum([Psam_h25_2023_1yr]![wgtp57]) AS unemPrate57, Sum(IIf([np_unemployed]&gt;0,[Psam_h25_2023_1yr]![wgtp58],0))/Sum([Psam_h25_2023_1yr]![wgtp58]) AS unemPrate58, Sum(IIf([np_unemployed]&gt;0,[Psam_h25_2023_1yr]![wgtp59],0))/Sum([Psam_h25_2023_1yr]![wgtp59]) AS unemPrate59, Sum(IIf([np_unemployed]&gt;0,[Psam_h25_2023_1yr]![wgtp60],0))/Sum([Psam_h25_2023_1yr]![wgtp60]) AS unemPrate60, Sum(IIf([np_unemployed]&gt;0,[Psam_h25_2023_1yr]![wgtp61],0))/Sum([Psam_h25_2023_1yr]![wgtp61]) AS unemPrate61, Sum(IIf([np_unemployed]&gt;0,[Psam_h25_2023_1yr]![wgtp62],0))/Sum([Psam_h25_2023_1yr]![wgtp62]) AS unemPrate62, Sum(IIf([np_unemployed]&gt;0,[Psam_h25_2023_1yr]![wgtp63],0))/Sum([Psam_h25_2023_1yr]![wgtp63]) AS unemPrate63, Sum(IIf([np_unemployed]&gt;0,[Psam_h25_2023_1yr]![wgtp64],0))/Sum([Psam_h25_2023_1yr]![wgtp64]) AS unemPrate64, Sum(IIf([np_unemployed]&gt;0,[Psam_h25_2023_1yr]![wgtp65],0))/Sum([Psam_h25_2023_1yr]![wgtp65]) AS unemPrate65, Sum(IIf([np_unemployed]&gt;0,[Psam_h25_2023_1yr]![wgtp66],0))/Sum([Psam_h25_2023_1yr]![wgtp66]) AS unemPrate66, Sum(IIf([np_unemployed]&gt;0,[Psam_h25_2023_1yr]![wgtp67],0))/Sum([Psam_h25_2023_1yr]![wgtp67]) AS unemPrate67, Sum(IIf([np_unemployed]&gt;0,[Psam_h25_2023_1yr]![wgtp68],0))/Sum([Psam_h25_2023_1yr]![wgtp68]) AS unemPrate68, Sum(IIf([np_unemployed]&gt;0,[Psam_h25_2023_1yr]![wgtp69],0))/Sum([Psam_h25_2023_1yr]![wgtp69]) AS unemPrate69, Sum(IIf([np_unemployed]&gt;0,[Psam_h25_2023_1yr]![wgtp70],0))/Sum([Psam_h25_2023_1yr]![wgtp70]) AS unemPrate70, Sum(IIf([np_unemployed]&gt;0,[Psam_h25_2023_1yr]![wgtp71],0))/Sum([Psam_h25_2023_1yr]![wgtp71]) AS unemPrate71, Sum(IIf([np_unemployed]&gt;0,[Psam_h25_2023_1yr]![wgtp72],0))/Sum([Psam_h25_2023_1yr]![wgtp72]) AS unemPrate72, Sum(IIf([np_unemployed]&gt;0,[Psam_h25_2023_1yr]![wgtp73],0))/Sum([Psam_h25_2023_1yr]![wgtp73]) AS unemPrate73, Sum(IIf([np_unemployed]&gt;0,[Psam_h25_2023_1yr]![wgtp74],0))/Sum([Psam_h25_2023_1yr]![wgtp74]) AS unemPrate74, Sum(IIf([np_unemployed]&gt;0,[Psam_h25_2023_1yr]![wgtp75],0))/Sum([Psam_h25_2023_1yr]![wgtp75]) AS unemPrate75, Sum(IIf([np_unemployed]&gt;0,[Psam_h25_2023_1yr]![wgtp76],0))/Sum([Psam_h25_2023_1yr]![wgtp76]) AS unemPrate76, Sum(IIf([np_unemployed]&gt;0,[Psam_h25_2023_1yr]![wgtp77],0))/Sum([Psam_h25_2023_1yr]![wgtp77]) AS unemPrate77, Sum(IIf([np_unemployed]&gt;0,[Psam_h25_2023_1yr]![wgtp78],0))/Sum([Psam_h25_2023_1yr]![wgtp78]) AS unemPrate78, Sum(IIf([np_unemployed]&gt;0,[Psam_h25_2023_1yr]![wgtp79],0))/Sum([Psam_h25_2023_1yr]![wgtp79]) AS unemPrate79, Sum(IIf([np_unemployed]&gt;0,[Psam_h25_2023_1yr]![wgtp80],0))/Sum([Psam_h25_2023_1yr]![wgtp80]) AS unemPrate80, </v>
      </c>
    </row>
    <row r="2" spans="1:7" x14ac:dyDescent="0.25">
      <c r="A2" t="s">
        <v>1953</v>
      </c>
      <c r="B2" t="str">
        <f>CONCATENATE("Sum(IIf([np_unemployed]&gt;0,[Psam_h25_2023_1yr]![wgtp",C2,"],0))/Sum([Psam_h25_2023_1yr]![wgtp",C2,"]) AS unemPrate",C2,", ")</f>
        <v xml:space="preserve">Sum(IIf([np_unemployed]&gt;0,[Psam_h25_2023_1yr]![wgtp],0))/Sum([Psam_h25_2023_1yr]![wgtp]) AS unemPrate, </v>
      </c>
      <c r="D2" t="b">
        <f>A2=B2</f>
        <v>0</v>
      </c>
      <c r="E2">
        <v>105</v>
      </c>
      <c r="F2" t="b">
        <f>LEFT(A2,E2)=LEFT(B2,E2)</f>
        <v>0</v>
      </c>
      <c r="G2" t="str">
        <f>LEFT(A2,100)</f>
        <v>Sum(IIf([np_unemployed]&gt;0,[h25_2023_1yr_excerpt]![wgtp],0))/Sum([h25_2023_1yr_excerpt]![wgtp]) AS un</v>
      </c>
    </row>
    <row r="3" spans="1:7" x14ac:dyDescent="0.25">
      <c r="A3" t="s">
        <v>1954</v>
      </c>
      <c r="B3" t="str">
        <f t="shared" ref="B3:B66" si="0">CONCATENATE("Sum(IIf([np_unemployed]&gt;0,[Psam_h25_2023_1yr]![wgtp",C3,"],0))/Sum([Psam_h25_2023_1yr]![wgtp",C3,"]) AS unemPrate",C3,", ")</f>
        <v xml:space="preserve">Sum(IIf([np_unemployed]&gt;0,[Psam_h25_2023_1yr]![wgtp1],0))/Sum([Psam_h25_2023_1yr]![wgtp1]) AS unemPrate1, </v>
      </c>
      <c r="C3">
        <v>1</v>
      </c>
    </row>
    <row r="4" spans="1:7" x14ac:dyDescent="0.25">
      <c r="B4" t="str">
        <f t="shared" si="0"/>
        <v xml:space="preserve">Sum(IIf([np_unemployed]&gt;0,[Psam_h25_2023_1yr]![wgtp2],0))/Sum([Psam_h25_2023_1yr]![wgtp2]) AS unemPrate2, </v>
      </c>
      <c r="C4">
        <v>2</v>
      </c>
    </row>
    <row r="5" spans="1:7" x14ac:dyDescent="0.25">
      <c r="B5" t="str">
        <f t="shared" si="0"/>
        <v xml:space="preserve">Sum(IIf([np_unemployed]&gt;0,[Psam_h25_2023_1yr]![wgtp3],0))/Sum([Psam_h25_2023_1yr]![wgtp3]) AS unemPrate3, </v>
      </c>
      <c r="C5">
        <v>3</v>
      </c>
    </row>
    <row r="6" spans="1:7" x14ac:dyDescent="0.25">
      <c r="B6" t="str">
        <f t="shared" si="0"/>
        <v xml:space="preserve">Sum(IIf([np_unemployed]&gt;0,[Psam_h25_2023_1yr]![wgtp4],0))/Sum([Psam_h25_2023_1yr]![wgtp4]) AS unemPrate4, </v>
      </c>
      <c r="C6">
        <v>4</v>
      </c>
    </row>
    <row r="7" spans="1:7" x14ac:dyDescent="0.25">
      <c r="A7" s="18" t="s">
        <v>2109</v>
      </c>
      <c r="B7" t="str">
        <f t="shared" si="0"/>
        <v xml:space="preserve">Sum(IIf([np_unemployed]&gt;0,[Psam_h25_2023_1yr]![wgtp5],0))/Sum([Psam_h25_2023_1yr]![wgtp5]) AS unemPrate5, </v>
      </c>
      <c r="C7">
        <v>5</v>
      </c>
    </row>
    <row r="8" spans="1:7" x14ac:dyDescent="0.25">
      <c r="A8" s="48" t="s">
        <v>2108</v>
      </c>
      <c r="B8" t="str">
        <f t="shared" si="0"/>
        <v xml:space="preserve">Sum(IIf([np_unemployed]&gt;0,[Psam_h25_2023_1yr]![wgtp6],0))/Sum([Psam_h25_2023_1yr]![wgtp6]) AS unemPrate6, </v>
      </c>
      <c r="C8">
        <v>6</v>
      </c>
    </row>
    <row r="9" spans="1:7" x14ac:dyDescent="0.25">
      <c r="B9" t="str">
        <f t="shared" si="0"/>
        <v xml:space="preserve">Sum(IIf([np_unemployed]&gt;0,[Psam_h25_2023_1yr]![wgtp7],0))/Sum([Psam_h25_2023_1yr]![wgtp7]) AS unemPrate7, </v>
      </c>
      <c r="C9">
        <v>7</v>
      </c>
    </row>
    <row r="10" spans="1:7" x14ac:dyDescent="0.25">
      <c r="B10" t="str">
        <f t="shared" si="0"/>
        <v xml:space="preserve">Sum(IIf([np_unemployed]&gt;0,[Psam_h25_2023_1yr]![wgtp8],0))/Sum([Psam_h25_2023_1yr]![wgtp8]) AS unemPrate8, </v>
      </c>
      <c r="C10">
        <v>8</v>
      </c>
    </row>
    <row r="11" spans="1:7" x14ac:dyDescent="0.25">
      <c r="B11" t="str">
        <f t="shared" si="0"/>
        <v xml:space="preserve">Sum(IIf([np_unemployed]&gt;0,[Psam_h25_2023_1yr]![wgtp9],0))/Sum([Psam_h25_2023_1yr]![wgtp9]) AS unemPrate9, </v>
      </c>
      <c r="C11">
        <v>9</v>
      </c>
    </row>
    <row r="12" spans="1:7" x14ac:dyDescent="0.25">
      <c r="B12" t="str">
        <f t="shared" si="0"/>
        <v xml:space="preserve">Sum(IIf([np_unemployed]&gt;0,[Psam_h25_2023_1yr]![wgtp10],0))/Sum([Psam_h25_2023_1yr]![wgtp10]) AS unemPrate10, </v>
      </c>
      <c r="C12">
        <f>C11+1</f>
        <v>10</v>
      </c>
    </row>
    <row r="13" spans="1:7" x14ac:dyDescent="0.25">
      <c r="B13" t="str">
        <f t="shared" si="0"/>
        <v xml:space="preserve">Sum(IIf([np_unemployed]&gt;0,[Psam_h25_2023_1yr]![wgtp11],0))/Sum([Psam_h25_2023_1yr]![wgtp11]) AS unemPrate11, </v>
      </c>
      <c r="C13">
        <f t="shared" ref="C13:C76" si="1">C12+1</f>
        <v>11</v>
      </c>
    </row>
    <row r="14" spans="1:7" x14ac:dyDescent="0.25">
      <c r="B14" t="str">
        <f t="shared" si="0"/>
        <v xml:space="preserve">Sum(IIf([np_unemployed]&gt;0,[Psam_h25_2023_1yr]![wgtp12],0))/Sum([Psam_h25_2023_1yr]![wgtp12]) AS unemPrate12, </v>
      </c>
      <c r="C14">
        <f t="shared" si="1"/>
        <v>12</v>
      </c>
    </row>
    <row r="15" spans="1:7" x14ac:dyDescent="0.25">
      <c r="B15" t="str">
        <f t="shared" si="0"/>
        <v xml:space="preserve">Sum(IIf([np_unemployed]&gt;0,[Psam_h25_2023_1yr]![wgtp13],0))/Sum([Psam_h25_2023_1yr]![wgtp13]) AS unemPrate13, </v>
      </c>
      <c r="C15">
        <f t="shared" si="1"/>
        <v>13</v>
      </c>
    </row>
    <row r="16" spans="1:7" x14ac:dyDescent="0.25">
      <c r="B16" t="str">
        <f t="shared" si="0"/>
        <v xml:space="preserve">Sum(IIf([np_unemployed]&gt;0,[Psam_h25_2023_1yr]![wgtp14],0))/Sum([Psam_h25_2023_1yr]![wgtp14]) AS unemPrate14, </v>
      </c>
      <c r="C16">
        <f t="shared" si="1"/>
        <v>14</v>
      </c>
    </row>
    <row r="17" spans="2:3" x14ac:dyDescent="0.25">
      <c r="B17" t="str">
        <f t="shared" si="0"/>
        <v xml:space="preserve">Sum(IIf([np_unemployed]&gt;0,[Psam_h25_2023_1yr]![wgtp15],0))/Sum([Psam_h25_2023_1yr]![wgtp15]) AS unemPrate15, </v>
      </c>
      <c r="C17">
        <f t="shared" si="1"/>
        <v>15</v>
      </c>
    </row>
    <row r="18" spans="2:3" x14ac:dyDescent="0.25">
      <c r="B18" t="str">
        <f t="shared" si="0"/>
        <v xml:space="preserve">Sum(IIf([np_unemployed]&gt;0,[Psam_h25_2023_1yr]![wgtp16],0))/Sum([Psam_h25_2023_1yr]![wgtp16]) AS unemPrate16, </v>
      </c>
      <c r="C18">
        <f t="shared" si="1"/>
        <v>16</v>
      </c>
    </row>
    <row r="19" spans="2:3" x14ac:dyDescent="0.25">
      <c r="B19" t="str">
        <f t="shared" si="0"/>
        <v xml:space="preserve">Sum(IIf([np_unemployed]&gt;0,[Psam_h25_2023_1yr]![wgtp17],0))/Sum([Psam_h25_2023_1yr]![wgtp17]) AS unemPrate17, </v>
      </c>
      <c r="C19">
        <f t="shared" si="1"/>
        <v>17</v>
      </c>
    </row>
    <row r="20" spans="2:3" x14ac:dyDescent="0.25">
      <c r="B20" t="str">
        <f t="shared" si="0"/>
        <v xml:space="preserve">Sum(IIf([np_unemployed]&gt;0,[Psam_h25_2023_1yr]![wgtp18],0))/Sum([Psam_h25_2023_1yr]![wgtp18]) AS unemPrate18, </v>
      </c>
      <c r="C20">
        <f t="shared" si="1"/>
        <v>18</v>
      </c>
    </row>
    <row r="21" spans="2:3" x14ac:dyDescent="0.25">
      <c r="B21" t="str">
        <f t="shared" si="0"/>
        <v xml:space="preserve">Sum(IIf([np_unemployed]&gt;0,[Psam_h25_2023_1yr]![wgtp19],0))/Sum([Psam_h25_2023_1yr]![wgtp19]) AS unemPrate19, </v>
      </c>
      <c r="C21">
        <f t="shared" si="1"/>
        <v>19</v>
      </c>
    </row>
    <row r="22" spans="2:3" x14ac:dyDescent="0.25">
      <c r="B22" t="str">
        <f t="shared" si="0"/>
        <v xml:space="preserve">Sum(IIf([np_unemployed]&gt;0,[Psam_h25_2023_1yr]![wgtp20],0))/Sum([Psam_h25_2023_1yr]![wgtp20]) AS unemPrate20, </v>
      </c>
      <c r="C22">
        <f t="shared" si="1"/>
        <v>20</v>
      </c>
    </row>
    <row r="23" spans="2:3" x14ac:dyDescent="0.25">
      <c r="B23" t="str">
        <f t="shared" si="0"/>
        <v xml:space="preserve">Sum(IIf([np_unemployed]&gt;0,[Psam_h25_2023_1yr]![wgtp21],0))/Sum([Psam_h25_2023_1yr]![wgtp21]) AS unemPrate21, </v>
      </c>
      <c r="C23">
        <f t="shared" si="1"/>
        <v>21</v>
      </c>
    </row>
    <row r="24" spans="2:3" x14ac:dyDescent="0.25">
      <c r="B24" t="str">
        <f t="shared" si="0"/>
        <v xml:space="preserve">Sum(IIf([np_unemployed]&gt;0,[Psam_h25_2023_1yr]![wgtp22],0))/Sum([Psam_h25_2023_1yr]![wgtp22]) AS unemPrate22, </v>
      </c>
      <c r="C24">
        <f t="shared" si="1"/>
        <v>22</v>
      </c>
    </row>
    <row r="25" spans="2:3" x14ac:dyDescent="0.25">
      <c r="B25" t="str">
        <f t="shared" si="0"/>
        <v xml:space="preserve">Sum(IIf([np_unemployed]&gt;0,[Psam_h25_2023_1yr]![wgtp23],0))/Sum([Psam_h25_2023_1yr]![wgtp23]) AS unemPrate23, </v>
      </c>
      <c r="C25">
        <f t="shared" si="1"/>
        <v>23</v>
      </c>
    </row>
    <row r="26" spans="2:3" x14ac:dyDescent="0.25">
      <c r="B26" t="str">
        <f t="shared" si="0"/>
        <v xml:space="preserve">Sum(IIf([np_unemployed]&gt;0,[Psam_h25_2023_1yr]![wgtp24],0))/Sum([Psam_h25_2023_1yr]![wgtp24]) AS unemPrate24, </v>
      </c>
      <c r="C26">
        <f t="shared" si="1"/>
        <v>24</v>
      </c>
    </row>
    <row r="27" spans="2:3" x14ac:dyDescent="0.25">
      <c r="B27" t="str">
        <f t="shared" si="0"/>
        <v xml:space="preserve">Sum(IIf([np_unemployed]&gt;0,[Psam_h25_2023_1yr]![wgtp25],0))/Sum([Psam_h25_2023_1yr]![wgtp25]) AS unemPrate25, </v>
      </c>
      <c r="C27">
        <f t="shared" si="1"/>
        <v>25</v>
      </c>
    </row>
    <row r="28" spans="2:3" x14ac:dyDescent="0.25">
      <c r="B28" t="str">
        <f t="shared" si="0"/>
        <v xml:space="preserve">Sum(IIf([np_unemployed]&gt;0,[Psam_h25_2023_1yr]![wgtp26],0))/Sum([Psam_h25_2023_1yr]![wgtp26]) AS unemPrate26, </v>
      </c>
      <c r="C28">
        <f t="shared" si="1"/>
        <v>26</v>
      </c>
    </row>
    <row r="29" spans="2:3" x14ac:dyDescent="0.25">
      <c r="B29" t="str">
        <f t="shared" si="0"/>
        <v xml:space="preserve">Sum(IIf([np_unemployed]&gt;0,[Psam_h25_2023_1yr]![wgtp27],0))/Sum([Psam_h25_2023_1yr]![wgtp27]) AS unemPrate27, </v>
      </c>
      <c r="C29">
        <f t="shared" si="1"/>
        <v>27</v>
      </c>
    </row>
    <row r="30" spans="2:3" x14ac:dyDescent="0.25">
      <c r="B30" t="str">
        <f t="shared" si="0"/>
        <v xml:space="preserve">Sum(IIf([np_unemployed]&gt;0,[Psam_h25_2023_1yr]![wgtp28],0))/Sum([Psam_h25_2023_1yr]![wgtp28]) AS unemPrate28, </v>
      </c>
      <c r="C30">
        <f t="shared" si="1"/>
        <v>28</v>
      </c>
    </row>
    <row r="31" spans="2:3" x14ac:dyDescent="0.25">
      <c r="B31" t="str">
        <f t="shared" si="0"/>
        <v xml:space="preserve">Sum(IIf([np_unemployed]&gt;0,[Psam_h25_2023_1yr]![wgtp29],0))/Sum([Psam_h25_2023_1yr]![wgtp29]) AS unemPrate29, </v>
      </c>
      <c r="C31">
        <f t="shared" si="1"/>
        <v>29</v>
      </c>
    </row>
    <row r="32" spans="2:3" x14ac:dyDescent="0.25">
      <c r="B32" t="str">
        <f t="shared" si="0"/>
        <v xml:space="preserve">Sum(IIf([np_unemployed]&gt;0,[Psam_h25_2023_1yr]![wgtp30],0))/Sum([Psam_h25_2023_1yr]![wgtp30]) AS unemPrate30, </v>
      </c>
      <c r="C32">
        <f t="shared" si="1"/>
        <v>30</v>
      </c>
    </row>
    <row r="33" spans="2:3" x14ac:dyDescent="0.25">
      <c r="B33" t="str">
        <f t="shared" si="0"/>
        <v xml:space="preserve">Sum(IIf([np_unemployed]&gt;0,[Psam_h25_2023_1yr]![wgtp31],0))/Sum([Psam_h25_2023_1yr]![wgtp31]) AS unemPrate31, </v>
      </c>
      <c r="C33">
        <f t="shared" si="1"/>
        <v>31</v>
      </c>
    </row>
    <row r="34" spans="2:3" x14ac:dyDescent="0.25">
      <c r="B34" t="str">
        <f t="shared" si="0"/>
        <v xml:space="preserve">Sum(IIf([np_unemployed]&gt;0,[Psam_h25_2023_1yr]![wgtp32],0))/Sum([Psam_h25_2023_1yr]![wgtp32]) AS unemPrate32, </v>
      </c>
      <c r="C34">
        <f t="shared" si="1"/>
        <v>32</v>
      </c>
    </row>
    <row r="35" spans="2:3" x14ac:dyDescent="0.25">
      <c r="B35" t="str">
        <f t="shared" si="0"/>
        <v xml:space="preserve">Sum(IIf([np_unemployed]&gt;0,[Psam_h25_2023_1yr]![wgtp33],0))/Sum([Psam_h25_2023_1yr]![wgtp33]) AS unemPrate33, </v>
      </c>
      <c r="C35">
        <f t="shared" si="1"/>
        <v>33</v>
      </c>
    </row>
    <row r="36" spans="2:3" x14ac:dyDescent="0.25">
      <c r="B36" t="str">
        <f t="shared" si="0"/>
        <v xml:space="preserve">Sum(IIf([np_unemployed]&gt;0,[Psam_h25_2023_1yr]![wgtp34],0))/Sum([Psam_h25_2023_1yr]![wgtp34]) AS unemPrate34, </v>
      </c>
      <c r="C36">
        <f t="shared" si="1"/>
        <v>34</v>
      </c>
    </row>
    <row r="37" spans="2:3" x14ac:dyDescent="0.25">
      <c r="B37" t="str">
        <f t="shared" si="0"/>
        <v xml:space="preserve">Sum(IIf([np_unemployed]&gt;0,[Psam_h25_2023_1yr]![wgtp35],0))/Sum([Psam_h25_2023_1yr]![wgtp35]) AS unemPrate35, </v>
      </c>
      <c r="C37">
        <f t="shared" si="1"/>
        <v>35</v>
      </c>
    </row>
    <row r="38" spans="2:3" x14ac:dyDescent="0.25">
      <c r="B38" t="str">
        <f t="shared" si="0"/>
        <v xml:space="preserve">Sum(IIf([np_unemployed]&gt;0,[Psam_h25_2023_1yr]![wgtp36],0))/Sum([Psam_h25_2023_1yr]![wgtp36]) AS unemPrate36, </v>
      </c>
      <c r="C38">
        <f t="shared" si="1"/>
        <v>36</v>
      </c>
    </row>
    <row r="39" spans="2:3" x14ac:dyDescent="0.25">
      <c r="B39" t="str">
        <f t="shared" si="0"/>
        <v xml:space="preserve">Sum(IIf([np_unemployed]&gt;0,[Psam_h25_2023_1yr]![wgtp37],0))/Sum([Psam_h25_2023_1yr]![wgtp37]) AS unemPrate37, </v>
      </c>
      <c r="C39">
        <f t="shared" si="1"/>
        <v>37</v>
      </c>
    </row>
    <row r="40" spans="2:3" x14ac:dyDescent="0.25">
      <c r="B40" t="str">
        <f t="shared" si="0"/>
        <v xml:space="preserve">Sum(IIf([np_unemployed]&gt;0,[Psam_h25_2023_1yr]![wgtp38],0))/Sum([Psam_h25_2023_1yr]![wgtp38]) AS unemPrate38, </v>
      </c>
      <c r="C40">
        <f t="shared" si="1"/>
        <v>38</v>
      </c>
    </row>
    <row r="41" spans="2:3" x14ac:dyDescent="0.25">
      <c r="B41" t="str">
        <f t="shared" si="0"/>
        <v xml:space="preserve">Sum(IIf([np_unemployed]&gt;0,[Psam_h25_2023_1yr]![wgtp39],0))/Sum([Psam_h25_2023_1yr]![wgtp39]) AS unemPrate39, </v>
      </c>
      <c r="C41">
        <f t="shared" si="1"/>
        <v>39</v>
      </c>
    </row>
    <row r="42" spans="2:3" x14ac:dyDescent="0.25">
      <c r="B42" t="str">
        <f t="shared" si="0"/>
        <v xml:space="preserve">Sum(IIf([np_unemployed]&gt;0,[Psam_h25_2023_1yr]![wgtp40],0))/Sum([Psam_h25_2023_1yr]![wgtp40]) AS unemPrate40, </v>
      </c>
      <c r="C42">
        <f t="shared" si="1"/>
        <v>40</v>
      </c>
    </row>
    <row r="43" spans="2:3" x14ac:dyDescent="0.25">
      <c r="B43" t="str">
        <f t="shared" si="0"/>
        <v xml:space="preserve">Sum(IIf([np_unemployed]&gt;0,[Psam_h25_2023_1yr]![wgtp41],0))/Sum([Psam_h25_2023_1yr]![wgtp41]) AS unemPrate41, </v>
      </c>
      <c r="C43">
        <f t="shared" si="1"/>
        <v>41</v>
      </c>
    </row>
    <row r="44" spans="2:3" x14ac:dyDescent="0.25">
      <c r="B44" t="str">
        <f t="shared" si="0"/>
        <v xml:space="preserve">Sum(IIf([np_unemployed]&gt;0,[Psam_h25_2023_1yr]![wgtp42],0))/Sum([Psam_h25_2023_1yr]![wgtp42]) AS unemPrate42, </v>
      </c>
      <c r="C44">
        <f t="shared" si="1"/>
        <v>42</v>
      </c>
    </row>
    <row r="45" spans="2:3" x14ac:dyDescent="0.25">
      <c r="B45" t="str">
        <f t="shared" si="0"/>
        <v xml:space="preserve">Sum(IIf([np_unemployed]&gt;0,[Psam_h25_2023_1yr]![wgtp43],0))/Sum([Psam_h25_2023_1yr]![wgtp43]) AS unemPrate43, </v>
      </c>
      <c r="C45">
        <f t="shared" si="1"/>
        <v>43</v>
      </c>
    </row>
    <row r="46" spans="2:3" x14ac:dyDescent="0.25">
      <c r="B46" t="str">
        <f t="shared" si="0"/>
        <v xml:space="preserve">Sum(IIf([np_unemployed]&gt;0,[Psam_h25_2023_1yr]![wgtp44],0))/Sum([Psam_h25_2023_1yr]![wgtp44]) AS unemPrate44, </v>
      </c>
      <c r="C46">
        <f t="shared" si="1"/>
        <v>44</v>
      </c>
    </row>
    <row r="47" spans="2:3" x14ac:dyDescent="0.25">
      <c r="B47" t="str">
        <f t="shared" si="0"/>
        <v xml:space="preserve">Sum(IIf([np_unemployed]&gt;0,[Psam_h25_2023_1yr]![wgtp45],0))/Sum([Psam_h25_2023_1yr]![wgtp45]) AS unemPrate45, </v>
      </c>
      <c r="C47">
        <f t="shared" si="1"/>
        <v>45</v>
      </c>
    </row>
    <row r="48" spans="2:3" x14ac:dyDescent="0.25">
      <c r="B48" t="str">
        <f t="shared" si="0"/>
        <v xml:space="preserve">Sum(IIf([np_unemployed]&gt;0,[Psam_h25_2023_1yr]![wgtp46],0))/Sum([Psam_h25_2023_1yr]![wgtp46]) AS unemPrate46, </v>
      </c>
      <c r="C48">
        <f t="shared" si="1"/>
        <v>46</v>
      </c>
    </row>
    <row r="49" spans="2:3" x14ac:dyDescent="0.25">
      <c r="B49" t="str">
        <f t="shared" si="0"/>
        <v xml:space="preserve">Sum(IIf([np_unemployed]&gt;0,[Psam_h25_2023_1yr]![wgtp47],0))/Sum([Psam_h25_2023_1yr]![wgtp47]) AS unemPrate47, </v>
      </c>
      <c r="C49">
        <f t="shared" si="1"/>
        <v>47</v>
      </c>
    </row>
    <row r="50" spans="2:3" x14ac:dyDescent="0.25">
      <c r="B50" t="str">
        <f t="shared" si="0"/>
        <v xml:space="preserve">Sum(IIf([np_unemployed]&gt;0,[Psam_h25_2023_1yr]![wgtp48],0))/Sum([Psam_h25_2023_1yr]![wgtp48]) AS unemPrate48, </v>
      </c>
      <c r="C50">
        <f t="shared" si="1"/>
        <v>48</v>
      </c>
    </row>
    <row r="51" spans="2:3" x14ac:dyDescent="0.25">
      <c r="B51" t="str">
        <f t="shared" si="0"/>
        <v xml:space="preserve">Sum(IIf([np_unemployed]&gt;0,[Psam_h25_2023_1yr]![wgtp49],0))/Sum([Psam_h25_2023_1yr]![wgtp49]) AS unemPrate49, </v>
      </c>
      <c r="C51">
        <f t="shared" si="1"/>
        <v>49</v>
      </c>
    </row>
    <row r="52" spans="2:3" x14ac:dyDescent="0.25">
      <c r="B52" t="str">
        <f t="shared" si="0"/>
        <v xml:space="preserve">Sum(IIf([np_unemployed]&gt;0,[Psam_h25_2023_1yr]![wgtp50],0))/Sum([Psam_h25_2023_1yr]![wgtp50]) AS unemPrate50, </v>
      </c>
      <c r="C52">
        <f t="shared" si="1"/>
        <v>50</v>
      </c>
    </row>
    <row r="53" spans="2:3" x14ac:dyDescent="0.25">
      <c r="B53" t="str">
        <f t="shared" si="0"/>
        <v xml:space="preserve">Sum(IIf([np_unemployed]&gt;0,[Psam_h25_2023_1yr]![wgtp51],0))/Sum([Psam_h25_2023_1yr]![wgtp51]) AS unemPrate51, </v>
      </c>
      <c r="C53">
        <f t="shared" si="1"/>
        <v>51</v>
      </c>
    </row>
    <row r="54" spans="2:3" x14ac:dyDescent="0.25">
      <c r="B54" t="str">
        <f t="shared" si="0"/>
        <v xml:space="preserve">Sum(IIf([np_unemployed]&gt;0,[Psam_h25_2023_1yr]![wgtp52],0))/Sum([Psam_h25_2023_1yr]![wgtp52]) AS unemPrate52, </v>
      </c>
      <c r="C54">
        <f t="shared" si="1"/>
        <v>52</v>
      </c>
    </row>
    <row r="55" spans="2:3" x14ac:dyDescent="0.25">
      <c r="B55" t="str">
        <f t="shared" si="0"/>
        <v xml:space="preserve">Sum(IIf([np_unemployed]&gt;0,[Psam_h25_2023_1yr]![wgtp53],0))/Sum([Psam_h25_2023_1yr]![wgtp53]) AS unemPrate53, </v>
      </c>
      <c r="C55">
        <f t="shared" si="1"/>
        <v>53</v>
      </c>
    </row>
    <row r="56" spans="2:3" x14ac:dyDescent="0.25">
      <c r="B56" t="str">
        <f t="shared" si="0"/>
        <v xml:space="preserve">Sum(IIf([np_unemployed]&gt;0,[Psam_h25_2023_1yr]![wgtp54],0))/Sum([Psam_h25_2023_1yr]![wgtp54]) AS unemPrate54, </v>
      </c>
      <c r="C56">
        <f t="shared" si="1"/>
        <v>54</v>
      </c>
    </row>
    <row r="57" spans="2:3" x14ac:dyDescent="0.25">
      <c r="B57" t="str">
        <f t="shared" si="0"/>
        <v xml:space="preserve">Sum(IIf([np_unemployed]&gt;0,[Psam_h25_2023_1yr]![wgtp55],0))/Sum([Psam_h25_2023_1yr]![wgtp55]) AS unemPrate55, </v>
      </c>
      <c r="C57">
        <f t="shared" si="1"/>
        <v>55</v>
      </c>
    </row>
    <row r="58" spans="2:3" x14ac:dyDescent="0.25">
      <c r="B58" t="str">
        <f t="shared" si="0"/>
        <v xml:space="preserve">Sum(IIf([np_unemployed]&gt;0,[Psam_h25_2023_1yr]![wgtp56],0))/Sum([Psam_h25_2023_1yr]![wgtp56]) AS unemPrate56, </v>
      </c>
      <c r="C58">
        <f t="shared" si="1"/>
        <v>56</v>
      </c>
    </row>
    <row r="59" spans="2:3" x14ac:dyDescent="0.25">
      <c r="B59" t="str">
        <f t="shared" si="0"/>
        <v xml:space="preserve">Sum(IIf([np_unemployed]&gt;0,[Psam_h25_2023_1yr]![wgtp57],0))/Sum([Psam_h25_2023_1yr]![wgtp57]) AS unemPrate57, </v>
      </c>
      <c r="C59">
        <f t="shared" si="1"/>
        <v>57</v>
      </c>
    </row>
    <row r="60" spans="2:3" x14ac:dyDescent="0.25">
      <c r="B60" t="str">
        <f t="shared" si="0"/>
        <v xml:space="preserve">Sum(IIf([np_unemployed]&gt;0,[Psam_h25_2023_1yr]![wgtp58],0))/Sum([Psam_h25_2023_1yr]![wgtp58]) AS unemPrate58, </v>
      </c>
      <c r="C60">
        <f t="shared" si="1"/>
        <v>58</v>
      </c>
    </row>
    <row r="61" spans="2:3" x14ac:dyDescent="0.25">
      <c r="B61" t="str">
        <f t="shared" si="0"/>
        <v xml:space="preserve">Sum(IIf([np_unemployed]&gt;0,[Psam_h25_2023_1yr]![wgtp59],0))/Sum([Psam_h25_2023_1yr]![wgtp59]) AS unemPrate59, </v>
      </c>
      <c r="C61">
        <f t="shared" si="1"/>
        <v>59</v>
      </c>
    </row>
    <row r="62" spans="2:3" x14ac:dyDescent="0.25">
      <c r="B62" t="str">
        <f t="shared" si="0"/>
        <v xml:space="preserve">Sum(IIf([np_unemployed]&gt;0,[Psam_h25_2023_1yr]![wgtp60],0))/Sum([Psam_h25_2023_1yr]![wgtp60]) AS unemPrate60, </v>
      </c>
      <c r="C62">
        <f t="shared" si="1"/>
        <v>60</v>
      </c>
    </row>
    <row r="63" spans="2:3" x14ac:dyDescent="0.25">
      <c r="B63" t="str">
        <f t="shared" si="0"/>
        <v xml:space="preserve">Sum(IIf([np_unemployed]&gt;0,[Psam_h25_2023_1yr]![wgtp61],0))/Sum([Psam_h25_2023_1yr]![wgtp61]) AS unemPrate61, </v>
      </c>
      <c r="C63">
        <f t="shared" si="1"/>
        <v>61</v>
      </c>
    </row>
    <row r="64" spans="2:3" x14ac:dyDescent="0.25">
      <c r="B64" t="str">
        <f t="shared" si="0"/>
        <v xml:space="preserve">Sum(IIf([np_unemployed]&gt;0,[Psam_h25_2023_1yr]![wgtp62],0))/Sum([Psam_h25_2023_1yr]![wgtp62]) AS unemPrate62, </v>
      </c>
      <c r="C64">
        <f t="shared" si="1"/>
        <v>62</v>
      </c>
    </row>
    <row r="65" spans="2:3" x14ac:dyDescent="0.25">
      <c r="B65" t="str">
        <f t="shared" si="0"/>
        <v xml:space="preserve">Sum(IIf([np_unemployed]&gt;0,[Psam_h25_2023_1yr]![wgtp63],0))/Sum([Psam_h25_2023_1yr]![wgtp63]) AS unemPrate63, </v>
      </c>
      <c r="C65">
        <f t="shared" si="1"/>
        <v>63</v>
      </c>
    </row>
    <row r="66" spans="2:3" x14ac:dyDescent="0.25">
      <c r="B66" t="str">
        <f t="shared" si="0"/>
        <v xml:space="preserve">Sum(IIf([np_unemployed]&gt;0,[Psam_h25_2023_1yr]![wgtp64],0))/Sum([Psam_h25_2023_1yr]![wgtp64]) AS unemPrate64, </v>
      </c>
      <c r="C66">
        <f t="shared" si="1"/>
        <v>64</v>
      </c>
    </row>
    <row r="67" spans="2:3" x14ac:dyDescent="0.25">
      <c r="B67" t="str">
        <f t="shared" ref="B67:B82" si="2">CONCATENATE("Sum(IIf([np_unemployed]&gt;0,[Psam_h25_2023_1yr]![wgtp",C67,"],0))/Sum([Psam_h25_2023_1yr]![wgtp",C67,"]) AS unemPrate",C67,", ")</f>
        <v xml:space="preserve">Sum(IIf([np_unemployed]&gt;0,[Psam_h25_2023_1yr]![wgtp65],0))/Sum([Psam_h25_2023_1yr]![wgtp65]) AS unemPrate65, </v>
      </c>
      <c r="C67">
        <f t="shared" si="1"/>
        <v>65</v>
      </c>
    </row>
    <row r="68" spans="2:3" x14ac:dyDescent="0.25">
      <c r="B68" t="str">
        <f t="shared" si="2"/>
        <v xml:space="preserve">Sum(IIf([np_unemployed]&gt;0,[Psam_h25_2023_1yr]![wgtp66],0))/Sum([Psam_h25_2023_1yr]![wgtp66]) AS unemPrate66, </v>
      </c>
      <c r="C68">
        <f t="shared" si="1"/>
        <v>66</v>
      </c>
    </row>
    <row r="69" spans="2:3" x14ac:dyDescent="0.25">
      <c r="B69" t="str">
        <f t="shared" si="2"/>
        <v xml:space="preserve">Sum(IIf([np_unemployed]&gt;0,[Psam_h25_2023_1yr]![wgtp67],0))/Sum([Psam_h25_2023_1yr]![wgtp67]) AS unemPrate67, </v>
      </c>
      <c r="C69">
        <f t="shared" si="1"/>
        <v>67</v>
      </c>
    </row>
    <row r="70" spans="2:3" x14ac:dyDescent="0.25">
      <c r="B70" t="str">
        <f t="shared" si="2"/>
        <v xml:space="preserve">Sum(IIf([np_unemployed]&gt;0,[Psam_h25_2023_1yr]![wgtp68],0))/Sum([Psam_h25_2023_1yr]![wgtp68]) AS unemPrate68, </v>
      </c>
      <c r="C70">
        <f t="shared" si="1"/>
        <v>68</v>
      </c>
    </row>
    <row r="71" spans="2:3" x14ac:dyDescent="0.25">
      <c r="B71" t="str">
        <f t="shared" si="2"/>
        <v xml:space="preserve">Sum(IIf([np_unemployed]&gt;0,[Psam_h25_2023_1yr]![wgtp69],0))/Sum([Psam_h25_2023_1yr]![wgtp69]) AS unemPrate69, </v>
      </c>
      <c r="C71">
        <f t="shared" si="1"/>
        <v>69</v>
      </c>
    </row>
    <row r="72" spans="2:3" x14ac:dyDescent="0.25">
      <c r="B72" t="str">
        <f t="shared" si="2"/>
        <v xml:space="preserve">Sum(IIf([np_unemployed]&gt;0,[Psam_h25_2023_1yr]![wgtp70],0))/Sum([Psam_h25_2023_1yr]![wgtp70]) AS unemPrate70, </v>
      </c>
      <c r="C72">
        <f t="shared" si="1"/>
        <v>70</v>
      </c>
    </row>
    <row r="73" spans="2:3" x14ac:dyDescent="0.25">
      <c r="B73" t="str">
        <f t="shared" si="2"/>
        <v xml:space="preserve">Sum(IIf([np_unemployed]&gt;0,[Psam_h25_2023_1yr]![wgtp71],0))/Sum([Psam_h25_2023_1yr]![wgtp71]) AS unemPrate71, </v>
      </c>
      <c r="C73">
        <f t="shared" si="1"/>
        <v>71</v>
      </c>
    </row>
    <row r="74" spans="2:3" x14ac:dyDescent="0.25">
      <c r="B74" t="str">
        <f t="shared" si="2"/>
        <v xml:space="preserve">Sum(IIf([np_unemployed]&gt;0,[Psam_h25_2023_1yr]![wgtp72],0))/Sum([Psam_h25_2023_1yr]![wgtp72]) AS unemPrate72, </v>
      </c>
      <c r="C74">
        <f t="shared" si="1"/>
        <v>72</v>
      </c>
    </row>
    <row r="75" spans="2:3" x14ac:dyDescent="0.25">
      <c r="B75" t="str">
        <f t="shared" si="2"/>
        <v xml:space="preserve">Sum(IIf([np_unemployed]&gt;0,[Psam_h25_2023_1yr]![wgtp73],0))/Sum([Psam_h25_2023_1yr]![wgtp73]) AS unemPrate73, </v>
      </c>
      <c r="C75">
        <f t="shared" si="1"/>
        <v>73</v>
      </c>
    </row>
    <row r="76" spans="2:3" x14ac:dyDescent="0.25">
      <c r="B76" t="str">
        <f t="shared" si="2"/>
        <v xml:space="preserve">Sum(IIf([np_unemployed]&gt;0,[Psam_h25_2023_1yr]![wgtp74],0))/Sum([Psam_h25_2023_1yr]![wgtp74]) AS unemPrate74, </v>
      </c>
      <c r="C76">
        <f t="shared" si="1"/>
        <v>74</v>
      </c>
    </row>
    <row r="77" spans="2:3" x14ac:dyDescent="0.25">
      <c r="B77" t="str">
        <f t="shared" si="2"/>
        <v xml:space="preserve">Sum(IIf([np_unemployed]&gt;0,[Psam_h25_2023_1yr]![wgtp75],0))/Sum([Psam_h25_2023_1yr]![wgtp75]) AS unemPrate75, </v>
      </c>
      <c r="C77">
        <f t="shared" ref="C77:C82" si="3">C76+1</f>
        <v>75</v>
      </c>
    </row>
    <row r="78" spans="2:3" x14ac:dyDescent="0.25">
      <c r="B78" t="str">
        <f t="shared" si="2"/>
        <v xml:space="preserve">Sum(IIf([np_unemployed]&gt;0,[Psam_h25_2023_1yr]![wgtp76],0))/Sum([Psam_h25_2023_1yr]![wgtp76]) AS unemPrate76, </v>
      </c>
      <c r="C78">
        <f t="shared" si="3"/>
        <v>76</v>
      </c>
    </row>
    <row r="79" spans="2:3" x14ac:dyDescent="0.25">
      <c r="B79" t="str">
        <f t="shared" si="2"/>
        <v xml:space="preserve">Sum(IIf([np_unemployed]&gt;0,[Psam_h25_2023_1yr]![wgtp77],0))/Sum([Psam_h25_2023_1yr]![wgtp77]) AS unemPrate77, </v>
      </c>
      <c r="C79">
        <f t="shared" si="3"/>
        <v>77</v>
      </c>
    </row>
    <row r="80" spans="2:3" x14ac:dyDescent="0.25">
      <c r="B80" t="str">
        <f t="shared" si="2"/>
        <v xml:space="preserve">Sum(IIf([np_unemployed]&gt;0,[Psam_h25_2023_1yr]![wgtp78],0))/Sum([Psam_h25_2023_1yr]![wgtp78]) AS unemPrate78, </v>
      </c>
      <c r="C80">
        <f t="shared" si="3"/>
        <v>78</v>
      </c>
    </row>
    <row r="81" spans="2:3" x14ac:dyDescent="0.25">
      <c r="B81" t="str">
        <f t="shared" si="2"/>
        <v xml:space="preserve">Sum(IIf([np_unemployed]&gt;0,[Psam_h25_2023_1yr]![wgtp79],0))/Sum([Psam_h25_2023_1yr]![wgtp79]) AS unemPrate79, </v>
      </c>
      <c r="C81">
        <f t="shared" si="3"/>
        <v>79</v>
      </c>
    </row>
    <row r="82" spans="2:3" x14ac:dyDescent="0.25">
      <c r="B82" t="str">
        <f t="shared" si="2"/>
        <v xml:space="preserve">Sum(IIf([np_unemployed]&gt;0,[Psam_h25_2023_1yr]![wgtp80],0))/Sum([Psam_h25_2023_1yr]![wgtp80]) AS unemPrate80, </v>
      </c>
      <c r="C82">
        <f t="shared" si="3"/>
        <v>80</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21F24-E340-4C14-B56F-AB25226EFAF6}">
  <dimension ref="A2:M23"/>
  <sheetViews>
    <sheetView workbookViewId="0">
      <selection activeCell="B16" sqref="B16"/>
    </sheetView>
  </sheetViews>
  <sheetFormatPr defaultRowHeight="15" x14ac:dyDescent="0.25"/>
  <cols>
    <col min="1" max="1" width="27.7109375" customWidth="1"/>
    <col min="13" max="13" width="11.5703125" bestFit="1" customWidth="1"/>
  </cols>
  <sheetData>
    <row r="2" spans="1:13" x14ac:dyDescent="0.25">
      <c r="B2" t="s">
        <v>2269</v>
      </c>
    </row>
    <row r="3" spans="1:13" x14ac:dyDescent="0.25">
      <c r="A3" s="128" t="s">
        <v>1949</v>
      </c>
      <c r="B3" s="128" t="s">
        <v>178</v>
      </c>
      <c r="C3" s="128" t="s">
        <v>1942</v>
      </c>
      <c r="D3" s="128" t="s">
        <v>1943</v>
      </c>
      <c r="E3" s="128" t="s">
        <v>1944</v>
      </c>
      <c r="F3" s="128" t="s">
        <v>1945</v>
      </c>
      <c r="G3" s="128" t="s">
        <v>1946</v>
      </c>
      <c r="H3" s="128" t="s">
        <v>1947</v>
      </c>
      <c r="I3" s="128" t="s">
        <v>2100</v>
      </c>
      <c r="J3" s="128" t="s">
        <v>1948</v>
      </c>
      <c r="K3" s="128" t="s">
        <v>2101</v>
      </c>
    </row>
    <row r="4" spans="1:13" x14ac:dyDescent="0.25">
      <c r="A4" s="130" t="s">
        <v>108</v>
      </c>
      <c r="B4" s="129">
        <v>283014</v>
      </c>
      <c r="C4" s="131"/>
      <c r="D4" s="131"/>
      <c r="E4" s="129">
        <v>144</v>
      </c>
      <c r="F4" s="129">
        <v>66</v>
      </c>
      <c r="G4" s="129">
        <v>442</v>
      </c>
      <c r="H4" s="129">
        <v>84</v>
      </c>
      <c r="I4" s="129">
        <v>2099</v>
      </c>
      <c r="J4" s="129">
        <v>16491</v>
      </c>
      <c r="K4" s="129">
        <v>12019</v>
      </c>
      <c r="L4">
        <f>SUM(C4:K4)</f>
        <v>31345</v>
      </c>
      <c r="M4" s="49">
        <f>L4/SUM(B4:K4)</f>
        <v>9.9710840154091346E-2</v>
      </c>
    </row>
    <row r="5" spans="1:13" x14ac:dyDescent="0.25">
      <c r="A5" s="130" t="s">
        <v>109</v>
      </c>
      <c r="B5" s="129">
        <v>160687</v>
      </c>
      <c r="C5" s="129">
        <v>115</v>
      </c>
      <c r="D5" s="131"/>
      <c r="E5" s="131"/>
      <c r="F5" s="129">
        <v>142</v>
      </c>
      <c r="G5" s="131"/>
      <c r="H5" s="131"/>
      <c r="I5" s="129">
        <v>627</v>
      </c>
      <c r="J5" s="129">
        <v>5986</v>
      </c>
      <c r="K5" s="129">
        <v>6945</v>
      </c>
      <c r="L5">
        <f>SUM(C5:K5)</f>
        <v>13815</v>
      </c>
      <c r="M5" s="49">
        <f t="shared" ref="M5:M7" si="0">L5/SUM(B5:K5)</f>
        <v>7.9168147069947625E-2</v>
      </c>
    </row>
    <row r="6" spans="1:13" x14ac:dyDescent="0.25">
      <c r="A6" s="130" t="s">
        <v>110</v>
      </c>
      <c r="B6" s="129">
        <v>350348</v>
      </c>
      <c r="C6" s="131"/>
      <c r="D6" s="129">
        <v>62</v>
      </c>
      <c r="E6" s="131"/>
      <c r="F6" s="131"/>
      <c r="G6" s="129">
        <v>104</v>
      </c>
      <c r="H6" s="131"/>
      <c r="I6" s="129">
        <v>247</v>
      </c>
      <c r="J6" s="129">
        <v>8392</v>
      </c>
      <c r="K6" s="129">
        <v>16489</v>
      </c>
      <c r="L6">
        <f>SUM(C6:K6)</f>
        <v>25294</v>
      </c>
      <c r="M6" s="49">
        <f t="shared" si="0"/>
        <v>6.7335388481586197E-2</v>
      </c>
    </row>
    <row r="7" spans="1:13" x14ac:dyDescent="0.25">
      <c r="A7" s="130" t="s">
        <v>111</v>
      </c>
      <c r="B7" s="129">
        <v>138100</v>
      </c>
      <c r="C7" s="131"/>
      <c r="D7" s="131"/>
      <c r="E7" s="131"/>
      <c r="F7" s="131"/>
      <c r="G7" s="131"/>
      <c r="H7" s="131"/>
      <c r="I7" s="129">
        <v>201</v>
      </c>
      <c r="J7" s="129">
        <v>5997</v>
      </c>
      <c r="K7" s="129">
        <v>8464</v>
      </c>
      <c r="L7">
        <f>SUM(C7:K7)</f>
        <v>14662</v>
      </c>
      <c r="M7" s="49">
        <f t="shared" si="0"/>
        <v>9.5979366596404866E-2</v>
      </c>
    </row>
    <row r="8" spans="1:13" x14ac:dyDescent="0.25">
      <c r="M8" s="49"/>
    </row>
    <row r="9" spans="1:13" x14ac:dyDescent="0.25">
      <c r="B9" t="s">
        <v>2268</v>
      </c>
    </row>
    <row r="10" spans="1:13" x14ac:dyDescent="0.25">
      <c r="A10" s="128" t="s">
        <v>1949</v>
      </c>
      <c r="B10" s="128" t="s">
        <v>235</v>
      </c>
      <c r="C10" s="128" t="s">
        <v>179</v>
      </c>
      <c r="D10" s="128" t="s">
        <v>180</v>
      </c>
      <c r="E10" s="128" t="s">
        <v>184</v>
      </c>
      <c r="F10" s="128" t="s">
        <v>185</v>
      </c>
      <c r="G10" s="128" t="s">
        <v>186</v>
      </c>
      <c r="H10" s="128" t="s">
        <v>187</v>
      </c>
      <c r="I10" s="128" t="s">
        <v>236</v>
      </c>
    </row>
    <row r="11" spans="1:13" x14ac:dyDescent="0.25">
      <c r="A11" s="130" t="s">
        <v>108</v>
      </c>
      <c r="B11" s="129">
        <v>276996</v>
      </c>
      <c r="C11" s="129">
        <v>26523</v>
      </c>
      <c r="D11" s="129">
        <v>6930</v>
      </c>
      <c r="E11" s="129">
        <v>1551</v>
      </c>
      <c r="F11" s="129">
        <v>1629</v>
      </c>
      <c r="G11" s="129">
        <v>215</v>
      </c>
      <c r="H11" s="129">
        <v>364</v>
      </c>
      <c r="I11" s="129">
        <v>151</v>
      </c>
      <c r="J11">
        <f>SUM(C11:I11)</f>
        <v>37363</v>
      </c>
      <c r="K11" s="49">
        <f>J11/SUM(B11:I11)</f>
        <v>0.11885455800533784</v>
      </c>
    </row>
    <row r="12" spans="1:13" x14ac:dyDescent="0.25">
      <c r="A12" s="130" t="s">
        <v>109</v>
      </c>
      <c r="B12" s="129">
        <v>149644</v>
      </c>
      <c r="C12" s="129">
        <v>19686</v>
      </c>
      <c r="D12" s="129">
        <v>4147</v>
      </c>
      <c r="E12" s="129">
        <v>901</v>
      </c>
      <c r="F12" s="129">
        <v>124</v>
      </c>
      <c r="G12" s="131"/>
      <c r="H12" s="131"/>
      <c r="I12" s="131"/>
      <c r="J12">
        <f>SUM(C12:I12)</f>
        <v>24858</v>
      </c>
      <c r="K12" s="49">
        <f>J12/SUM(B12:I12)</f>
        <v>0.14245108938579501</v>
      </c>
    </row>
    <row r="13" spans="1:13" x14ac:dyDescent="0.25">
      <c r="A13" s="130" t="s">
        <v>110</v>
      </c>
      <c r="B13" s="129">
        <v>321895</v>
      </c>
      <c r="C13" s="129">
        <v>42443</v>
      </c>
      <c r="D13" s="129">
        <v>9321</v>
      </c>
      <c r="E13" s="129">
        <v>1336</v>
      </c>
      <c r="F13" s="129">
        <v>590</v>
      </c>
      <c r="G13" s="129">
        <v>57</v>
      </c>
      <c r="H13" s="131"/>
      <c r="I13" s="131"/>
      <c r="J13">
        <f>SUM(C13:I13)</f>
        <v>53747</v>
      </c>
      <c r="K13" s="49">
        <f>J13/SUM(B13:I13)</f>
        <v>0.14308037972324714</v>
      </c>
    </row>
    <row r="14" spans="1:13" x14ac:dyDescent="0.25">
      <c r="A14" s="130" t="s">
        <v>111</v>
      </c>
      <c r="B14" s="129">
        <v>130464</v>
      </c>
      <c r="C14" s="129">
        <v>17429</v>
      </c>
      <c r="D14" s="129">
        <v>3440</v>
      </c>
      <c r="E14" s="129">
        <v>463</v>
      </c>
      <c r="F14" s="129">
        <v>923</v>
      </c>
      <c r="G14" s="131"/>
      <c r="H14" s="129">
        <v>43</v>
      </c>
      <c r="I14" s="131"/>
      <c r="J14">
        <f>SUM(C14:I14)</f>
        <v>22298</v>
      </c>
      <c r="K14" s="49">
        <f>J14/SUM(B14:I14)</f>
        <v>0.14596561972218222</v>
      </c>
    </row>
    <row r="16" spans="1:13" x14ac:dyDescent="0.25">
      <c r="A16" s="132"/>
      <c r="B16" t="s">
        <v>2124</v>
      </c>
    </row>
    <row r="17" spans="1:9" x14ac:dyDescent="0.25">
      <c r="A17" s="128" t="s">
        <v>2122</v>
      </c>
      <c r="B17" s="128" t="s">
        <v>235</v>
      </c>
      <c r="C17" s="128" t="s">
        <v>179</v>
      </c>
      <c r="D17" s="128" t="s">
        <v>180</v>
      </c>
      <c r="E17" s="128" t="s">
        <v>184</v>
      </c>
      <c r="F17" s="128" t="s">
        <v>185</v>
      </c>
      <c r="G17" s="128" t="s">
        <v>186</v>
      </c>
      <c r="H17" s="128" t="s">
        <v>187</v>
      </c>
      <c r="I17" s="128" t="s">
        <v>236</v>
      </c>
    </row>
    <row r="18" spans="1:9" x14ac:dyDescent="0.25">
      <c r="A18" s="130" t="s">
        <v>2113</v>
      </c>
      <c r="B18" s="129">
        <v>61972</v>
      </c>
      <c r="C18" s="129">
        <v>2220</v>
      </c>
      <c r="D18" s="131"/>
      <c r="E18" s="129">
        <v>181</v>
      </c>
      <c r="F18" s="129">
        <v>182</v>
      </c>
      <c r="G18" s="131"/>
      <c r="H18" s="131"/>
      <c r="I18" s="131"/>
    </row>
    <row r="19" spans="1:9" x14ac:dyDescent="0.25">
      <c r="A19" s="130" t="s">
        <v>2118</v>
      </c>
      <c r="B19" s="129">
        <v>11909</v>
      </c>
      <c r="C19" s="129">
        <v>1795</v>
      </c>
      <c r="D19" s="129">
        <v>74</v>
      </c>
      <c r="E19" s="131"/>
      <c r="F19" s="129">
        <v>416</v>
      </c>
      <c r="G19" s="131"/>
      <c r="H19" s="131"/>
      <c r="I19" s="131"/>
    </row>
    <row r="20" spans="1:9" x14ac:dyDescent="0.25">
      <c r="A20" s="130" t="s">
        <v>2114</v>
      </c>
      <c r="B20" s="129">
        <v>112881</v>
      </c>
      <c r="C20" s="129">
        <v>15224</v>
      </c>
      <c r="D20" s="129">
        <v>5602</v>
      </c>
      <c r="E20" s="129">
        <v>818</v>
      </c>
      <c r="F20" s="129">
        <v>755</v>
      </c>
      <c r="G20" s="129">
        <v>215</v>
      </c>
      <c r="H20" s="129">
        <v>156</v>
      </c>
      <c r="I20" s="129">
        <v>151</v>
      </c>
    </row>
    <row r="21" spans="1:9" x14ac:dyDescent="0.25">
      <c r="A21" s="130" t="s">
        <v>2115</v>
      </c>
      <c r="B21" s="129">
        <v>87671</v>
      </c>
      <c r="C21" s="129">
        <v>6436</v>
      </c>
      <c r="D21" s="129">
        <v>728</v>
      </c>
      <c r="E21" s="129">
        <v>97</v>
      </c>
      <c r="F21" s="129">
        <v>692</v>
      </c>
      <c r="G21" s="131"/>
      <c r="H21" s="131"/>
      <c r="I21" s="131"/>
    </row>
    <row r="22" spans="1:9" x14ac:dyDescent="0.25">
      <c r="A22" s="130" t="s">
        <v>2120</v>
      </c>
      <c r="B22" s="129">
        <v>129424</v>
      </c>
      <c r="C22" s="129">
        <v>6773</v>
      </c>
      <c r="D22" s="129">
        <v>1815</v>
      </c>
      <c r="E22" s="131"/>
      <c r="F22" s="131"/>
      <c r="G22" s="131"/>
      <c r="H22" s="131"/>
      <c r="I22" s="131"/>
    </row>
    <row r="23" spans="1:9" x14ac:dyDescent="0.25">
      <c r="A23" s="130" t="s">
        <v>2123</v>
      </c>
      <c r="B23" s="129">
        <v>14472</v>
      </c>
      <c r="C23" s="129">
        <v>2643</v>
      </c>
      <c r="D23" s="129">
        <v>600</v>
      </c>
      <c r="E23" s="129">
        <v>455</v>
      </c>
      <c r="F23" s="131"/>
      <c r="G23" s="131"/>
      <c r="H23" s="129">
        <v>208</v>
      </c>
      <c r="I23" s="13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A699B-9169-446E-B64F-46C07585A3AB}">
  <dimension ref="A1:CD60"/>
  <sheetViews>
    <sheetView topLeftCell="A19" workbookViewId="0">
      <selection activeCell="B31" sqref="B31"/>
    </sheetView>
  </sheetViews>
  <sheetFormatPr defaultRowHeight="15" x14ac:dyDescent="0.25"/>
  <cols>
    <col min="1" max="1" width="39" bestFit="1" customWidth="1"/>
    <col min="2" max="2" width="15.42578125" bestFit="1" customWidth="1"/>
    <col min="3" max="3" width="19.28515625" bestFit="1" customWidth="1"/>
    <col min="4" max="6" width="12.5703125" bestFit="1" customWidth="1"/>
  </cols>
  <sheetData>
    <row r="1" spans="1:82" x14ac:dyDescent="0.25">
      <c r="A1" s="18" t="s">
        <v>2039</v>
      </c>
    </row>
    <row r="2" spans="1:82" x14ac:dyDescent="0.25">
      <c r="A2" t="s">
        <v>2040</v>
      </c>
    </row>
    <row r="3" spans="1:82" x14ac:dyDescent="0.25">
      <c r="A3" s="82" t="s">
        <v>1949</v>
      </c>
      <c r="B3" s="82" t="s">
        <v>1955</v>
      </c>
      <c r="C3" s="82" t="s">
        <v>1956</v>
      </c>
      <c r="D3" s="82" t="s">
        <v>1957</v>
      </c>
      <c r="E3" s="82" t="s">
        <v>1958</v>
      </c>
      <c r="F3" s="82" t="s">
        <v>1959</v>
      </c>
      <c r="G3" s="82" t="s">
        <v>1960</v>
      </c>
      <c r="H3" s="82" t="s">
        <v>1961</v>
      </c>
      <c r="I3" s="82" t="s">
        <v>1962</v>
      </c>
      <c r="J3" s="82" t="s">
        <v>1963</v>
      </c>
      <c r="K3" s="82" t="s">
        <v>1964</v>
      </c>
      <c r="L3" s="82" t="s">
        <v>1965</v>
      </c>
      <c r="M3" s="82" t="s">
        <v>1966</v>
      </c>
      <c r="N3" s="82" t="s">
        <v>1967</v>
      </c>
      <c r="O3" s="82" t="s">
        <v>1968</v>
      </c>
      <c r="P3" s="82" t="s">
        <v>1969</v>
      </c>
      <c r="Q3" s="82" t="s">
        <v>1970</v>
      </c>
      <c r="R3" s="82" t="s">
        <v>1971</v>
      </c>
      <c r="S3" s="82" t="s">
        <v>1972</v>
      </c>
      <c r="T3" s="82" t="s">
        <v>1973</v>
      </c>
      <c r="U3" s="82" t="s">
        <v>1974</v>
      </c>
      <c r="V3" s="82" t="s">
        <v>1975</v>
      </c>
      <c r="W3" s="82" t="s">
        <v>1976</v>
      </c>
      <c r="X3" s="82" t="s">
        <v>1977</v>
      </c>
      <c r="Y3" s="82" t="s">
        <v>1978</v>
      </c>
      <c r="Z3" s="82" t="s">
        <v>1979</v>
      </c>
      <c r="AA3" s="82" t="s">
        <v>1980</v>
      </c>
      <c r="AB3" s="82" t="s">
        <v>1981</v>
      </c>
      <c r="AC3" s="82" t="s">
        <v>1982</v>
      </c>
      <c r="AD3" s="82" t="s">
        <v>1983</v>
      </c>
      <c r="AE3" s="82" t="s">
        <v>1984</v>
      </c>
      <c r="AF3" s="82" t="s">
        <v>1985</v>
      </c>
      <c r="AG3" s="82" t="s">
        <v>1986</v>
      </c>
      <c r="AH3" s="82" t="s">
        <v>1987</v>
      </c>
      <c r="AI3" s="82" t="s">
        <v>1988</v>
      </c>
      <c r="AJ3" s="82" t="s">
        <v>1989</v>
      </c>
      <c r="AK3" s="82" t="s">
        <v>1990</v>
      </c>
      <c r="AL3" s="82" t="s">
        <v>1991</v>
      </c>
      <c r="AM3" s="82" t="s">
        <v>1992</v>
      </c>
      <c r="AN3" s="82" t="s">
        <v>1993</v>
      </c>
      <c r="AO3" s="82" t="s">
        <v>1994</v>
      </c>
      <c r="AP3" s="82" t="s">
        <v>1995</v>
      </c>
      <c r="AQ3" s="82" t="s">
        <v>1996</v>
      </c>
      <c r="AR3" s="82" t="s">
        <v>1997</v>
      </c>
      <c r="AS3" s="82" t="s">
        <v>1998</v>
      </c>
      <c r="AT3" s="82" t="s">
        <v>1999</v>
      </c>
      <c r="AU3" s="82" t="s">
        <v>2000</v>
      </c>
      <c r="AV3" s="82" t="s">
        <v>2001</v>
      </c>
      <c r="AW3" s="82" t="s">
        <v>2002</v>
      </c>
      <c r="AX3" s="82" t="s">
        <v>2003</v>
      </c>
      <c r="AY3" s="82" t="s">
        <v>2004</v>
      </c>
      <c r="AZ3" s="82" t="s">
        <v>2005</v>
      </c>
      <c r="BA3" s="82" t="s">
        <v>2006</v>
      </c>
      <c r="BB3" s="82" t="s">
        <v>2007</v>
      </c>
      <c r="BC3" s="82" t="s">
        <v>2008</v>
      </c>
      <c r="BD3" s="82" t="s">
        <v>2009</v>
      </c>
      <c r="BE3" s="82" t="s">
        <v>2010</v>
      </c>
      <c r="BF3" s="82" t="s">
        <v>2011</v>
      </c>
      <c r="BG3" s="82" t="s">
        <v>2012</v>
      </c>
      <c r="BH3" s="82" t="s">
        <v>2013</v>
      </c>
      <c r="BI3" s="82" t="s">
        <v>2014</v>
      </c>
      <c r="BJ3" s="82" t="s">
        <v>2015</v>
      </c>
      <c r="BK3" s="82" t="s">
        <v>2016</v>
      </c>
      <c r="BL3" s="82" t="s">
        <v>2017</v>
      </c>
      <c r="BM3" s="82" t="s">
        <v>2018</v>
      </c>
      <c r="BN3" s="82" t="s">
        <v>2019</v>
      </c>
      <c r="BO3" s="82" t="s">
        <v>2020</v>
      </c>
      <c r="BP3" s="82" t="s">
        <v>2021</v>
      </c>
      <c r="BQ3" s="82" t="s">
        <v>2022</v>
      </c>
      <c r="BR3" s="82" t="s">
        <v>2023</v>
      </c>
      <c r="BS3" s="82" t="s">
        <v>2024</v>
      </c>
      <c r="BT3" s="82" t="s">
        <v>2025</v>
      </c>
      <c r="BU3" s="82" t="s">
        <v>2026</v>
      </c>
      <c r="BV3" s="82" t="s">
        <v>2027</v>
      </c>
      <c r="BW3" s="82" t="s">
        <v>2028</v>
      </c>
      <c r="BX3" s="82" t="s">
        <v>2029</v>
      </c>
      <c r="BY3" s="82" t="s">
        <v>2030</v>
      </c>
      <c r="BZ3" s="82" t="s">
        <v>2031</v>
      </c>
      <c r="CA3" s="82" t="s">
        <v>2032</v>
      </c>
      <c r="CB3" s="82" t="s">
        <v>2033</v>
      </c>
      <c r="CC3" s="82" t="s">
        <v>2034</v>
      </c>
      <c r="CD3" s="82" t="s">
        <v>2035</v>
      </c>
    </row>
    <row r="4" spans="1:82" x14ac:dyDescent="0.25">
      <c r="A4" s="83" t="s">
        <v>108</v>
      </c>
      <c r="B4" s="84">
        <v>7.5382054036943813E-2</v>
      </c>
      <c r="C4" s="85">
        <v>7.4074871110646548E-2</v>
      </c>
      <c r="D4" s="85">
        <v>7.3373634296489382E-2</v>
      </c>
      <c r="E4" s="85">
        <v>6.8518439539148601E-2</v>
      </c>
      <c r="F4" s="85">
        <v>7.7978295880431675E-2</v>
      </c>
      <c r="G4" s="85">
        <v>7.2008239440115154E-2</v>
      </c>
      <c r="H4" s="85">
        <v>7.6285976636849565E-2</v>
      </c>
      <c r="I4" s="85">
        <v>7.5358535004518779E-2</v>
      </c>
      <c r="J4" s="85">
        <v>7.4414135321024436E-2</v>
      </c>
      <c r="K4" s="85">
        <v>7.8504287392815175E-2</v>
      </c>
      <c r="L4" s="85">
        <v>7.9026385295791785E-2</v>
      </c>
      <c r="M4" s="85">
        <v>7.576918597166625E-2</v>
      </c>
      <c r="N4" s="85">
        <v>7.1462687854948401E-2</v>
      </c>
      <c r="O4" s="85">
        <v>7.41541679041679E-2</v>
      </c>
      <c r="P4" s="85">
        <v>7.0533686087237202E-2</v>
      </c>
      <c r="Q4" s="85">
        <v>7.568744728165018E-2</v>
      </c>
      <c r="R4" s="85">
        <v>7.2772962103080333E-2</v>
      </c>
      <c r="S4" s="85">
        <v>7.7458454940735E-2</v>
      </c>
      <c r="T4" s="85">
        <v>7.8902696961719671E-2</v>
      </c>
      <c r="U4" s="85">
        <v>6.8179905249741476E-2</v>
      </c>
      <c r="V4" s="85">
        <v>7.5994714873427224E-2</v>
      </c>
      <c r="W4" s="85">
        <v>8.0182723018643695E-2</v>
      </c>
      <c r="X4" s="85">
        <v>7.1388271316907448E-2</v>
      </c>
      <c r="Y4" s="85">
        <v>7.5491575190579446E-2</v>
      </c>
      <c r="Z4" s="85">
        <v>7.9238772545509178E-2</v>
      </c>
      <c r="AA4" s="85">
        <v>7.4627540864949632E-2</v>
      </c>
      <c r="AB4" s="85">
        <v>7.621905663196693E-2</v>
      </c>
      <c r="AC4" s="85">
        <v>7.9849200355464972E-2</v>
      </c>
      <c r="AD4" s="85">
        <v>7.6474466407058711E-2</v>
      </c>
      <c r="AE4" s="85">
        <v>7.4091114035168437E-2</v>
      </c>
      <c r="AF4" s="85">
        <v>7.4098822401342399E-2</v>
      </c>
      <c r="AG4" s="85">
        <v>7.7874642605402805E-2</v>
      </c>
      <c r="AH4" s="85">
        <v>7.8236616160860445E-2</v>
      </c>
      <c r="AI4" s="85">
        <v>7.4526074526074529E-2</v>
      </c>
      <c r="AJ4" s="85">
        <v>7.4277113593813102E-2</v>
      </c>
      <c r="AK4" s="85">
        <v>7.2506085774170004E-2</v>
      </c>
      <c r="AL4" s="85">
        <v>7.8965689926836113E-2</v>
      </c>
      <c r="AM4" s="85">
        <v>8.0729205817530167E-2</v>
      </c>
      <c r="AN4" s="85">
        <v>7.7904164691871128E-2</v>
      </c>
      <c r="AO4" s="85">
        <v>7.1453164977768283E-2</v>
      </c>
      <c r="AP4" s="85">
        <v>7.6265900029833744E-2</v>
      </c>
      <c r="AQ4" s="85">
        <v>7.590310554443444E-2</v>
      </c>
      <c r="AR4" s="85">
        <v>7.2866476665693583E-2</v>
      </c>
      <c r="AS4" s="85">
        <v>7.4216669088091436E-2</v>
      </c>
      <c r="AT4" s="85">
        <v>7.9753312654293737E-2</v>
      </c>
      <c r="AU4" s="85">
        <v>7.2509675426536413E-2</v>
      </c>
      <c r="AV4" s="85">
        <v>7.8584387653341983E-2</v>
      </c>
      <c r="AW4" s="85">
        <v>8.0011789918391654E-2</v>
      </c>
      <c r="AX4" s="85">
        <v>7.6141322818636517E-2</v>
      </c>
      <c r="AY4" s="85">
        <v>7.5346112076124877E-2</v>
      </c>
      <c r="AZ4" s="85">
        <v>6.8814779110622032E-2</v>
      </c>
      <c r="BA4" s="85">
        <v>7.174068265175973E-2</v>
      </c>
      <c r="BB4" s="85">
        <v>8.1271424701805511E-2</v>
      </c>
      <c r="BC4" s="85">
        <v>7.5001623010266694E-2</v>
      </c>
      <c r="BD4" s="85">
        <v>7.2874707024295701E-2</v>
      </c>
      <c r="BE4" s="85">
        <v>7.9894686596557796E-2</v>
      </c>
      <c r="BF4" s="85">
        <v>8.3919528375944713E-2</v>
      </c>
      <c r="BG4" s="85">
        <v>7.7607126307831134E-2</v>
      </c>
      <c r="BH4" s="85">
        <v>7.8954130987650306E-2</v>
      </c>
      <c r="BI4" s="85">
        <v>7.6461955575454571E-2</v>
      </c>
      <c r="BJ4" s="85">
        <v>7.5513434840340676E-2</v>
      </c>
      <c r="BK4" s="85">
        <v>6.8867237101420758E-2</v>
      </c>
      <c r="BL4" s="85">
        <v>6.9518111007391317E-2</v>
      </c>
      <c r="BM4" s="85">
        <v>7.3324878203447491E-2</v>
      </c>
      <c r="BN4" s="85">
        <v>7.1608366798283571E-2</v>
      </c>
      <c r="BO4" s="85">
        <v>7.095644641283029E-2</v>
      </c>
      <c r="BP4" s="85">
        <v>7.3484034718647437E-2</v>
      </c>
      <c r="BQ4" s="85">
        <v>7.8300194120060507E-2</v>
      </c>
      <c r="BR4" s="85">
        <v>7.6997814696168274E-2</v>
      </c>
      <c r="BS4" s="85">
        <v>7.2909750399606538E-2</v>
      </c>
      <c r="BT4" s="85">
        <v>7.4941696329937399E-2</v>
      </c>
      <c r="BU4" s="85">
        <v>8.2762459325226925E-2</v>
      </c>
      <c r="BV4" s="85">
        <v>7.8038231933864458E-2</v>
      </c>
      <c r="BW4" s="85">
        <v>6.8869026844109921E-2</v>
      </c>
      <c r="BX4" s="85">
        <v>7.2712316625638568E-2</v>
      </c>
      <c r="BY4" s="85">
        <v>7.7412362634817808E-2</v>
      </c>
      <c r="BZ4" s="85">
        <v>7.7406988745269578E-2</v>
      </c>
      <c r="CA4" s="85">
        <v>7.0515830175870903E-2</v>
      </c>
      <c r="CB4" s="85">
        <v>7.7203948851256934E-2</v>
      </c>
      <c r="CC4" s="85">
        <v>7.7372333236798915E-2</v>
      </c>
      <c r="CD4" s="85">
        <v>7.6097566927788754E-2</v>
      </c>
    </row>
    <row r="5" spans="1:82" x14ac:dyDescent="0.25">
      <c r="A5" s="83" t="s">
        <v>109</v>
      </c>
      <c r="B5" s="84">
        <v>5.8603615578891398E-2</v>
      </c>
      <c r="C5" s="85">
        <v>6.4625774899360125E-2</v>
      </c>
      <c r="D5" s="85">
        <v>6.7780672496667388E-2</v>
      </c>
      <c r="E5" s="85">
        <v>6.2093529957356661E-2</v>
      </c>
      <c r="F5" s="85">
        <v>5.9565491356401191E-2</v>
      </c>
      <c r="G5" s="85">
        <v>6.5667301213779478E-2</v>
      </c>
      <c r="H5" s="85">
        <v>5.4673199390571393E-2</v>
      </c>
      <c r="I5" s="85">
        <v>5.6639443848169678E-2</v>
      </c>
      <c r="J5" s="85">
        <v>6.2532984431348401E-2</v>
      </c>
      <c r="K5" s="85">
        <v>5.6891723794023685E-2</v>
      </c>
      <c r="L5" s="85">
        <v>6.5815880486718603E-2</v>
      </c>
      <c r="M5" s="85">
        <v>5.5732313100088728E-2</v>
      </c>
      <c r="N5" s="85">
        <v>5.7273430672374157E-2</v>
      </c>
      <c r="O5" s="85">
        <v>6.084640394248033E-2</v>
      </c>
      <c r="P5" s="85">
        <v>6.2166134675924405E-2</v>
      </c>
      <c r="Q5" s="85">
        <v>6.271326762359733E-2</v>
      </c>
      <c r="R5" s="85">
        <v>5.9767871303325552E-2</v>
      </c>
      <c r="S5" s="85">
        <v>6.2252087242816848E-2</v>
      </c>
      <c r="T5" s="85">
        <v>6.3212044346285884E-2</v>
      </c>
      <c r="U5" s="85">
        <v>5.6192128350754676E-2</v>
      </c>
      <c r="V5" s="85">
        <v>4.9419748510165097E-2</v>
      </c>
      <c r="W5" s="85">
        <v>5.1502074688796681E-2</v>
      </c>
      <c r="X5" s="85">
        <v>5.3650420934903936E-2</v>
      </c>
      <c r="Y5" s="85">
        <v>6.0324436674226392E-2</v>
      </c>
      <c r="Z5" s="85">
        <v>5.2687027302770202E-2</v>
      </c>
      <c r="AA5" s="85">
        <v>5.7089991589571065E-2</v>
      </c>
      <c r="AB5" s="85">
        <v>5.73922943391122E-2</v>
      </c>
      <c r="AC5" s="85">
        <v>5.445990089109131E-2</v>
      </c>
      <c r="AD5" s="85">
        <v>5.8787931654872373E-2</v>
      </c>
      <c r="AE5" s="85">
        <v>5.3184438995294583E-2</v>
      </c>
      <c r="AF5" s="85">
        <v>6.0140023207652972E-2</v>
      </c>
      <c r="AG5" s="85">
        <v>5.777881538338895E-2</v>
      </c>
      <c r="AH5" s="85">
        <v>5.9620183655827455E-2</v>
      </c>
      <c r="AI5" s="85">
        <v>6.5264656962396861E-2</v>
      </c>
      <c r="AJ5" s="85">
        <v>5.3446978915462733E-2</v>
      </c>
      <c r="AK5" s="85">
        <v>5.9619683713741614E-2</v>
      </c>
      <c r="AL5" s="85">
        <v>5.4166501115342922E-2</v>
      </c>
      <c r="AM5" s="85">
        <v>6.0474970328219801E-2</v>
      </c>
      <c r="AN5" s="85">
        <v>5.431565072662891E-2</v>
      </c>
      <c r="AO5" s="85">
        <v>5.8913434586686672E-2</v>
      </c>
      <c r="AP5" s="85">
        <v>5.7140813845383678E-2</v>
      </c>
      <c r="AQ5" s="85">
        <v>5.4806002433418953E-2</v>
      </c>
      <c r="AR5" s="85">
        <v>6.452931165748578E-2</v>
      </c>
      <c r="AS5" s="85">
        <v>6.1935628073312474E-2</v>
      </c>
      <c r="AT5" s="85">
        <v>5.0994989906714423E-2</v>
      </c>
      <c r="AU5" s="85">
        <v>5.9614364054484344E-2</v>
      </c>
      <c r="AV5" s="85">
        <v>6.7982297838315067E-2</v>
      </c>
      <c r="AW5" s="85">
        <v>5.8799197651885175E-2</v>
      </c>
      <c r="AX5" s="85">
        <v>6.7634156093550252E-2</v>
      </c>
      <c r="AY5" s="85">
        <v>5.74444688805806E-2</v>
      </c>
      <c r="AZ5" s="85">
        <v>5.8644606643308561E-2</v>
      </c>
      <c r="BA5" s="85">
        <v>5.4762455525814303E-2</v>
      </c>
      <c r="BB5" s="85">
        <v>6.3616535970564242E-2</v>
      </c>
      <c r="BC5" s="85">
        <v>5.7577891509146259E-2</v>
      </c>
      <c r="BD5" s="85">
        <v>5.9810851279341173E-2</v>
      </c>
      <c r="BE5" s="85">
        <v>6.2648757510693903E-2</v>
      </c>
      <c r="BF5" s="85">
        <v>5.8608805933114606E-2</v>
      </c>
      <c r="BG5" s="85">
        <v>5.7719864112788531E-2</v>
      </c>
      <c r="BH5" s="85">
        <v>6.5565192219908933E-2</v>
      </c>
      <c r="BI5" s="85">
        <v>5.9171038591499199E-2</v>
      </c>
      <c r="BJ5" s="85">
        <v>5.8659623416944001E-2</v>
      </c>
      <c r="BK5" s="85">
        <v>5.331423051458218E-2</v>
      </c>
      <c r="BL5" s="85">
        <v>6.0176508672095952E-2</v>
      </c>
      <c r="BM5" s="85">
        <v>6.3911366849485382E-2</v>
      </c>
      <c r="BN5" s="85">
        <v>5.9607155689600733E-2</v>
      </c>
      <c r="BO5" s="85">
        <v>5.4084227138556859E-2</v>
      </c>
      <c r="BP5" s="85">
        <v>4.7522631816736667E-2</v>
      </c>
      <c r="BQ5" s="85">
        <v>5.860257553077574E-2</v>
      </c>
      <c r="BR5" s="85">
        <v>5.9404850386764664E-2</v>
      </c>
      <c r="BS5" s="85">
        <v>6.0893592901833403E-2</v>
      </c>
      <c r="BT5" s="85">
        <v>5.488942917430481E-2</v>
      </c>
      <c r="BU5" s="85">
        <v>6.4362898969415813E-2</v>
      </c>
      <c r="BV5" s="85">
        <v>5.6994733105486486E-2</v>
      </c>
      <c r="BW5" s="85">
        <v>5.2136733372119826E-2</v>
      </c>
      <c r="BX5" s="85">
        <v>6.0437123157888975E-2</v>
      </c>
      <c r="BY5" s="85">
        <v>5.7207194837292322E-2</v>
      </c>
      <c r="BZ5" s="85">
        <v>5.1505474206872785E-2</v>
      </c>
      <c r="CA5" s="85">
        <v>5.3426770535099984E-2</v>
      </c>
      <c r="CB5" s="85">
        <v>5.2113873906134596E-2</v>
      </c>
      <c r="CC5" s="85">
        <v>6.2119522089222591E-2</v>
      </c>
      <c r="CD5" s="85">
        <v>5.5665043773698034E-2</v>
      </c>
    </row>
    <row r="6" spans="1:82" x14ac:dyDescent="0.25">
      <c r="A6" s="83" t="s">
        <v>110</v>
      </c>
      <c r="B6" s="84">
        <v>5.2329743546006911E-2</v>
      </c>
      <c r="C6" s="85">
        <v>4.6312921312921314E-2</v>
      </c>
      <c r="D6" s="85">
        <v>5.1793198373053309E-2</v>
      </c>
      <c r="E6" s="85">
        <v>5.2949054783554668E-2</v>
      </c>
      <c r="F6" s="85">
        <v>4.6065403581624705E-2</v>
      </c>
      <c r="G6" s="85">
        <v>5.3690013137219543E-2</v>
      </c>
      <c r="H6" s="85">
        <v>4.8114249726403602E-2</v>
      </c>
      <c r="I6" s="85">
        <v>5.2691807677237378E-2</v>
      </c>
      <c r="J6" s="85">
        <v>5.4137544398481618E-2</v>
      </c>
      <c r="K6" s="85">
        <v>5.6060146822359332E-2</v>
      </c>
      <c r="L6" s="85">
        <v>5.3896168276481055E-2</v>
      </c>
      <c r="M6" s="85">
        <v>5.1196234073225794E-2</v>
      </c>
      <c r="N6" s="85">
        <v>5.0223197165165899E-2</v>
      </c>
      <c r="O6" s="85">
        <v>5.1082809840792345E-2</v>
      </c>
      <c r="P6" s="85">
        <v>4.8071286816407537E-2</v>
      </c>
      <c r="Q6" s="85">
        <v>5.5381230194702057E-2</v>
      </c>
      <c r="R6" s="85">
        <v>5.408132195919968E-2</v>
      </c>
      <c r="S6" s="85">
        <v>5.4721876000176944E-2</v>
      </c>
      <c r="T6" s="85">
        <v>5.1629101462589651E-2</v>
      </c>
      <c r="U6" s="85">
        <v>4.9979578521909332E-2</v>
      </c>
      <c r="V6" s="85">
        <v>5.5261844608714639E-2</v>
      </c>
      <c r="W6" s="85">
        <v>5.2130786952578521E-2</v>
      </c>
      <c r="X6" s="85">
        <v>5.5182657319655451E-2</v>
      </c>
      <c r="Y6" s="85">
        <v>4.9476845722292911E-2</v>
      </c>
      <c r="Z6" s="85">
        <v>5.5841931078093696E-2</v>
      </c>
      <c r="AA6" s="85">
        <v>5.6196535348391113E-2</v>
      </c>
      <c r="AB6" s="85">
        <v>5.3300983075104065E-2</v>
      </c>
      <c r="AC6" s="85">
        <v>4.9490342304311409E-2</v>
      </c>
      <c r="AD6" s="85">
        <v>5.3519524340162244E-2</v>
      </c>
      <c r="AE6" s="85">
        <v>5.3332818413532095E-2</v>
      </c>
      <c r="AF6" s="85">
        <v>5.0598603001533293E-2</v>
      </c>
      <c r="AG6" s="85">
        <v>5.4382330509348008E-2</v>
      </c>
      <c r="AH6" s="85">
        <v>4.9476901344814063E-2</v>
      </c>
      <c r="AI6" s="85">
        <v>5.6761628133144879E-2</v>
      </c>
      <c r="AJ6" s="85">
        <v>5.0302463847132432E-2</v>
      </c>
      <c r="AK6" s="85">
        <v>4.9934146481131536E-2</v>
      </c>
      <c r="AL6" s="85">
        <v>5.3855002200211527E-2</v>
      </c>
      <c r="AM6" s="85">
        <v>4.934107512308316E-2</v>
      </c>
      <c r="AN6" s="85">
        <v>5.4249571106557905E-2</v>
      </c>
      <c r="AO6" s="85">
        <v>5.0207462439468567E-2</v>
      </c>
      <c r="AP6" s="85">
        <v>5.4248482684755447E-2</v>
      </c>
      <c r="AQ6" s="85">
        <v>5.3342801645815494E-2</v>
      </c>
      <c r="AR6" s="85">
        <v>5.0329922589146009E-2</v>
      </c>
      <c r="AS6" s="85">
        <v>5.6074337033000965E-2</v>
      </c>
      <c r="AT6" s="85">
        <v>4.8102963488455185E-2</v>
      </c>
      <c r="AU6" s="85">
        <v>5.2204363832270811E-2</v>
      </c>
      <c r="AV6" s="85">
        <v>4.9288928138110671E-2</v>
      </c>
      <c r="AW6" s="85">
        <v>5.3305761684002084E-2</v>
      </c>
      <c r="AX6" s="85">
        <v>5.2646107330261642E-2</v>
      </c>
      <c r="AY6" s="85">
        <v>5.1863807310047645E-2</v>
      </c>
      <c r="AZ6" s="85">
        <v>5.1278749655557815E-2</v>
      </c>
      <c r="BA6" s="85">
        <v>5.4775229999016323E-2</v>
      </c>
      <c r="BB6" s="85">
        <v>5.2964695309388375E-2</v>
      </c>
      <c r="BC6" s="85">
        <v>5.0596838369717172E-2</v>
      </c>
      <c r="BD6" s="85">
        <v>5.1757860314335262E-2</v>
      </c>
      <c r="BE6" s="85">
        <v>5.3053237349521179E-2</v>
      </c>
      <c r="BF6" s="85">
        <v>4.999233963214654E-2</v>
      </c>
      <c r="BG6" s="85">
        <v>5.4018424889109462E-2</v>
      </c>
      <c r="BH6" s="85">
        <v>4.3532529481913343E-2</v>
      </c>
      <c r="BI6" s="85">
        <v>5.0552687487812137E-2</v>
      </c>
      <c r="BJ6" s="85">
        <v>5.3306568237941353E-2</v>
      </c>
      <c r="BK6" s="85">
        <v>5.2597131065578243E-2</v>
      </c>
      <c r="BL6" s="85">
        <v>5.608811718125737E-2</v>
      </c>
      <c r="BM6" s="85">
        <v>5.069498487370705E-2</v>
      </c>
      <c r="BN6" s="85">
        <v>5.4643057854812417E-2</v>
      </c>
      <c r="BO6" s="85">
        <v>5.3729883317418542E-2</v>
      </c>
      <c r="BP6" s="85">
        <v>5.2350666451542391E-2</v>
      </c>
      <c r="BQ6" s="85">
        <v>5.246029084479132E-2</v>
      </c>
      <c r="BR6" s="85">
        <v>4.9935164084739393E-2</v>
      </c>
      <c r="BS6" s="85">
        <v>5.0466134190303782E-2</v>
      </c>
      <c r="BT6" s="85">
        <v>5.3720341410913898E-2</v>
      </c>
      <c r="BU6" s="85">
        <v>5.1881128547458071E-2</v>
      </c>
      <c r="BV6" s="85">
        <v>5.4771444060983512E-2</v>
      </c>
      <c r="BW6" s="85">
        <v>4.9643389507680838E-2</v>
      </c>
      <c r="BX6" s="85">
        <v>5.4067038114285419E-2</v>
      </c>
      <c r="BY6" s="85">
        <v>5.1265819500729032E-2</v>
      </c>
      <c r="BZ6" s="85">
        <v>5.7090998231879374E-2</v>
      </c>
      <c r="CA6" s="85">
        <v>4.6503323699048041E-2</v>
      </c>
      <c r="CB6" s="85">
        <v>5.0241462932317522E-2</v>
      </c>
      <c r="CC6" s="85">
        <v>5.6590416931150592E-2</v>
      </c>
      <c r="CD6" s="85">
        <v>5.1649771881471795E-2</v>
      </c>
    </row>
    <row r="7" spans="1:82" x14ac:dyDescent="0.25">
      <c r="A7" s="83" t="s">
        <v>111</v>
      </c>
      <c r="B7" s="84">
        <v>6.1893234327571933E-2</v>
      </c>
      <c r="C7" s="85">
        <v>6.4686977440991625E-2</v>
      </c>
      <c r="D7" s="85">
        <v>6.3320401600993545E-2</v>
      </c>
      <c r="E7" s="85">
        <v>6.4567099705007236E-2</v>
      </c>
      <c r="F7" s="85">
        <v>6.0965011713141386E-2</v>
      </c>
      <c r="G7" s="85">
        <v>7.2562067261725247E-2</v>
      </c>
      <c r="H7" s="85">
        <v>6.0583547639457724E-2</v>
      </c>
      <c r="I7" s="85">
        <v>6.5836954120332872E-2</v>
      </c>
      <c r="J7" s="85">
        <v>5.5519147934415383E-2</v>
      </c>
      <c r="K7" s="85">
        <v>5.7459293316737367E-2</v>
      </c>
      <c r="L7" s="85">
        <v>6.2821742756281232E-2</v>
      </c>
      <c r="M7" s="85">
        <v>5.3309704598773995E-2</v>
      </c>
      <c r="N7" s="85">
        <v>6.6136009902324835E-2</v>
      </c>
      <c r="O7" s="85">
        <v>6.6084385249975147E-2</v>
      </c>
      <c r="P7" s="85">
        <v>5.1423011131219477E-2</v>
      </c>
      <c r="Q7" s="85">
        <v>6.7921373898180315E-2</v>
      </c>
      <c r="R7" s="85">
        <v>5.6801699788798697E-2</v>
      </c>
      <c r="S7" s="85">
        <v>5.8603210906030566E-2</v>
      </c>
      <c r="T7" s="85">
        <v>6.080316563315824E-2</v>
      </c>
      <c r="U7" s="85">
        <v>6.213912056457583E-2</v>
      </c>
      <c r="V7" s="85">
        <v>6.9939663306351499E-2</v>
      </c>
      <c r="W7" s="85">
        <v>6.8827540926743758E-2</v>
      </c>
      <c r="X7" s="85">
        <v>5.9497516947313325E-2</v>
      </c>
      <c r="Y7" s="85">
        <v>5.8224587803160546E-2</v>
      </c>
      <c r="Z7" s="85">
        <v>6.097895814092804E-2</v>
      </c>
      <c r="AA7" s="85">
        <v>6.0061836781433696E-2</v>
      </c>
      <c r="AB7" s="85">
        <v>5.9450509323965298E-2</v>
      </c>
      <c r="AC7" s="85">
        <v>6.4163509866547827E-2</v>
      </c>
      <c r="AD7" s="85">
        <v>5.9168193500378323E-2</v>
      </c>
      <c r="AE7" s="85">
        <v>5.4994540642908693E-2</v>
      </c>
      <c r="AF7" s="85">
        <v>6.4878414653402813E-2</v>
      </c>
      <c r="AG7" s="85">
        <v>6.026868739085757E-2</v>
      </c>
      <c r="AH7" s="85">
        <v>6.0977970981905848E-2</v>
      </c>
      <c r="AI7" s="85">
        <v>6.231114020950846E-2</v>
      </c>
      <c r="AJ7" s="85">
        <v>5.7666347593451635E-2</v>
      </c>
      <c r="AK7" s="85">
        <v>6.0446280372898703E-2</v>
      </c>
      <c r="AL7" s="85">
        <v>5.6705503222607832E-2</v>
      </c>
      <c r="AM7" s="85">
        <v>6.8426082935100968E-2</v>
      </c>
      <c r="AN7" s="85">
        <v>6.4967573102742066E-2</v>
      </c>
      <c r="AO7" s="85">
        <v>5.9285913034679887E-2</v>
      </c>
      <c r="AP7" s="85">
        <v>5.6992170989130231E-2</v>
      </c>
      <c r="AQ7" s="85">
        <v>6.590842263971522E-2</v>
      </c>
      <c r="AR7" s="85">
        <v>6.3143947758604366E-2</v>
      </c>
      <c r="AS7" s="85">
        <v>6.0115350488021295E-2</v>
      </c>
      <c r="AT7" s="85">
        <v>6.5694371948785649E-2</v>
      </c>
      <c r="AU7" s="85">
        <v>6.850235478806907E-2</v>
      </c>
      <c r="AV7" s="85">
        <v>6.2932157530814714E-2</v>
      </c>
      <c r="AW7" s="85">
        <v>5.6669639935058684E-2</v>
      </c>
      <c r="AX7" s="85">
        <v>6.3029045900845238E-2</v>
      </c>
      <c r="AY7" s="85">
        <v>6.9971613168407124E-2</v>
      </c>
      <c r="AZ7" s="85">
        <v>6.2123543635963951E-2</v>
      </c>
      <c r="BA7" s="85">
        <v>6.6406772535305469E-2</v>
      </c>
      <c r="BB7" s="85">
        <v>5.8709749414142413E-2</v>
      </c>
      <c r="BC7" s="85">
        <v>6.4251195311295042E-2</v>
      </c>
      <c r="BD7" s="85">
        <v>6.0035925260643323E-2</v>
      </c>
      <c r="BE7" s="85">
        <v>5.7694921957067116E-2</v>
      </c>
      <c r="BF7" s="85">
        <v>6.5051460396505334E-2</v>
      </c>
      <c r="BG7" s="85">
        <v>6.1569225262144429E-2</v>
      </c>
      <c r="BH7" s="85">
        <v>6.891996941103605E-2</v>
      </c>
      <c r="BI7" s="85">
        <v>6.3005655735626068E-2</v>
      </c>
      <c r="BJ7" s="85">
        <v>6.5085350576385287E-2</v>
      </c>
      <c r="BK7" s="85">
        <v>6.3997881721224656E-2</v>
      </c>
      <c r="BL7" s="85">
        <v>6.4965080955810967E-2</v>
      </c>
      <c r="BM7" s="85">
        <v>6.2720842492457504E-2</v>
      </c>
      <c r="BN7" s="85">
        <v>6.8091138850757571E-2</v>
      </c>
      <c r="BO7" s="85">
        <v>5.6343783199331143E-2</v>
      </c>
      <c r="BP7" s="85">
        <v>5.3227049018546697E-2</v>
      </c>
      <c r="BQ7" s="85">
        <v>6.1068844171292623E-2</v>
      </c>
      <c r="BR7" s="85">
        <v>5.8065873153349337E-2</v>
      </c>
      <c r="BS7" s="85">
        <v>6.6205232410464818E-2</v>
      </c>
      <c r="BT7" s="85">
        <v>6.3103233830845776E-2</v>
      </c>
      <c r="BU7" s="85">
        <v>5.9373422494219709E-2</v>
      </c>
      <c r="BV7" s="85">
        <v>5.7648543016870328E-2</v>
      </c>
      <c r="BW7" s="85">
        <v>5.9902770590978489E-2</v>
      </c>
      <c r="BX7" s="85">
        <v>5.6404910817697475E-2</v>
      </c>
      <c r="BY7" s="85">
        <v>6.1859468776737592E-2</v>
      </c>
      <c r="BZ7" s="85">
        <v>6.2042600360251422E-2</v>
      </c>
      <c r="CA7" s="85">
        <v>5.9878174922422707E-2</v>
      </c>
      <c r="CB7" s="85">
        <v>5.9682367347969348E-2</v>
      </c>
      <c r="CC7" s="85">
        <v>6.3691051604283011E-2</v>
      </c>
      <c r="CD7" s="85">
        <v>6.8604411975540278E-2</v>
      </c>
    </row>
    <row r="8" spans="1:82" s="68" customFormat="1" x14ac:dyDescent="0.25">
      <c r="A8" s="89"/>
      <c r="B8" s="90" t="s">
        <v>2036</v>
      </c>
      <c r="C8" s="89" t="s">
        <v>2037</v>
      </c>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row>
    <row r="9" spans="1:82" x14ac:dyDescent="0.25">
      <c r="B9" s="88">
        <f>(4/80*SUM(C9:CD9))^0.5</f>
        <v>6.8712318216851646E-3</v>
      </c>
      <c r="C9" s="86">
        <f>(C4-$B4)^2</f>
        <v>1.7087272028030811E-6</v>
      </c>
      <c r="D9" s="86">
        <f t="shared" ref="D9:BO10" si="0">(D4-$B4)^2</f>
        <v>4.0337498538470451E-6</v>
      </c>
      <c r="E9" s="86">
        <f t="shared" si="0"/>
        <v>4.7109203974344616E-5</v>
      </c>
      <c r="F9" s="86">
        <f t="shared" si="0"/>
        <v>6.7404717098772524E-6</v>
      </c>
      <c r="G9" s="86">
        <f t="shared" si="0"/>
        <v>1.1382624933774124E-5</v>
      </c>
      <c r="H9" s="86">
        <f t="shared" si="0"/>
        <v>8.1707606662037337E-7</v>
      </c>
      <c r="I9" s="86">
        <f t="shared" si="0"/>
        <v>5.5314488620982429E-10</v>
      </c>
      <c r="J9" s="86">
        <f t="shared" si="0"/>
        <v>9.3686664062701665E-7</v>
      </c>
      <c r="K9" s="86">
        <f t="shared" si="0"/>
        <v>9.7483411285157486E-6</v>
      </c>
      <c r="L9" s="86">
        <f t="shared" si="0"/>
        <v>1.328115032421644E-5</v>
      </c>
      <c r="M9" s="86">
        <f t="shared" si="0"/>
        <v>1.4987113488193739E-7</v>
      </c>
      <c r="N9" s="86">
        <f t="shared" si="0"/>
        <v>1.5361431268569295E-5</v>
      </c>
      <c r="O9" s="86">
        <f t="shared" si="0"/>
        <v>1.5077043550633864E-6</v>
      </c>
      <c r="P9" s="86">
        <f t="shared" si="0"/>
        <v>2.3506671775742288E-5</v>
      </c>
      <c r="Q9" s="86">
        <f t="shared" si="0"/>
        <v>9.3265033912283147E-8</v>
      </c>
      <c r="R9" s="86">
        <f t="shared" si="0"/>
        <v>6.8073607193514761E-6</v>
      </c>
      <c r="S9" s="86">
        <f t="shared" si="0"/>
        <v>4.3114407132648576E-6</v>
      </c>
      <c r="T9" s="86">
        <f t="shared" si="0"/>
        <v>1.2394926603774304E-5</v>
      </c>
      <c r="U9" s="86">
        <f t="shared" si="0"/>
        <v>5.187094715300009E-5</v>
      </c>
      <c r="V9" s="86">
        <f t="shared" si="0"/>
        <v>3.7535330056055321E-7</v>
      </c>
      <c r="W9" s="86">
        <f t="shared" si="0"/>
        <v>2.3046422671855384E-5</v>
      </c>
      <c r="X9" s="86">
        <f t="shared" si="0"/>
        <v>1.5950300414861066E-5</v>
      </c>
      <c r="Y9" s="86">
        <f t="shared" si="0"/>
        <v>1.1994883093679994E-8</v>
      </c>
      <c r="Z9" s="86">
        <f t="shared" si="0"/>
        <v>1.4874277654310657E-5</v>
      </c>
      <c r="AA9" s="86">
        <f t="shared" si="0"/>
        <v>5.692901267127207E-7</v>
      </c>
      <c r="AB9" s="86">
        <f t="shared" si="0"/>
        <v>7.0057334407543282E-7</v>
      </c>
      <c r="AC9" s="86">
        <f t="shared" si="0"/>
        <v>1.9955396231077145E-5</v>
      </c>
      <c r="AD9" s="86">
        <f t="shared" si="0"/>
        <v>1.1933647863800489E-6</v>
      </c>
      <c r="AE9" s="86">
        <f t="shared" si="0"/>
        <v>1.6665260881838072E-6</v>
      </c>
      <c r="AF9" s="86">
        <f t="shared" si="0"/>
        <v>1.6466834306082815E-6</v>
      </c>
      <c r="AG9" s="86">
        <f t="shared" si="0"/>
        <v>6.2129977716124473E-6</v>
      </c>
      <c r="AH9" s="86">
        <f t="shared" si="0"/>
        <v>8.1485249192994324E-6</v>
      </c>
      <c r="AI9" s="86">
        <f t="shared" si="0"/>
        <v>7.3270092302801895E-7</v>
      </c>
      <c r="AJ9" s="86">
        <f t="shared" si="0"/>
        <v>1.2208933828658927E-6</v>
      </c>
      <c r="AK9" s="86">
        <f t="shared" si="0"/>
        <v>8.2711934484822028E-6</v>
      </c>
      <c r="AL9" s="86">
        <f t="shared" si="0"/>
        <v>1.284244619132418E-5</v>
      </c>
      <c r="AM9" s="86">
        <f t="shared" si="0"/>
        <v>2.8592032164627813E-5</v>
      </c>
      <c r="AN9" s="86">
        <f t="shared" si="0"/>
        <v>6.3610421556978885E-6</v>
      </c>
      <c r="AO9" s="86">
        <f t="shared" si="0"/>
        <v>1.5436169239309184E-5</v>
      </c>
      <c r="AP9" s="86">
        <f t="shared" si="0"/>
        <v>7.8118373914758821E-7</v>
      </c>
      <c r="AQ9" s="86">
        <f t="shared" si="0"/>
        <v>2.7149467345825537E-7</v>
      </c>
      <c r="AR9" s="86">
        <f t="shared" si="0"/>
        <v>6.3281295107462175E-6</v>
      </c>
      <c r="AS9" s="86">
        <f t="shared" si="0"/>
        <v>1.3581220790116576E-6</v>
      </c>
      <c r="AT9" s="86">
        <f t="shared" si="0"/>
        <v>1.9107901899755971E-5</v>
      </c>
      <c r="AU9" s="86">
        <f t="shared" si="0"/>
        <v>8.250558881525947E-6</v>
      </c>
      <c r="AV9" s="86">
        <f t="shared" si="0"/>
        <v>1.0254940590713783E-5</v>
      </c>
      <c r="AW9" s="86">
        <f t="shared" si="0"/>
        <v>2.1434454331965619E-5</v>
      </c>
      <c r="AX9" s="86">
        <f t="shared" si="0"/>
        <v>5.7648908285312312E-7</v>
      </c>
      <c r="AY9" s="86">
        <f t="shared" si="0"/>
        <v>1.2918245475099285E-9</v>
      </c>
      <c r="AZ9" s="86">
        <f t="shared" si="0"/>
        <v>4.3129099957894758E-5</v>
      </c>
      <c r="BA9" s="86">
        <f t="shared" si="0"/>
        <v>1.3259585564837451E-5</v>
      </c>
      <c r="BB9" s="86">
        <f t="shared" si="0"/>
        <v>3.468468682813352E-5</v>
      </c>
      <c r="BC9" s="86">
        <f t="shared" si="0"/>
        <v>1.4472776605860711E-7</v>
      </c>
      <c r="BD9" s="86">
        <f t="shared" si="0"/>
        <v>6.28678904183541E-6</v>
      </c>
      <c r="BE9" s="86">
        <f t="shared" si="0"/>
        <v>2.0363852618088245E-5</v>
      </c>
      <c r="BF9" s="86">
        <f t="shared" si="0"/>
        <v>7.2888468089098851E-5</v>
      </c>
      <c r="BG9" s="86">
        <f t="shared" si="0"/>
        <v>4.9509466106716596E-6</v>
      </c>
      <c r="BH9" s="86">
        <f t="shared" si="0"/>
        <v>1.2759733741768598E-5</v>
      </c>
      <c r="BI9" s="86">
        <f t="shared" si="0"/>
        <v>1.1661873328779022E-6</v>
      </c>
      <c r="BJ9" s="86">
        <f t="shared" si="0"/>
        <v>1.7260915501205251E-8</v>
      </c>
      <c r="BK9" s="86">
        <f t="shared" si="0"/>
        <v>4.2442839703378002E-5</v>
      </c>
      <c r="BL9" s="86">
        <f t="shared" si="0"/>
        <v>3.4385827853837304E-5</v>
      </c>
      <c r="BM9" s="86">
        <f t="shared" si="0"/>
        <v>4.2319724099212869E-6</v>
      </c>
      <c r="BN9" s="86">
        <f t="shared" si="0"/>
        <v>1.4240715375227163E-5</v>
      </c>
      <c r="BO9" s="86">
        <f t="shared" si="0"/>
        <v>1.9586002842611741E-5</v>
      </c>
      <c r="BP9" s="86">
        <f t="shared" ref="BP9:CD12" si="1">(BP4-$B4)^2</f>
        <v>3.6024773326262404E-6</v>
      </c>
      <c r="BQ9" s="86">
        <f t="shared" si="1"/>
        <v>8.5155415446923046E-6</v>
      </c>
      <c r="BR9" s="86">
        <f t="shared" si="1"/>
        <v>2.6106825078974632E-6</v>
      </c>
      <c r="BS9" s="86">
        <f t="shared" si="1"/>
        <v>6.1122852751911219E-6</v>
      </c>
      <c r="BT9" s="86">
        <f t="shared" si="1"/>
        <v>1.9391491011994682E-7</v>
      </c>
      <c r="BU9" s="86">
        <f t="shared" si="1"/>
        <v>5.4470382219317332E-5</v>
      </c>
      <c r="BV9" s="86">
        <f t="shared" si="1"/>
        <v>7.0552810200897781E-6</v>
      </c>
      <c r="BW9" s="86">
        <f t="shared" si="1"/>
        <v>4.2419523214593729E-5</v>
      </c>
      <c r="BX9" s="86">
        <f t="shared" si="1"/>
        <v>7.1274978453228319E-6</v>
      </c>
      <c r="BY9" s="86">
        <f t="shared" si="1"/>
        <v>4.1221530026010669E-6</v>
      </c>
      <c r="BZ9" s="86">
        <f t="shared" si="1"/>
        <v>4.1003605729823518E-6</v>
      </c>
      <c r="CA9" s="86">
        <f t="shared" si="1"/>
        <v>2.3680134666075343E-5</v>
      </c>
      <c r="CB9" s="86">
        <f t="shared" si="1"/>
        <v>3.3193007144210431E-6</v>
      </c>
      <c r="CC9" s="86">
        <f t="shared" si="1"/>
        <v>3.9612112933758663E-6</v>
      </c>
      <c r="CD9" s="86">
        <f t="shared" si="1"/>
        <v>5.1195869696528438E-7</v>
      </c>
    </row>
    <row r="10" spans="1:82" x14ac:dyDescent="0.25">
      <c r="B10" s="88">
        <f>(4/80*SUM(C10:CD10))^0.5</f>
        <v>8.8642325508736502E-3</v>
      </c>
      <c r="C10" s="86">
        <f t="shared" ref="C10:R12" si="2">(C5-$B5)^2</f>
        <v>3.6266402881108359E-5</v>
      </c>
      <c r="D10" s="86">
        <f t="shared" si="2"/>
        <v>8.4218373672100152E-5</v>
      </c>
      <c r="E10" s="86">
        <f t="shared" si="2"/>
        <v>1.2179502369018582E-5</v>
      </c>
      <c r="F10" s="86">
        <f t="shared" si="2"/>
        <v>9.2520501136006991E-7</v>
      </c>
      <c r="G10" s="86">
        <f t="shared" si="2"/>
        <v>4.9895654748524213E-5</v>
      </c>
      <c r="H10" s="86">
        <f t="shared" si="2"/>
        <v>1.5448171413407952E-5</v>
      </c>
      <c r="I10" s="86">
        <f t="shared" si="2"/>
        <v>3.8579705877663567E-6</v>
      </c>
      <c r="J10" s="86">
        <f t="shared" si="2"/>
        <v>1.5439939578659266E-5</v>
      </c>
      <c r="K10" s="86">
        <f t="shared" si="2"/>
        <v>2.9305734830975629E-6</v>
      </c>
      <c r="L10" s="86">
        <f t="shared" si="2"/>
        <v>5.2016765100675765E-5</v>
      </c>
      <c r="M10" s="86">
        <f t="shared" si="2"/>
        <v>8.2443779247783582E-6</v>
      </c>
      <c r="N10" s="86">
        <f t="shared" si="2"/>
        <v>1.7693918855262822E-6</v>
      </c>
      <c r="O10" s="86">
        <f t="shared" si="2"/>
        <v>5.0300996438499205E-6</v>
      </c>
      <c r="P10" s="86">
        <f t="shared" si="2"/>
        <v>1.2691542316724869E-5</v>
      </c>
      <c r="Q10" s="86">
        <f t="shared" si="2"/>
        <v>1.6889239928555644E-5</v>
      </c>
      <c r="R10" s="86">
        <f t="shared" si="2"/>
        <v>1.3554913918776979E-6</v>
      </c>
      <c r="S10" s="86">
        <f t="shared" si="0"/>
        <v>1.331134548246694E-5</v>
      </c>
      <c r="T10" s="86">
        <f t="shared" si="0"/>
        <v>2.1237615704149063E-5</v>
      </c>
      <c r="U10" s="86">
        <f t="shared" si="0"/>
        <v>5.8152706514665292E-6</v>
      </c>
      <c r="V10" s="86">
        <f t="shared" si="0"/>
        <v>8.4343414336035413E-5</v>
      </c>
      <c r="W10" s="86">
        <f t="shared" si="0"/>
        <v>5.0431883013687261E-5</v>
      </c>
      <c r="X10" s="86">
        <f t="shared" si="0"/>
        <v>2.4534137181226078E-5</v>
      </c>
      <c r="Y10" s="86">
        <f t="shared" si="0"/>
        <v>2.9612252421499291E-6</v>
      </c>
      <c r="Z10" s="86">
        <f t="shared" si="0"/>
        <v>3.5006016829134782E-5</v>
      </c>
      <c r="AA10" s="86">
        <f t="shared" si="0"/>
        <v>2.2910575810459987E-6</v>
      </c>
      <c r="AB10" s="86">
        <f t="shared" si="0"/>
        <v>1.4672991459402128E-6</v>
      </c>
      <c r="AC10" s="86">
        <f t="shared" si="0"/>
        <v>1.7170371413890176E-5</v>
      </c>
      <c r="AD10" s="86">
        <f t="shared" si="0"/>
        <v>3.3972415865024666E-8</v>
      </c>
      <c r="AE10" s="86">
        <f t="shared" si="0"/>
        <v>2.9367474844204042E-5</v>
      </c>
      <c r="AF10" s="86">
        <f t="shared" si="0"/>
        <v>2.3605484017167629E-6</v>
      </c>
      <c r="AG10" s="86">
        <f t="shared" si="0"/>
        <v>6.8029536250087661E-7</v>
      </c>
      <c r="AH10" s="86">
        <f t="shared" si="0"/>
        <v>1.0334106550454735E-6</v>
      </c>
      <c r="AI10" s="86">
        <f t="shared" si="0"/>
        <v>4.436947231277237E-5</v>
      </c>
      <c r="AJ10" s="86">
        <f t="shared" si="0"/>
        <v>2.6590901678616718E-5</v>
      </c>
      <c r="AK10" s="86">
        <f t="shared" si="0"/>
        <v>1.0323944546579973E-6</v>
      </c>
      <c r="AL10" s="86">
        <f t="shared" si="0"/>
        <v>1.9687984762631083E-5</v>
      </c>
      <c r="AM10" s="86">
        <f t="shared" si="0"/>
        <v>3.5019685978339721E-6</v>
      </c>
      <c r="AN10" s="86">
        <f t="shared" si="0"/>
        <v>1.8386642574238461E-5</v>
      </c>
      <c r="AO10" s="86">
        <f t="shared" si="0"/>
        <v>9.5987817591248185E-8</v>
      </c>
      <c r="AP10" s="86">
        <f t="shared" si="0"/>
        <v>2.1397889115531891E-6</v>
      </c>
      <c r="AQ10" s="86">
        <f t="shared" si="0"/>
        <v>1.4421865602665117E-5</v>
      </c>
      <c r="AR10" s="86">
        <f t="shared" si="0"/>
        <v>3.5113874015868835E-5</v>
      </c>
      <c r="AS10" s="86">
        <f t="shared" si="0"/>
        <v>1.1102307262978159E-5</v>
      </c>
      <c r="AT10" s="86">
        <f t="shared" si="0"/>
        <v>5.789118461931052E-5</v>
      </c>
      <c r="AU10" s="86">
        <f t="shared" si="0"/>
        <v>1.0216124809134637E-6</v>
      </c>
      <c r="AV10" s="86">
        <f t="shared" si="0"/>
        <v>8.795968092322826E-5</v>
      </c>
      <c r="AW10" s="86">
        <f t="shared" si="0"/>
        <v>3.8252347276543266E-8</v>
      </c>
      <c r="AX10" s="86">
        <f t="shared" si="0"/>
        <v>8.1550661986894992E-5</v>
      </c>
      <c r="AY10" s="86">
        <f t="shared" si="0"/>
        <v>1.3436210682048239E-6</v>
      </c>
      <c r="AZ10" s="86">
        <f t="shared" si="0"/>
        <v>1.6802673620520242E-9</v>
      </c>
      <c r="BA10" s="86">
        <f t="shared" si="0"/>
        <v>1.4754510553355228E-5</v>
      </c>
      <c r="BB10" s="86">
        <f t="shared" si="0"/>
        <v>2.5129370853249419E-5</v>
      </c>
      <c r="BC10" s="86">
        <f t="shared" si="0"/>
        <v>1.0521098672545306E-6</v>
      </c>
      <c r="BD10" s="86">
        <f t="shared" si="0"/>
        <v>1.4574180364404601E-6</v>
      </c>
      <c r="BE10" s="86">
        <f t="shared" si="0"/>
        <v>1.6363173248426905E-5</v>
      </c>
      <c r="BF10" s="86">
        <f t="shared" si="0"/>
        <v>2.6939776962377894E-11</v>
      </c>
      <c r="BG10" s="86">
        <f t="shared" si="0"/>
        <v>7.8101665383896631E-7</v>
      </c>
      <c r="BH10" s="86">
        <f t="shared" si="0"/>
        <v>4.846354932876098E-5</v>
      </c>
      <c r="BI10" s="86">
        <f t="shared" si="0"/>
        <v>3.2196887523691285E-7</v>
      </c>
      <c r="BJ10" s="86">
        <f t="shared" si="0"/>
        <v>3.1368779233266366E-9</v>
      </c>
      <c r="BK10" s="86">
        <f t="shared" si="0"/>
        <v>2.7977594358537434E-5</v>
      </c>
      <c r="BL10" s="86">
        <f t="shared" si="0"/>
        <v>2.4739926826505898E-6</v>
      </c>
      <c r="BM10" s="86">
        <f t="shared" si="0"/>
        <v>2.8172223550492053E-5</v>
      </c>
      <c r="BN10" s="86">
        <f t="shared" si="0"/>
        <v>1.0070927538025039E-6</v>
      </c>
      <c r="BO10" s="86">
        <f t="shared" si="0"/>
        <v>2.0424871874629456E-5</v>
      </c>
      <c r="BP10" s="86">
        <f t="shared" si="1"/>
        <v>1.2278820113713682E-4</v>
      </c>
      <c r="BQ10" s="86">
        <f t="shared" si="1"/>
        <v>1.0817000828838695E-12</v>
      </c>
      <c r="BR10" s="86">
        <f t="shared" si="1"/>
        <v>6.4197721734770978E-7</v>
      </c>
      <c r="BS10" s="86">
        <f t="shared" si="1"/>
        <v>5.2439961395886318E-6</v>
      </c>
      <c r="BT10" s="86">
        <f t="shared" si="1"/>
        <v>1.3795180648015843E-5</v>
      </c>
      <c r="BU10" s="86">
        <f t="shared" si="1"/>
        <v>3.3169345172370403E-5</v>
      </c>
      <c r="BV10" s="86">
        <f t="shared" si="1"/>
        <v>2.5885028132295055E-6</v>
      </c>
      <c r="BW10" s="86">
        <f t="shared" si="1"/>
        <v>4.1820565476258757E-5</v>
      </c>
      <c r="BX10" s="86">
        <f t="shared" si="1"/>
        <v>3.3617500422415568E-6</v>
      </c>
      <c r="BY10" s="86">
        <f t="shared" si="1"/>
        <v>1.9499908875681139E-6</v>
      </c>
      <c r="BZ10" s="86">
        <f t="shared" si="1"/>
        <v>5.0383610937162271E-5</v>
      </c>
      <c r="CA10" s="86">
        <f t="shared" si="1"/>
        <v>2.6799724607427729E-5</v>
      </c>
      <c r="CB10" s="86">
        <f t="shared" si="1"/>
        <v>4.2116746979116252E-5</v>
      </c>
      <c r="CC10" s="86">
        <f t="shared" si="1"/>
        <v>1.2361598589389269E-5</v>
      </c>
      <c r="CD10" s="86">
        <f t="shared" si="1"/>
        <v>8.6352042542773875E-6</v>
      </c>
    </row>
    <row r="11" spans="1:82" x14ac:dyDescent="0.25">
      <c r="B11" s="88">
        <f>(4/80*SUM(C11:CD11))^0.5</f>
        <v>5.3744726409169878E-3</v>
      </c>
      <c r="C11" s="86">
        <f t="shared" si="2"/>
        <v>3.6202149784553159E-5</v>
      </c>
      <c r="D11" s="86">
        <f t="shared" ref="D11:BO12" si="3">(D6-$B6)^2</f>
        <v>2.8788072261981089E-7</v>
      </c>
      <c r="E11" s="86">
        <f t="shared" si="3"/>
        <v>3.8354640895293383E-7</v>
      </c>
      <c r="F11" s="86">
        <f t="shared" si="3"/>
        <v>3.924195518935607E-5</v>
      </c>
      <c r="G11" s="86">
        <f t="shared" si="3"/>
        <v>1.8503333607777802E-6</v>
      </c>
      <c r="H11" s="86">
        <f t="shared" si="3"/>
        <v>1.77703881431137E-5</v>
      </c>
      <c r="I11" s="86">
        <f t="shared" si="3"/>
        <v>1.3109043512367227E-7</v>
      </c>
      <c r="J11" s="86">
        <f t="shared" si="3"/>
        <v>3.2681439222082782E-6</v>
      </c>
      <c r="K11" s="86">
        <f t="shared" si="3"/>
        <v>1.3915908604220872E-5</v>
      </c>
      <c r="L11" s="86">
        <f t="shared" si="3"/>
        <v>2.4536864362409926E-6</v>
      </c>
      <c r="M11" s="86">
        <f t="shared" si="3"/>
        <v>1.2848437248845272E-6</v>
      </c>
      <c r="N11" s="86">
        <f t="shared" si="3"/>
        <v>4.4375376546343674E-6</v>
      </c>
      <c r="O11" s="86">
        <f t="shared" si="3"/>
        <v>1.5548436652001262E-6</v>
      </c>
      <c r="P11" s="86">
        <f t="shared" si="3"/>
        <v>1.8134453717870203E-5</v>
      </c>
      <c r="Q11" s="86">
        <f t="shared" si="3"/>
        <v>9.3115707671647287E-6</v>
      </c>
      <c r="R11" s="86">
        <f t="shared" si="3"/>
        <v>3.0680269375628965E-6</v>
      </c>
      <c r="S11" s="86">
        <f t="shared" si="3"/>
        <v>5.7222976782935457E-6</v>
      </c>
      <c r="T11" s="86">
        <f t="shared" si="3"/>
        <v>4.9089932905527942E-7</v>
      </c>
      <c r="U11" s="86">
        <f t="shared" si="3"/>
        <v>5.5232756404915763E-6</v>
      </c>
      <c r="V11" s="86">
        <f t="shared" si="3"/>
        <v>8.5972166419317847E-6</v>
      </c>
      <c r="W11" s="86">
        <f t="shared" si="3"/>
        <v>3.9583726068629638E-8</v>
      </c>
      <c r="X11" s="86">
        <f t="shared" si="3"/>
        <v>8.1391169998735511E-6</v>
      </c>
      <c r="Y11" s="86">
        <f t="shared" si="3"/>
        <v>8.1390259925520772E-6</v>
      </c>
      <c r="Z11" s="86">
        <f t="shared" si="3"/>
        <v>1.2335461260545856E-5</v>
      </c>
      <c r="AA11" s="86">
        <f t="shared" si="3"/>
        <v>1.4952078842985666E-5</v>
      </c>
      <c r="AB11" s="86">
        <f t="shared" si="3"/>
        <v>9.4330622288086096E-7</v>
      </c>
      <c r="AC11" s="86">
        <f t="shared" si="3"/>
        <v>8.0621994113419601E-6</v>
      </c>
      <c r="AD11" s="86">
        <f t="shared" si="3"/>
        <v>1.4155783381408953E-6</v>
      </c>
      <c r="AE11" s="86">
        <f t="shared" si="3"/>
        <v>1.0061591898606639E-6</v>
      </c>
      <c r="AF11" s="86">
        <f t="shared" si="3"/>
        <v>2.9968475847204147E-6</v>
      </c>
      <c r="AG11" s="86">
        <f t="shared" si="3"/>
        <v>4.2131132420778236E-6</v>
      </c>
      <c r="AH11" s="86">
        <f t="shared" si="3"/>
        <v>8.1387086249068568E-6</v>
      </c>
      <c r="AI11" s="86">
        <f t="shared" si="3"/>
        <v>1.964160099371107E-5</v>
      </c>
      <c r="AJ11" s="86">
        <f t="shared" si="3"/>
        <v>4.1098629774685982E-6</v>
      </c>
      <c r="AK11" s="86">
        <f t="shared" si="3"/>
        <v>5.7388852972395127E-6</v>
      </c>
      <c r="AL11" s="86">
        <f t="shared" si="3"/>
        <v>2.3264139622260751E-6</v>
      </c>
      <c r="AM11" s="86">
        <f t="shared" si="3"/>
        <v>8.9321389421815433E-6</v>
      </c>
      <c r="AN11" s="86">
        <f t="shared" si="3"/>
        <v>3.6857378622511784E-6</v>
      </c>
      <c r="AO11" s="86">
        <f t="shared" si="3"/>
        <v>4.5040770951696194E-6</v>
      </c>
      <c r="AP11" s="86">
        <f t="shared" si="3"/>
        <v>3.6815598825654741E-6</v>
      </c>
      <c r="AQ11" s="86">
        <f t="shared" si="3"/>
        <v>1.0262867135877754E-6</v>
      </c>
      <c r="AR11" s="86">
        <f t="shared" si="3"/>
        <v>3.9992838595000552E-6</v>
      </c>
      <c r="AS11" s="86">
        <f t="shared" si="3"/>
        <v>1.4021980382838286E-5</v>
      </c>
      <c r="AT11" s="86">
        <f t="shared" si="3"/>
        <v>1.7865669654916977E-5</v>
      </c>
      <c r="AU11" s="86">
        <f t="shared" si="3"/>
        <v>1.5720072616546346E-8</v>
      </c>
      <c r="AV11" s="86">
        <f t="shared" si="3"/>
        <v>9.2465583448991757E-6</v>
      </c>
      <c r="AW11" s="86">
        <f t="shared" si="3"/>
        <v>9.5261140569556447E-7</v>
      </c>
      <c r="AX11" s="86">
        <f t="shared" si="3"/>
        <v>1.0008604398797377E-7</v>
      </c>
      <c r="AY11" s="86">
        <f t="shared" si="3"/>
        <v>2.1709657597988895E-7</v>
      </c>
      <c r="AZ11" s="86">
        <f t="shared" si="3"/>
        <v>1.1045881577613273E-6</v>
      </c>
      <c r="BA11" s="86">
        <f t="shared" si="3"/>
        <v>5.9804039918525523E-6</v>
      </c>
      <c r="BB11" s="86">
        <f t="shared" si="3"/>
        <v>4.0316374182123045E-7</v>
      </c>
      <c r="BC11" s="86">
        <f t="shared" si="3"/>
        <v>3.0029603500117736E-6</v>
      </c>
      <c r="BD11" s="86">
        <f t="shared" si="3"/>
        <v>3.2705043066720937E-7</v>
      </c>
      <c r="BE11" s="86">
        <f t="shared" si="3"/>
        <v>5.2344328372354172E-7</v>
      </c>
      <c r="BF11" s="86">
        <f t="shared" si="3"/>
        <v>5.4634570565297814E-6</v>
      </c>
      <c r="BG11" s="86">
        <f t="shared" si="3"/>
        <v>2.8516446785426347E-6</v>
      </c>
      <c r="BH11" s="86">
        <f t="shared" si="3"/>
        <v>7.7390975289485676E-5</v>
      </c>
      <c r="BI11" s="86">
        <f t="shared" si="3"/>
        <v>3.1579282339667497E-6</v>
      </c>
      <c r="BJ11" s="86">
        <f t="shared" si="3"/>
        <v>9.5418647877281632E-7</v>
      </c>
      <c r="BK11" s="86">
        <f t="shared" si="3"/>
        <v>7.1496085622509061E-8</v>
      </c>
      <c r="BL11" s="86">
        <f t="shared" si="3"/>
        <v>1.4125372382145748E-5</v>
      </c>
      <c r="BM11" s="86">
        <f t="shared" si="3"/>
        <v>2.6724359166596064E-6</v>
      </c>
      <c r="BN11" s="86">
        <f t="shared" si="3"/>
        <v>5.3514230913242952E-6</v>
      </c>
      <c r="BO11" s="86">
        <f t="shared" si="3"/>
        <v>1.9603913794886131E-6</v>
      </c>
      <c r="BP11" s="86">
        <f t="shared" si="1"/>
        <v>4.3776797604660041E-10</v>
      </c>
      <c r="BQ11" s="86">
        <f t="shared" si="1"/>
        <v>1.7042597219905658E-8</v>
      </c>
      <c r="BR11" s="86">
        <f t="shared" si="1"/>
        <v>5.7340107963242369E-6</v>
      </c>
      <c r="BS11" s="86">
        <f t="shared" si="1"/>
        <v>3.4730398306642308E-6</v>
      </c>
      <c r="BT11" s="86">
        <f t="shared" si="1"/>
        <v>1.93376242188387E-6</v>
      </c>
      <c r="BU11" s="86">
        <f t="shared" si="1"/>
        <v>2.0125541692297642E-7</v>
      </c>
      <c r="BV11" s="86">
        <f t="shared" si="1"/>
        <v>5.961901404836999E-6</v>
      </c>
      <c r="BW11" s="86">
        <f t="shared" si="1"/>
        <v>7.2164980192308029E-6</v>
      </c>
      <c r="BX11" s="86">
        <f t="shared" si="1"/>
        <v>3.0181924169700071E-6</v>
      </c>
      <c r="BY11" s="86">
        <f t="shared" si="1"/>
        <v>1.1319343741204473E-6</v>
      </c>
      <c r="BZ11" s="86">
        <f t="shared" si="1"/>
        <v>2.2669546183742483E-5</v>
      </c>
      <c r="CA11" s="86">
        <f t="shared" si="1"/>
        <v>3.3947168233036224E-5</v>
      </c>
      <c r="CB11" s="86">
        <f t="shared" si="1"/>
        <v>4.3609159215109308E-6</v>
      </c>
      <c r="CC11" s="86">
        <f t="shared" si="1"/>
        <v>1.8153337694871707E-5</v>
      </c>
      <c r="CD11" s="86">
        <f t="shared" si="1"/>
        <v>4.6236146457065614E-7</v>
      </c>
    </row>
    <row r="12" spans="1:82" x14ac:dyDescent="0.25">
      <c r="B12" s="88">
        <f>(4/80*SUM(C12:CD12))^0.5</f>
        <v>8.5438677693591928E-3</v>
      </c>
      <c r="C12" s="86">
        <f t="shared" si="2"/>
        <v>7.8050005837799512E-6</v>
      </c>
      <c r="D12" s="86">
        <f t="shared" si="3"/>
        <v>2.0368064263256773E-6</v>
      </c>
      <c r="E12" s="86">
        <f t="shared" si="3"/>
        <v>7.1495560566472339E-6</v>
      </c>
      <c r="F12" s="86">
        <f t="shared" si="3"/>
        <v>8.6159722194028081E-7</v>
      </c>
      <c r="G12" s="86">
        <f t="shared" si="3"/>
        <v>1.138239961768744E-4</v>
      </c>
      <c r="H12" s="86">
        <f t="shared" si="3"/>
        <v>1.7152792210235649E-6</v>
      </c>
      <c r="I12" s="86">
        <f t="shared" si="3"/>
        <v>1.5552925803814378E-5</v>
      </c>
      <c r="J12" s="86">
        <f t="shared" si="3"/>
        <v>4.0628977347423476E-5</v>
      </c>
      <c r="K12" s="86">
        <f t="shared" si="3"/>
        <v>1.9659832887560653E-5</v>
      </c>
      <c r="L12" s="86">
        <f t="shared" si="3"/>
        <v>8.6212790218421089E-7</v>
      </c>
      <c r="M12" s="86">
        <f t="shared" si="3"/>
        <v>7.367698260515801E-5</v>
      </c>
      <c r="N12" s="86">
        <f t="shared" si="3"/>
        <v>1.8001144577719821E-5</v>
      </c>
      <c r="O12" s="86">
        <f t="shared" si="3"/>
        <v>1.756574605436131E-5</v>
      </c>
      <c r="P12" s="86">
        <f t="shared" si="3"/>
        <v>1.0962557378143703E-4</v>
      </c>
      <c r="Q12" s="86">
        <f t="shared" si="3"/>
        <v>3.6338466682734608E-5</v>
      </c>
      <c r="R12" s="86">
        <f t="shared" si="3"/>
        <v>2.592372395952079E-5</v>
      </c>
      <c r="S12" s="86">
        <f t="shared" si="3"/>
        <v>1.0824254114290765E-5</v>
      </c>
      <c r="T12" s="86">
        <f t="shared" si="3"/>
        <v>1.1882497585407727E-6</v>
      </c>
      <c r="U12" s="86">
        <f t="shared" si="3"/>
        <v>6.0460041547936313E-8</v>
      </c>
      <c r="V12" s="86">
        <f t="shared" si="3"/>
        <v>6.4745019310543566E-5</v>
      </c>
      <c r="W12" s="86">
        <f t="shared" si="3"/>
        <v>4.8084608011317911E-5</v>
      </c>
      <c r="X12" s="86">
        <f t="shared" si="3"/>
        <v>5.739461766073167E-6</v>
      </c>
      <c r="Y12" s="86">
        <f t="shared" si="3"/>
        <v>1.3458967321075749E-5</v>
      </c>
      <c r="Z12" s="86">
        <f t="shared" si="3"/>
        <v>8.3590094546409936E-7</v>
      </c>
      <c r="AA12" s="86">
        <f t="shared" si="3"/>
        <v>3.3540169720011572E-6</v>
      </c>
      <c r="AB12" s="86">
        <f t="shared" si="3"/>
        <v>5.9669054432450381E-6</v>
      </c>
      <c r="AC12" s="86">
        <f t="shared" si="3"/>
        <v>5.1541510228722857E-6</v>
      </c>
      <c r="AD12" s="86">
        <f t="shared" si="3"/>
        <v>7.4258475098720352E-6</v>
      </c>
      <c r="AE12" s="86">
        <f t="shared" si="3"/>
        <v>4.7591974554812472E-5</v>
      </c>
      <c r="AF12" s="86">
        <f t="shared" si="3"/>
        <v>8.9113015777277595E-6</v>
      </c>
      <c r="AG12" s="86">
        <f t="shared" si="3"/>
        <v>2.6391527495880218E-6</v>
      </c>
      <c r="AH12" s="86">
        <f t="shared" si="3"/>
        <v>8.377069919198764E-7</v>
      </c>
      <c r="AI12" s="86">
        <f t="shared" si="3"/>
        <v>1.746453261571464E-7</v>
      </c>
      <c r="AJ12" s="86">
        <f t="shared" si="3"/>
        <v>1.7866571463082162E-5</v>
      </c>
      <c r="AK12" s="86">
        <f t="shared" si="3"/>
        <v>2.0936757469445005E-6</v>
      </c>
      <c r="AL12" s="86">
        <f t="shared" si="3"/>
        <v>2.6912554017412051E-5</v>
      </c>
      <c r="AM12" s="86">
        <f t="shared" si="3"/>
        <v>4.2678110928894048E-5</v>
      </c>
      <c r="AN12" s="86">
        <f t="shared" si="3"/>
        <v>9.4515589045145897E-6</v>
      </c>
      <c r="AO12" s="86">
        <f t="shared" si="3"/>
        <v>6.7981243243682534E-6</v>
      </c>
      <c r="AP12" s="86">
        <f t="shared" si="3"/>
        <v>2.4020421847417326E-5</v>
      </c>
      <c r="AQ12" s="86">
        <f t="shared" si="3"/>
        <v>1.6121737181972052E-5</v>
      </c>
      <c r="AR12" s="86">
        <f t="shared" si="3"/>
        <v>1.5642840865649192E-6</v>
      </c>
      <c r="AS12" s="86">
        <f t="shared" si="3"/>
        <v>3.1608709469353196E-6</v>
      </c>
      <c r="AT12" s="86">
        <f t="shared" si="3"/>
        <v>1.4448647215406263E-5</v>
      </c>
      <c r="AU12" s="86">
        <f t="shared" si="3"/>
        <v>4.3680473261361885E-5</v>
      </c>
      <c r="AV12" s="86">
        <f t="shared" si="3"/>
        <v>1.0793614222362405E-6</v>
      </c>
      <c r="AW12" s="86">
        <f t="shared" si="3"/>
        <v>2.7285938377495859E-5</v>
      </c>
      <c r="AX12" s="86">
        <f t="shared" si="3"/>
        <v>1.2900679299815786E-6</v>
      </c>
      <c r="AY12" s="86">
        <f t="shared" si="3"/>
        <v>6.5260204696053709E-5</v>
      </c>
      <c r="AZ12" s="86">
        <f t="shared" si="3"/>
        <v>5.3042377532009765E-8</v>
      </c>
      <c r="BA12" s="86">
        <f t="shared" si="3"/>
        <v>2.0372027152670463E-5</v>
      </c>
      <c r="BB12" s="86">
        <f t="shared" si="3"/>
        <v>1.0134576194033358E-5</v>
      </c>
      <c r="BC12" s="86">
        <f t="shared" si="3"/>
        <v>5.5599800007604522E-6</v>
      </c>
      <c r="BD12" s="86">
        <f t="shared" si="3"/>
        <v>3.4495969700952236E-6</v>
      </c>
      <c r="BE12" s="86">
        <f t="shared" si="3"/>
        <v>1.7625826760333776E-5</v>
      </c>
      <c r="BF12" s="86">
        <f t="shared" si="3"/>
        <v>9.9743919024905212E-6</v>
      </c>
      <c r="BG12" s="86">
        <f t="shared" si="3"/>
        <v>1.0498187447920443E-7</v>
      </c>
      <c r="BH12" s="86">
        <f t="shared" si="3"/>
        <v>4.9375005933185469E-5</v>
      </c>
      <c r="BI12" s="86">
        <f t="shared" si="3"/>
        <v>1.2374813890971432E-6</v>
      </c>
      <c r="BJ12" s="86">
        <f t="shared" si="3"/>
        <v>1.0189606145938237E-5</v>
      </c>
      <c r="BK12" s="86">
        <f t="shared" si="3"/>
        <v>4.4295406516091987E-6</v>
      </c>
      <c r="BL12" s="86">
        <f t="shared" si="3"/>
        <v>9.4362417074235183E-6</v>
      </c>
      <c r="BM12" s="86">
        <f t="shared" si="3"/>
        <v>6.8493527458526244E-7</v>
      </c>
      <c r="BN12" s="86">
        <f t="shared" si="3"/>
        <v>3.8414020478524985E-5</v>
      </c>
      <c r="BO12" s="86">
        <f t="shared" si="3"/>
        <v>3.0796407824732977E-5</v>
      </c>
      <c r="BP12" s="86">
        <f t="shared" si="1"/>
        <v>7.5102767810364822E-5</v>
      </c>
      <c r="BQ12" s="86">
        <f t="shared" si="1"/>
        <v>6.7961912977022544E-7</v>
      </c>
      <c r="BR12" s="86">
        <f t="shared" si="1"/>
        <v>1.4648693557946569E-5</v>
      </c>
      <c r="BS12" s="86">
        <f t="shared" si="1"/>
        <v>1.859332746687191E-5</v>
      </c>
      <c r="BT12" s="86">
        <f t="shared" si="1"/>
        <v>1.4640987979229456E-6</v>
      </c>
      <c r="BU12" s="86">
        <f t="shared" si="1"/>
        <v>6.3494516755018976E-6</v>
      </c>
      <c r="BV12" s="86">
        <f t="shared" si="1"/>
        <v>1.8017404323145711E-5</v>
      </c>
      <c r="BW12" s="86">
        <f t="shared" si="1"/>
        <v>3.9619458866935344E-6</v>
      </c>
      <c r="BX12" s="86">
        <f t="shared" si="1"/>
        <v>3.0121694949040695E-5</v>
      </c>
      <c r="BY12" s="86">
        <f t="shared" si="1"/>
        <v>1.1401124231465011E-9</v>
      </c>
      <c r="BZ12" s="86">
        <f t="shared" si="1"/>
        <v>2.2310211718410194E-8</v>
      </c>
      <c r="CA12" s="86">
        <f t="shared" si="1"/>
        <v>4.0604644062803537E-6</v>
      </c>
      <c r="CB12" s="86">
        <f t="shared" si="1"/>
        <v>4.8879328014970585E-6</v>
      </c>
      <c r="CC12" s="86">
        <f t="shared" si="1"/>
        <v>3.2321469604408362E-6</v>
      </c>
      <c r="CD12" s="86">
        <f t="shared" si="1"/>
        <v>4.5039905422589917E-5</v>
      </c>
    </row>
    <row r="13" spans="1:82" x14ac:dyDescent="0.25">
      <c r="B13" t="s">
        <v>2038</v>
      </c>
    </row>
    <row r="14" spans="1:82" x14ac:dyDescent="0.25">
      <c r="B14" s="91">
        <f>(B4-B$4)/((B9^2+B$9^2)^0.5)</f>
        <v>0</v>
      </c>
    </row>
    <row r="15" spans="1:82" x14ac:dyDescent="0.25">
      <c r="B15" s="91">
        <f t="shared" ref="B15:B17" si="4">(B5-B$4)/((B10^2+B$9^2)^0.5)</f>
        <v>-1.4959985214340878</v>
      </c>
    </row>
    <row r="16" spans="1:82" x14ac:dyDescent="0.25">
      <c r="B16" s="91">
        <f t="shared" si="4"/>
        <v>-2.6425645520950938</v>
      </c>
    </row>
    <row r="17" spans="1:10" x14ac:dyDescent="0.25">
      <c r="B17" s="91">
        <f t="shared" si="4"/>
        <v>-1.2302714223328308</v>
      </c>
    </row>
    <row r="29" spans="1:10" x14ac:dyDescent="0.25">
      <c r="A29" t="s">
        <v>2089</v>
      </c>
    </row>
    <row r="30" spans="1:10" x14ac:dyDescent="0.25">
      <c r="A30" s="114" t="s">
        <v>1949</v>
      </c>
      <c r="B30" s="114" t="s">
        <v>179</v>
      </c>
      <c r="C30" s="114" t="s">
        <v>180</v>
      </c>
      <c r="D30" s="114" t="s">
        <v>184</v>
      </c>
      <c r="E30" s="114" t="s">
        <v>185</v>
      </c>
      <c r="F30" s="114" t="s">
        <v>187</v>
      </c>
      <c r="G30" s="119" t="s">
        <v>2086</v>
      </c>
      <c r="H30" s="79" t="s">
        <v>2087</v>
      </c>
      <c r="I30" s="120" t="s">
        <v>2088</v>
      </c>
      <c r="J30" s="120" t="s">
        <v>2090</v>
      </c>
    </row>
    <row r="31" spans="1:10" x14ac:dyDescent="0.25">
      <c r="A31" s="115" t="s">
        <v>108</v>
      </c>
      <c r="B31" s="116">
        <v>98588</v>
      </c>
      <c r="C31" s="116">
        <v>3939</v>
      </c>
      <c r="D31" s="116">
        <v>17234</v>
      </c>
      <c r="E31" s="117"/>
      <c r="F31" s="116">
        <v>208792</v>
      </c>
      <c r="G31">
        <f>SUM(B31:F31)</f>
        <v>328553</v>
      </c>
      <c r="H31" s="87">
        <f>D31/G31</f>
        <v>5.2454246346860321E-2</v>
      </c>
      <c r="I31" s="87">
        <f>F31/G31</f>
        <v>0.63548955571855992</v>
      </c>
      <c r="J31" s="49">
        <f>D31/SUM(B31:E31)</f>
        <v>0.143903274020758</v>
      </c>
    </row>
    <row r="32" spans="1:10" x14ac:dyDescent="0.25">
      <c r="A32" s="115" t="s">
        <v>109</v>
      </c>
      <c r="B32" s="116">
        <v>138931</v>
      </c>
      <c r="C32" s="116">
        <v>2458</v>
      </c>
      <c r="D32" s="116">
        <v>4173</v>
      </c>
      <c r="E32" s="116">
        <v>941</v>
      </c>
      <c r="F32" s="116">
        <v>34049</v>
      </c>
      <c r="G32">
        <f>SUM(B32:F32)</f>
        <v>180552</v>
      </c>
      <c r="H32" s="87">
        <f t="shared" ref="H32:H34" si="5">D32/G32</f>
        <v>2.3112455137578095E-2</v>
      </c>
      <c r="I32" s="87">
        <f t="shared" ref="I32:I34" si="6">F32/G32</f>
        <v>0.18858279055341398</v>
      </c>
      <c r="J32" s="49">
        <f>D32/SUM(B32:E32)</f>
        <v>2.8484058346928048E-2</v>
      </c>
    </row>
    <row r="33" spans="1:10" x14ac:dyDescent="0.25">
      <c r="A33" s="115" t="s">
        <v>110</v>
      </c>
      <c r="B33" s="116">
        <v>337418</v>
      </c>
      <c r="C33" s="116">
        <v>5241</v>
      </c>
      <c r="D33" s="116">
        <v>8977</v>
      </c>
      <c r="E33" s="116">
        <v>2033</v>
      </c>
      <c r="F33" s="116">
        <v>33262</v>
      </c>
      <c r="G33">
        <f>SUM(B33:F33)</f>
        <v>386931</v>
      </c>
      <c r="H33" s="87">
        <f t="shared" si="5"/>
        <v>2.3200518955576059E-2</v>
      </c>
      <c r="I33" s="87">
        <f t="shared" si="6"/>
        <v>8.5963647265274681E-2</v>
      </c>
      <c r="J33" s="49">
        <f>D33/SUM(B33:E33)</f>
        <v>2.5382490407697592E-2</v>
      </c>
    </row>
    <row r="34" spans="1:10" x14ac:dyDescent="0.25">
      <c r="A34" s="115" t="s">
        <v>111</v>
      </c>
      <c r="B34" s="116">
        <v>104626</v>
      </c>
      <c r="C34" s="116">
        <v>3740</v>
      </c>
      <c r="D34" s="116">
        <v>4093</v>
      </c>
      <c r="E34" s="116">
        <v>356</v>
      </c>
      <c r="F34" s="116">
        <v>46637</v>
      </c>
      <c r="G34">
        <f>SUM(B34:F34)</f>
        <v>159452</v>
      </c>
      <c r="H34" s="87">
        <f t="shared" si="5"/>
        <v>2.5669166896620927E-2</v>
      </c>
      <c r="I34" s="87">
        <f t="shared" si="6"/>
        <v>0.29248300428969221</v>
      </c>
      <c r="J34" s="49">
        <f>D34/SUM(B34:E34)</f>
        <v>3.6280636440189688E-2</v>
      </c>
    </row>
    <row r="36" spans="1:10" x14ac:dyDescent="0.25">
      <c r="A36" s="118" t="s">
        <v>2085</v>
      </c>
    </row>
    <row r="37" spans="1:10" x14ac:dyDescent="0.25">
      <c r="A37" s="114" t="s">
        <v>1949</v>
      </c>
      <c r="B37" s="114" t="s">
        <v>179</v>
      </c>
      <c r="C37" s="114" t="s">
        <v>180</v>
      </c>
      <c r="D37" s="114" t="s">
        <v>184</v>
      </c>
      <c r="E37" s="114" t="s">
        <v>187</v>
      </c>
    </row>
    <row r="38" spans="1:10" x14ac:dyDescent="0.25">
      <c r="A38" s="115" t="s">
        <v>108</v>
      </c>
      <c r="B38" s="116">
        <v>3810</v>
      </c>
      <c r="C38" s="117"/>
      <c r="D38" s="116">
        <v>960</v>
      </c>
      <c r="E38" s="116">
        <v>9424</v>
      </c>
    </row>
    <row r="39" spans="1:10" x14ac:dyDescent="0.25">
      <c r="A39" s="115" t="s">
        <v>109</v>
      </c>
      <c r="B39" s="116">
        <v>2958</v>
      </c>
      <c r="C39" s="117"/>
      <c r="D39" s="116">
        <v>449</v>
      </c>
      <c r="E39" s="116">
        <v>2643</v>
      </c>
    </row>
    <row r="40" spans="1:10" x14ac:dyDescent="0.25">
      <c r="A40" s="115" t="s">
        <v>110</v>
      </c>
      <c r="B40" s="116">
        <v>8259</v>
      </c>
      <c r="C40" s="116">
        <v>90</v>
      </c>
      <c r="D40" s="116">
        <v>389</v>
      </c>
      <c r="E40" s="116">
        <v>2551</v>
      </c>
    </row>
    <row r="41" spans="1:10" x14ac:dyDescent="0.25">
      <c r="A41" s="115" t="s">
        <v>111</v>
      </c>
      <c r="B41" s="116">
        <v>3541</v>
      </c>
      <c r="C41" s="117"/>
      <c r="D41" s="116">
        <v>55</v>
      </c>
      <c r="E41" s="116">
        <v>3094</v>
      </c>
    </row>
    <row r="43" spans="1:10" x14ac:dyDescent="0.25">
      <c r="A43" s="121" t="s">
        <v>2091</v>
      </c>
    </row>
    <row r="44" spans="1:10" x14ac:dyDescent="0.25">
      <c r="A44" s="114" t="s">
        <v>1949</v>
      </c>
      <c r="B44" s="114" t="s">
        <v>179</v>
      </c>
      <c r="C44" s="114" t="s">
        <v>180</v>
      </c>
      <c r="D44" s="114" t="s">
        <v>184</v>
      </c>
      <c r="E44" s="114" t="s">
        <v>185</v>
      </c>
      <c r="F44" s="114" t="s">
        <v>187</v>
      </c>
    </row>
    <row r="45" spans="1:10" x14ac:dyDescent="0.25">
      <c r="A45" s="115" t="s">
        <v>108</v>
      </c>
      <c r="B45" s="122">
        <v>19623.112104279673</v>
      </c>
      <c r="C45" s="122">
        <v>17820.49496133333</v>
      </c>
      <c r="D45" s="122">
        <v>11464.233252419357</v>
      </c>
      <c r="E45" s="123"/>
      <c r="F45" s="122">
        <v>13596.765876850175</v>
      </c>
    </row>
    <row r="46" spans="1:10" x14ac:dyDescent="0.25">
      <c r="A46" s="115" t="s">
        <v>109</v>
      </c>
      <c r="B46" s="122">
        <v>70253.991371941258</v>
      </c>
      <c r="C46" s="122">
        <v>68367.177883333337</v>
      </c>
      <c r="D46" s="122">
        <v>67070.690826666658</v>
      </c>
      <c r="E46" s="122">
        <v>70935.796844444441</v>
      </c>
      <c r="F46" s="122">
        <v>65185.722107664733</v>
      </c>
    </row>
    <row r="47" spans="1:10" x14ac:dyDescent="0.25">
      <c r="A47" s="115" t="s">
        <v>110</v>
      </c>
      <c r="B47" s="122">
        <v>171220.54049928888</v>
      </c>
      <c r="C47" s="122">
        <v>152547.07994666664</v>
      </c>
      <c r="D47" s="122">
        <v>148793.05193070421</v>
      </c>
      <c r="E47" s="122">
        <v>134723.63971111111</v>
      </c>
      <c r="F47" s="122">
        <v>171083.39253706601</v>
      </c>
    </row>
    <row r="48" spans="1:10" x14ac:dyDescent="0.25">
      <c r="A48" s="115" t="s">
        <v>111</v>
      </c>
      <c r="B48" s="122">
        <v>44273.519764405435</v>
      </c>
      <c r="C48" s="122">
        <v>43470.305580952379</v>
      </c>
      <c r="D48" s="122">
        <v>42861.669517777773</v>
      </c>
      <c r="E48" s="122">
        <v>40780.720000000001</v>
      </c>
      <c r="F48" s="122">
        <v>38685.525194686139</v>
      </c>
    </row>
    <row r="53" spans="1:5" x14ac:dyDescent="0.25">
      <c r="B53" t="s">
        <v>2125</v>
      </c>
    </row>
    <row r="54" spans="1:5" x14ac:dyDescent="0.25">
      <c r="A54" s="114" t="s">
        <v>2122</v>
      </c>
      <c r="B54" s="114" t="s">
        <v>235</v>
      </c>
      <c r="C54" s="114" t="s">
        <v>179</v>
      </c>
      <c r="D54" s="114" t="s">
        <v>180</v>
      </c>
      <c r="E54" s="114" t="s">
        <v>184</v>
      </c>
    </row>
    <row r="55" spans="1:5" x14ac:dyDescent="0.25">
      <c r="A55" s="115" t="s">
        <v>2113</v>
      </c>
      <c r="B55" s="116">
        <v>59297</v>
      </c>
      <c r="C55" s="116">
        <v>2675</v>
      </c>
      <c r="D55" s="117"/>
      <c r="E55" s="117"/>
    </row>
    <row r="56" spans="1:5" x14ac:dyDescent="0.25">
      <c r="A56" s="115" t="s">
        <v>2118</v>
      </c>
      <c r="B56" s="116">
        <v>10949</v>
      </c>
      <c r="C56" s="116">
        <v>701</v>
      </c>
      <c r="D56" s="116">
        <v>259</v>
      </c>
      <c r="E56" s="117"/>
    </row>
    <row r="57" spans="1:5" x14ac:dyDescent="0.25">
      <c r="A57" s="115" t="s">
        <v>2114</v>
      </c>
      <c r="B57" s="116">
        <v>101883</v>
      </c>
      <c r="C57" s="116">
        <v>10556</v>
      </c>
      <c r="D57" s="116">
        <v>442</v>
      </c>
      <c r="E57" s="117"/>
    </row>
    <row r="58" spans="1:5" x14ac:dyDescent="0.25">
      <c r="A58" s="115" t="s">
        <v>2115</v>
      </c>
      <c r="B58" s="116">
        <v>84398</v>
      </c>
      <c r="C58" s="116">
        <v>3136</v>
      </c>
      <c r="D58" s="117"/>
      <c r="E58" s="116">
        <v>137</v>
      </c>
    </row>
    <row r="59" spans="1:5" x14ac:dyDescent="0.25">
      <c r="A59" s="115" t="s">
        <v>2120</v>
      </c>
      <c r="B59" s="116">
        <v>122538</v>
      </c>
      <c r="C59" s="116">
        <v>6550</v>
      </c>
      <c r="D59" s="116">
        <v>336</v>
      </c>
      <c r="E59" s="117"/>
    </row>
    <row r="60" spans="1:5" x14ac:dyDescent="0.25">
      <c r="A60" s="115" t="s">
        <v>2123</v>
      </c>
      <c r="B60" s="116">
        <v>11760</v>
      </c>
      <c r="C60" s="116">
        <v>2442</v>
      </c>
      <c r="D60" s="116">
        <v>270</v>
      </c>
      <c r="E60" s="117"/>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B236E-283C-455F-A5E4-0B5428EC350E}">
  <dimension ref="A1:K114"/>
  <sheetViews>
    <sheetView workbookViewId="0">
      <selection activeCell="B17" sqref="B17:C19"/>
    </sheetView>
  </sheetViews>
  <sheetFormatPr defaultRowHeight="15" x14ac:dyDescent="0.25"/>
  <cols>
    <col min="1" max="1" width="29" bestFit="1" customWidth="1"/>
    <col min="5" max="5" width="11.140625" customWidth="1"/>
    <col min="6" max="6" width="14.5703125" customWidth="1"/>
    <col min="7" max="7" width="15.28515625" customWidth="1"/>
    <col min="8" max="8" width="9.85546875" customWidth="1"/>
    <col min="9" max="9" width="12.28515625" customWidth="1"/>
    <col min="10" max="10" width="14.85546875" customWidth="1"/>
  </cols>
  <sheetData>
    <row r="1" spans="1:4" x14ac:dyDescent="0.25">
      <c r="A1" s="18" t="s">
        <v>2092</v>
      </c>
    </row>
    <row r="2" spans="1:4" x14ac:dyDescent="0.25">
      <c r="A2" s="18" t="s">
        <v>2094</v>
      </c>
    </row>
    <row r="3" spans="1:4" x14ac:dyDescent="0.25">
      <c r="A3" s="124" t="s">
        <v>1949</v>
      </c>
      <c r="B3" s="124" t="s">
        <v>2093</v>
      </c>
      <c r="C3" s="124" t="s">
        <v>191</v>
      </c>
    </row>
    <row r="4" spans="1:4" x14ac:dyDescent="0.25">
      <c r="A4" s="125" t="s">
        <v>108</v>
      </c>
      <c r="B4" s="126">
        <v>6832</v>
      </c>
      <c r="C4" s="126">
        <v>307527</v>
      </c>
      <c r="D4" s="87">
        <f>B4/SUM(B4:C4)</f>
        <v>2.1733114051132624E-2</v>
      </c>
    </row>
    <row r="5" spans="1:4" x14ac:dyDescent="0.25">
      <c r="A5" s="125" t="s">
        <v>109</v>
      </c>
      <c r="B5" s="126">
        <v>12329</v>
      </c>
      <c r="C5" s="126">
        <v>162173</v>
      </c>
      <c r="D5" s="87">
        <f>B5/SUM(B5:C5)</f>
        <v>7.0652485358334002E-2</v>
      </c>
    </row>
    <row r="6" spans="1:4" x14ac:dyDescent="0.25">
      <c r="A6" s="125" t="s">
        <v>110</v>
      </c>
      <c r="B6" s="126">
        <v>55264</v>
      </c>
      <c r="C6" s="126">
        <v>320378</v>
      </c>
      <c r="D6" s="87">
        <f>B6/SUM(B6:C6)</f>
        <v>0.14711879928229538</v>
      </c>
    </row>
    <row r="7" spans="1:4" x14ac:dyDescent="0.25">
      <c r="A7" s="125" t="s">
        <v>111</v>
      </c>
      <c r="B7" s="126">
        <v>8572</v>
      </c>
      <c r="C7" s="126">
        <v>144190</v>
      </c>
      <c r="D7" s="87">
        <f>B7/SUM(B7:C7)</f>
        <v>5.6113431350728583E-2</v>
      </c>
    </row>
    <row r="9" spans="1:4" x14ac:dyDescent="0.25">
      <c r="A9" s="127" t="s">
        <v>2096</v>
      </c>
    </row>
    <row r="10" spans="1:4" x14ac:dyDescent="0.25">
      <c r="A10" s="124" t="s">
        <v>1949</v>
      </c>
      <c r="B10" s="124" t="s">
        <v>2093</v>
      </c>
      <c r="C10" s="124" t="s">
        <v>191</v>
      </c>
    </row>
    <row r="11" spans="1:4" x14ac:dyDescent="0.25">
      <c r="A11" s="125" t="s">
        <v>108</v>
      </c>
      <c r="B11" s="126">
        <v>10384</v>
      </c>
      <c r="C11" s="126">
        <v>303975</v>
      </c>
      <c r="D11" s="87">
        <f>B11/SUM(B11:C11)</f>
        <v>3.3032297468817501E-2</v>
      </c>
    </row>
    <row r="12" spans="1:4" x14ac:dyDescent="0.25">
      <c r="A12" s="125" t="s">
        <v>109</v>
      </c>
      <c r="B12" s="126">
        <v>16106</v>
      </c>
      <c r="C12" s="126">
        <v>158396</v>
      </c>
      <c r="D12" s="87">
        <f>B12/SUM(B12:C12)</f>
        <v>9.2296936424797429E-2</v>
      </c>
    </row>
    <row r="13" spans="1:4" x14ac:dyDescent="0.25">
      <c r="A13" s="125" t="s">
        <v>110</v>
      </c>
      <c r="B13" s="126">
        <v>64649</v>
      </c>
      <c r="C13" s="126">
        <v>310993</v>
      </c>
      <c r="D13" s="87">
        <f>B13/SUM(B13:C13)</f>
        <v>0.17210269352202362</v>
      </c>
    </row>
    <row r="14" spans="1:4" x14ac:dyDescent="0.25">
      <c r="A14" s="125" t="s">
        <v>111</v>
      </c>
      <c r="B14" s="126">
        <v>11926</v>
      </c>
      <c r="C14" s="126">
        <v>140836</v>
      </c>
      <c r="D14" s="87">
        <f>B14/SUM(B14:C14)</f>
        <v>7.8069153323470503E-2</v>
      </c>
    </row>
    <row r="15" spans="1:4" x14ac:dyDescent="0.25">
      <c r="A15" s="127" t="s">
        <v>2095</v>
      </c>
    </row>
    <row r="16" spans="1:4" x14ac:dyDescent="0.25">
      <c r="A16" s="124" t="s">
        <v>1949</v>
      </c>
      <c r="B16" s="124" t="s">
        <v>2093</v>
      </c>
      <c r="C16" s="124" t="s">
        <v>191</v>
      </c>
    </row>
    <row r="17" spans="1:11" x14ac:dyDescent="0.25">
      <c r="A17" s="125" t="s">
        <v>108</v>
      </c>
      <c r="B17" s="126">
        <v>3823</v>
      </c>
      <c r="C17" s="126">
        <v>310536</v>
      </c>
      <c r="D17" s="87">
        <f>B17/SUM(B17:C17)</f>
        <v>1.216125512550937E-2</v>
      </c>
    </row>
    <row r="18" spans="1:11" x14ac:dyDescent="0.25">
      <c r="A18" s="125" t="s">
        <v>109</v>
      </c>
      <c r="B18" s="126">
        <v>8385</v>
      </c>
      <c r="C18" s="126">
        <v>166117</v>
      </c>
      <c r="D18" s="87">
        <f>B18/SUM(B18:C18)</f>
        <v>4.8051025203149536E-2</v>
      </c>
    </row>
    <row r="19" spans="1:11" x14ac:dyDescent="0.25">
      <c r="A19" s="125" t="s">
        <v>110</v>
      </c>
      <c r="B19" s="126">
        <v>36713</v>
      </c>
      <c r="C19" s="126">
        <v>338929</v>
      </c>
      <c r="D19" s="87">
        <f>B19/SUM(B19:C19)</f>
        <v>9.7734012703584797E-2</v>
      </c>
    </row>
    <row r="20" spans="1:11" x14ac:dyDescent="0.25">
      <c r="A20" s="125" t="s">
        <v>111</v>
      </c>
      <c r="B20" s="126">
        <v>6027</v>
      </c>
      <c r="C20" s="126">
        <v>146735</v>
      </c>
      <c r="D20" s="87">
        <f>B20/SUM(B20:C20)</f>
        <v>3.9453529018996868E-2</v>
      </c>
    </row>
    <row r="22" spans="1:11" x14ac:dyDescent="0.25">
      <c r="A22" s="127" t="s">
        <v>2099</v>
      </c>
      <c r="E22" t="s">
        <v>2126</v>
      </c>
    </row>
    <row r="23" spans="1:11" x14ac:dyDescent="0.25">
      <c r="A23" s="127" t="s">
        <v>2097</v>
      </c>
      <c r="B23" t="s">
        <v>2098</v>
      </c>
      <c r="E23" t="s">
        <v>2127</v>
      </c>
    </row>
    <row r="24" spans="1:11" ht="45" x14ac:dyDescent="0.25">
      <c r="A24" s="124" t="s">
        <v>228</v>
      </c>
      <c r="B24" s="124" t="s">
        <v>148</v>
      </c>
      <c r="E24" s="124" t="s">
        <v>228</v>
      </c>
      <c r="F24" s="124" t="s">
        <v>2113</v>
      </c>
      <c r="G24" s="124" t="s">
        <v>2118</v>
      </c>
      <c r="H24" s="124" t="s">
        <v>2114</v>
      </c>
      <c r="I24" s="124" t="s">
        <v>2115</v>
      </c>
      <c r="J24" s="124" t="s">
        <v>2123</v>
      </c>
      <c r="K24" s="156" t="s">
        <v>2128</v>
      </c>
    </row>
    <row r="25" spans="1:11" ht="15.75" thickBot="1" x14ac:dyDescent="0.3">
      <c r="A25" s="126">
        <v>-2100</v>
      </c>
      <c r="B25" s="126">
        <v>841</v>
      </c>
      <c r="E25" s="126">
        <v>-2100</v>
      </c>
      <c r="F25" s="126">
        <v>150</v>
      </c>
      <c r="G25" s="145"/>
      <c r="H25" s="126">
        <v>615</v>
      </c>
      <c r="I25" s="126">
        <v>76</v>
      </c>
      <c r="J25" s="145"/>
    </row>
    <row r="26" spans="1:11" x14ac:dyDescent="0.25">
      <c r="A26" s="126">
        <v>0</v>
      </c>
      <c r="B26" s="126">
        <v>304328</v>
      </c>
      <c r="E26" s="126">
        <v>0</v>
      </c>
      <c r="F26" s="149">
        <v>57559</v>
      </c>
      <c r="G26" s="149">
        <v>10370</v>
      </c>
      <c r="H26" s="149">
        <v>97344</v>
      </c>
      <c r="I26" s="149">
        <v>82763</v>
      </c>
      <c r="J26" s="152">
        <v>11760</v>
      </c>
      <c r="K26" s="153">
        <f>+(H26+J26)/SUM(F26:J26)</f>
        <v>0.41996027652465778</v>
      </c>
    </row>
    <row r="27" spans="1:11" x14ac:dyDescent="0.25">
      <c r="A27" s="126">
        <v>50</v>
      </c>
      <c r="B27" s="126">
        <v>1515</v>
      </c>
      <c r="E27" s="126">
        <v>100</v>
      </c>
      <c r="F27" s="150">
        <v>244</v>
      </c>
      <c r="G27" s="151"/>
      <c r="H27" s="150">
        <v>801</v>
      </c>
      <c r="I27" s="150">
        <v>379</v>
      </c>
      <c r="J27" s="151"/>
      <c r="K27" s="154">
        <f>+(H27+J27)/SUM(F27:J27)</f>
        <v>0.5625</v>
      </c>
    </row>
    <row r="28" spans="1:11" ht="15.75" thickBot="1" x14ac:dyDescent="0.3">
      <c r="A28" s="126">
        <v>100</v>
      </c>
      <c r="B28" s="126">
        <v>986</v>
      </c>
      <c r="E28" s="126">
        <v>200</v>
      </c>
      <c r="F28" s="146">
        <v>267</v>
      </c>
      <c r="G28" s="147"/>
      <c r="H28" s="146">
        <v>779</v>
      </c>
      <c r="I28" s="146">
        <v>42</v>
      </c>
      <c r="J28" s="147"/>
      <c r="K28" s="155" cm="1">
        <f t="array" ref="K28">+SUM(H28:H61+J28:J61)/SUM(F28:J61)</f>
        <v>0.5016061676839062</v>
      </c>
    </row>
    <row r="29" spans="1:11" x14ac:dyDescent="0.25">
      <c r="A29" s="126">
        <v>150</v>
      </c>
      <c r="B29" s="126">
        <v>658</v>
      </c>
      <c r="E29" s="126">
        <v>300</v>
      </c>
      <c r="F29" s="147"/>
      <c r="G29" s="146">
        <v>47</v>
      </c>
      <c r="H29" s="146">
        <v>290</v>
      </c>
      <c r="I29" s="146">
        <v>90</v>
      </c>
      <c r="J29" s="147"/>
      <c r="K29" s="148"/>
    </row>
    <row r="30" spans="1:11" x14ac:dyDescent="0.25">
      <c r="A30" s="126">
        <v>200</v>
      </c>
      <c r="B30" s="126">
        <v>386</v>
      </c>
      <c r="E30" s="126">
        <v>400</v>
      </c>
      <c r="F30" s="147"/>
      <c r="G30" s="146">
        <v>190</v>
      </c>
      <c r="H30" s="146">
        <v>15</v>
      </c>
      <c r="I30" s="146">
        <v>92</v>
      </c>
      <c r="J30" s="147"/>
      <c r="K30" s="148"/>
    </row>
    <row r="31" spans="1:11" x14ac:dyDescent="0.25">
      <c r="A31" s="126">
        <v>250</v>
      </c>
      <c r="B31" s="126">
        <v>242</v>
      </c>
      <c r="E31" s="126">
        <v>500</v>
      </c>
      <c r="F31" s="147"/>
      <c r="G31" s="147"/>
      <c r="H31" s="146">
        <v>134</v>
      </c>
      <c r="I31" s="146">
        <v>118</v>
      </c>
      <c r="J31" s="147"/>
      <c r="K31" s="148"/>
    </row>
    <row r="32" spans="1:11" x14ac:dyDescent="0.25">
      <c r="A32" s="126">
        <v>300</v>
      </c>
      <c r="B32" s="126">
        <v>361</v>
      </c>
      <c r="E32" s="126">
        <v>600</v>
      </c>
      <c r="F32" s="147"/>
      <c r="G32" s="147"/>
      <c r="H32" s="146">
        <v>46</v>
      </c>
      <c r="I32" s="146">
        <v>160</v>
      </c>
      <c r="J32" s="147"/>
      <c r="K32" s="148"/>
    </row>
    <row r="33" spans="1:11" x14ac:dyDescent="0.25">
      <c r="A33" s="126">
        <v>350</v>
      </c>
      <c r="B33" s="126">
        <v>55</v>
      </c>
      <c r="E33" s="126">
        <v>700</v>
      </c>
      <c r="F33" s="147"/>
      <c r="G33" s="147"/>
      <c r="H33" s="147"/>
      <c r="I33" s="146">
        <v>80</v>
      </c>
      <c r="J33" s="147"/>
      <c r="K33" s="148"/>
    </row>
    <row r="34" spans="1:11" x14ac:dyDescent="0.25">
      <c r="A34" s="126">
        <v>450</v>
      </c>
      <c r="B34" s="126">
        <v>52</v>
      </c>
      <c r="E34" s="126">
        <v>800</v>
      </c>
      <c r="F34" s="146">
        <v>105</v>
      </c>
      <c r="G34" s="146">
        <v>48</v>
      </c>
      <c r="H34" s="147"/>
      <c r="I34" s="146">
        <v>65</v>
      </c>
      <c r="J34" s="147"/>
      <c r="K34" s="148"/>
    </row>
    <row r="35" spans="1:11" x14ac:dyDescent="0.25">
      <c r="A35" s="126">
        <v>500</v>
      </c>
      <c r="B35" s="126">
        <v>252</v>
      </c>
      <c r="E35" s="126">
        <v>1000</v>
      </c>
      <c r="F35" s="146">
        <v>60</v>
      </c>
      <c r="G35" s="147"/>
      <c r="H35" s="146">
        <v>253</v>
      </c>
      <c r="I35" s="146">
        <v>91</v>
      </c>
      <c r="J35" s="147"/>
      <c r="K35" s="148"/>
    </row>
    <row r="36" spans="1:11" x14ac:dyDescent="0.25">
      <c r="A36" s="126">
        <v>600</v>
      </c>
      <c r="B36" s="126">
        <v>206</v>
      </c>
      <c r="E36" s="126">
        <v>1200</v>
      </c>
      <c r="F36" s="147"/>
      <c r="G36" s="147"/>
      <c r="H36" s="146">
        <v>216</v>
      </c>
      <c r="I36" s="146">
        <v>50</v>
      </c>
      <c r="J36" s="147"/>
      <c r="K36" s="148"/>
    </row>
    <row r="37" spans="1:11" x14ac:dyDescent="0.25">
      <c r="A37" s="126">
        <v>650</v>
      </c>
      <c r="B37" s="126">
        <v>80</v>
      </c>
      <c r="E37" s="126">
        <v>1300</v>
      </c>
      <c r="F37" s="146">
        <v>138</v>
      </c>
      <c r="G37" s="147"/>
      <c r="H37" s="147"/>
      <c r="I37" s="147"/>
      <c r="J37" s="147"/>
      <c r="K37" s="148"/>
    </row>
    <row r="38" spans="1:11" x14ac:dyDescent="0.25">
      <c r="A38" s="126">
        <v>800</v>
      </c>
      <c r="B38" s="126">
        <v>170</v>
      </c>
      <c r="E38" s="126">
        <v>1500</v>
      </c>
      <c r="F38" s="147"/>
      <c r="G38" s="147"/>
      <c r="H38" s="146">
        <v>162</v>
      </c>
      <c r="I38" s="146">
        <v>33</v>
      </c>
      <c r="J38" s="147"/>
      <c r="K38" s="148"/>
    </row>
    <row r="39" spans="1:11" x14ac:dyDescent="0.25">
      <c r="A39" s="126">
        <v>1000</v>
      </c>
      <c r="B39" s="126">
        <v>404</v>
      </c>
      <c r="E39" s="126">
        <v>1600</v>
      </c>
      <c r="F39" s="147"/>
      <c r="G39" s="146">
        <v>111</v>
      </c>
      <c r="H39" s="147"/>
      <c r="I39" s="147"/>
      <c r="J39" s="147"/>
      <c r="K39" s="148"/>
    </row>
    <row r="40" spans="1:11" x14ac:dyDescent="0.25">
      <c r="A40" s="126">
        <v>1200</v>
      </c>
      <c r="B40" s="126">
        <v>266</v>
      </c>
      <c r="E40" s="126">
        <v>2000</v>
      </c>
      <c r="F40" s="147"/>
      <c r="G40" s="147"/>
      <c r="H40" s="146">
        <v>151</v>
      </c>
      <c r="I40" s="147"/>
      <c r="J40" s="147"/>
      <c r="K40" s="148"/>
    </row>
    <row r="41" spans="1:11" x14ac:dyDescent="0.25">
      <c r="A41" s="126">
        <v>1300</v>
      </c>
      <c r="B41" s="126">
        <v>138</v>
      </c>
      <c r="E41" s="126">
        <v>2400</v>
      </c>
      <c r="F41" s="147"/>
      <c r="G41" s="147"/>
      <c r="H41" s="147"/>
      <c r="I41" s="146">
        <v>81</v>
      </c>
      <c r="J41" s="147"/>
      <c r="K41" s="148"/>
    </row>
    <row r="42" spans="1:11" x14ac:dyDescent="0.25">
      <c r="A42" s="126">
        <v>1500</v>
      </c>
      <c r="B42" s="126">
        <v>195</v>
      </c>
      <c r="E42" s="126">
        <v>2500</v>
      </c>
      <c r="F42" s="146">
        <v>48</v>
      </c>
      <c r="G42" s="147"/>
      <c r="H42" s="146">
        <v>54</v>
      </c>
      <c r="I42" s="146">
        <v>64</v>
      </c>
      <c r="J42" s="147"/>
      <c r="K42" s="148"/>
    </row>
    <row r="43" spans="1:11" x14ac:dyDescent="0.25">
      <c r="A43" s="126">
        <v>2000</v>
      </c>
      <c r="B43" s="126">
        <v>265</v>
      </c>
      <c r="E43" s="126">
        <v>3000</v>
      </c>
      <c r="F43" s="146">
        <v>192</v>
      </c>
      <c r="G43" s="147"/>
      <c r="H43" s="146">
        <v>291</v>
      </c>
      <c r="I43" s="147"/>
      <c r="J43" s="147"/>
      <c r="K43" s="148"/>
    </row>
    <row r="44" spans="1:11" x14ac:dyDescent="0.25">
      <c r="A44" s="126">
        <v>2400</v>
      </c>
      <c r="B44" s="126">
        <v>81</v>
      </c>
      <c r="E44" s="126">
        <v>3600</v>
      </c>
      <c r="F44" s="147"/>
      <c r="G44" s="147"/>
      <c r="H44" s="146">
        <v>59</v>
      </c>
      <c r="I44" s="147"/>
      <c r="J44" s="147"/>
      <c r="K44" s="148"/>
    </row>
    <row r="45" spans="1:11" x14ac:dyDescent="0.25">
      <c r="A45" s="126">
        <v>2500</v>
      </c>
      <c r="B45" s="126">
        <v>166</v>
      </c>
      <c r="E45" s="126">
        <v>3700</v>
      </c>
      <c r="F45" s="147"/>
      <c r="G45" s="147"/>
      <c r="H45" s="146">
        <v>80</v>
      </c>
      <c r="I45" s="147"/>
      <c r="J45" s="147"/>
      <c r="K45" s="148"/>
    </row>
    <row r="46" spans="1:11" x14ac:dyDescent="0.25">
      <c r="A46" s="126">
        <v>3000</v>
      </c>
      <c r="B46" s="126">
        <v>529</v>
      </c>
      <c r="E46" s="126">
        <v>4000</v>
      </c>
      <c r="F46" s="147"/>
      <c r="G46" s="146">
        <v>49</v>
      </c>
      <c r="H46" s="146">
        <v>175</v>
      </c>
      <c r="I46" s="147"/>
      <c r="J46" s="147"/>
      <c r="K46" s="148"/>
    </row>
    <row r="47" spans="1:11" x14ac:dyDescent="0.25">
      <c r="A47" s="126">
        <v>3200</v>
      </c>
      <c r="B47" s="126">
        <v>41</v>
      </c>
      <c r="E47" s="126">
        <v>4800</v>
      </c>
      <c r="F47" s="147"/>
      <c r="G47" s="146">
        <v>45</v>
      </c>
      <c r="H47" s="147"/>
      <c r="I47" s="147"/>
      <c r="J47" s="147"/>
      <c r="K47" s="148"/>
    </row>
    <row r="48" spans="1:11" x14ac:dyDescent="0.25">
      <c r="A48" s="126">
        <v>3600</v>
      </c>
      <c r="B48" s="126">
        <v>59</v>
      </c>
      <c r="E48" s="126">
        <v>5000</v>
      </c>
      <c r="F48" s="146">
        <v>48</v>
      </c>
      <c r="G48" s="147"/>
      <c r="H48" s="147"/>
      <c r="I48" s="146">
        <v>75</v>
      </c>
      <c r="J48" s="147"/>
      <c r="K48" s="148"/>
    </row>
    <row r="49" spans="1:11" x14ac:dyDescent="0.25">
      <c r="A49" s="126">
        <v>3700</v>
      </c>
      <c r="B49" s="126">
        <v>80</v>
      </c>
      <c r="E49" s="126">
        <v>6000</v>
      </c>
      <c r="F49" s="146">
        <v>47</v>
      </c>
      <c r="G49" s="147"/>
      <c r="H49" s="147"/>
      <c r="I49" s="147"/>
      <c r="J49" s="147"/>
      <c r="K49" s="148"/>
    </row>
    <row r="50" spans="1:11" x14ac:dyDescent="0.25">
      <c r="A50" s="126">
        <v>4000</v>
      </c>
      <c r="B50" s="126">
        <v>175</v>
      </c>
      <c r="E50" s="126">
        <v>6200</v>
      </c>
      <c r="F50" s="147"/>
      <c r="G50" s="147"/>
      <c r="H50" s="146">
        <v>60</v>
      </c>
      <c r="I50" s="147"/>
      <c r="J50" s="147"/>
      <c r="K50" s="148"/>
    </row>
    <row r="51" spans="1:11" x14ac:dyDescent="0.25">
      <c r="A51" s="126">
        <v>5000</v>
      </c>
      <c r="B51" s="126">
        <v>123</v>
      </c>
      <c r="E51" s="126">
        <v>7800</v>
      </c>
      <c r="F51" s="146">
        <v>195</v>
      </c>
      <c r="G51" s="147"/>
      <c r="H51" s="147"/>
      <c r="I51" s="147"/>
      <c r="J51" s="147"/>
      <c r="K51" s="148"/>
    </row>
    <row r="52" spans="1:11" x14ac:dyDescent="0.25">
      <c r="A52" s="126">
        <v>5100</v>
      </c>
      <c r="B52" s="126">
        <v>238</v>
      </c>
      <c r="E52" s="126">
        <v>7900</v>
      </c>
      <c r="F52" s="147"/>
      <c r="G52" s="147"/>
      <c r="H52" s="146">
        <v>41</v>
      </c>
      <c r="I52" s="147"/>
      <c r="J52" s="147"/>
      <c r="K52" s="148"/>
    </row>
    <row r="53" spans="1:11" x14ac:dyDescent="0.25">
      <c r="A53" s="126">
        <v>6000</v>
      </c>
      <c r="B53" s="126">
        <v>47</v>
      </c>
      <c r="E53" s="126">
        <v>8100</v>
      </c>
      <c r="F53" s="147"/>
      <c r="G53" s="147"/>
      <c r="H53" s="146">
        <v>53</v>
      </c>
      <c r="I53" s="147"/>
      <c r="J53" s="147"/>
      <c r="K53" s="148"/>
    </row>
    <row r="54" spans="1:11" x14ac:dyDescent="0.25">
      <c r="A54" s="126">
        <v>6200</v>
      </c>
      <c r="B54" s="126">
        <v>60</v>
      </c>
      <c r="E54" s="126">
        <v>9900</v>
      </c>
      <c r="F54" s="147"/>
      <c r="G54" s="147"/>
      <c r="H54" s="147"/>
      <c r="I54" s="146">
        <v>77</v>
      </c>
      <c r="J54" s="147"/>
      <c r="K54" s="148"/>
    </row>
    <row r="55" spans="1:11" x14ac:dyDescent="0.25">
      <c r="A55" s="126">
        <v>6900</v>
      </c>
      <c r="B55" s="126">
        <v>151</v>
      </c>
      <c r="E55" s="126">
        <v>10000</v>
      </c>
      <c r="F55" s="147"/>
      <c r="G55" s="147"/>
      <c r="H55" s="146">
        <v>49</v>
      </c>
      <c r="I55" s="147"/>
      <c r="J55" s="147"/>
      <c r="K55" s="148"/>
    </row>
    <row r="56" spans="1:11" x14ac:dyDescent="0.25">
      <c r="A56" s="126">
        <v>7800</v>
      </c>
      <c r="B56" s="126">
        <v>195</v>
      </c>
      <c r="E56" s="126">
        <v>12000</v>
      </c>
      <c r="F56" s="146">
        <v>95</v>
      </c>
      <c r="G56" s="147"/>
      <c r="H56" s="146">
        <v>58</v>
      </c>
      <c r="I56" s="147"/>
      <c r="J56" s="147"/>
      <c r="K56" s="148"/>
    </row>
    <row r="57" spans="1:11" x14ac:dyDescent="0.25">
      <c r="A57" s="126">
        <v>7900</v>
      </c>
      <c r="B57" s="126">
        <v>41</v>
      </c>
      <c r="E57" s="126">
        <v>15000</v>
      </c>
      <c r="F57" s="147"/>
      <c r="G57" s="147"/>
      <c r="H57" s="146">
        <v>157</v>
      </c>
      <c r="I57" s="147"/>
      <c r="J57" s="147"/>
      <c r="K57" s="148"/>
    </row>
    <row r="58" spans="1:11" x14ac:dyDescent="0.25">
      <c r="A58" s="126">
        <v>8100</v>
      </c>
      <c r="B58" s="126">
        <v>53</v>
      </c>
      <c r="E58" s="126">
        <v>20000</v>
      </c>
      <c r="F58" s="147"/>
      <c r="G58" s="147"/>
      <c r="H58" s="147"/>
      <c r="I58" s="146">
        <v>62</v>
      </c>
      <c r="J58" s="147"/>
      <c r="K58" s="148"/>
    </row>
    <row r="59" spans="1:11" x14ac:dyDescent="0.25">
      <c r="A59" s="126">
        <v>9900</v>
      </c>
      <c r="B59" s="126">
        <v>77</v>
      </c>
      <c r="E59" s="126">
        <v>20700</v>
      </c>
      <c r="F59" s="146">
        <v>82</v>
      </c>
      <c r="G59" s="147"/>
      <c r="H59" s="147"/>
      <c r="I59" s="147"/>
      <c r="J59" s="147"/>
      <c r="K59" s="148"/>
    </row>
    <row r="60" spans="1:11" x14ac:dyDescent="0.25">
      <c r="A60" s="126">
        <v>10000</v>
      </c>
      <c r="B60" s="126">
        <v>95</v>
      </c>
      <c r="E60" s="126">
        <v>22600</v>
      </c>
      <c r="F60" s="146">
        <v>67</v>
      </c>
      <c r="G60" s="147"/>
      <c r="H60" s="147"/>
      <c r="I60" s="147"/>
      <c r="J60" s="147"/>
      <c r="K60" s="148"/>
    </row>
    <row r="61" spans="1:11" x14ac:dyDescent="0.25">
      <c r="A61" s="126">
        <v>12000</v>
      </c>
      <c r="B61" s="126">
        <v>153</v>
      </c>
      <c r="E61" s="126">
        <v>25800</v>
      </c>
      <c r="F61" s="147"/>
      <c r="G61" s="146">
        <v>89</v>
      </c>
      <c r="H61" s="147"/>
      <c r="I61" s="147"/>
      <c r="J61" s="147"/>
      <c r="K61" s="148"/>
    </row>
    <row r="62" spans="1:11" x14ac:dyDescent="0.25">
      <c r="A62" s="126">
        <v>13000</v>
      </c>
      <c r="B62" s="126">
        <v>80</v>
      </c>
      <c r="E62" s="126"/>
      <c r="F62" s="145"/>
      <c r="G62" s="145"/>
      <c r="H62" s="145"/>
      <c r="I62" s="145"/>
      <c r="J62" s="145"/>
    </row>
    <row r="63" spans="1:11" x14ac:dyDescent="0.25">
      <c r="A63" s="126">
        <v>15000</v>
      </c>
      <c r="B63" s="126">
        <v>274</v>
      </c>
      <c r="E63" s="126"/>
      <c r="F63" s="145"/>
      <c r="G63" s="145"/>
      <c r="H63" s="145"/>
      <c r="I63" s="145"/>
      <c r="J63" s="145"/>
    </row>
    <row r="64" spans="1:11" x14ac:dyDescent="0.25">
      <c r="A64" s="126">
        <v>18000</v>
      </c>
      <c r="B64" s="126">
        <v>30</v>
      </c>
      <c r="E64" s="126"/>
      <c r="F64" s="145"/>
      <c r="G64" s="145"/>
      <c r="H64" s="145"/>
      <c r="I64" s="145"/>
      <c r="J64" s="145"/>
    </row>
    <row r="65" spans="1:10" x14ac:dyDescent="0.25">
      <c r="A65" s="126">
        <v>20000</v>
      </c>
      <c r="B65" s="126">
        <v>62</v>
      </c>
      <c r="E65" s="126"/>
      <c r="F65" s="145"/>
      <c r="G65" s="126"/>
      <c r="H65" s="145"/>
      <c r="I65" s="145"/>
      <c r="J65" s="145"/>
    </row>
    <row r="66" spans="1:10" x14ac:dyDescent="0.25">
      <c r="A66" s="126">
        <v>20700</v>
      </c>
      <c r="B66" s="126">
        <v>82</v>
      </c>
      <c r="E66" s="126"/>
      <c r="F66" s="145"/>
      <c r="G66" s="145"/>
      <c r="H66" s="145"/>
      <c r="I66" s="145"/>
      <c r="J66" s="145"/>
    </row>
    <row r="67" spans="1:10" x14ac:dyDescent="0.25">
      <c r="A67" s="126">
        <v>22600</v>
      </c>
      <c r="B67" s="126">
        <v>67</v>
      </c>
      <c r="E67" s="126"/>
      <c r="F67" s="126"/>
      <c r="G67" s="145"/>
      <c r="H67" s="145"/>
      <c r="I67" s="126"/>
      <c r="J67" s="145"/>
    </row>
    <row r="68" spans="1:10" x14ac:dyDescent="0.25">
      <c r="E68" s="126"/>
      <c r="F68" s="145"/>
      <c r="G68" s="145"/>
      <c r="H68" s="145"/>
      <c r="I68" s="145"/>
      <c r="J68" s="145"/>
    </row>
    <row r="69" spans="1:10" x14ac:dyDescent="0.25">
      <c r="E69" s="126"/>
      <c r="F69" s="145"/>
      <c r="G69" s="145"/>
      <c r="H69" s="145"/>
      <c r="I69" s="145"/>
      <c r="J69" s="145"/>
    </row>
    <row r="70" spans="1:10" x14ac:dyDescent="0.25">
      <c r="E70" s="126"/>
      <c r="F70" s="145"/>
      <c r="G70" s="145"/>
      <c r="H70" s="145"/>
      <c r="I70" s="145"/>
      <c r="J70" s="145"/>
    </row>
    <row r="71" spans="1:10" x14ac:dyDescent="0.25">
      <c r="E71" s="126"/>
      <c r="F71" s="126"/>
      <c r="G71" s="145"/>
      <c r="H71" s="145"/>
      <c r="I71" s="145"/>
      <c r="J71" s="145"/>
    </row>
    <row r="72" spans="1:10" x14ac:dyDescent="0.25">
      <c r="E72" s="126"/>
      <c r="F72" s="145"/>
      <c r="G72" s="145"/>
      <c r="H72" s="126"/>
      <c r="I72" s="145"/>
      <c r="J72" s="145"/>
    </row>
    <row r="73" spans="1:10" x14ac:dyDescent="0.25">
      <c r="E73" s="126"/>
      <c r="F73" s="145"/>
      <c r="G73" s="145"/>
      <c r="H73" s="145"/>
      <c r="I73" s="145"/>
      <c r="J73" s="145"/>
    </row>
    <row r="74" spans="1:10" x14ac:dyDescent="0.25">
      <c r="E74" s="126"/>
      <c r="F74" s="145"/>
      <c r="G74" s="145"/>
      <c r="H74" s="145"/>
      <c r="I74" s="145"/>
      <c r="J74" s="145"/>
    </row>
    <row r="75" spans="1:10" x14ac:dyDescent="0.25">
      <c r="E75" s="126"/>
      <c r="F75" s="145"/>
      <c r="G75" s="145"/>
      <c r="H75" s="145"/>
      <c r="I75" s="145"/>
      <c r="J75" s="145"/>
    </row>
    <row r="76" spans="1:10" x14ac:dyDescent="0.25">
      <c r="E76" s="126"/>
      <c r="F76" s="145"/>
      <c r="G76" s="145"/>
      <c r="H76" s="145"/>
      <c r="I76" s="145"/>
      <c r="J76" s="145"/>
    </row>
    <row r="77" spans="1:10" x14ac:dyDescent="0.25">
      <c r="E77" s="126"/>
      <c r="F77" s="145"/>
      <c r="G77" s="145"/>
      <c r="H77" s="145"/>
      <c r="I77" s="145"/>
      <c r="J77" s="145"/>
    </row>
    <row r="78" spans="1:10" x14ac:dyDescent="0.25">
      <c r="E78" s="126"/>
      <c r="F78" s="145"/>
      <c r="G78" s="145"/>
      <c r="H78" s="145"/>
      <c r="I78" s="145"/>
      <c r="J78" s="145"/>
    </row>
    <row r="79" spans="1:10" x14ac:dyDescent="0.25">
      <c r="E79" s="126"/>
      <c r="F79" s="145"/>
      <c r="G79" s="145"/>
      <c r="H79" s="145"/>
      <c r="I79" s="145"/>
      <c r="J79" s="145"/>
    </row>
    <row r="80" spans="1:10" x14ac:dyDescent="0.25">
      <c r="E80" s="126"/>
      <c r="F80" s="145"/>
      <c r="G80" s="145"/>
      <c r="H80" s="145"/>
      <c r="I80" s="145"/>
      <c r="J80" s="145"/>
    </row>
    <row r="81" spans="5:10" x14ac:dyDescent="0.25">
      <c r="E81" s="126"/>
      <c r="F81" s="145"/>
      <c r="G81" s="145"/>
      <c r="H81" s="145"/>
      <c r="I81" s="145"/>
      <c r="J81" s="145"/>
    </row>
    <row r="82" spans="5:10" x14ac:dyDescent="0.25">
      <c r="E82" s="126"/>
      <c r="F82" s="126"/>
      <c r="G82" s="145"/>
      <c r="H82" s="145"/>
      <c r="I82" s="145"/>
      <c r="J82" s="145"/>
    </row>
    <row r="83" spans="5:10" x14ac:dyDescent="0.25">
      <c r="E83" s="126"/>
      <c r="F83" s="145"/>
      <c r="G83" s="145"/>
      <c r="H83" s="126"/>
      <c r="I83" s="145"/>
      <c r="J83" s="145"/>
    </row>
    <row r="84" spans="5:10" x14ac:dyDescent="0.25">
      <c r="E84" s="126"/>
      <c r="F84" s="145"/>
      <c r="G84" s="145"/>
      <c r="H84" s="145"/>
      <c r="I84" s="145"/>
      <c r="J84" s="145"/>
    </row>
    <row r="85" spans="5:10" x14ac:dyDescent="0.25">
      <c r="E85" s="126"/>
      <c r="F85" s="145"/>
      <c r="G85" s="145"/>
      <c r="H85" s="126"/>
      <c r="I85" s="145"/>
      <c r="J85" s="145"/>
    </row>
    <row r="86" spans="5:10" x14ac:dyDescent="0.25">
      <c r="E86" s="126"/>
      <c r="F86" s="145"/>
      <c r="G86" s="145"/>
      <c r="H86" s="145"/>
      <c r="I86" s="145"/>
      <c r="J86" s="145"/>
    </row>
    <row r="87" spans="5:10" x14ac:dyDescent="0.25">
      <c r="E87" s="126"/>
      <c r="F87" s="145"/>
      <c r="G87" s="145"/>
      <c r="H87" s="145"/>
      <c r="I87" s="145"/>
      <c r="J87" s="145"/>
    </row>
    <row r="88" spans="5:10" x14ac:dyDescent="0.25">
      <c r="E88" s="126"/>
      <c r="F88" s="145"/>
      <c r="G88" s="145"/>
      <c r="H88" s="145"/>
      <c r="I88" s="145"/>
      <c r="J88" s="145"/>
    </row>
    <row r="89" spans="5:10" x14ac:dyDescent="0.25">
      <c r="E89" s="126"/>
      <c r="F89" s="145"/>
      <c r="G89" s="145"/>
      <c r="H89" s="145"/>
      <c r="I89" s="126"/>
      <c r="J89" s="145"/>
    </row>
    <row r="90" spans="5:10" x14ac:dyDescent="0.25">
      <c r="E90" s="126"/>
      <c r="F90" s="145"/>
      <c r="G90" s="145"/>
      <c r="H90" s="126"/>
      <c r="I90" s="145"/>
      <c r="J90" s="145"/>
    </row>
    <row r="91" spans="5:10" x14ac:dyDescent="0.25">
      <c r="E91" s="126"/>
      <c r="F91" s="145"/>
      <c r="G91" s="145"/>
      <c r="H91" s="145"/>
      <c r="I91" s="145"/>
      <c r="J91" s="145"/>
    </row>
    <row r="92" spans="5:10" x14ac:dyDescent="0.25">
      <c r="E92" s="126"/>
      <c r="F92" s="145"/>
      <c r="G92" s="145"/>
      <c r="H92" s="145"/>
      <c r="I92" s="145"/>
      <c r="J92" s="145"/>
    </row>
    <row r="93" spans="5:10" x14ac:dyDescent="0.25">
      <c r="E93" s="126"/>
      <c r="F93" s="145"/>
      <c r="G93" s="145"/>
      <c r="H93" s="145"/>
      <c r="I93" s="145"/>
      <c r="J93" s="145"/>
    </row>
    <row r="94" spans="5:10" x14ac:dyDescent="0.25">
      <c r="E94" s="126"/>
      <c r="F94" s="126"/>
      <c r="G94" s="145"/>
      <c r="H94" s="126"/>
      <c r="I94" s="145"/>
      <c r="J94" s="145"/>
    </row>
    <row r="95" spans="5:10" x14ac:dyDescent="0.25">
      <c r="E95" s="126"/>
      <c r="F95" s="145"/>
      <c r="G95" s="145"/>
      <c r="H95" s="145"/>
      <c r="I95" s="145"/>
      <c r="J95" s="145"/>
    </row>
    <row r="96" spans="5:10" x14ac:dyDescent="0.25">
      <c r="E96" s="126"/>
      <c r="F96" s="145"/>
      <c r="G96" s="145"/>
      <c r="H96" s="145"/>
      <c r="I96" s="145"/>
      <c r="J96" s="145"/>
    </row>
    <row r="97" spans="5:10" x14ac:dyDescent="0.25">
      <c r="E97" s="126"/>
      <c r="F97" s="145"/>
      <c r="G97" s="145"/>
      <c r="H97" s="145"/>
      <c r="I97" s="145"/>
      <c r="J97" s="145"/>
    </row>
    <row r="98" spans="5:10" x14ac:dyDescent="0.25">
      <c r="E98" s="126"/>
      <c r="F98" s="145"/>
      <c r="G98" s="145"/>
      <c r="H98" s="145"/>
      <c r="I98" s="145"/>
      <c r="J98" s="145"/>
    </row>
    <row r="99" spans="5:10" x14ac:dyDescent="0.25">
      <c r="E99" s="126"/>
      <c r="F99" s="145"/>
      <c r="G99" s="145"/>
      <c r="H99" s="145"/>
      <c r="I99" s="145"/>
      <c r="J99" s="145"/>
    </row>
    <row r="100" spans="5:10" x14ac:dyDescent="0.25">
      <c r="E100" s="126"/>
      <c r="F100" s="145"/>
      <c r="G100" s="145"/>
      <c r="H100" s="145"/>
      <c r="I100" s="145"/>
      <c r="J100" s="145"/>
    </row>
    <row r="101" spans="5:10" x14ac:dyDescent="0.25">
      <c r="E101" s="126"/>
      <c r="F101" s="145"/>
      <c r="G101" s="145"/>
      <c r="H101" s="126"/>
      <c r="I101" s="145"/>
      <c r="J101" s="145"/>
    </row>
    <row r="102" spans="5:10" x14ac:dyDescent="0.25">
      <c r="E102" s="126"/>
      <c r="F102" s="145"/>
      <c r="G102" s="145"/>
      <c r="H102" s="145"/>
      <c r="I102" s="145"/>
      <c r="J102" s="145"/>
    </row>
    <row r="103" spans="5:10" x14ac:dyDescent="0.25">
      <c r="E103" s="126"/>
      <c r="F103" s="145"/>
      <c r="G103" s="145"/>
      <c r="H103" s="145"/>
      <c r="I103" s="145"/>
      <c r="J103" s="145"/>
    </row>
    <row r="104" spans="5:10" x14ac:dyDescent="0.25">
      <c r="E104" s="126"/>
      <c r="F104" s="145"/>
      <c r="G104" s="145"/>
      <c r="H104" s="145"/>
      <c r="I104" s="145"/>
      <c r="J104" s="145"/>
    </row>
    <row r="105" spans="5:10" x14ac:dyDescent="0.25">
      <c r="E105" s="126"/>
      <c r="F105" s="145"/>
      <c r="G105" s="145"/>
      <c r="H105" s="145"/>
      <c r="I105" s="145"/>
      <c r="J105" s="145"/>
    </row>
    <row r="106" spans="5:10" x14ac:dyDescent="0.25">
      <c r="E106" s="126"/>
      <c r="F106" s="145"/>
      <c r="G106" s="145"/>
      <c r="H106" s="145"/>
      <c r="I106" s="126"/>
      <c r="J106" s="145"/>
    </row>
    <row r="107" spans="5:10" x14ac:dyDescent="0.25">
      <c r="E107" s="126"/>
      <c r="F107" s="126"/>
      <c r="G107" s="145"/>
      <c r="H107" s="145"/>
      <c r="I107" s="145"/>
      <c r="J107" s="145"/>
    </row>
    <row r="108" spans="5:10" x14ac:dyDescent="0.25">
      <c r="E108" s="126"/>
      <c r="F108" s="145"/>
      <c r="G108" s="145"/>
      <c r="H108" s="145"/>
      <c r="I108" s="145"/>
      <c r="J108" s="145"/>
    </row>
    <row r="109" spans="5:10" x14ac:dyDescent="0.25">
      <c r="E109" s="126"/>
      <c r="F109" s="126"/>
      <c r="G109" s="145"/>
      <c r="H109" s="145"/>
      <c r="I109" s="145"/>
      <c r="J109" s="145"/>
    </row>
    <row r="110" spans="5:10" x14ac:dyDescent="0.25">
      <c r="E110" s="126"/>
      <c r="F110" s="145"/>
      <c r="G110" s="145"/>
      <c r="H110" s="145"/>
      <c r="I110" s="145"/>
      <c r="J110" s="145"/>
    </row>
    <row r="111" spans="5:10" x14ac:dyDescent="0.25">
      <c r="E111" s="126"/>
      <c r="F111" s="145"/>
      <c r="G111" s="145"/>
      <c r="H111" s="145"/>
      <c r="I111" s="145"/>
      <c r="J111" s="145"/>
    </row>
    <row r="112" spans="5:10" x14ac:dyDescent="0.25">
      <c r="E112" s="126"/>
      <c r="F112" s="145"/>
      <c r="G112" s="126"/>
      <c r="H112" s="145"/>
      <c r="I112" s="145"/>
      <c r="J112" s="145"/>
    </row>
    <row r="113" spans="5:10" x14ac:dyDescent="0.25">
      <c r="E113" s="126"/>
      <c r="F113" s="145"/>
      <c r="G113" s="145"/>
      <c r="H113" s="145"/>
      <c r="I113" s="145"/>
      <c r="J113" s="145"/>
    </row>
    <row r="114" spans="5:10" x14ac:dyDescent="0.25">
      <c r="E114" s="126"/>
      <c r="F114" s="145"/>
      <c r="G114" s="145"/>
      <c r="H114" s="145"/>
      <c r="I114" s="145"/>
      <c r="J114" s="145"/>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31D8E-46BC-4461-8746-6FC787A7E161}">
  <dimension ref="A3:CD40"/>
  <sheetViews>
    <sheetView workbookViewId="0">
      <selection activeCell="A20" sqref="A20"/>
    </sheetView>
  </sheetViews>
  <sheetFormatPr defaultRowHeight="15" x14ac:dyDescent="0.25"/>
  <cols>
    <col min="1" max="1" width="32.28515625" customWidth="1"/>
  </cols>
  <sheetData>
    <row r="3" spans="1:3" x14ac:dyDescent="0.25">
      <c r="A3" t="s">
        <v>2106</v>
      </c>
    </row>
    <row r="4" spans="1:3" x14ac:dyDescent="0.25">
      <c r="A4" t="s">
        <v>2105</v>
      </c>
    </row>
    <row r="5" spans="1:3" x14ac:dyDescent="0.25">
      <c r="A5" s="133" t="s">
        <v>1949</v>
      </c>
      <c r="B5" s="133" t="s">
        <v>2102</v>
      </c>
      <c r="C5" s="133" t="s">
        <v>2103</v>
      </c>
    </row>
    <row r="6" spans="1:3" x14ac:dyDescent="0.25">
      <c r="A6" s="134" t="s">
        <v>108</v>
      </c>
      <c r="B6" s="135">
        <v>48969</v>
      </c>
      <c r="C6" s="135">
        <v>265390</v>
      </c>
    </row>
    <row r="7" spans="1:3" x14ac:dyDescent="0.25">
      <c r="A7" s="134" t="s">
        <v>109</v>
      </c>
      <c r="B7" s="135">
        <v>25274</v>
      </c>
      <c r="C7" s="135">
        <v>149228</v>
      </c>
    </row>
    <row r="8" spans="1:3" x14ac:dyDescent="0.25">
      <c r="A8" s="134" t="s">
        <v>110</v>
      </c>
      <c r="B8" s="135">
        <v>67326</v>
      </c>
      <c r="C8" s="135">
        <v>308316</v>
      </c>
    </row>
    <row r="9" spans="1:3" x14ac:dyDescent="0.25">
      <c r="A9" s="134" t="s">
        <v>111</v>
      </c>
      <c r="B9" s="135">
        <v>23877</v>
      </c>
      <c r="C9" s="135">
        <v>128885</v>
      </c>
    </row>
    <row r="11" spans="1:3" x14ac:dyDescent="0.25">
      <c r="A11" t="s">
        <v>2104</v>
      </c>
    </row>
    <row r="12" spans="1:3" x14ac:dyDescent="0.25">
      <c r="A12" s="133" t="s">
        <v>1949</v>
      </c>
      <c r="B12" s="133" t="s">
        <v>2102</v>
      </c>
      <c r="C12" s="133" t="s">
        <v>2103</v>
      </c>
    </row>
    <row r="13" spans="1:3" x14ac:dyDescent="0.25">
      <c r="A13" s="134" t="s">
        <v>108</v>
      </c>
      <c r="B13" s="135">
        <v>63163</v>
      </c>
      <c r="C13" s="135">
        <v>265390</v>
      </c>
    </row>
    <row r="14" spans="1:3" x14ac:dyDescent="0.25">
      <c r="A14" s="134" t="s">
        <v>109</v>
      </c>
      <c r="B14" s="135">
        <v>31324</v>
      </c>
      <c r="C14" s="135">
        <v>149228</v>
      </c>
    </row>
    <row r="15" spans="1:3" x14ac:dyDescent="0.25">
      <c r="A15" s="134" t="s">
        <v>110</v>
      </c>
      <c r="B15" s="135">
        <v>78615</v>
      </c>
      <c r="C15" s="135">
        <v>308316</v>
      </c>
    </row>
    <row r="16" spans="1:3" x14ac:dyDescent="0.25">
      <c r="A16" s="134" t="s">
        <v>111</v>
      </c>
      <c r="B16" s="135">
        <v>30567</v>
      </c>
      <c r="C16" s="135">
        <v>128885</v>
      </c>
    </row>
    <row r="17" spans="1:82" x14ac:dyDescent="0.25">
      <c r="A17" s="136" t="s">
        <v>2107</v>
      </c>
    </row>
    <row r="18" spans="1:82" x14ac:dyDescent="0.25">
      <c r="A18" s="136"/>
    </row>
    <row r="19" spans="1:82" x14ac:dyDescent="0.25">
      <c r="A19" s="136" t="s">
        <v>2111</v>
      </c>
    </row>
    <row r="20" spans="1:82" x14ac:dyDescent="0.25">
      <c r="A20" s="18" t="s">
        <v>2110</v>
      </c>
    </row>
    <row r="21" spans="1:82" x14ac:dyDescent="0.25">
      <c r="A21" s="133" t="s">
        <v>1949</v>
      </c>
      <c r="B21" s="133" t="s">
        <v>148</v>
      </c>
      <c r="C21" s="133" t="s">
        <v>254</v>
      </c>
      <c r="D21" s="133" t="s">
        <v>255</v>
      </c>
      <c r="E21" s="133" t="s">
        <v>256</v>
      </c>
      <c r="F21" s="133" t="s">
        <v>257</v>
      </c>
      <c r="G21" s="133" t="s">
        <v>258</v>
      </c>
      <c r="H21" s="133" t="s">
        <v>259</v>
      </c>
      <c r="I21" s="133" t="s">
        <v>260</v>
      </c>
      <c r="J21" s="133" t="s">
        <v>261</v>
      </c>
      <c r="K21" s="133" t="s">
        <v>262</v>
      </c>
      <c r="L21" s="133" t="s">
        <v>263</v>
      </c>
      <c r="M21" s="133" t="s">
        <v>264</v>
      </c>
      <c r="N21" s="133" t="s">
        <v>265</v>
      </c>
      <c r="O21" s="133" t="s">
        <v>266</v>
      </c>
      <c r="P21" s="133" t="s">
        <v>267</v>
      </c>
      <c r="Q21" s="133" t="s">
        <v>268</v>
      </c>
      <c r="R21" s="133" t="s">
        <v>269</v>
      </c>
      <c r="S21" s="133" t="s">
        <v>270</v>
      </c>
      <c r="T21" s="133" t="s">
        <v>271</v>
      </c>
      <c r="U21" s="133" t="s">
        <v>272</v>
      </c>
      <c r="V21" s="133" t="s">
        <v>273</v>
      </c>
      <c r="W21" s="133" t="s">
        <v>274</v>
      </c>
      <c r="X21" s="133" t="s">
        <v>275</v>
      </c>
      <c r="Y21" s="133" t="s">
        <v>276</v>
      </c>
      <c r="Z21" s="133" t="s">
        <v>277</v>
      </c>
      <c r="AA21" s="133" t="s">
        <v>278</v>
      </c>
      <c r="AB21" s="133" t="s">
        <v>279</v>
      </c>
      <c r="AC21" s="133" t="s">
        <v>280</v>
      </c>
      <c r="AD21" s="133" t="s">
        <v>281</v>
      </c>
      <c r="AE21" s="133" t="s">
        <v>282</v>
      </c>
      <c r="AF21" s="133" t="s">
        <v>283</v>
      </c>
      <c r="AG21" s="133" t="s">
        <v>284</v>
      </c>
      <c r="AH21" s="133" t="s">
        <v>285</v>
      </c>
      <c r="AI21" s="133" t="s">
        <v>286</v>
      </c>
      <c r="AJ21" s="133" t="s">
        <v>287</v>
      </c>
      <c r="AK21" s="133" t="s">
        <v>288</v>
      </c>
      <c r="AL21" s="133" t="s">
        <v>289</v>
      </c>
      <c r="AM21" s="133" t="s">
        <v>290</v>
      </c>
      <c r="AN21" s="133" t="s">
        <v>291</v>
      </c>
      <c r="AO21" s="133" t="s">
        <v>292</v>
      </c>
      <c r="AP21" s="133" t="s">
        <v>293</v>
      </c>
      <c r="AQ21" s="133" t="s">
        <v>294</v>
      </c>
      <c r="AR21" s="133" t="s">
        <v>295</v>
      </c>
      <c r="AS21" s="133" t="s">
        <v>296</v>
      </c>
      <c r="AT21" s="133" t="s">
        <v>297</v>
      </c>
      <c r="AU21" s="133" t="s">
        <v>298</v>
      </c>
      <c r="AV21" s="133" t="s">
        <v>299</v>
      </c>
      <c r="AW21" s="133" t="s">
        <v>300</v>
      </c>
      <c r="AX21" s="133" t="s">
        <v>301</v>
      </c>
      <c r="AY21" s="133" t="s">
        <v>302</v>
      </c>
      <c r="AZ21" s="133" t="s">
        <v>303</v>
      </c>
      <c r="BA21" s="133" t="s">
        <v>304</v>
      </c>
      <c r="BB21" s="133" t="s">
        <v>305</v>
      </c>
      <c r="BC21" s="133" t="s">
        <v>306</v>
      </c>
      <c r="BD21" s="133" t="s">
        <v>307</v>
      </c>
      <c r="BE21" s="133" t="s">
        <v>308</v>
      </c>
      <c r="BF21" s="133" t="s">
        <v>309</v>
      </c>
      <c r="BG21" s="133" t="s">
        <v>310</v>
      </c>
      <c r="BH21" s="133" t="s">
        <v>311</v>
      </c>
      <c r="BI21" s="133" t="s">
        <v>312</v>
      </c>
      <c r="BJ21" s="133" t="s">
        <v>313</v>
      </c>
      <c r="BK21" s="133" t="s">
        <v>314</v>
      </c>
      <c r="BL21" s="133" t="s">
        <v>315</v>
      </c>
      <c r="BM21" s="133" t="s">
        <v>316</v>
      </c>
      <c r="BN21" s="133" t="s">
        <v>317</v>
      </c>
      <c r="BO21" s="133" t="s">
        <v>318</v>
      </c>
      <c r="BP21" s="133" t="s">
        <v>319</v>
      </c>
      <c r="BQ21" s="133" t="s">
        <v>320</v>
      </c>
      <c r="BR21" s="133" t="s">
        <v>321</v>
      </c>
      <c r="BS21" s="133" t="s">
        <v>322</v>
      </c>
      <c r="BT21" s="133" t="s">
        <v>323</v>
      </c>
      <c r="BU21" s="133" t="s">
        <v>324</v>
      </c>
      <c r="BV21" s="133" t="s">
        <v>325</v>
      </c>
      <c r="BW21" s="133" t="s">
        <v>326</v>
      </c>
      <c r="BX21" s="133" t="s">
        <v>327</v>
      </c>
      <c r="BY21" s="133" t="s">
        <v>328</v>
      </c>
      <c r="BZ21" s="133" t="s">
        <v>329</v>
      </c>
      <c r="CA21" s="133" t="s">
        <v>330</v>
      </c>
      <c r="CB21" s="133" t="s">
        <v>331</v>
      </c>
      <c r="CC21" s="133" t="s">
        <v>332</v>
      </c>
      <c r="CD21" s="133" t="s">
        <v>333</v>
      </c>
    </row>
    <row r="22" spans="1:82" x14ac:dyDescent="0.25">
      <c r="A22" s="134" t="s">
        <v>108</v>
      </c>
      <c r="B22" s="137">
        <v>265390</v>
      </c>
      <c r="C22" s="135">
        <v>264737</v>
      </c>
      <c r="D22" s="135">
        <v>260920</v>
      </c>
      <c r="E22" s="135">
        <v>265457</v>
      </c>
      <c r="F22" s="135">
        <v>267840</v>
      </c>
      <c r="G22" s="135">
        <v>259040</v>
      </c>
      <c r="H22" s="135">
        <v>265950</v>
      </c>
      <c r="I22" s="135">
        <v>266296</v>
      </c>
      <c r="J22" s="135">
        <v>266359</v>
      </c>
      <c r="K22" s="135">
        <v>255195</v>
      </c>
      <c r="L22" s="135">
        <v>269731</v>
      </c>
      <c r="M22" s="135">
        <v>263592</v>
      </c>
      <c r="N22" s="135">
        <v>260891</v>
      </c>
      <c r="O22" s="135">
        <v>259480</v>
      </c>
      <c r="P22" s="135">
        <v>268006</v>
      </c>
      <c r="Q22" s="135">
        <v>262308</v>
      </c>
      <c r="R22" s="135">
        <v>269782</v>
      </c>
      <c r="S22" s="135">
        <v>273287</v>
      </c>
      <c r="T22" s="135">
        <v>266690</v>
      </c>
      <c r="U22" s="135">
        <v>270592</v>
      </c>
      <c r="V22" s="135">
        <v>269466</v>
      </c>
      <c r="W22" s="135">
        <v>260529</v>
      </c>
      <c r="X22" s="135">
        <v>264126</v>
      </c>
      <c r="Y22" s="135">
        <v>260971</v>
      </c>
      <c r="Z22" s="135">
        <v>259684</v>
      </c>
      <c r="AA22" s="135">
        <v>268861</v>
      </c>
      <c r="AB22" s="135">
        <v>262581</v>
      </c>
      <c r="AC22" s="135">
        <v>267687</v>
      </c>
      <c r="AD22" s="135">
        <v>260466</v>
      </c>
      <c r="AE22" s="135">
        <v>263751</v>
      </c>
      <c r="AF22" s="135">
        <v>270401</v>
      </c>
      <c r="AG22" s="135">
        <v>262915</v>
      </c>
      <c r="AH22" s="135">
        <v>268201</v>
      </c>
      <c r="AI22" s="135">
        <v>271847</v>
      </c>
      <c r="AJ22" s="135">
        <v>265208</v>
      </c>
      <c r="AK22" s="135">
        <v>258668</v>
      </c>
      <c r="AL22" s="135">
        <v>264925</v>
      </c>
      <c r="AM22" s="135">
        <v>268434</v>
      </c>
      <c r="AN22" s="135">
        <v>264458</v>
      </c>
      <c r="AO22" s="135">
        <v>273497</v>
      </c>
      <c r="AP22" s="135">
        <v>266381</v>
      </c>
      <c r="AQ22" s="135">
        <v>263867</v>
      </c>
      <c r="AR22" s="135">
        <v>269756</v>
      </c>
      <c r="AS22" s="135">
        <v>268063</v>
      </c>
      <c r="AT22" s="135">
        <v>262295</v>
      </c>
      <c r="AU22" s="135">
        <v>268689</v>
      </c>
      <c r="AV22" s="135">
        <v>270612</v>
      </c>
      <c r="AW22" s="135">
        <v>261706</v>
      </c>
      <c r="AX22" s="135">
        <v>266752</v>
      </c>
      <c r="AY22" s="135">
        <v>264547</v>
      </c>
      <c r="AZ22" s="135">
        <v>264629</v>
      </c>
      <c r="BA22" s="135">
        <v>265139</v>
      </c>
      <c r="BB22" s="135">
        <v>259258</v>
      </c>
      <c r="BC22" s="135">
        <v>261496</v>
      </c>
      <c r="BD22" s="135">
        <v>262652</v>
      </c>
      <c r="BE22" s="135">
        <v>271480</v>
      </c>
      <c r="BF22" s="135">
        <v>260144</v>
      </c>
      <c r="BG22" s="135">
        <v>263969</v>
      </c>
      <c r="BH22" s="135">
        <v>277266</v>
      </c>
      <c r="BI22" s="135">
        <v>261485</v>
      </c>
      <c r="BJ22" s="135">
        <v>267495</v>
      </c>
      <c r="BK22" s="135">
        <v>264083</v>
      </c>
      <c r="BL22" s="135">
        <v>266167</v>
      </c>
      <c r="BM22" s="135">
        <v>267027</v>
      </c>
      <c r="BN22" s="135">
        <v>263710</v>
      </c>
      <c r="BO22" s="135">
        <v>266156</v>
      </c>
      <c r="BP22" s="135">
        <v>270230</v>
      </c>
      <c r="BQ22" s="135">
        <v>262338</v>
      </c>
      <c r="BR22" s="135">
        <v>259801</v>
      </c>
      <c r="BS22" s="135">
        <v>263277</v>
      </c>
      <c r="BT22" s="135">
        <v>262419</v>
      </c>
      <c r="BU22" s="135">
        <v>262140</v>
      </c>
      <c r="BV22" s="135">
        <v>260409</v>
      </c>
      <c r="BW22" s="135">
        <v>267299</v>
      </c>
      <c r="BX22" s="135">
        <v>268065</v>
      </c>
      <c r="BY22" s="135">
        <v>259189</v>
      </c>
      <c r="BZ22" s="135">
        <v>260163</v>
      </c>
      <c r="CA22" s="135">
        <v>270654</v>
      </c>
      <c r="CB22" s="135">
        <v>268695</v>
      </c>
      <c r="CC22" s="135">
        <v>266351</v>
      </c>
      <c r="CD22" s="135">
        <v>266064</v>
      </c>
    </row>
    <row r="23" spans="1:82" x14ac:dyDescent="0.25">
      <c r="A23" s="134" t="s">
        <v>109</v>
      </c>
      <c r="B23" s="135">
        <v>149228</v>
      </c>
      <c r="C23" s="135">
        <v>147925</v>
      </c>
      <c r="D23" s="135">
        <v>148285</v>
      </c>
      <c r="E23" s="135">
        <v>151642</v>
      </c>
      <c r="F23" s="135">
        <v>151237</v>
      </c>
      <c r="G23" s="135">
        <v>148185</v>
      </c>
      <c r="H23" s="135">
        <v>148682</v>
      </c>
      <c r="I23" s="135">
        <v>150803</v>
      </c>
      <c r="J23" s="135">
        <v>150276</v>
      </c>
      <c r="K23" s="135">
        <v>152344</v>
      </c>
      <c r="L23" s="135">
        <v>148865</v>
      </c>
      <c r="M23" s="135">
        <v>145047</v>
      </c>
      <c r="N23" s="135">
        <v>148722</v>
      </c>
      <c r="O23" s="135">
        <v>154110</v>
      </c>
      <c r="P23" s="135">
        <v>151316</v>
      </c>
      <c r="Q23" s="135">
        <v>146713</v>
      </c>
      <c r="R23" s="135">
        <v>148683</v>
      </c>
      <c r="S23" s="135">
        <v>146866</v>
      </c>
      <c r="T23" s="135">
        <v>151599</v>
      </c>
      <c r="U23" s="135">
        <v>150481</v>
      </c>
      <c r="V23" s="135">
        <v>145440</v>
      </c>
      <c r="W23" s="135">
        <v>148391</v>
      </c>
      <c r="X23" s="135">
        <v>150590</v>
      </c>
      <c r="Y23" s="135">
        <v>152576</v>
      </c>
      <c r="Z23" s="135">
        <v>149732</v>
      </c>
      <c r="AA23" s="135">
        <v>147617</v>
      </c>
      <c r="AB23" s="135">
        <v>146383</v>
      </c>
      <c r="AC23" s="135">
        <v>148203</v>
      </c>
      <c r="AD23" s="135">
        <v>151068</v>
      </c>
      <c r="AE23" s="135">
        <v>152167</v>
      </c>
      <c r="AF23" s="135">
        <v>150190</v>
      </c>
      <c r="AG23" s="135">
        <v>145505</v>
      </c>
      <c r="AH23" s="135">
        <v>151770</v>
      </c>
      <c r="AI23" s="135">
        <v>152564</v>
      </c>
      <c r="AJ23" s="135">
        <v>150921</v>
      </c>
      <c r="AK23" s="135">
        <v>149879</v>
      </c>
      <c r="AL23" s="135">
        <v>145128</v>
      </c>
      <c r="AM23" s="135">
        <v>147748</v>
      </c>
      <c r="AN23" s="135">
        <v>149787</v>
      </c>
      <c r="AO23" s="135">
        <v>145043</v>
      </c>
      <c r="AP23" s="135">
        <v>149090</v>
      </c>
      <c r="AQ23" s="135">
        <v>153513</v>
      </c>
      <c r="AR23" s="135">
        <v>148769</v>
      </c>
      <c r="AS23" s="135">
        <v>147634</v>
      </c>
      <c r="AT23" s="135">
        <v>146216</v>
      </c>
      <c r="AU23" s="135">
        <v>149050</v>
      </c>
      <c r="AV23" s="135">
        <v>147656</v>
      </c>
      <c r="AW23" s="135">
        <v>146864</v>
      </c>
      <c r="AX23" s="135">
        <v>145972</v>
      </c>
      <c r="AY23" s="135">
        <v>150026</v>
      </c>
      <c r="AZ23" s="135">
        <v>150228</v>
      </c>
      <c r="BA23" s="135">
        <v>150784</v>
      </c>
      <c r="BB23" s="135">
        <v>148093</v>
      </c>
      <c r="BC23" s="135">
        <v>149457</v>
      </c>
      <c r="BD23" s="135">
        <v>149512</v>
      </c>
      <c r="BE23" s="135">
        <v>148826</v>
      </c>
      <c r="BF23" s="135">
        <v>149372</v>
      </c>
      <c r="BG23" s="135">
        <v>153792</v>
      </c>
      <c r="BH23" s="135">
        <v>148316</v>
      </c>
      <c r="BI23" s="135">
        <v>147104</v>
      </c>
      <c r="BJ23" s="135">
        <v>145880</v>
      </c>
      <c r="BK23" s="135">
        <v>152451</v>
      </c>
      <c r="BL23" s="135">
        <v>148792</v>
      </c>
      <c r="BM23" s="135">
        <v>149494</v>
      </c>
      <c r="BN23" s="135">
        <v>151421</v>
      </c>
      <c r="BO23" s="135">
        <v>140716</v>
      </c>
      <c r="BP23" s="135">
        <v>149019</v>
      </c>
      <c r="BQ23" s="135">
        <v>147379</v>
      </c>
      <c r="BR23" s="135">
        <v>150444</v>
      </c>
      <c r="BS23" s="135">
        <v>150779</v>
      </c>
      <c r="BT23" s="135">
        <v>149594</v>
      </c>
      <c r="BU23" s="135">
        <v>148607</v>
      </c>
      <c r="BV23" s="135">
        <v>151476</v>
      </c>
      <c r="BW23" s="135">
        <v>150701</v>
      </c>
      <c r="BX23" s="135">
        <v>152980</v>
      </c>
      <c r="BY23" s="135">
        <v>151388</v>
      </c>
      <c r="BZ23" s="135">
        <v>154567</v>
      </c>
      <c r="CA23" s="135">
        <v>148423</v>
      </c>
      <c r="CB23" s="135">
        <v>148808</v>
      </c>
      <c r="CC23" s="135">
        <v>149030</v>
      </c>
      <c r="CD23" s="135">
        <v>147680</v>
      </c>
    </row>
    <row r="24" spans="1:82" x14ac:dyDescent="0.25">
      <c r="A24" s="134" t="s">
        <v>110</v>
      </c>
      <c r="B24" s="135">
        <v>308316</v>
      </c>
      <c r="C24" s="135">
        <v>301952</v>
      </c>
      <c r="D24" s="135">
        <v>310490</v>
      </c>
      <c r="E24" s="135">
        <v>310213</v>
      </c>
      <c r="F24" s="135">
        <v>306243</v>
      </c>
      <c r="G24" s="135">
        <v>308629</v>
      </c>
      <c r="H24" s="135">
        <v>312396</v>
      </c>
      <c r="I24" s="135">
        <v>308013</v>
      </c>
      <c r="J24" s="135">
        <v>313433</v>
      </c>
      <c r="K24" s="135">
        <v>309327</v>
      </c>
      <c r="L24" s="135">
        <v>303940</v>
      </c>
      <c r="M24" s="135">
        <v>314205</v>
      </c>
      <c r="N24" s="135">
        <v>311371</v>
      </c>
      <c r="O24" s="135">
        <v>306719</v>
      </c>
      <c r="P24" s="135">
        <v>303462</v>
      </c>
      <c r="Q24" s="135">
        <v>309735</v>
      </c>
      <c r="R24" s="135">
        <v>310379</v>
      </c>
      <c r="S24" s="135">
        <v>304711</v>
      </c>
      <c r="T24" s="135">
        <v>305450</v>
      </c>
      <c r="U24" s="135">
        <v>297167</v>
      </c>
      <c r="V24" s="135">
        <v>304551</v>
      </c>
      <c r="W24" s="135">
        <v>304479</v>
      </c>
      <c r="X24" s="135">
        <v>308332</v>
      </c>
      <c r="Y24" s="135">
        <v>311258</v>
      </c>
      <c r="Z24" s="135">
        <v>307484</v>
      </c>
      <c r="AA24" s="135">
        <v>309367</v>
      </c>
      <c r="AB24" s="135">
        <v>312916</v>
      </c>
      <c r="AC24" s="135">
        <v>306030</v>
      </c>
      <c r="AD24" s="135">
        <v>308820</v>
      </c>
      <c r="AE24" s="135">
        <v>308502</v>
      </c>
      <c r="AF24" s="135">
        <v>307529</v>
      </c>
      <c r="AG24" s="135">
        <v>309635</v>
      </c>
      <c r="AH24" s="135">
        <v>309053</v>
      </c>
      <c r="AI24" s="135">
        <v>307356</v>
      </c>
      <c r="AJ24" s="135">
        <v>306884</v>
      </c>
      <c r="AK24" s="135">
        <v>304818</v>
      </c>
      <c r="AL24" s="135">
        <v>308463</v>
      </c>
      <c r="AM24" s="135">
        <v>310333</v>
      </c>
      <c r="AN24" s="135">
        <v>311145</v>
      </c>
      <c r="AO24" s="135">
        <v>306920</v>
      </c>
      <c r="AP24" s="135">
        <v>310695</v>
      </c>
      <c r="AQ24" s="135">
        <v>305276</v>
      </c>
      <c r="AR24" s="135">
        <v>311069</v>
      </c>
      <c r="AS24" s="135">
        <v>309642</v>
      </c>
      <c r="AT24" s="135">
        <v>308449</v>
      </c>
      <c r="AU24" s="135">
        <v>312500</v>
      </c>
      <c r="AV24" s="135">
        <v>302844</v>
      </c>
      <c r="AW24" s="135">
        <v>307809</v>
      </c>
      <c r="AX24" s="135">
        <v>309187</v>
      </c>
      <c r="AY24" s="135">
        <v>311586</v>
      </c>
      <c r="AZ24" s="135">
        <v>310369</v>
      </c>
      <c r="BA24" s="135">
        <v>305886</v>
      </c>
      <c r="BB24" s="135">
        <v>311574</v>
      </c>
      <c r="BC24" s="135">
        <v>311757</v>
      </c>
      <c r="BD24" s="135">
        <v>308455</v>
      </c>
      <c r="BE24" s="135">
        <v>304731</v>
      </c>
      <c r="BF24" s="135">
        <v>307608</v>
      </c>
      <c r="BG24" s="135">
        <v>307532</v>
      </c>
      <c r="BH24" s="135">
        <v>300993</v>
      </c>
      <c r="BI24" s="135">
        <v>308654</v>
      </c>
      <c r="BJ24" s="135">
        <v>305058</v>
      </c>
      <c r="BK24" s="135">
        <v>304427</v>
      </c>
      <c r="BL24" s="135">
        <v>309543</v>
      </c>
      <c r="BM24" s="135">
        <v>311109</v>
      </c>
      <c r="BN24" s="135">
        <v>313371</v>
      </c>
      <c r="BO24" s="135">
        <v>306306</v>
      </c>
      <c r="BP24" s="135">
        <v>307383</v>
      </c>
      <c r="BQ24" s="135">
        <v>313849</v>
      </c>
      <c r="BR24" s="135">
        <v>312397</v>
      </c>
      <c r="BS24" s="135">
        <v>305737</v>
      </c>
      <c r="BT24" s="135">
        <v>307132</v>
      </c>
      <c r="BU24" s="135">
        <v>310063</v>
      </c>
      <c r="BV24" s="135">
        <v>301178</v>
      </c>
      <c r="BW24" s="135">
        <v>307698</v>
      </c>
      <c r="BX24" s="135">
        <v>304817</v>
      </c>
      <c r="BY24" s="135">
        <v>305977</v>
      </c>
      <c r="BZ24" s="135">
        <v>304269</v>
      </c>
      <c r="CA24" s="135">
        <v>309174</v>
      </c>
      <c r="CB24" s="135">
        <v>307825</v>
      </c>
      <c r="CC24" s="135">
        <v>302177</v>
      </c>
      <c r="CD24" s="135">
        <v>305995</v>
      </c>
    </row>
    <row r="25" spans="1:82" x14ac:dyDescent="0.25">
      <c r="A25" s="134" t="s">
        <v>111</v>
      </c>
      <c r="B25" s="135">
        <v>128885</v>
      </c>
      <c r="C25" s="135">
        <v>131832</v>
      </c>
      <c r="D25" s="135">
        <v>130771</v>
      </c>
      <c r="E25" s="135">
        <v>126872</v>
      </c>
      <c r="F25" s="135">
        <v>130074</v>
      </c>
      <c r="G25" s="135">
        <v>126193</v>
      </c>
      <c r="H25" s="135">
        <v>127424</v>
      </c>
      <c r="I25" s="135">
        <v>132789</v>
      </c>
      <c r="J25" s="135">
        <v>127162</v>
      </c>
      <c r="K25" s="135">
        <v>126519</v>
      </c>
      <c r="L25" s="135">
        <v>129231</v>
      </c>
      <c r="M25" s="135">
        <v>127177</v>
      </c>
      <c r="N25" s="135">
        <v>130508</v>
      </c>
      <c r="O25" s="135">
        <v>129615</v>
      </c>
      <c r="P25" s="135">
        <v>131768</v>
      </c>
      <c r="Q25" s="135">
        <v>129646</v>
      </c>
      <c r="R25" s="135">
        <v>128213</v>
      </c>
      <c r="S25" s="135">
        <v>127835</v>
      </c>
      <c r="T25" s="135">
        <v>127596</v>
      </c>
      <c r="U25" s="135">
        <v>132517</v>
      </c>
      <c r="V25" s="135">
        <v>129284</v>
      </c>
      <c r="W25" s="135">
        <v>128512</v>
      </c>
      <c r="X25" s="135">
        <v>128200</v>
      </c>
      <c r="Y25" s="135">
        <v>125443</v>
      </c>
      <c r="Z25" s="135">
        <v>131457</v>
      </c>
      <c r="AA25" s="135">
        <v>128696</v>
      </c>
      <c r="AB25" s="135">
        <v>127700</v>
      </c>
      <c r="AC25" s="135">
        <v>131155</v>
      </c>
      <c r="AD25" s="135">
        <v>127293</v>
      </c>
      <c r="AE25" s="135">
        <v>129945</v>
      </c>
      <c r="AF25" s="135">
        <v>122812</v>
      </c>
      <c r="AG25" s="135">
        <v>128307</v>
      </c>
      <c r="AH25" s="135">
        <v>130277</v>
      </c>
      <c r="AI25" s="135">
        <v>128054</v>
      </c>
      <c r="AJ25" s="135">
        <v>130279</v>
      </c>
      <c r="AK25" s="135">
        <v>129931</v>
      </c>
      <c r="AL25" s="135">
        <v>129578</v>
      </c>
      <c r="AM25" s="135">
        <v>129822</v>
      </c>
      <c r="AN25" s="135">
        <v>126707</v>
      </c>
      <c r="AO25" s="135">
        <v>126586</v>
      </c>
      <c r="AP25" s="135">
        <v>128703</v>
      </c>
      <c r="AQ25" s="135">
        <v>128704</v>
      </c>
      <c r="AR25" s="135">
        <v>128500</v>
      </c>
      <c r="AS25" s="135">
        <v>126801</v>
      </c>
      <c r="AT25" s="135">
        <v>132896</v>
      </c>
      <c r="AU25" s="135">
        <v>129126</v>
      </c>
      <c r="AV25" s="135">
        <v>128097</v>
      </c>
      <c r="AW25" s="135">
        <v>126022</v>
      </c>
      <c r="AX25" s="135">
        <v>128869</v>
      </c>
      <c r="AY25" s="135">
        <v>125164</v>
      </c>
      <c r="AZ25" s="135">
        <v>129194</v>
      </c>
      <c r="BA25" s="135">
        <v>128481</v>
      </c>
      <c r="BB25" s="135">
        <v>129517</v>
      </c>
      <c r="BC25" s="135">
        <v>126984</v>
      </c>
      <c r="BD25" s="135">
        <v>133753</v>
      </c>
      <c r="BE25" s="135">
        <v>131124</v>
      </c>
      <c r="BF25" s="135">
        <v>127892</v>
      </c>
      <c r="BG25" s="135">
        <v>129878</v>
      </c>
      <c r="BH25" s="135">
        <v>128259</v>
      </c>
      <c r="BI25" s="135">
        <v>126228</v>
      </c>
      <c r="BJ25" s="135">
        <v>127397</v>
      </c>
      <c r="BK25" s="135">
        <v>130703</v>
      </c>
      <c r="BL25" s="135">
        <v>128604</v>
      </c>
      <c r="BM25" s="135">
        <v>130246</v>
      </c>
      <c r="BN25" s="135">
        <v>125936</v>
      </c>
      <c r="BO25" s="135">
        <v>128783</v>
      </c>
      <c r="BP25" s="135">
        <v>127912</v>
      </c>
      <c r="BQ25" s="135">
        <v>130061</v>
      </c>
      <c r="BR25" s="135">
        <v>131684</v>
      </c>
      <c r="BS25" s="135">
        <v>126962</v>
      </c>
      <c r="BT25" s="135">
        <v>130574</v>
      </c>
      <c r="BU25" s="135">
        <v>130042</v>
      </c>
      <c r="BV25" s="135">
        <v>129599</v>
      </c>
      <c r="BW25" s="135">
        <v>125312</v>
      </c>
      <c r="BX25" s="135">
        <v>133052</v>
      </c>
      <c r="BY25" s="135">
        <v>129697</v>
      </c>
      <c r="BZ25" s="135">
        <v>127631</v>
      </c>
      <c r="CA25" s="135">
        <v>124327</v>
      </c>
      <c r="CB25" s="135">
        <v>127587</v>
      </c>
      <c r="CC25" s="135">
        <v>131173</v>
      </c>
      <c r="CD25" s="135">
        <v>130655</v>
      </c>
    </row>
    <row r="26" spans="1:82" x14ac:dyDescent="0.25">
      <c r="B26" s="138">
        <f>(4/80*SUM(C26:CD26))^0.5</f>
        <v>8198.1444699395233</v>
      </c>
      <c r="C26">
        <f>(C22-$B22)^2</f>
        <v>426409</v>
      </c>
      <c r="D26">
        <f t="shared" ref="D26:BO27" si="0">(D22-$B22)^2</f>
        <v>19980900</v>
      </c>
      <c r="E26">
        <f t="shared" si="0"/>
        <v>4489</v>
      </c>
      <c r="F26">
        <f t="shared" si="0"/>
        <v>6002500</v>
      </c>
      <c r="G26">
        <f t="shared" si="0"/>
        <v>40322500</v>
      </c>
      <c r="H26">
        <f t="shared" si="0"/>
        <v>313600</v>
      </c>
      <c r="I26">
        <f t="shared" si="0"/>
        <v>820836</v>
      </c>
      <c r="J26">
        <f t="shared" si="0"/>
        <v>938961</v>
      </c>
      <c r="K26">
        <f t="shared" si="0"/>
        <v>103938025</v>
      </c>
      <c r="L26">
        <f t="shared" si="0"/>
        <v>18844281</v>
      </c>
      <c r="M26">
        <f t="shared" si="0"/>
        <v>3232804</v>
      </c>
      <c r="N26">
        <f t="shared" si="0"/>
        <v>20241001</v>
      </c>
      <c r="O26">
        <f t="shared" si="0"/>
        <v>34928100</v>
      </c>
      <c r="P26">
        <f t="shared" si="0"/>
        <v>6843456</v>
      </c>
      <c r="Q26">
        <f t="shared" si="0"/>
        <v>9498724</v>
      </c>
      <c r="R26">
        <f t="shared" si="0"/>
        <v>19289664</v>
      </c>
      <c r="S26">
        <f t="shared" si="0"/>
        <v>62362609</v>
      </c>
      <c r="T26">
        <f t="shared" si="0"/>
        <v>1690000</v>
      </c>
      <c r="U26">
        <f t="shared" si="0"/>
        <v>27060804</v>
      </c>
      <c r="V26">
        <f t="shared" si="0"/>
        <v>16613776</v>
      </c>
      <c r="W26">
        <f t="shared" si="0"/>
        <v>23629321</v>
      </c>
      <c r="X26">
        <f t="shared" si="0"/>
        <v>1597696</v>
      </c>
      <c r="Y26">
        <f t="shared" si="0"/>
        <v>19527561</v>
      </c>
      <c r="Z26">
        <f t="shared" si="0"/>
        <v>32558436</v>
      </c>
      <c r="AA26">
        <f t="shared" si="0"/>
        <v>12047841</v>
      </c>
      <c r="AB26">
        <f t="shared" si="0"/>
        <v>7890481</v>
      </c>
      <c r="AC26">
        <f t="shared" si="0"/>
        <v>5276209</v>
      </c>
      <c r="AD26">
        <f t="shared" si="0"/>
        <v>24245776</v>
      </c>
      <c r="AE26">
        <f t="shared" si="0"/>
        <v>2686321</v>
      </c>
      <c r="AF26">
        <f t="shared" si="0"/>
        <v>25110121</v>
      </c>
      <c r="AG26">
        <f t="shared" si="0"/>
        <v>6125625</v>
      </c>
      <c r="AH26">
        <f t="shared" si="0"/>
        <v>7901721</v>
      </c>
      <c r="AI26">
        <f t="shared" si="0"/>
        <v>41692849</v>
      </c>
      <c r="AJ26">
        <f t="shared" si="0"/>
        <v>33124</v>
      </c>
      <c r="AK26">
        <f t="shared" si="0"/>
        <v>45185284</v>
      </c>
      <c r="AL26">
        <f t="shared" si="0"/>
        <v>216225</v>
      </c>
      <c r="AM26">
        <f t="shared" si="0"/>
        <v>9265936</v>
      </c>
      <c r="AN26">
        <f t="shared" si="0"/>
        <v>868624</v>
      </c>
      <c r="AO26">
        <f t="shared" si="0"/>
        <v>65723449</v>
      </c>
      <c r="AP26">
        <f t="shared" si="0"/>
        <v>982081</v>
      </c>
      <c r="AQ26">
        <f t="shared" si="0"/>
        <v>2319529</v>
      </c>
      <c r="AR26">
        <f t="shared" si="0"/>
        <v>19061956</v>
      </c>
      <c r="AS26">
        <f t="shared" si="0"/>
        <v>7144929</v>
      </c>
      <c r="AT26">
        <f t="shared" si="0"/>
        <v>9579025</v>
      </c>
      <c r="AU26">
        <f t="shared" si="0"/>
        <v>10883401</v>
      </c>
      <c r="AV26">
        <f t="shared" si="0"/>
        <v>27269284</v>
      </c>
      <c r="AW26">
        <f t="shared" si="0"/>
        <v>13571856</v>
      </c>
      <c r="AX26">
        <f t="shared" si="0"/>
        <v>1855044</v>
      </c>
      <c r="AY26">
        <f t="shared" si="0"/>
        <v>710649</v>
      </c>
      <c r="AZ26">
        <f t="shared" si="0"/>
        <v>579121</v>
      </c>
      <c r="BA26">
        <f t="shared" si="0"/>
        <v>63001</v>
      </c>
      <c r="BB26">
        <f t="shared" si="0"/>
        <v>37601424</v>
      </c>
      <c r="BC26">
        <f t="shared" si="0"/>
        <v>15163236</v>
      </c>
      <c r="BD26">
        <f t="shared" si="0"/>
        <v>7496644</v>
      </c>
      <c r="BE26">
        <f t="shared" si="0"/>
        <v>37088100</v>
      </c>
      <c r="BF26">
        <f t="shared" si="0"/>
        <v>27520516</v>
      </c>
      <c r="BG26">
        <f t="shared" si="0"/>
        <v>2019241</v>
      </c>
      <c r="BH26">
        <f t="shared" si="0"/>
        <v>141039376</v>
      </c>
      <c r="BI26">
        <f t="shared" si="0"/>
        <v>15249025</v>
      </c>
      <c r="BJ26">
        <f t="shared" si="0"/>
        <v>4431025</v>
      </c>
      <c r="BK26">
        <f t="shared" si="0"/>
        <v>1708249</v>
      </c>
      <c r="BL26">
        <f t="shared" si="0"/>
        <v>603729</v>
      </c>
      <c r="BM26">
        <f t="shared" si="0"/>
        <v>2679769</v>
      </c>
      <c r="BN26">
        <f t="shared" si="0"/>
        <v>2822400</v>
      </c>
      <c r="BO26">
        <f t="shared" si="0"/>
        <v>586756</v>
      </c>
      <c r="BP26">
        <f t="shared" ref="BP26:CD29" si="1">(BP22-$B22)^2</f>
        <v>23425600</v>
      </c>
      <c r="BQ26">
        <f t="shared" si="1"/>
        <v>9314704</v>
      </c>
      <c r="BR26">
        <f t="shared" si="1"/>
        <v>31236921</v>
      </c>
      <c r="BS26">
        <f t="shared" si="1"/>
        <v>4464769</v>
      </c>
      <c r="BT26">
        <f t="shared" si="1"/>
        <v>8826841</v>
      </c>
      <c r="BU26">
        <f t="shared" si="1"/>
        <v>10562500</v>
      </c>
      <c r="BV26">
        <f t="shared" si="1"/>
        <v>24810361</v>
      </c>
      <c r="BW26">
        <f t="shared" si="1"/>
        <v>3644281</v>
      </c>
      <c r="BX26">
        <f t="shared" si="1"/>
        <v>7155625</v>
      </c>
      <c r="BY26">
        <f t="shared" si="1"/>
        <v>38452401</v>
      </c>
      <c r="BZ26">
        <f t="shared" si="1"/>
        <v>27321529</v>
      </c>
      <c r="CA26">
        <f t="shared" si="1"/>
        <v>27709696</v>
      </c>
      <c r="CB26">
        <f t="shared" si="1"/>
        <v>10923025</v>
      </c>
      <c r="CC26">
        <f t="shared" si="1"/>
        <v>923521</v>
      </c>
      <c r="CD26">
        <f t="shared" si="1"/>
        <v>454276</v>
      </c>
    </row>
    <row r="27" spans="1:82" x14ac:dyDescent="0.25">
      <c r="B27">
        <f>(4/80*SUM(C27:CD27))^0.5</f>
        <v>4809.6531787645563</v>
      </c>
      <c r="C27">
        <f t="shared" ref="C27:R29" si="2">(C23-$B23)^2</f>
        <v>1697809</v>
      </c>
      <c r="D27">
        <f t="shared" si="2"/>
        <v>889249</v>
      </c>
      <c r="E27">
        <f t="shared" si="2"/>
        <v>5827396</v>
      </c>
      <c r="F27">
        <f t="shared" si="2"/>
        <v>4036081</v>
      </c>
      <c r="G27">
        <f t="shared" si="2"/>
        <v>1087849</v>
      </c>
      <c r="H27">
        <f t="shared" si="2"/>
        <v>298116</v>
      </c>
      <c r="I27">
        <f t="shared" si="2"/>
        <v>2480625</v>
      </c>
      <c r="J27">
        <f t="shared" si="2"/>
        <v>1098304</v>
      </c>
      <c r="K27">
        <f t="shared" si="2"/>
        <v>9709456</v>
      </c>
      <c r="L27">
        <f t="shared" si="2"/>
        <v>131769</v>
      </c>
      <c r="M27">
        <f t="shared" si="2"/>
        <v>17480761</v>
      </c>
      <c r="N27">
        <f t="shared" si="2"/>
        <v>256036</v>
      </c>
      <c r="O27">
        <f t="shared" si="2"/>
        <v>23833924</v>
      </c>
      <c r="P27">
        <f t="shared" si="2"/>
        <v>4359744</v>
      </c>
      <c r="Q27">
        <f t="shared" si="2"/>
        <v>6325225</v>
      </c>
      <c r="R27">
        <f t="shared" si="2"/>
        <v>297025</v>
      </c>
      <c r="S27">
        <f t="shared" si="0"/>
        <v>5579044</v>
      </c>
      <c r="T27">
        <f t="shared" si="0"/>
        <v>5621641</v>
      </c>
      <c r="U27">
        <f t="shared" si="0"/>
        <v>1570009</v>
      </c>
      <c r="V27">
        <f t="shared" si="0"/>
        <v>14348944</v>
      </c>
      <c r="W27">
        <f t="shared" si="0"/>
        <v>700569</v>
      </c>
      <c r="X27">
        <f t="shared" si="0"/>
        <v>1855044</v>
      </c>
      <c r="Y27">
        <f t="shared" si="0"/>
        <v>11209104</v>
      </c>
      <c r="Z27">
        <f t="shared" si="0"/>
        <v>254016</v>
      </c>
      <c r="AA27">
        <f t="shared" si="0"/>
        <v>2595321</v>
      </c>
      <c r="AB27">
        <f t="shared" si="0"/>
        <v>8094025</v>
      </c>
      <c r="AC27">
        <f t="shared" si="0"/>
        <v>1050625</v>
      </c>
      <c r="AD27">
        <f t="shared" si="0"/>
        <v>3385600</v>
      </c>
      <c r="AE27">
        <f t="shared" si="0"/>
        <v>8637721</v>
      </c>
      <c r="AF27">
        <f t="shared" si="0"/>
        <v>925444</v>
      </c>
      <c r="AG27">
        <f t="shared" si="0"/>
        <v>13860729</v>
      </c>
      <c r="AH27">
        <f t="shared" si="0"/>
        <v>6461764</v>
      </c>
      <c r="AI27">
        <f t="shared" si="0"/>
        <v>11128896</v>
      </c>
      <c r="AJ27">
        <f t="shared" si="0"/>
        <v>2866249</v>
      </c>
      <c r="AK27">
        <f t="shared" si="0"/>
        <v>423801</v>
      </c>
      <c r="AL27">
        <f t="shared" si="0"/>
        <v>16810000</v>
      </c>
      <c r="AM27">
        <f t="shared" si="0"/>
        <v>2190400</v>
      </c>
      <c r="AN27">
        <f t="shared" si="0"/>
        <v>312481</v>
      </c>
      <c r="AO27">
        <f t="shared" si="0"/>
        <v>17514225</v>
      </c>
      <c r="AP27">
        <f t="shared" si="0"/>
        <v>19044</v>
      </c>
      <c r="AQ27">
        <f t="shared" si="0"/>
        <v>18361225</v>
      </c>
      <c r="AR27">
        <f t="shared" si="0"/>
        <v>210681</v>
      </c>
      <c r="AS27">
        <f t="shared" si="0"/>
        <v>2540836</v>
      </c>
      <c r="AT27">
        <f t="shared" si="0"/>
        <v>9072144</v>
      </c>
      <c r="AU27">
        <f t="shared" si="0"/>
        <v>31684</v>
      </c>
      <c r="AV27">
        <f t="shared" si="0"/>
        <v>2471184</v>
      </c>
      <c r="AW27">
        <f t="shared" si="0"/>
        <v>5588496</v>
      </c>
      <c r="AX27">
        <f t="shared" si="0"/>
        <v>10601536</v>
      </c>
      <c r="AY27">
        <f t="shared" si="0"/>
        <v>636804</v>
      </c>
      <c r="AZ27">
        <f t="shared" si="0"/>
        <v>1000000</v>
      </c>
      <c r="BA27">
        <f t="shared" si="0"/>
        <v>2421136</v>
      </c>
      <c r="BB27">
        <f t="shared" si="0"/>
        <v>1288225</v>
      </c>
      <c r="BC27">
        <f t="shared" si="0"/>
        <v>52441</v>
      </c>
      <c r="BD27">
        <f t="shared" si="0"/>
        <v>80656</v>
      </c>
      <c r="BE27">
        <f t="shared" si="0"/>
        <v>161604</v>
      </c>
      <c r="BF27">
        <f t="shared" si="0"/>
        <v>20736</v>
      </c>
      <c r="BG27">
        <f t="shared" si="0"/>
        <v>20830096</v>
      </c>
      <c r="BH27">
        <f t="shared" si="0"/>
        <v>831744</v>
      </c>
      <c r="BI27">
        <f t="shared" si="0"/>
        <v>4511376</v>
      </c>
      <c r="BJ27">
        <f t="shared" si="0"/>
        <v>11209104</v>
      </c>
      <c r="BK27">
        <f t="shared" si="0"/>
        <v>10387729</v>
      </c>
      <c r="BL27">
        <f t="shared" si="0"/>
        <v>190096</v>
      </c>
      <c r="BM27">
        <f t="shared" si="0"/>
        <v>70756</v>
      </c>
      <c r="BN27">
        <f t="shared" si="0"/>
        <v>4809249</v>
      </c>
      <c r="BO27">
        <f t="shared" si="0"/>
        <v>72454144</v>
      </c>
      <c r="BP27">
        <f t="shared" si="1"/>
        <v>43681</v>
      </c>
      <c r="BQ27">
        <f t="shared" si="1"/>
        <v>3418801</v>
      </c>
      <c r="BR27">
        <f t="shared" si="1"/>
        <v>1478656</v>
      </c>
      <c r="BS27">
        <f t="shared" si="1"/>
        <v>2405601</v>
      </c>
      <c r="BT27">
        <f t="shared" si="1"/>
        <v>133956</v>
      </c>
      <c r="BU27">
        <f t="shared" si="1"/>
        <v>385641</v>
      </c>
      <c r="BV27">
        <f t="shared" si="1"/>
        <v>5053504</v>
      </c>
      <c r="BW27">
        <f t="shared" si="1"/>
        <v>2169729</v>
      </c>
      <c r="BX27">
        <f t="shared" si="1"/>
        <v>14077504</v>
      </c>
      <c r="BY27">
        <f t="shared" si="1"/>
        <v>4665600</v>
      </c>
      <c r="BZ27">
        <f t="shared" si="1"/>
        <v>28504921</v>
      </c>
      <c r="CA27">
        <f t="shared" si="1"/>
        <v>648025</v>
      </c>
      <c r="CB27">
        <f t="shared" si="1"/>
        <v>176400</v>
      </c>
      <c r="CC27">
        <f t="shared" si="1"/>
        <v>39204</v>
      </c>
      <c r="CD27">
        <f t="shared" si="1"/>
        <v>2396304</v>
      </c>
    </row>
    <row r="28" spans="1:82" x14ac:dyDescent="0.25">
      <c r="B28">
        <f>(4/80*SUM(C28:CD28))^0.5</f>
        <v>6608.5988038312635</v>
      </c>
      <c r="C28">
        <f t="shared" si="2"/>
        <v>40500496</v>
      </c>
      <c r="D28">
        <f t="shared" ref="D28:BO29" si="3">(D24-$B24)^2</f>
        <v>4726276</v>
      </c>
      <c r="E28">
        <f t="shared" si="3"/>
        <v>3598609</v>
      </c>
      <c r="F28">
        <f t="shared" si="3"/>
        <v>4297329</v>
      </c>
      <c r="G28">
        <f t="shared" si="3"/>
        <v>97969</v>
      </c>
      <c r="H28">
        <f t="shared" si="3"/>
        <v>16646400</v>
      </c>
      <c r="I28">
        <f t="shared" si="3"/>
        <v>91809</v>
      </c>
      <c r="J28">
        <f t="shared" si="3"/>
        <v>26183689</v>
      </c>
      <c r="K28">
        <f t="shared" si="3"/>
        <v>1022121</v>
      </c>
      <c r="L28">
        <f t="shared" si="3"/>
        <v>19149376</v>
      </c>
      <c r="M28">
        <f t="shared" si="3"/>
        <v>34680321</v>
      </c>
      <c r="N28">
        <f t="shared" si="3"/>
        <v>9333025</v>
      </c>
      <c r="O28">
        <f t="shared" si="3"/>
        <v>2550409</v>
      </c>
      <c r="P28">
        <f t="shared" si="3"/>
        <v>23561316</v>
      </c>
      <c r="Q28">
        <f t="shared" si="3"/>
        <v>2013561</v>
      </c>
      <c r="R28">
        <f t="shared" si="3"/>
        <v>4255969</v>
      </c>
      <c r="S28">
        <f t="shared" si="3"/>
        <v>12996025</v>
      </c>
      <c r="T28">
        <f t="shared" si="3"/>
        <v>8213956</v>
      </c>
      <c r="U28">
        <f t="shared" si="3"/>
        <v>124300201</v>
      </c>
      <c r="V28">
        <f t="shared" si="3"/>
        <v>14175225</v>
      </c>
      <c r="W28">
        <f t="shared" si="3"/>
        <v>14722569</v>
      </c>
      <c r="X28">
        <f t="shared" si="3"/>
        <v>256</v>
      </c>
      <c r="Y28">
        <f t="shared" si="3"/>
        <v>8655364</v>
      </c>
      <c r="Z28">
        <f t="shared" si="3"/>
        <v>692224</v>
      </c>
      <c r="AA28">
        <f t="shared" si="3"/>
        <v>1104601</v>
      </c>
      <c r="AB28">
        <f t="shared" si="3"/>
        <v>21160000</v>
      </c>
      <c r="AC28">
        <f t="shared" si="3"/>
        <v>5225796</v>
      </c>
      <c r="AD28">
        <f t="shared" si="3"/>
        <v>254016</v>
      </c>
      <c r="AE28">
        <f t="shared" si="3"/>
        <v>34596</v>
      </c>
      <c r="AF28">
        <f t="shared" si="3"/>
        <v>619369</v>
      </c>
      <c r="AG28">
        <f t="shared" si="3"/>
        <v>1739761</v>
      </c>
      <c r="AH28">
        <f t="shared" si="3"/>
        <v>543169</v>
      </c>
      <c r="AI28">
        <f t="shared" si="3"/>
        <v>921600</v>
      </c>
      <c r="AJ28">
        <f t="shared" si="3"/>
        <v>2050624</v>
      </c>
      <c r="AK28">
        <f t="shared" si="3"/>
        <v>12236004</v>
      </c>
      <c r="AL28">
        <f t="shared" si="3"/>
        <v>21609</v>
      </c>
      <c r="AM28">
        <f t="shared" si="3"/>
        <v>4068289</v>
      </c>
      <c r="AN28">
        <f t="shared" si="3"/>
        <v>8003241</v>
      </c>
      <c r="AO28">
        <f t="shared" si="3"/>
        <v>1948816</v>
      </c>
      <c r="AP28">
        <f t="shared" si="3"/>
        <v>5659641</v>
      </c>
      <c r="AQ28">
        <f t="shared" si="3"/>
        <v>9241600</v>
      </c>
      <c r="AR28">
        <f t="shared" si="3"/>
        <v>7579009</v>
      </c>
      <c r="AS28">
        <f t="shared" si="3"/>
        <v>1758276</v>
      </c>
      <c r="AT28">
        <f t="shared" si="3"/>
        <v>17689</v>
      </c>
      <c r="AU28">
        <f t="shared" si="3"/>
        <v>17505856</v>
      </c>
      <c r="AV28">
        <f t="shared" si="3"/>
        <v>29942784</v>
      </c>
      <c r="AW28">
        <f t="shared" si="3"/>
        <v>257049</v>
      </c>
      <c r="AX28">
        <f t="shared" si="3"/>
        <v>758641</v>
      </c>
      <c r="AY28">
        <f t="shared" si="3"/>
        <v>10692900</v>
      </c>
      <c r="AZ28">
        <f t="shared" si="3"/>
        <v>4214809</v>
      </c>
      <c r="BA28">
        <f t="shared" si="3"/>
        <v>5904900</v>
      </c>
      <c r="BB28">
        <f t="shared" si="3"/>
        <v>10614564</v>
      </c>
      <c r="BC28">
        <f t="shared" si="3"/>
        <v>11840481</v>
      </c>
      <c r="BD28">
        <f t="shared" si="3"/>
        <v>19321</v>
      </c>
      <c r="BE28">
        <f t="shared" si="3"/>
        <v>12852225</v>
      </c>
      <c r="BF28">
        <f t="shared" si="3"/>
        <v>501264</v>
      </c>
      <c r="BG28">
        <f t="shared" si="3"/>
        <v>614656</v>
      </c>
      <c r="BH28">
        <f t="shared" si="3"/>
        <v>53626329</v>
      </c>
      <c r="BI28">
        <f t="shared" si="3"/>
        <v>114244</v>
      </c>
      <c r="BJ28">
        <f t="shared" si="3"/>
        <v>10614564</v>
      </c>
      <c r="BK28">
        <f t="shared" si="3"/>
        <v>15124321</v>
      </c>
      <c r="BL28">
        <f t="shared" si="3"/>
        <v>1505529</v>
      </c>
      <c r="BM28">
        <f t="shared" si="3"/>
        <v>7800849</v>
      </c>
      <c r="BN28">
        <f t="shared" si="3"/>
        <v>25553025</v>
      </c>
      <c r="BO28">
        <f t="shared" si="3"/>
        <v>4040100</v>
      </c>
      <c r="BP28">
        <f t="shared" si="1"/>
        <v>870489</v>
      </c>
      <c r="BQ28">
        <f t="shared" si="1"/>
        <v>30614089</v>
      </c>
      <c r="BR28">
        <f t="shared" si="1"/>
        <v>16654561</v>
      </c>
      <c r="BS28">
        <f t="shared" si="1"/>
        <v>6651241</v>
      </c>
      <c r="BT28">
        <f t="shared" si="1"/>
        <v>1401856</v>
      </c>
      <c r="BU28">
        <f t="shared" si="1"/>
        <v>3052009</v>
      </c>
      <c r="BV28">
        <f t="shared" si="1"/>
        <v>50951044</v>
      </c>
      <c r="BW28">
        <f t="shared" si="1"/>
        <v>381924</v>
      </c>
      <c r="BX28">
        <f t="shared" si="1"/>
        <v>12243001</v>
      </c>
      <c r="BY28">
        <f t="shared" si="1"/>
        <v>5470921</v>
      </c>
      <c r="BZ28">
        <f t="shared" si="1"/>
        <v>16378209</v>
      </c>
      <c r="CA28">
        <f t="shared" si="1"/>
        <v>736164</v>
      </c>
      <c r="CB28">
        <f t="shared" si="1"/>
        <v>241081</v>
      </c>
      <c r="CC28">
        <f t="shared" si="1"/>
        <v>37687321</v>
      </c>
      <c r="CD28">
        <f t="shared" si="1"/>
        <v>5387041</v>
      </c>
    </row>
    <row r="29" spans="1:82" x14ac:dyDescent="0.25">
      <c r="B29">
        <f>(4/80*SUM(C29:CD29))^0.5</f>
        <v>4182.2975085471862</v>
      </c>
      <c r="C29">
        <f t="shared" si="2"/>
        <v>8684809</v>
      </c>
      <c r="D29">
        <f t="shared" si="3"/>
        <v>3556996</v>
      </c>
      <c r="E29">
        <f t="shared" si="3"/>
        <v>4052169</v>
      </c>
      <c r="F29">
        <f t="shared" si="3"/>
        <v>1413721</v>
      </c>
      <c r="G29">
        <f t="shared" si="3"/>
        <v>7246864</v>
      </c>
      <c r="H29">
        <f t="shared" si="3"/>
        <v>2134521</v>
      </c>
      <c r="I29">
        <f t="shared" si="3"/>
        <v>15241216</v>
      </c>
      <c r="J29">
        <f t="shared" si="3"/>
        <v>2968729</v>
      </c>
      <c r="K29">
        <f t="shared" si="3"/>
        <v>5597956</v>
      </c>
      <c r="L29">
        <f t="shared" si="3"/>
        <v>119716</v>
      </c>
      <c r="M29">
        <f t="shared" si="3"/>
        <v>2917264</v>
      </c>
      <c r="N29">
        <f t="shared" si="3"/>
        <v>2634129</v>
      </c>
      <c r="O29">
        <f t="shared" si="3"/>
        <v>532900</v>
      </c>
      <c r="P29">
        <f t="shared" si="3"/>
        <v>8311689</v>
      </c>
      <c r="Q29">
        <f t="shared" si="3"/>
        <v>579121</v>
      </c>
      <c r="R29">
        <f t="shared" si="3"/>
        <v>451584</v>
      </c>
      <c r="S29">
        <f t="shared" si="3"/>
        <v>1102500</v>
      </c>
      <c r="T29">
        <f t="shared" si="3"/>
        <v>1661521</v>
      </c>
      <c r="U29">
        <f t="shared" si="3"/>
        <v>13191424</v>
      </c>
      <c r="V29">
        <f t="shared" si="3"/>
        <v>159201</v>
      </c>
      <c r="W29">
        <f t="shared" si="3"/>
        <v>139129</v>
      </c>
      <c r="X29">
        <f t="shared" si="3"/>
        <v>469225</v>
      </c>
      <c r="Y29">
        <f t="shared" si="3"/>
        <v>11847364</v>
      </c>
      <c r="Z29">
        <f t="shared" si="3"/>
        <v>6615184</v>
      </c>
      <c r="AA29">
        <f t="shared" si="3"/>
        <v>35721</v>
      </c>
      <c r="AB29">
        <f t="shared" si="3"/>
        <v>1404225</v>
      </c>
      <c r="AC29">
        <f t="shared" si="3"/>
        <v>5152900</v>
      </c>
      <c r="AD29">
        <f t="shared" si="3"/>
        <v>2534464</v>
      </c>
      <c r="AE29">
        <f t="shared" si="3"/>
        <v>1123600</v>
      </c>
      <c r="AF29">
        <f t="shared" si="3"/>
        <v>36881329</v>
      </c>
      <c r="AG29">
        <f t="shared" si="3"/>
        <v>334084</v>
      </c>
      <c r="AH29">
        <f t="shared" si="3"/>
        <v>1937664</v>
      </c>
      <c r="AI29">
        <f t="shared" si="3"/>
        <v>690561</v>
      </c>
      <c r="AJ29">
        <f t="shared" si="3"/>
        <v>1943236</v>
      </c>
      <c r="AK29">
        <f t="shared" si="3"/>
        <v>1094116</v>
      </c>
      <c r="AL29">
        <f t="shared" si="3"/>
        <v>480249</v>
      </c>
      <c r="AM29">
        <f t="shared" si="3"/>
        <v>877969</v>
      </c>
      <c r="AN29">
        <f t="shared" si="3"/>
        <v>4743684</v>
      </c>
      <c r="AO29">
        <f t="shared" si="3"/>
        <v>5285401</v>
      </c>
      <c r="AP29">
        <f t="shared" si="3"/>
        <v>33124</v>
      </c>
      <c r="AQ29">
        <f t="shared" si="3"/>
        <v>32761</v>
      </c>
      <c r="AR29">
        <f t="shared" si="3"/>
        <v>148225</v>
      </c>
      <c r="AS29">
        <f t="shared" si="3"/>
        <v>4343056</v>
      </c>
      <c r="AT29">
        <f t="shared" si="3"/>
        <v>16088121</v>
      </c>
      <c r="AU29">
        <f t="shared" si="3"/>
        <v>58081</v>
      </c>
      <c r="AV29">
        <f t="shared" si="3"/>
        <v>620944</v>
      </c>
      <c r="AW29">
        <f t="shared" si="3"/>
        <v>8196769</v>
      </c>
      <c r="AX29">
        <f t="shared" si="3"/>
        <v>256</v>
      </c>
      <c r="AY29">
        <f t="shared" si="3"/>
        <v>13845841</v>
      </c>
      <c r="AZ29">
        <f t="shared" si="3"/>
        <v>95481</v>
      </c>
      <c r="BA29">
        <f t="shared" si="3"/>
        <v>163216</v>
      </c>
      <c r="BB29">
        <f t="shared" si="3"/>
        <v>399424</v>
      </c>
      <c r="BC29">
        <f t="shared" si="3"/>
        <v>3613801</v>
      </c>
      <c r="BD29">
        <f t="shared" si="3"/>
        <v>23697424</v>
      </c>
      <c r="BE29">
        <f t="shared" si="3"/>
        <v>5013121</v>
      </c>
      <c r="BF29">
        <f t="shared" si="3"/>
        <v>986049</v>
      </c>
      <c r="BG29">
        <f t="shared" si="3"/>
        <v>986049</v>
      </c>
      <c r="BH29">
        <f t="shared" si="3"/>
        <v>391876</v>
      </c>
      <c r="BI29">
        <f t="shared" si="3"/>
        <v>7059649</v>
      </c>
      <c r="BJ29">
        <f t="shared" si="3"/>
        <v>2214144</v>
      </c>
      <c r="BK29">
        <f t="shared" si="3"/>
        <v>3305124</v>
      </c>
      <c r="BL29">
        <f t="shared" si="3"/>
        <v>78961</v>
      </c>
      <c r="BM29">
        <f t="shared" si="3"/>
        <v>1852321</v>
      </c>
      <c r="BN29">
        <f t="shared" si="3"/>
        <v>8696601</v>
      </c>
      <c r="BO29">
        <f t="shared" si="3"/>
        <v>10404</v>
      </c>
      <c r="BP29">
        <f t="shared" si="1"/>
        <v>946729</v>
      </c>
      <c r="BQ29">
        <f t="shared" si="1"/>
        <v>1382976</v>
      </c>
      <c r="BR29">
        <f t="shared" si="1"/>
        <v>7834401</v>
      </c>
      <c r="BS29">
        <f t="shared" si="1"/>
        <v>3697929</v>
      </c>
      <c r="BT29">
        <f t="shared" si="1"/>
        <v>2852721</v>
      </c>
      <c r="BU29">
        <f t="shared" si="1"/>
        <v>1338649</v>
      </c>
      <c r="BV29">
        <f t="shared" si="1"/>
        <v>509796</v>
      </c>
      <c r="BW29">
        <f t="shared" si="1"/>
        <v>12766329</v>
      </c>
      <c r="BX29">
        <f t="shared" si="1"/>
        <v>17363889</v>
      </c>
      <c r="BY29">
        <f t="shared" si="1"/>
        <v>659344</v>
      </c>
      <c r="BZ29">
        <f t="shared" si="1"/>
        <v>1572516</v>
      </c>
      <c r="CA29">
        <f t="shared" si="1"/>
        <v>20775364</v>
      </c>
      <c r="CB29">
        <f t="shared" si="1"/>
        <v>1684804</v>
      </c>
      <c r="CC29">
        <f t="shared" si="1"/>
        <v>5234944</v>
      </c>
      <c r="CD29">
        <f t="shared" si="1"/>
        <v>3132900</v>
      </c>
    </row>
    <row r="31" spans="1:82" x14ac:dyDescent="0.25">
      <c r="A31" t="s">
        <v>2112</v>
      </c>
    </row>
    <row r="32" spans="1:82" x14ac:dyDescent="0.25">
      <c r="A32" s="133" t="s">
        <v>1949</v>
      </c>
      <c r="B32" s="133" t="s">
        <v>148</v>
      </c>
      <c r="C32" s="133" t="s">
        <v>254</v>
      </c>
      <c r="D32" s="133" t="s">
        <v>255</v>
      </c>
      <c r="E32" s="133" t="s">
        <v>256</v>
      </c>
      <c r="F32" s="133" t="s">
        <v>257</v>
      </c>
      <c r="G32" s="133" t="s">
        <v>258</v>
      </c>
      <c r="H32" s="133" t="s">
        <v>259</v>
      </c>
      <c r="I32" s="133" t="s">
        <v>260</v>
      </c>
      <c r="J32" s="133" t="s">
        <v>261</v>
      </c>
      <c r="K32" s="133" t="s">
        <v>262</v>
      </c>
      <c r="L32" s="133" t="s">
        <v>263</v>
      </c>
      <c r="M32" s="133" t="s">
        <v>264</v>
      </c>
      <c r="N32" s="133" t="s">
        <v>265</v>
      </c>
      <c r="O32" s="133" t="s">
        <v>266</v>
      </c>
      <c r="P32" s="133" t="s">
        <v>267</v>
      </c>
      <c r="Q32" s="133" t="s">
        <v>268</v>
      </c>
      <c r="R32" s="133" t="s">
        <v>269</v>
      </c>
      <c r="S32" s="133" t="s">
        <v>270</v>
      </c>
      <c r="T32" s="133" t="s">
        <v>271</v>
      </c>
      <c r="U32" s="133" t="s">
        <v>272</v>
      </c>
      <c r="V32" s="133" t="s">
        <v>273</v>
      </c>
      <c r="W32" s="133" t="s">
        <v>274</v>
      </c>
      <c r="X32" s="133" t="s">
        <v>275</v>
      </c>
      <c r="Y32" s="133" t="s">
        <v>276</v>
      </c>
      <c r="Z32" s="133" t="s">
        <v>277</v>
      </c>
      <c r="AA32" s="133" t="s">
        <v>278</v>
      </c>
      <c r="AB32" s="133" t="s">
        <v>279</v>
      </c>
      <c r="AC32" s="133" t="s">
        <v>280</v>
      </c>
      <c r="AD32" s="133" t="s">
        <v>281</v>
      </c>
      <c r="AE32" s="133" t="s">
        <v>282</v>
      </c>
      <c r="AF32" s="133" t="s">
        <v>283</v>
      </c>
      <c r="AG32" s="133" t="s">
        <v>284</v>
      </c>
      <c r="AH32" s="133" t="s">
        <v>285</v>
      </c>
      <c r="AI32" s="133" t="s">
        <v>286</v>
      </c>
      <c r="AJ32" s="133" t="s">
        <v>287</v>
      </c>
      <c r="AK32" s="133" t="s">
        <v>288</v>
      </c>
      <c r="AL32" s="133" t="s">
        <v>289</v>
      </c>
      <c r="AM32" s="133" t="s">
        <v>290</v>
      </c>
      <c r="AN32" s="133" t="s">
        <v>291</v>
      </c>
      <c r="AO32" s="133" t="s">
        <v>292</v>
      </c>
      <c r="AP32" s="133" t="s">
        <v>293</v>
      </c>
      <c r="AQ32" s="133" t="s">
        <v>294</v>
      </c>
      <c r="AR32" s="133" t="s">
        <v>295</v>
      </c>
      <c r="AS32" s="133" t="s">
        <v>296</v>
      </c>
      <c r="AT32" s="133" t="s">
        <v>297</v>
      </c>
      <c r="AU32" s="133" t="s">
        <v>298</v>
      </c>
      <c r="AV32" s="133" t="s">
        <v>299</v>
      </c>
      <c r="AW32" s="133" t="s">
        <v>300</v>
      </c>
      <c r="AX32" s="133" t="s">
        <v>301</v>
      </c>
      <c r="AY32" s="133" t="s">
        <v>302</v>
      </c>
      <c r="AZ32" s="133" t="s">
        <v>303</v>
      </c>
      <c r="BA32" s="133" t="s">
        <v>304</v>
      </c>
      <c r="BB32" s="133" t="s">
        <v>305</v>
      </c>
      <c r="BC32" s="133" t="s">
        <v>306</v>
      </c>
      <c r="BD32" s="133" t="s">
        <v>307</v>
      </c>
      <c r="BE32" s="133" t="s">
        <v>308</v>
      </c>
      <c r="BF32" s="133" t="s">
        <v>309</v>
      </c>
      <c r="BG32" s="133" t="s">
        <v>310</v>
      </c>
      <c r="BH32" s="133" t="s">
        <v>311</v>
      </c>
      <c r="BI32" s="133" t="s">
        <v>312</v>
      </c>
      <c r="BJ32" s="133" t="s">
        <v>313</v>
      </c>
      <c r="BK32" s="133" t="s">
        <v>314</v>
      </c>
      <c r="BL32" s="133" t="s">
        <v>315</v>
      </c>
      <c r="BM32" s="133" t="s">
        <v>316</v>
      </c>
      <c r="BN32" s="133" t="s">
        <v>317</v>
      </c>
      <c r="BO32" s="133" t="s">
        <v>318</v>
      </c>
      <c r="BP32" s="133" t="s">
        <v>319</v>
      </c>
      <c r="BQ32" s="133" t="s">
        <v>320</v>
      </c>
      <c r="BR32" s="133" t="s">
        <v>321</v>
      </c>
      <c r="BS32" s="133" t="s">
        <v>322</v>
      </c>
      <c r="BT32" s="133" t="s">
        <v>323</v>
      </c>
      <c r="BU32" s="133" t="s">
        <v>324</v>
      </c>
      <c r="BV32" s="133" t="s">
        <v>325</v>
      </c>
      <c r="BW32" s="133" t="s">
        <v>326</v>
      </c>
      <c r="BX32" s="133" t="s">
        <v>327</v>
      </c>
      <c r="BY32" s="133" t="s">
        <v>328</v>
      </c>
      <c r="BZ32" s="133" t="s">
        <v>329</v>
      </c>
      <c r="CA32" s="133" t="s">
        <v>330</v>
      </c>
      <c r="CB32" s="133" t="s">
        <v>331</v>
      </c>
      <c r="CC32" s="133" t="s">
        <v>332</v>
      </c>
      <c r="CD32" s="133" t="s">
        <v>333</v>
      </c>
    </row>
    <row r="33" spans="1:82" x14ac:dyDescent="0.25">
      <c r="A33" s="134" t="s">
        <v>108</v>
      </c>
      <c r="B33" s="135">
        <v>265467</v>
      </c>
      <c r="C33" s="135">
        <v>264865</v>
      </c>
      <c r="D33" s="135">
        <v>261004</v>
      </c>
      <c r="E33" s="135">
        <v>265522</v>
      </c>
      <c r="F33" s="135">
        <v>267979</v>
      </c>
      <c r="G33" s="135">
        <v>259125</v>
      </c>
      <c r="H33" s="135">
        <v>266091</v>
      </c>
      <c r="I33" s="135">
        <v>266384</v>
      </c>
      <c r="J33" s="135">
        <v>266441</v>
      </c>
      <c r="K33" s="135">
        <v>255270</v>
      </c>
      <c r="L33" s="135">
        <v>269753</v>
      </c>
      <c r="M33" s="135">
        <v>263683</v>
      </c>
      <c r="N33" s="135">
        <v>260915</v>
      </c>
      <c r="O33" s="135">
        <v>259554</v>
      </c>
      <c r="P33" s="135">
        <v>268077</v>
      </c>
      <c r="Q33" s="135">
        <v>262331</v>
      </c>
      <c r="R33" s="135">
        <v>269857</v>
      </c>
      <c r="S33" s="135">
        <v>273409</v>
      </c>
      <c r="T33" s="135">
        <v>266714</v>
      </c>
      <c r="U33" s="135">
        <v>270615</v>
      </c>
      <c r="V33" s="135">
        <v>269489</v>
      </c>
      <c r="W33" s="135">
        <v>260553</v>
      </c>
      <c r="X33" s="135">
        <v>264207</v>
      </c>
      <c r="Y33" s="135">
        <v>261057</v>
      </c>
      <c r="Z33" s="135">
        <v>259706</v>
      </c>
      <c r="AA33" s="135">
        <v>268939</v>
      </c>
      <c r="AB33" s="135">
        <v>262607</v>
      </c>
      <c r="AC33" s="135">
        <v>267758</v>
      </c>
      <c r="AD33" s="135">
        <v>260532</v>
      </c>
      <c r="AE33" s="135">
        <v>263840</v>
      </c>
      <c r="AF33" s="135">
        <v>270538</v>
      </c>
      <c r="AG33" s="135">
        <v>262992</v>
      </c>
      <c r="AH33" s="135">
        <v>268346</v>
      </c>
      <c r="AI33" s="135">
        <v>271925</v>
      </c>
      <c r="AJ33" s="135">
        <v>265275</v>
      </c>
      <c r="AK33" s="135">
        <v>258810</v>
      </c>
      <c r="AL33" s="135">
        <v>264994</v>
      </c>
      <c r="AM33" s="135">
        <v>268453</v>
      </c>
      <c r="AN33" s="135">
        <v>264594</v>
      </c>
      <c r="AO33" s="135">
        <v>273636</v>
      </c>
      <c r="AP33" s="135">
        <v>266500</v>
      </c>
      <c r="AQ33" s="135">
        <v>263993</v>
      </c>
      <c r="AR33" s="135">
        <v>269830</v>
      </c>
      <c r="AS33" s="135">
        <v>268144</v>
      </c>
      <c r="AT33" s="135">
        <v>262439</v>
      </c>
      <c r="AU33" s="135">
        <v>268771</v>
      </c>
      <c r="AV33" s="135">
        <v>270735</v>
      </c>
      <c r="AW33" s="135">
        <v>261795</v>
      </c>
      <c r="AX33" s="135">
        <v>266828</v>
      </c>
      <c r="AY33" s="135">
        <v>264619</v>
      </c>
      <c r="AZ33" s="135">
        <v>264650</v>
      </c>
      <c r="BA33" s="135">
        <v>265212</v>
      </c>
      <c r="BB33" s="135">
        <v>259279</v>
      </c>
      <c r="BC33" s="135">
        <v>261584</v>
      </c>
      <c r="BD33" s="135">
        <v>262742</v>
      </c>
      <c r="BE33" s="135">
        <v>271504</v>
      </c>
      <c r="BF33" s="135">
        <v>260225</v>
      </c>
      <c r="BG33" s="135">
        <v>264108</v>
      </c>
      <c r="BH33" s="135">
        <v>277286</v>
      </c>
      <c r="BI33" s="135">
        <v>261505</v>
      </c>
      <c r="BJ33" s="135">
        <v>267519</v>
      </c>
      <c r="BK33" s="135">
        <v>264105</v>
      </c>
      <c r="BL33" s="135">
        <v>266250</v>
      </c>
      <c r="BM33" s="135">
        <v>267101</v>
      </c>
      <c r="BN33" s="135">
        <v>263737</v>
      </c>
      <c r="BO33" s="135">
        <v>266241</v>
      </c>
      <c r="BP33" s="135">
        <v>270251</v>
      </c>
      <c r="BQ33" s="135">
        <v>262422</v>
      </c>
      <c r="BR33" s="135">
        <v>259897</v>
      </c>
      <c r="BS33" s="135">
        <v>263349</v>
      </c>
      <c r="BT33" s="135">
        <v>262537</v>
      </c>
      <c r="BU33" s="135">
        <v>262214</v>
      </c>
      <c r="BV33" s="135">
        <v>260542</v>
      </c>
      <c r="BW33" s="135">
        <v>267380</v>
      </c>
      <c r="BX33" s="135">
        <v>268142</v>
      </c>
      <c r="BY33" s="135">
        <v>259295</v>
      </c>
      <c r="BZ33" s="135">
        <v>260247</v>
      </c>
      <c r="CA33" s="135">
        <v>270678</v>
      </c>
      <c r="CB33" s="135">
        <v>268842</v>
      </c>
      <c r="CC33" s="135">
        <v>266478</v>
      </c>
      <c r="CD33" s="135">
        <v>266187</v>
      </c>
    </row>
    <row r="34" spans="1:82" x14ac:dyDescent="0.25">
      <c r="A34" s="134" t="s">
        <v>109</v>
      </c>
      <c r="B34" s="135">
        <v>150838</v>
      </c>
      <c r="C34" s="135">
        <v>149421</v>
      </c>
      <c r="D34" s="135">
        <v>150027</v>
      </c>
      <c r="E34" s="135">
        <v>153556</v>
      </c>
      <c r="F34" s="135">
        <v>152548</v>
      </c>
      <c r="G34" s="135">
        <v>149759</v>
      </c>
      <c r="H34" s="135">
        <v>150750</v>
      </c>
      <c r="I34" s="135">
        <v>152250</v>
      </c>
      <c r="J34" s="135">
        <v>152097</v>
      </c>
      <c r="K34" s="135">
        <v>153746</v>
      </c>
      <c r="L34" s="135">
        <v>150246</v>
      </c>
      <c r="M34" s="135">
        <v>146420</v>
      </c>
      <c r="N34" s="135">
        <v>150387</v>
      </c>
      <c r="O34" s="135">
        <v>155716</v>
      </c>
      <c r="P34" s="135">
        <v>153115</v>
      </c>
      <c r="Q34" s="135">
        <v>148467</v>
      </c>
      <c r="R34" s="135">
        <v>150871</v>
      </c>
      <c r="S34" s="135">
        <v>148389</v>
      </c>
      <c r="T34" s="135">
        <v>153205</v>
      </c>
      <c r="U34" s="135">
        <v>152164</v>
      </c>
      <c r="V34" s="135">
        <v>147271</v>
      </c>
      <c r="W34" s="135">
        <v>149941</v>
      </c>
      <c r="X34" s="135">
        <v>151892</v>
      </c>
      <c r="Y34" s="135">
        <v>154028</v>
      </c>
      <c r="Z34" s="135">
        <v>151380</v>
      </c>
      <c r="AA34" s="135">
        <v>149072</v>
      </c>
      <c r="AB34" s="135">
        <v>147725</v>
      </c>
      <c r="AC34" s="135">
        <v>149770</v>
      </c>
      <c r="AD34" s="135">
        <v>152658</v>
      </c>
      <c r="AE34" s="135">
        <v>153794</v>
      </c>
      <c r="AF34" s="135">
        <v>152054</v>
      </c>
      <c r="AG34" s="135">
        <v>147161</v>
      </c>
      <c r="AH34" s="135">
        <v>153455</v>
      </c>
      <c r="AI34" s="135">
        <v>154040</v>
      </c>
      <c r="AJ34" s="135">
        <v>152419</v>
      </c>
      <c r="AK34" s="135">
        <v>151495</v>
      </c>
      <c r="AL34" s="135">
        <v>146916</v>
      </c>
      <c r="AM34" s="135">
        <v>149659</v>
      </c>
      <c r="AN34" s="135">
        <v>151402</v>
      </c>
      <c r="AO34" s="135">
        <v>146597</v>
      </c>
      <c r="AP34" s="135">
        <v>150617</v>
      </c>
      <c r="AQ34" s="135">
        <v>155028</v>
      </c>
      <c r="AR34" s="135">
        <v>150319</v>
      </c>
      <c r="AS34" s="135">
        <v>149073</v>
      </c>
      <c r="AT34" s="135">
        <v>148067</v>
      </c>
      <c r="AU34" s="135">
        <v>150583</v>
      </c>
      <c r="AV34" s="135">
        <v>149199</v>
      </c>
      <c r="AW34" s="135">
        <v>148519</v>
      </c>
      <c r="AX34" s="135">
        <v>147843</v>
      </c>
      <c r="AY34" s="135">
        <v>151830</v>
      </c>
      <c r="AZ34" s="135">
        <v>152073</v>
      </c>
      <c r="BA34" s="135">
        <v>152119</v>
      </c>
      <c r="BB34" s="135">
        <v>149805</v>
      </c>
      <c r="BC34" s="135">
        <v>150869</v>
      </c>
      <c r="BD34" s="135">
        <v>151298</v>
      </c>
      <c r="BE34" s="135">
        <v>150337</v>
      </c>
      <c r="BF34" s="135">
        <v>151169</v>
      </c>
      <c r="BG34" s="135">
        <v>154812</v>
      </c>
      <c r="BH34" s="135">
        <v>149602</v>
      </c>
      <c r="BI34" s="135">
        <v>149402</v>
      </c>
      <c r="BJ34" s="135">
        <v>147561</v>
      </c>
      <c r="BK34" s="135">
        <v>154255</v>
      </c>
      <c r="BL34" s="135">
        <v>150532</v>
      </c>
      <c r="BM34" s="135">
        <v>151129</v>
      </c>
      <c r="BN34" s="135">
        <v>153348</v>
      </c>
      <c r="BO34" s="135">
        <v>142276</v>
      </c>
      <c r="BP34" s="135">
        <v>150519</v>
      </c>
      <c r="BQ34" s="135">
        <v>148929</v>
      </c>
      <c r="BR34" s="135">
        <v>152008</v>
      </c>
      <c r="BS34" s="135">
        <v>152452</v>
      </c>
      <c r="BT34" s="135">
        <v>151407</v>
      </c>
      <c r="BU34" s="135">
        <v>150687</v>
      </c>
      <c r="BV34" s="135">
        <v>153100</v>
      </c>
      <c r="BW34" s="135">
        <v>152254</v>
      </c>
      <c r="BX34" s="135">
        <v>154842</v>
      </c>
      <c r="BY34" s="135">
        <v>152922</v>
      </c>
      <c r="BZ34" s="135">
        <v>155789</v>
      </c>
      <c r="CA34" s="135">
        <v>149903</v>
      </c>
      <c r="CB34" s="135">
        <v>150047</v>
      </c>
      <c r="CC34" s="135">
        <v>150532</v>
      </c>
      <c r="CD34" s="135">
        <v>149192</v>
      </c>
    </row>
    <row r="35" spans="1:82" x14ac:dyDescent="0.25">
      <c r="A35" s="134" t="s">
        <v>110</v>
      </c>
      <c r="B35" s="135">
        <v>314338</v>
      </c>
      <c r="C35" s="135">
        <v>308002</v>
      </c>
      <c r="D35" s="135">
        <v>316636</v>
      </c>
      <c r="E35" s="135">
        <v>316260</v>
      </c>
      <c r="F35" s="135">
        <v>312186</v>
      </c>
      <c r="G35" s="135">
        <v>314944</v>
      </c>
      <c r="H35" s="135">
        <v>318041</v>
      </c>
      <c r="I35" s="135">
        <v>313673</v>
      </c>
      <c r="J35" s="135">
        <v>319303</v>
      </c>
      <c r="K35" s="135">
        <v>315749</v>
      </c>
      <c r="L35" s="135">
        <v>309728</v>
      </c>
      <c r="M35" s="135">
        <v>320272</v>
      </c>
      <c r="N35" s="135">
        <v>317823</v>
      </c>
      <c r="O35" s="135">
        <v>313272</v>
      </c>
      <c r="P35" s="135">
        <v>310157</v>
      </c>
      <c r="Q35" s="135">
        <v>315764</v>
      </c>
      <c r="R35" s="135">
        <v>315944</v>
      </c>
      <c r="S35" s="135">
        <v>310180</v>
      </c>
      <c r="T35" s="135">
        <v>311144</v>
      </c>
      <c r="U35" s="135">
        <v>303303</v>
      </c>
      <c r="V35" s="135">
        <v>310511</v>
      </c>
      <c r="W35" s="135">
        <v>311113</v>
      </c>
      <c r="X35" s="135">
        <v>314408</v>
      </c>
      <c r="Y35" s="135">
        <v>317838</v>
      </c>
      <c r="Z35" s="135">
        <v>313209</v>
      </c>
      <c r="AA35" s="135">
        <v>315238</v>
      </c>
      <c r="AB35" s="135">
        <v>319374</v>
      </c>
      <c r="AC35" s="135">
        <v>311688</v>
      </c>
      <c r="AD35" s="135">
        <v>314535</v>
      </c>
      <c r="AE35" s="135">
        <v>314218</v>
      </c>
      <c r="AF35" s="135">
        <v>313895</v>
      </c>
      <c r="AG35" s="135">
        <v>316156</v>
      </c>
      <c r="AH35" s="135">
        <v>315045</v>
      </c>
      <c r="AI35" s="135">
        <v>314033</v>
      </c>
      <c r="AJ35" s="135">
        <v>312989</v>
      </c>
      <c r="AK35" s="135">
        <v>311185</v>
      </c>
      <c r="AL35" s="135">
        <v>314189</v>
      </c>
      <c r="AM35" s="135">
        <v>316115</v>
      </c>
      <c r="AN35" s="135">
        <v>317049</v>
      </c>
      <c r="AO35" s="135">
        <v>312978</v>
      </c>
      <c r="AP35" s="135">
        <v>317080</v>
      </c>
      <c r="AQ35" s="135">
        <v>311155</v>
      </c>
      <c r="AR35" s="135">
        <v>317084</v>
      </c>
      <c r="AS35" s="135">
        <v>315273</v>
      </c>
      <c r="AT35" s="135">
        <v>314659</v>
      </c>
      <c r="AU35" s="135">
        <v>318933</v>
      </c>
      <c r="AV35" s="135">
        <v>308667</v>
      </c>
      <c r="AW35" s="135">
        <v>314897</v>
      </c>
      <c r="AX35" s="135">
        <v>315241</v>
      </c>
      <c r="AY35" s="135">
        <v>317234</v>
      </c>
      <c r="AZ35" s="135">
        <v>315907</v>
      </c>
      <c r="BA35" s="135">
        <v>312751</v>
      </c>
      <c r="BB35" s="135">
        <v>317662</v>
      </c>
      <c r="BC35" s="135">
        <v>317945</v>
      </c>
      <c r="BD35" s="135">
        <v>314219</v>
      </c>
      <c r="BE35" s="135">
        <v>310466</v>
      </c>
      <c r="BF35" s="135">
        <v>313548</v>
      </c>
      <c r="BG35" s="135">
        <v>313964</v>
      </c>
      <c r="BH35" s="135">
        <v>307155</v>
      </c>
      <c r="BI35" s="135">
        <v>314941</v>
      </c>
      <c r="BJ35" s="135">
        <v>311206</v>
      </c>
      <c r="BK35" s="135">
        <v>310830</v>
      </c>
      <c r="BL35" s="135">
        <v>315360</v>
      </c>
      <c r="BM35" s="135">
        <v>316708</v>
      </c>
      <c r="BN35" s="135">
        <v>319515</v>
      </c>
      <c r="BO35" s="135">
        <v>313090</v>
      </c>
      <c r="BP35" s="135">
        <v>313017</v>
      </c>
      <c r="BQ35" s="135">
        <v>320654</v>
      </c>
      <c r="BR35" s="135">
        <v>318089</v>
      </c>
      <c r="BS35" s="135">
        <v>312279</v>
      </c>
      <c r="BT35" s="135">
        <v>313324</v>
      </c>
      <c r="BU35" s="135">
        <v>315580</v>
      </c>
      <c r="BV35" s="135">
        <v>306837</v>
      </c>
      <c r="BW35" s="135">
        <v>313355</v>
      </c>
      <c r="BX35" s="135">
        <v>310680</v>
      </c>
      <c r="BY35" s="135">
        <v>312131</v>
      </c>
      <c r="BZ35" s="135">
        <v>309630</v>
      </c>
      <c r="CA35" s="135">
        <v>315177</v>
      </c>
      <c r="CB35" s="135">
        <v>313422</v>
      </c>
      <c r="CC35" s="135">
        <v>308231</v>
      </c>
      <c r="CD35" s="135">
        <v>310979</v>
      </c>
    </row>
    <row r="36" spans="1:82" x14ac:dyDescent="0.25">
      <c r="A36" s="134" t="s">
        <v>111</v>
      </c>
      <c r="B36" s="135">
        <v>129521</v>
      </c>
      <c r="C36" s="135">
        <v>132398</v>
      </c>
      <c r="D36" s="135">
        <v>131348</v>
      </c>
      <c r="E36" s="135">
        <v>127677</v>
      </c>
      <c r="F36" s="135">
        <v>130624</v>
      </c>
      <c r="G36" s="135">
        <v>126918</v>
      </c>
      <c r="H36" s="135">
        <v>127944</v>
      </c>
      <c r="I36" s="135">
        <v>133356</v>
      </c>
      <c r="J36" s="135">
        <v>127743</v>
      </c>
      <c r="K36" s="135">
        <v>127119</v>
      </c>
      <c r="L36" s="135">
        <v>129914</v>
      </c>
      <c r="M36" s="135">
        <v>127831</v>
      </c>
      <c r="N36" s="135">
        <v>131014</v>
      </c>
      <c r="O36" s="135">
        <v>130443</v>
      </c>
      <c r="P36" s="135">
        <v>132328</v>
      </c>
      <c r="Q36" s="135">
        <v>130151</v>
      </c>
      <c r="R36" s="135">
        <v>128885</v>
      </c>
      <c r="S36" s="135">
        <v>128549</v>
      </c>
      <c r="T36" s="135">
        <v>128331</v>
      </c>
      <c r="U36" s="135">
        <v>133171</v>
      </c>
      <c r="V36" s="135">
        <v>129976</v>
      </c>
      <c r="W36" s="135">
        <v>129061</v>
      </c>
      <c r="X36" s="135">
        <v>128777</v>
      </c>
      <c r="Y36" s="135">
        <v>126171</v>
      </c>
      <c r="Z36" s="135">
        <v>131995</v>
      </c>
      <c r="AA36" s="135">
        <v>129053</v>
      </c>
      <c r="AB36" s="135">
        <v>128417</v>
      </c>
      <c r="AC36" s="135">
        <v>132021</v>
      </c>
      <c r="AD36" s="135">
        <v>128004</v>
      </c>
      <c r="AE36" s="135">
        <v>130392</v>
      </c>
      <c r="AF36" s="135">
        <v>123283</v>
      </c>
      <c r="AG36" s="135">
        <v>129048</v>
      </c>
      <c r="AH36" s="135">
        <v>130832</v>
      </c>
      <c r="AI36" s="135">
        <v>128324</v>
      </c>
      <c r="AJ36" s="135">
        <v>131158</v>
      </c>
      <c r="AK36" s="135">
        <v>130546</v>
      </c>
      <c r="AL36" s="135">
        <v>130218</v>
      </c>
      <c r="AM36" s="135">
        <v>130640</v>
      </c>
      <c r="AN36" s="135">
        <v>127388</v>
      </c>
      <c r="AO36" s="135">
        <v>127524</v>
      </c>
      <c r="AP36" s="135">
        <v>129425</v>
      </c>
      <c r="AQ36" s="135">
        <v>129171</v>
      </c>
      <c r="AR36" s="135">
        <v>129045</v>
      </c>
      <c r="AS36" s="135">
        <v>127416</v>
      </c>
      <c r="AT36" s="135">
        <v>133467</v>
      </c>
      <c r="AU36" s="135">
        <v>129544</v>
      </c>
      <c r="AV36" s="135">
        <v>128702</v>
      </c>
      <c r="AW36" s="135">
        <v>126901</v>
      </c>
      <c r="AX36" s="135">
        <v>129513</v>
      </c>
      <c r="AY36" s="135">
        <v>125751</v>
      </c>
      <c r="AZ36" s="135">
        <v>129794</v>
      </c>
      <c r="BA36" s="135">
        <v>129112</v>
      </c>
      <c r="BB36" s="135">
        <v>129938</v>
      </c>
      <c r="BC36" s="135">
        <v>127395</v>
      </c>
      <c r="BD36" s="135">
        <v>134718</v>
      </c>
      <c r="BE36" s="135">
        <v>131575</v>
      </c>
      <c r="BF36" s="135">
        <v>128619</v>
      </c>
      <c r="BG36" s="135">
        <v>130726</v>
      </c>
      <c r="BH36" s="135">
        <v>128968</v>
      </c>
      <c r="BI36" s="135">
        <v>127282</v>
      </c>
      <c r="BJ36" s="135">
        <v>128115</v>
      </c>
      <c r="BK36" s="135">
        <v>131417</v>
      </c>
      <c r="BL36" s="135">
        <v>129136</v>
      </c>
      <c r="BM36" s="135">
        <v>131019</v>
      </c>
      <c r="BN36" s="135">
        <v>126461</v>
      </c>
      <c r="BO36" s="135">
        <v>129502</v>
      </c>
      <c r="BP36" s="135">
        <v>128543</v>
      </c>
      <c r="BQ36" s="135">
        <v>130624</v>
      </c>
      <c r="BR36" s="135">
        <v>132267</v>
      </c>
      <c r="BS36" s="135">
        <v>127430</v>
      </c>
      <c r="BT36" s="135">
        <v>131222</v>
      </c>
      <c r="BU36" s="135">
        <v>130867</v>
      </c>
      <c r="BV36" s="135">
        <v>130319</v>
      </c>
      <c r="BW36" s="135">
        <v>125964</v>
      </c>
      <c r="BX36" s="135">
        <v>133677</v>
      </c>
      <c r="BY36" s="135">
        <v>130354</v>
      </c>
      <c r="BZ36" s="135">
        <v>128141</v>
      </c>
      <c r="CA36" s="135">
        <v>124875</v>
      </c>
      <c r="CB36" s="135">
        <v>128335</v>
      </c>
      <c r="CC36" s="135">
        <v>131754</v>
      </c>
      <c r="CD36" s="135">
        <v>131426</v>
      </c>
    </row>
    <row r="37" spans="1:82" x14ac:dyDescent="0.25">
      <c r="B37" s="138">
        <f>(4/80*SUM(C37:CD37))^0.5</f>
        <v>8195.7593089353231</v>
      </c>
      <c r="C37">
        <f>(C33-$B33)^2</f>
        <v>362404</v>
      </c>
      <c r="D37">
        <f t="shared" ref="D37:BO37" si="4">(D33-$B33)^2</f>
        <v>19918369</v>
      </c>
      <c r="E37">
        <f t="shared" si="4"/>
        <v>3025</v>
      </c>
      <c r="F37">
        <f t="shared" si="4"/>
        <v>6310144</v>
      </c>
      <c r="G37">
        <f t="shared" si="4"/>
        <v>40220964</v>
      </c>
      <c r="H37">
        <f t="shared" si="4"/>
        <v>389376</v>
      </c>
      <c r="I37">
        <f t="shared" si="4"/>
        <v>840889</v>
      </c>
      <c r="J37">
        <f t="shared" si="4"/>
        <v>948676</v>
      </c>
      <c r="K37">
        <f t="shared" si="4"/>
        <v>103978809</v>
      </c>
      <c r="L37">
        <f t="shared" si="4"/>
        <v>18369796</v>
      </c>
      <c r="M37">
        <f t="shared" si="4"/>
        <v>3182656</v>
      </c>
      <c r="N37">
        <f t="shared" si="4"/>
        <v>20720704</v>
      </c>
      <c r="O37">
        <f t="shared" si="4"/>
        <v>34963569</v>
      </c>
      <c r="P37">
        <f t="shared" si="4"/>
        <v>6812100</v>
      </c>
      <c r="Q37">
        <f t="shared" si="4"/>
        <v>9834496</v>
      </c>
      <c r="R37">
        <f t="shared" si="4"/>
        <v>19272100</v>
      </c>
      <c r="S37">
        <f t="shared" si="4"/>
        <v>63075364</v>
      </c>
      <c r="T37">
        <f t="shared" si="4"/>
        <v>1555009</v>
      </c>
      <c r="U37">
        <f t="shared" si="4"/>
        <v>26501904</v>
      </c>
      <c r="V37">
        <f t="shared" si="4"/>
        <v>16176484</v>
      </c>
      <c r="W37">
        <f t="shared" si="4"/>
        <v>24147396</v>
      </c>
      <c r="X37">
        <f t="shared" si="4"/>
        <v>1587600</v>
      </c>
      <c r="Y37">
        <f t="shared" si="4"/>
        <v>19448100</v>
      </c>
      <c r="Z37">
        <f t="shared" si="4"/>
        <v>33189121</v>
      </c>
      <c r="AA37">
        <f t="shared" si="4"/>
        <v>12054784</v>
      </c>
      <c r="AB37">
        <f t="shared" si="4"/>
        <v>8179600</v>
      </c>
      <c r="AC37">
        <f t="shared" si="4"/>
        <v>5248681</v>
      </c>
      <c r="AD37">
        <f t="shared" si="4"/>
        <v>24354225</v>
      </c>
      <c r="AE37">
        <f t="shared" si="4"/>
        <v>2647129</v>
      </c>
      <c r="AF37">
        <f t="shared" si="4"/>
        <v>25715041</v>
      </c>
      <c r="AG37">
        <f t="shared" si="4"/>
        <v>6125625</v>
      </c>
      <c r="AH37">
        <f t="shared" si="4"/>
        <v>8288641</v>
      </c>
      <c r="AI37">
        <f t="shared" si="4"/>
        <v>41705764</v>
      </c>
      <c r="AJ37">
        <f t="shared" si="4"/>
        <v>36864</v>
      </c>
      <c r="AK37">
        <f t="shared" si="4"/>
        <v>44315649</v>
      </c>
      <c r="AL37">
        <f t="shared" si="4"/>
        <v>223729</v>
      </c>
      <c r="AM37">
        <f t="shared" si="4"/>
        <v>8916196</v>
      </c>
      <c r="AN37">
        <f t="shared" si="4"/>
        <v>762129</v>
      </c>
      <c r="AO37">
        <f t="shared" si="4"/>
        <v>66732561</v>
      </c>
      <c r="AP37">
        <f t="shared" si="4"/>
        <v>1067089</v>
      </c>
      <c r="AQ37">
        <f t="shared" si="4"/>
        <v>2172676</v>
      </c>
      <c r="AR37">
        <f t="shared" si="4"/>
        <v>19035769</v>
      </c>
      <c r="AS37">
        <f t="shared" si="4"/>
        <v>7166329</v>
      </c>
      <c r="AT37">
        <f t="shared" si="4"/>
        <v>9168784</v>
      </c>
      <c r="AU37">
        <f t="shared" si="4"/>
        <v>10916416</v>
      </c>
      <c r="AV37">
        <f t="shared" si="4"/>
        <v>27751824</v>
      </c>
      <c r="AW37">
        <f t="shared" si="4"/>
        <v>13483584</v>
      </c>
      <c r="AX37">
        <f t="shared" si="4"/>
        <v>1852321</v>
      </c>
      <c r="AY37">
        <f t="shared" si="4"/>
        <v>719104</v>
      </c>
      <c r="AZ37">
        <f t="shared" si="4"/>
        <v>667489</v>
      </c>
      <c r="BA37">
        <f t="shared" si="4"/>
        <v>65025</v>
      </c>
      <c r="BB37">
        <f t="shared" si="4"/>
        <v>38291344</v>
      </c>
      <c r="BC37">
        <f t="shared" si="4"/>
        <v>15077689</v>
      </c>
      <c r="BD37">
        <f t="shared" si="4"/>
        <v>7425625</v>
      </c>
      <c r="BE37">
        <f t="shared" si="4"/>
        <v>36445369</v>
      </c>
      <c r="BF37">
        <f t="shared" si="4"/>
        <v>27478564</v>
      </c>
      <c r="BG37">
        <f t="shared" si="4"/>
        <v>1846881</v>
      </c>
      <c r="BH37">
        <f t="shared" si="4"/>
        <v>139688761</v>
      </c>
      <c r="BI37">
        <f t="shared" si="4"/>
        <v>15697444</v>
      </c>
      <c r="BJ37">
        <f t="shared" si="4"/>
        <v>4210704</v>
      </c>
      <c r="BK37">
        <f t="shared" si="4"/>
        <v>1855044</v>
      </c>
      <c r="BL37">
        <f t="shared" si="4"/>
        <v>613089</v>
      </c>
      <c r="BM37">
        <f t="shared" si="4"/>
        <v>2669956</v>
      </c>
      <c r="BN37">
        <f t="shared" si="4"/>
        <v>2992900</v>
      </c>
      <c r="BO37">
        <f t="shared" si="4"/>
        <v>599076</v>
      </c>
      <c r="BP37">
        <f t="shared" ref="BP37:CD37" si="5">(BP33-$B33)^2</f>
        <v>22886656</v>
      </c>
      <c r="BQ37">
        <f t="shared" si="5"/>
        <v>9272025</v>
      </c>
      <c r="BR37">
        <f t="shared" si="5"/>
        <v>31024900</v>
      </c>
      <c r="BS37">
        <f t="shared" si="5"/>
        <v>4485924</v>
      </c>
      <c r="BT37">
        <f t="shared" si="5"/>
        <v>8584900</v>
      </c>
      <c r="BU37">
        <f t="shared" si="5"/>
        <v>10582009</v>
      </c>
      <c r="BV37">
        <f t="shared" si="5"/>
        <v>24255625</v>
      </c>
      <c r="BW37">
        <f t="shared" si="5"/>
        <v>3659569</v>
      </c>
      <c r="BX37">
        <f t="shared" si="5"/>
        <v>7155625</v>
      </c>
      <c r="BY37">
        <f t="shared" si="5"/>
        <v>38093584</v>
      </c>
      <c r="BZ37">
        <f t="shared" si="5"/>
        <v>27248400</v>
      </c>
      <c r="CA37">
        <f t="shared" si="5"/>
        <v>27154521</v>
      </c>
      <c r="CB37">
        <f t="shared" si="5"/>
        <v>11390625</v>
      </c>
      <c r="CC37">
        <f t="shared" si="5"/>
        <v>1022121</v>
      </c>
      <c r="CD37">
        <f t="shared" si="5"/>
        <v>518400</v>
      </c>
    </row>
    <row r="38" spans="1:82" x14ac:dyDescent="0.25">
      <c r="B38">
        <f>(4/80*SUM(C38:CD38))^0.5</f>
        <v>4758.9641677575173</v>
      </c>
      <c r="C38">
        <f t="shared" ref="C38:BN38" si="6">(C34-$B34)^2</f>
        <v>2007889</v>
      </c>
      <c r="D38">
        <f t="shared" si="6"/>
        <v>657721</v>
      </c>
      <c r="E38">
        <f t="shared" si="6"/>
        <v>7387524</v>
      </c>
      <c r="F38">
        <f t="shared" si="6"/>
        <v>2924100</v>
      </c>
      <c r="G38">
        <f t="shared" si="6"/>
        <v>1164241</v>
      </c>
      <c r="H38">
        <f t="shared" si="6"/>
        <v>7744</v>
      </c>
      <c r="I38">
        <f t="shared" si="6"/>
        <v>1993744</v>
      </c>
      <c r="J38">
        <f t="shared" si="6"/>
        <v>1585081</v>
      </c>
      <c r="K38">
        <f t="shared" si="6"/>
        <v>8456464</v>
      </c>
      <c r="L38">
        <f t="shared" si="6"/>
        <v>350464</v>
      </c>
      <c r="M38">
        <f t="shared" si="6"/>
        <v>19518724</v>
      </c>
      <c r="N38">
        <f t="shared" si="6"/>
        <v>203401</v>
      </c>
      <c r="O38">
        <f t="shared" si="6"/>
        <v>23794884</v>
      </c>
      <c r="P38">
        <f t="shared" si="6"/>
        <v>5184729</v>
      </c>
      <c r="Q38">
        <f t="shared" si="6"/>
        <v>5621641</v>
      </c>
      <c r="R38">
        <f t="shared" si="6"/>
        <v>1089</v>
      </c>
      <c r="S38">
        <f t="shared" si="6"/>
        <v>5997601</v>
      </c>
      <c r="T38">
        <f t="shared" si="6"/>
        <v>5602689</v>
      </c>
      <c r="U38">
        <f t="shared" si="6"/>
        <v>1758276</v>
      </c>
      <c r="V38">
        <f t="shared" si="6"/>
        <v>12723489</v>
      </c>
      <c r="W38">
        <f t="shared" si="6"/>
        <v>804609</v>
      </c>
      <c r="X38">
        <f t="shared" si="6"/>
        <v>1110916</v>
      </c>
      <c r="Y38">
        <f t="shared" si="6"/>
        <v>10176100</v>
      </c>
      <c r="Z38">
        <f t="shared" si="6"/>
        <v>293764</v>
      </c>
      <c r="AA38">
        <f t="shared" si="6"/>
        <v>3118756</v>
      </c>
      <c r="AB38">
        <f t="shared" si="6"/>
        <v>9690769</v>
      </c>
      <c r="AC38">
        <f t="shared" si="6"/>
        <v>1140624</v>
      </c>
      <c r="AD38">
        <f t="shared" si="6"/>
        <v>3312400</v>
      </c>
      <c r="AE38">
        <f t="shared" si="6"/>
        <v>8737936</v>
      </c>
      <c r="AF38">
        <f t="shared" si="6"/>
        <v>1478656</v>
      </c>
      <c r="AG38">
        <f t="shared" si="6"/>
        <v>13520329</v>
      </c>
      <c r="AH38">
        <f t="shared" si="6"/>
        <v>6848689</v>
      </c>
      <c r="AI38">
        <f t="shared" si="6"/>
        <v>10252804</v>
      </c>
      <c r="AJ38">
        <f t="shared" si="6"/>
        <v>2499561</v>
      </c>
      <c r="AK38">
        <f t="shared" si="6"/>
        <v>431649</v>
      </c>
      <c r="AL38">
        <f t="shared" si="6"/>
        <v>15382084</v>
      </c>
      <c r="AM38">
        <f t="shared" si="6"/>
        <v>1390041</v>
      </c>
      <c r="AN38">
        <f t="shared" si="6"/>
        <v>318096</v>
      </c>
      <c r="AO38">
        <f t="shared" si="6"/>
        <v>17986081</v>
      </c>
      <c r="AP38">
        <f t="shared" si="6"/>
        <v>48841</v>
      </c>
      <c r="AQ38">
        <f t="shared" si="6"/>
        <v>17556100</v>
      </c>
      <c r="AR38">
        <f t="shared" si="6"/>
        <v>269361</v>
      </c>
      <c r="AS38">
        <f t="shared" si="6"/>
        <v>3115225</v>
      </c>
      <c r="AT38">
        <f t="shared" si="6"/>
        <v>7678441</v>
      </c>
      <c r="AU38">
        <f t="shared" si="6"/>
        <v>65025</v>
      </c>
      <c r="AV38">
        <f t="shared" si="6"/>
        <v>2686321</v>
      </c>
      <c r="AW38">
        <f t="shared" si="6"/>
        <v>5377761</v>
      </c>
      <c r="AX38">
        <f t="shared" si="6"/>
        <v>8970025</v>
      </c>
      <c r="AY38">
        <f t="shared" si="6"/>
        <v>984064</v>
      </c>
      <c r="AZ38">
        <f t="shared" si="6"/>
        <v>1525225</v>
      </c>
      <c r="BA38">
        <f t="shared" si="6"/>
        <v>1640961</v>
      </c>
      <c r="BB38">
        <f t="shared" si="6"/>
        <v>1067089</v>
      </c>
      <c r="BC38">
        <f t="shared" si="6"/>
        <v>961</v>
      </c>
      <c r="BD38">
        <f t="shared" si="6"/>
        <v>211600</v>
      </c>
      <c r="BE38">
        <f t="shared" si="6"/>
        <v>251001</v>
      </c>
      <c r="BF38">
        <f t="shared" si="6"/>
        <v>109561</v>
      </c>
      <c r="BG38">
        <f t="shared" si="6"/>
        <v>15792676</v>
      </c>
      <c r="BH38">
        <f t="shared" si="6"/>
        <v>1527696</v>
      </c>
      <c r="BI38">
        <f t="shared" si="6"/>
        <v>2062096</v>
      </c>
      <c r="BJ38">
        <f t="shared" si="6"/>
        <v>10738729</v>
      </c>
      <c r="BK38">
        <f t="shared" si="6"/>
        <v>11675889</v>
      </c>
      <c r="BL38">
        <f t="shared" si="6"/>
        <v>93636</v>
      </c>
      <c r="BM38">
        <f t="shared" si="6"/>
        <v>84681</v>
      </c>
      <c r="BN38">
        <f t="shared" si="6"/>
        <v>6300100</v>
      </c>
      <c r="BO38">
        <f t="shared" ref="BO38:CD38" si="7">(BO34-$B34)^2</f>
        <v>73307844</v>
      </c>
      <c r="BP38">
        <f t="shared" si="7"/>
        <v>101761</v>
      </c>
      <c r="BQ38">
        <f t="shared" si="7"/>
        <v>3644281</v>
      </c>
      <c r="BR38">
        <f t="shared" si="7"/>
        <v>1368900</v>
      </c>
      <c r="BS38">
        <f t="shared" si="7"/>
        <v>2604996</v>
      </c>
      <c r="BT38">
        <f t="shared" si="7"/>
        <v>323761</v>
      </c>
      <c r="BU38">
        <f t="shared" si="7"/>
        <v>22801</v>
      </c>
      <c r="BV38">
        <f t="shared" si="7"/>
        <v>5116644</v>
      </c>
      <c r="BW38">
        <f t="shared" si="7"/>
        <v>2005056</v>
      </c>
      <c r="BX38">
        <f t="shared" si="7"/>
        <v>16032016</v>
      </c>
      <c r="BY38">
        <f t="shared" si="7"/>
        <v>4343056</v>
      </c>
      <c r="BZ38">
        <f t="shared" si="7"/>
        <v>24512401</v>
      </c>
      <c r="CA38">
        <f t="shared" si="7"/>
        <v>874225</v>
      </c>
      <c r="CB38">
        <f t="shared" si="7"/>
        <v>625681</v>
      </c>
      <c r="CC38">
        <f t="shared" si="7"/>
        <v>93636</v>
      </c>
      <c r="CD38">
        <f t="shared" si="7"/>
        <v>2709316</v>
      </c>
    </row>
    <row r="39" spans="1:82" x14ac:dyDescent="0.25">
      <c r="B39">
        <f>(4/80*SUM(C39:CD39))^0.5</f>
        <v>6667.9170135807781</v>
      </c>
      <c r="C39">
        <f t="shared" ref="C39:BN39" si="8">(C35-$B35)^2</f>
        <v>40144896</v>
      </c>
      <c r="D39">
        <f t="shared" si="8"/>
        <v>5280804</v>
      </c>
      <c r="E39">
        <f t="shared" si="8"/>
        <v>3694084</v>
      </c>
      <c r="F39">
        <f t="shared" si="8"/>
        <v>4631104</v>
      </c>
      <c r="G39">
        <f t="shared" si="8"/>
        <v>367236</v>
      </c>
      <c r="H39">
        <f t="shared" si="8"/>
        <v>13712209</v>
      </c>
      <c r="I39">
        <f t="shared" si="8"/>
        <v>442225</v>
      </c>
      <c r="J39">
        <f t="shared" si="8"/>
        <v>24651225</v>
      </c>
      <c r="K39">
        <f t="shared" si="8"/>
        <v>1990921</v>
      </c>
      <c r="L39">
        <f t="shared" si="8"/>
        <v>21252100</v>
      </c>
      <c r="M39">
        <f t="shared" si="8"/>
        <v>35212356</v>
      </c>
      <c r="N39">
        <f t="shared" si="8"/>
        <v>12145225</v>
      </c>
      <c r="O39">
        <f t="shared" si="8"/>
        <v>1136356</v>
      </c>
      <c r="P39">
        <f t="shared" si="8"/>
        <v>17480761</v>
      </c>
      <c r="Q39">
        <f t="shared" si="8"/>
        <v>2033476</v>
      </c>
      <c r="R39">
        <f t="shared" si="8"/>
        <v>2579236</v>
      </c>
      <c r="S39">
        <f t="shared" si="8"/>
        <v>17288964</v>
      </c>
      <c r="T39">
        <f t="shared" si="8"/>
        <v>10201636</v>
      </c>
      <c r="U39">
        <f t="shared" si="8"/>
        <v>121771225</v>
      </c>
      <c r="V39">
        <f t="shared" si="8"/>
        <v>14645929</v>
      </c>
      <c r="W39">
        <f t="shared" si="8"/>
        <v>10400625</v>
      </c>
      <c r="X39">
        <f t="shared" si="8"/>
        <v>4900</v>
      </c>
      <c r="Y39">
        <f t="shared" si="8"/>
        <v>12250000</v>
      </c>
      <c r="Z39">
        <f t="shared" si="8"/>
        <v>1274641</v>
      </c>
      <c r="AA39">
        <f t="shared" si="8"/>
        <v>810000</v>
      </c>
      <c r="AB39">
        <f t="shared" si="8"/>
        <v>25361296</v>
      </c>
      <c r="AC39">
        <f t="shared" si="8"/>
        <v>7022500</v>
      </c>
      <c r="AD39">
        <f t="shared" si="8"/>
        <v>38809</v>
      </c>
      <c r="AE39">
        <f t="shared" si="8"/>
        <v>14400</v>
      </c>
      <c r="AF39">
        <f t="shared" si="8"/>
        <v>196249</v>
      </c>
      <c r="AG39">
        <f t="shared" si="8"/>
        <v>3305124</v>
      </c>
      <c r="AH39">
        <f t="shared" si="8"/>
        <v>499849</v>
      </c>
      <c r="AI39">
        <f t="shared" si="8"/>
        <v>93025</v>
      </c>
      <c r="AJ39">
        <f t="shared" si="8"/>
        <v>1819801</v>
      </c>
      <c r="AK39">
        <f t="shared" si="8"/>
        <v>9941409</v>
      </c>
      <c r="AL39">
        <f t="shared" si="8"/>
        <v>22201</v>
      </c>
      <c r="AM39">
        <f t="shared" si="8"/>
        <v>3157729</v>
      </c>
      <c r="AN39">
        <f t="shared" si="8"/>
        <v>7349521</v>
      </c>
      <c r="AO39">
        <f t="shared" si="8"/>
        <v>1849600</v>
      </c>
      <c r="AP39">
        <f t="shared" si="8"/>
        <v>7518564</v>
      </c>
      <c r="AQ39">
        <f t="shared" si="8"/>
        <v>10131489</v>
      </c>
      <c r="AR39">
        <f t="shared" si="8"/>
        <v>7540516</v>
      </c>
      <c r="AS39">
        <f t="shared" si="8"/>
        <v>874225</v>
      </c>
      <c r="AT39">
        <f t="shared" si="8"/>
        <v>103041</v>
      </c>
      <c r="AU39">
        <f t="shared" si="8"/>
        <v>21114025</v>
      </c>
      <c r="AV39">
        <f t="shared" si="8"/>
        <v>32160241</v>
      </c>
      <c r="AW39">
        <f t="shared" si="8"/>
        <v>312481</v>
      </c>
      <c r="AX39">
        <f t="shared" si="8"/>
        <v>815409</v>
      </c>
      <c r="AY39">
        <f t="shared" si="8"/>
        <v>8386816</v>
      </c>
      <c r="AZ39">
        <f t="shared" si="8"/>
        <v>2461761</v>
      </c>
      <c r="BA39">
        <f t="shared" si="8"/>
        <v>2518569</v>
      </c>
      <c r="BB39">
        <f t="shared" si="8"/>
        <v>11048976</v>
      </c>
      <c r="BC39">
        <f t="shared" si="8"/>
        <v>13010449</v>
      </c>
      <c r="BD39">
        <f t="shared" si="8"/>
        <v>14161</v>
      </c>
      <c r="BE39">
        <f t="shared" si="8"/>
        <v>14992384</v>
      </c>
      <c r="BF39">
        <f t="shared" si="8"/>
        <v>624100</v>
      </c>
      <c r="BG39">
        <f t="shared" si="8"/>
        <v>139876</v>
      </c>
      <c r="BH39">
        <f t="shared" si="8"/>
        <v>51595489</v>
      </c>
      <c r="BI39">
        <f t="shared" si="8"/>
        <v>363609</v>
      </c>
      <c r="BJ39">
        <f t="shared" si="8"/>
        <v>9809424</v>
      </c>
      <c r="BK39">
        <f t="shared" si="8"/>
        <v>12306064</v>
      </c>
      <c r="BL39">
        <f t="shared" si="8"/>
        <v>1044484</v>
      </c>
      <c r="BM39">
        <f t="shared" si="8"/>
        <v>5616900</v>
      </c>
      <c r="BN39">
        <f t="shared" si="8"/>
        <v>26801329</v>
      </c>
      <c r="BO39">
        <f t="shared" ref="BO39:CD39" si="9">(BO35-$B35)^2</f>
        <v>1557504</v>
      </c>
      <c r="BP39">
        <f t="shared" si="9"/>
        <v>1745041</v>
      </c>
      <c r="BQ39">
        <f t="shared" si="9"/>
        <v>39891856</v>
      </c>
      <c r="BR39">
        <f t="shared" si="9"/>
        <v>14070001</v>
      </c>
      <c r="BS39">
        <f t="shared" si="9"/>
        <v>4239481</v>
      </c>
      <c r="BT39">
        <f t="shared" si="9"/>
        <v>1028196</v>
      </c>
      <c r="BU39">
        <f t="shared" si="9"/>
        <v>1542564</v>
      </c>
      <c r="BV39">
        <f t="shared" si="9"/>
        <v>56265001</v>
      </c>
      <c r="BW39">
        <f t="shared" si="9"/>
        <v>966289</v>
      </c>
      <c r="BX39">
        <f t="shared" si="9"/>
        <v>13380964</v>
      </c>
      <c r="BY39">
        <f t="shared" si="9"/>
        <v>4870849</v>
      </c>
      <c r="BZ39">
        <f t="shared" si="9"/>
        <v>22165264</v>
      </c>
      <c r="CA39">
        <f t="shared" si="9"/>
        <v>703921</v>
      </c>
      <c r="CB39">
        <f t="shared" si="9"/>
        <v>839056</v>
      </c>
      <c r="CC39">
        <f t="shared" si="9"/>
        <v>37295449</v>
      </c>
      <c r="CD39">
        <f t="shared" si="9"/>
        <v>11282881</v>
      </c>
    </row>
    <row r="40" spans="1:82" x14ac:dyDescent="0.25">
      <c r="B40">
        <f>(4/80*SUM(C40:CD40))^0.5</f>
        <v>4193.3634233154653</v>
      </c>
      <c r="C40">
        <f t="shared" ref="C40:BN40" si="10">(C36-$B36)^2</f>
        <v>8277129</v>
      </c>
      <c r="D40">
        <f t="shared" si="10"/>
        <v>3337929</v>
      </c>
      <c r="E40">
        <f t="shared" si="10"/>
        <v>3400336</v>
      </c>
      <c r="F40">
        <f t="shared" si="10"/>
        <v>1216609</v>
      </c>
      <c r="G40">
        <f t="shared" si="10"/>
        <v>6775609</v>
      </c>
      <c r="H40">
        <f t="shared" si="10"/>
        <v>2486929</v>
      </c>
      <c r="I40">
        <f t="shared" si="10"/>
        <v>14707225</v>
      </c>
      <c r="J40">
        <f t="shared" si="10"/>
        <v>3161284</v>
      </c>
      <c r="K40">
        <f t="shared" si="10"/>
        <v>5769604</v>
      </c>
      <c r="L40">
        <f t="shared" si="10"/>
        <v>154449</v>
      </c>
      <c r="M40">
        <f t="shared" si="10"/>
        <v>2856100</v>
      </c>
      <c r="N40">
        <f t="shared" si="10"/>
        <v>2229049</v>
      </c>
      <c r="O40">
        <f t="shared" si="10"/>
        <v>850084</v>
      </c>
      <c r="P40">
        <f t="shared" si="10"/>
        <v>7879249</v>
      </c>
      <c r="Q40">
        <f t="shared" si="10"/>
        <v>396900</v>
      </c>
      <c r="R40">
        <f t="shared" si="10"/>
        <v>404496</v>
      </c>
      <c r="S40">
        <f t="shared" si="10"/>
        <v>944784</v>
      </c>
      <c r="T40">
        <f t="shared" si="10"/>
        <v>1416100</v>
      </c>
      <c r="U40">
        <f t="shared" si="10"/>
        <v>13322500</v>
      </c>
      <c r="V40">
        <f t="shared" si="10"/>
        <v>207025</v>
      </c>
      <c r="W40">
        <f t="shared" si="10"/>
        <v>211600</v>
      </c>
      <c r="X40">
        <f t="shared" si="10"/>
        <v>553536</v>
      </c>
      <c r="Y40">
        <f t="shared" si="10"/>
        <v>11222500</v>
      </c>
      <c r="Z40">
        <f t="shared" si="10"/>
        <v>6120676</v>
      </c>
      <c r="AA40">
        <f t="shared" si="10"/>
        <v>219024</v>
      </c>
      <c r="AB40">
        <f t="shared" si="10"/>
        <v>1218816</v>
      </c>
      <c r="AC40">
        <f t="shared" si="10"/>
        <v>6250000</v>
      </c>
      <c r="AD40">
        <f t="shared" si="10"/>
        <v>2301289</v>
      </c>
      <c r="AE40">
        <f t="shared" si="10"/>
        <v>758641</v>
      </c>
      <c r="AF40">
        <f t="shared" si="10"/>
        <v>38912644</v>
      </c>
      <c r="AG40">
        <f t="shared" si="10"/>
        <v>223729</v>
      </c>
      <c r="AH40">
        <f t="shared" si="10"/>
        <v>1718721</v>
      </c>
      <c r="AI40">
        <f t="shared" si="10"/>
        <v>1432809</v>
      </c>
      <c r="AJ40">
        <f t="shared" si="10"/>
        <v>2679769</v>
      </c>
      <c r="AK40">
        <f t="shared" si="10"/>
        <v>1050625</v>
      </c>
      <c r="AL40">
        <f t="shared" si="10"/>
        <v>485809</v>
      </c>
      <c r="AM40">
        <f t="shared" si="10"/>
        <v>1252161</v>
      </c>
      <c r="AN40">
        <f t="shared" si="10"/>
        <v>4549689</v>
      </c>
      <c r="AO40">
        <f t="shared" si="10"/>
        <v>3988009</v>
      </c>
      <c r="AP40">
        <f t="shared" si="10"/>
        <v>9216</v>
      </c>
      <c r="AQ40">
        <f t="shared" si="10"/>
        <v>122500</v>
      </c>
      <c r="AR40">
        <f t="shared" si="10"/>
        <v>226576</v>
      </c>
      <c r="AS40">
        <f t="shared" si="10"/>
        <v>4431025</v>
      </c>
      <c r="AT40">
        <f t="shared" si="10"/>
        <v>15570916</v>
      </c>
      <c r="AU40">
        <f t="shared" si="10"/>
        <v>529</v>
      </c>
      <c r="AV40">
        <f t="shared" si="10"/>
        <v>670761</v>
      </c>
      <c r="AW40">
        <f t="shared" si="10"/>
        <v>6864400</v>
      </c>
      <c r="AX40">
        <f t="shared" si="10"/>
        <v>64</v>
      </c>
      <c r="AY40">
        <f t="shared" si="10"/>
        <v>14212900</v>
      </c>
      <c r="AZ40">
        <f t="shared" si="10"/>
        <v>74529</v>
      </c>
      <c r="BA40">
        <f t="shared" si="10"/>
        <v>167281</v>
      </c>
      <c r="BB40">
        <f t="shared" si="10"/>
        <v>173889</v>
      </c>
      <c r="BC40">
        <f t="shared" si="10"/>
        <v>4519876</v>
      </c>
      <c r="BD40">
        <f t="shared" si="10"/>
        <v>27008809</v>
      </c>
      <c r="BE40">
        <f t="shared" si="10"/>
        <v>4218916</v>
      </c>
      <c r="BF40">
        <f t="shared" si="10"/>
        <v>813604</v>
      </c>
      <c r="BG40">
        <f t="shared" si="10"/>
        <v>1452025</v>
      </c>
      <c r="BH40">
        <f t="shared" si="10"/>
        <v>305809</v>
      </c>
      <c r="BI40">
        <f t="shared" si="10"/>
        <v>5013121</v>
      </c>
      <c r="BJ40">
        <f t="shared" si="10"/>
        <v>1976836</v>
      </c>
      <c r="BK40">
        <f t="shared" si="10"/>
        <v>3594816</v>
      </c>
      <c r="BL40">
        <f t="shared" si="10"/>
        <v>148225</v>
      </c>
      <c r="BM40">
        <f t="shared" si="10"/>
        <v>2244004</v>
      </c>
      <c r="BN40">
        <f t="shared" si="10"/>
        <v>9363600</v>
      </c>
      <c r="BO40">
        <f t="shared" ref="BO40:CD40" si="11">(BO36-$B36)^2</f>
        <v>361</v>
      </c>
      <c r="BP40">
        <f t="shared" si="11"/>
        <v>956484</v>
      </c>
      <c r="BQ40">
        <f t="shared" si="11"/>
        <v>1216609</v>
      </c>
      <c r="BR40">
        <f t="shared" si="11"/>
        <v>7540516</v>
      </c>
      <c r="BS40">
        <f t="shared" si="11"/>
        <v>4372281</v>
      </c>
      <c r="BT40">
        <f t="shared" si="11"/>
        <v>2893401</v>
      </c>
      <c r="BU40">
        <f t="shared" si="11"/>
        <v>1811716</v>
      </c>
      <c r="BV40">
        <f t="shared" si="11"/>
        <v>636804</v>
      </c>
      <c r="BW40">
        <f t="shared" si="11"/>
        <v>12652249</v>
      </c>
      <c r="BX40">
        <f t="shared" si="11"/>
        <v>17272336</v>
      </c>
      <c r="BY40">
        <f t="shared" si="11"/>
        <v>693889</v>
      </c>
      <c r="BZ40">
        <f t="shared" si="11"/>
        <v>1904400</v>
      </c>
      <c r="CA40">
        <f t="shared" si="11"/>
        <v>21585316</v>
      </c>
      <c r="CB40">
        <f t="shared" si="11"/>
        <v>1406596</v>
      </c>
      <c r="CC40">
        <f t="shared" si="11"/>
        <v>4986289</v>
      </c>
      <c r="CD40">
        <f t="shared" si="11"/>
        <v>3629025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C95D7-6938-4A6B-A2F8-CD69F4ED1F33}">
  <dimension ref="A1:M385"/>
  <sheetViews>
    <sheetView workbookViewId="0">
      <selection activeCell="A26" sqref="A26"/>
    </sheetView>
  </sheetViews>
  <sheetFormatPr defaultRowHeight="15" x14ac:dyDescent="0.25"/>
  <cols>
    <col min="6" max="6" width="14" bestFit="1" customWidth="1"/>
    <col min="7" max="7" width="37.28515625" bestFit="1" customWidth="1"/>
    <col min="8" max="8" width="37.28515625" customWidth="1"/>
    <col min="9" max="9" width="27.42578125" customWidth="1"/>
    <col min="11" max="11" width="35.7109375" bestFit="1" customWidth="1"/>
    <col min="12" max="12" width="19.5703125" customWidth="1"/>
    <col min="13" max="13" width="59.85546875" customWidth="1"/>
  </cols>
  <sheetData>
    <row r="1" spans="1:1" ht="23.25" x14ac:dyDescent="0.25">
      <c r="A1" s="60" t="s">
        <v>1491</v>
      </c>
    </row>
    <row r="3" spans="1:1" ht="30" x14ac:dyDescent="0.25">
      <c r="A3" s="61" t="s">
        <v>1492</v>
      </c>
    </row>
    <row r="5" spans="1:1" ht="18" x14ac:dyDescent="0.25">
      <c r="A5" s="62" t="s">
        <v>1493</v>
      </c>
    </row>
    <row r="6" spans="1:1" ht="18" x14ac:dyDescent="0.25">
      <c r="A6" s="62" t="s">
        <v>1494</v>
      </c>
    </row>
    <row r="7" spans="1:1" ht="18" x14ac:dyDescent="0.25">
      <c r="A7" s="62" t="s">
        <v>1495</v>
      </c>
    </row>
    <row r="8" spans="1:1" ht="18" x14ac:dyDescent="0.25">
      <c r="A8" s="62" t="s">
        <v>1496</v>
      </c>
    </row>
    <row r="9" spans="1:1" ht="18" x14ac:dyDescent="0.25">
      <c r="A9" s="62" t="s">
        <v>1497</v>
      </c>
    </row>
    <row r="10" spans="1:1" ht="18" x14ac:dyDescent="0.25">
      <c r="A10" s="62" t="s">
        <v>1498</v>
      </c>
    </row>
    <row r="12" spans="1:1" ht="17.25" x14ac:dyDescent="0.25">
      <c r="A12" s="63" t="s">
        <v>1499</v>
      </c>
    </row>
    <row r="14" spans="1:1" ht="18" x14ac:dyDescent="0.25">
      <c r="A14" s="64" t="s">
        <v>1500</v>
      </c>
    </row>
    <row r="15" spans="1:1" x14ac:dyDescent="0.25">
      <c r="A15" s="65" t="s">
        <v>1501</v>
      </c>
    </row>
    <row r="16" spans="1:1" ht="18" x14ac:dyDescent="0.25">
      <c r="A16" s="64" t="s">
        <v>1502</v>
      </c>
    </row>
    <row r="18" spans="1:13" ht="17.25" x14ac:dyDescent="0.25">
      <c r="A18" s="63" t="s">
        <v>1503</v>
      </c>
    </row>
    <row r="20" spans="1:13" ht="18" x14ac:dyDescent="0.25">
      <c r="A20" s="62" t="s">
        <v>1504</v>
      </c>
    </row>
    <row r="21" spans="1:13" ht="18" x14ac:dyDescent="0.25">
      <c r="A21" s="62" t="s">
        <v>1505</v>
      </c>
    </row>
    <row r="23" spans="1:13" x14ac:dyDescent="0.25">
      <c r="A23" s="66" t="s">
        <v>1506</v>
      </c>
    </row>
    <row r="26" spans="1:13" x14ac:dyDescent="0.25">
      <c r="A26" t="s">
        <v>337</v>
      </c>
      <c r="B26" t="s">
        <v>1507</v>
      </c>
      <c r="C26" t="s">
        <v>341</v>
      </c>
      <c r="D26" t="s">
        <v>1508</v>
      </c>
      <c r="E26" t="s">
        <v>1509</v>
      </c>
      <c r="F26" t="s">
        <v>1510</v>
      </c>
      <c r="G26" t="s">
        <v>1511</v>
      </c>
      <c r="H26" t="s">
        <v>1934</v>
      </c>
      <c r="I26" t="s">
        <v>1512</v>
      </c>
      <c r="J26" t="s">
        <v>1513</v>
      </c>
      <c r="K26" t="s">
        <v>1514</v>
      </c>
      <c r="L26" t="s">
        <v>1935</v>
      </c>
      <c r="M26" t="s">
        <v>1936</v>
      </c>
    </row>
    <row r="27" spans="1:13" x14ac:dyDescent="0.25">
      <c r="A27">
        <v>25</v>
      </c>
      <c r="B27">
        <v>100</v>
      </c>
      <c r="C27">
        <v>25003</v>
      </c>
      <c r="D27">
        <v>555</v>
      </c>
      <c r="E27" t="s">
        <v>371</v>
      </c>
      <c r="F27" t="s">
        <v>1515</v>
      </c>
      <c r="G27" t="s">
        <v>1516</v>
      </c>
      <c r="H27" t="s">
        <v>1168</v>
      </c>
      <c r="I27" t="s">
        <v>1517</v>
      </c>
      <c r="J27">
        <v>4336</v>
      </c>
      <c r="K27">
        <v>6.2199999999999998E-2</v>
      </c>
      <c r="L27" t="str">
        <f>VLOOKUP($H27,'Section8-FY23'!$A$2:$AJ$352,6,FALSE)</f>
        <v>METRO38340M38340</v>
      </c>
      <c r="M27" t="str">
        <f>VLOOKUP($H27,'Section8-FY23'!$A$2:$AJ$352,7,FALSE)</f>
        <v>Pittsfield, MA HUD Metro FMR Area</v>
      </c>
    </row>
    <row r="28" spans="1:13" x14ac:dyDescent="0.25">
      <c r="A28">
        <v>25</v>
      </c>
      <c r="B28">
        <v>100</v>
      </c>
      <c r="C28">
        <v>25003</v>
      </c>
      <c r="D28">
        <v>975</v>
      </c>
      <c r="E28" t="s">
        <v>371</v>
      </c>
      <c r="F28" t="s">
        <v>1515</v>
      </c>
      <c r="G28" t="s">
        <v>1518</v>
      </c>
      <c r="H28" t="s">
        <v>1169</v>
      </c>
      <c r="I28" t="s">
        <v>1517</v>
      </c>
      <c r="J28">
        <v>337</v>
      </c>
      <c r="K28">
        <v>4.7999999999999996E-3</v>
      </c>
      <c r="L28" t="str">
        <f>VLOOKUP($H28,'Section8-FY23'!$A$2:$AJ$352,6,FALSE)</f>
        <v>METRO38340N25003</v>
      </c>
      <c r="M28" t="str">
        <f>VLOOKUP($H28,'Section8-FY23'!$A$2:$AJ$352,7,FALSE)</f>
        <v>Berkshire County, MA (part) HUD Metro FMR Area</v>
      </c>
    </row>
    <row r="29" spans="1:13" x14ac:dyDescent="0.25">
      <c r="A29">
        <v>25</v>
      </c>
      <c r="B29">
        <v>100</v>
      </c>
      <c r="C29">
        <v>25003</v>
      </c>
      <c r="D29">
        <v>4545</v>
      </c>
      <c r="E29" t="s">
        <v>371</v>
      </c>
      <c r="F29" t="s">
        <v>1515</v>
      </c>
      <c r="G29" t="s">
        <v>1519</v>
      </c>
      <c r="H29" t="s">
        <v>1170</v>
      </c>
      <c r="I29" t="s">
        <v>1517</v>
      </c>
      <c r="J29">
        <v>1687</v>
      </c>
      <c r="K29">
        <v>2.4199999999999999E-2</v>
      </c>
      <c r="L29" t="str">
        <f>VLOOKUP($H29,'Section8-FY23'!$A$2:$AJ$352,6,FALSE)</f>
        <v>METRO38340N25003</v>
      </c>
      <c r="M29" t="str">
        <f>VLOOKUP($H29,'Section8-FY23'!$A$2:$AJ$352,7,FALSE)</f>
        <v>Berkshire County, MA (part) HUD Metro FMR Area</v>
      </c>
    </row>
    <row r="30" spans="1:13" x14ac:dyDescent="0.25">
      <c r="A30">
        <v>25</v>
      </c>
      <c r="B30">
        <v>100</v>
      </c>
      <c r="C30">
        <v>25003</v>
      </c>
      <c r="D30">
        <v>13345</v>
      </c>
      <c r="E30" t="s">
        <v>371</v>
      </c>
      <c r="F30" t="s">
        <v>1515</v>
      </c>
      <c r="G30" t="s">
        <v>1520</v>
      </c>
      <c r="H30" t="s">
        <v>1171</v>
      </c>
      <c r="I30" t="s">
        <v>1517</v>
      </c>
      <c r="J30">
        <v>1539</v>
      </c>
      <c r="K30">
        <v>2.2100000000000002E-2</v>
      </c>
      <c r="L30" t="str">
        <f>VLOOKUP($H30,'Section8-FY23'!$A$2:$AJ$352,6,FALSE)</f>
        <v>METRO38340M38340</v>
      </c>
      <c r="M30" t="str">
        <f>VLOOKUP($H30,'Section8-FY23'!$A$2:$AJ$352,7,FALSE)</f>
        <v>Pittsfield, MA HUD Metro FMR Area</v>
      </c>
    </row>
    <row r="31" spans="1:13" x14ac:dyDescent="0.25">
      <c r="A31">
        <v>25</v>
      </c>
      <c r="B31">
        <v>100</v>
      </c>
      <c r="C31">
        <v>25003</v>
      </c>
      <c r="D31">
        <v>14010</v>
      </c>
      <c r="E31" t="s">
        <v>371</v>
      </c>
      <c r="F31" t="s">
        <v>1515</v>
      </c>
      <c r="G31" t="s">
        <v>1521</v>
      </c>
      <c r="H31" t="s">
        <v>1172</v>
      </c>
      <c r="I31" t="s">
        <v>1517</v>
      </c>
      <c r="J31">
        <v>749</v>
      </c>
      <c r="K31">
        <v>1.0699999999999999E-2</v>
      </c>
      <c r="L31" t="str">
        <f>VLOOKUP($H31,'Section8-FY23'!$A$2:$AJ$352,6,FALSE)</f>
        <v>METRO38340N25003</v>
      </c>
      <c r="M31" t="str">
        <f>VLOOKUP($H31,'Section8-FY23'!$A$2:$AJ$352,7,FALSE)</f>
        <v>Berkshire County, MA (part) HUD Metro FMR Area</v>
      </c>
    </row>
    <row r="32" spans="1:13" x14ac:dyDescent="0.25">
      <c r="A32">
        <v>25</v>
      </c>
      <c r="B32">
        <v>100</v>
      </c>
      <c r="C32">
        <v>25003</v>
      </c>
      <c r="D32">
        <v>16180</v>
      </c>
      <c r="E32" t="s">
        <v>371</v>
      </c>
      <c r="F32" t="s">
        <v>1515</v>
      </c>
      <c r="G32" t="s">
        <v>1522</v>
      </c>
      <c r="H32" t="s">
        <v>1173</v>
      </c>
      <c r="I32" t="s">
        <v>1517</v>
      </c>
      <c r="J32">
        <v>2928</v>
      </c>
      <c r="K32">
        <v>4.2000000000000003E-2</v>
      </c>
      <c r="L32" t="str">
        <f>VLOOKUP($H32,'Section8-FY23'!$A$2:$AJ$352,6,FALSE)</f>
        <v>METRO38340M38340</v>
      </c>
      <c r="M32" t="str">
        <f>VLOOKUP($H32,'Section8-FY23'!$A$2:$AJ$352,7,FALSE)</f>
        <v>Pittsfield, MA HUD Metro FMR Area</v>
      </c>
    </row>
    <row r="33" spans="1:13" x14ac:dyDescent="0.25">
      <c r="A33">
        <v>25</v>
      </c>
      <c r="B33">
        <v>100</v>
      </c>
      <c r="C33">
        <v>25003</v>
      </c>
      <c r="D33">
        <v>21360</v>
      </c>
      <c r="E33" t="s">
        <v>371</v>
      </c>
      <c r="F33" t="s">
        <v>1515</v>
      </c>
      <c r="G33" t="s">
        <v>1523</v>
      </c>
      <c r="H33" t="s">
        <v>1174</v>
      </c>
      <c r="I33" t="s">
        <v>1517</v>
      </c>
      <c r="J33">
        <v>941</v>
      </c>
      <c r="K33">
        <v>1.35E-2</v>
      </c>
      <c r="L33" t="str">
        <f>VLOOKUP($H33,'Section8-FY23'!$A$2:$AJ$352,6,FALSE)</f>
        <v>METRO38340N25003</v>
      </c>
      <c r="M33" t="str">
        <f>VLOOKUP($H33,'Section8-FY23'!$A$2:$AJ$352,7,FALSE)</f>
        <v>Berkshire County, MA (part) HUD Metro FMR Area</v>
      </c>
    </row>
    <row r="34" spans="1:13" x14ac:dyDescent="0.25">
      <c r="A34">
        <v>25</v>
      </c>
      <c r="B34">
        <v>100</v>
      </c>
      <c r="C34">
        <v>25003</v>
      </c>
      <c r="D34">
        <v>24120</v>
      </c>
      <c r="E34" t="s">
        <v>371</v>
      </c>
      <c r="F34" t="s">
        <v>1515</v>
      </c>
      <c r="G34" t="s">
        <v>1524</v>
      </c>
      <c r="H34" t="s">
        <v>1175</v>
      </c>
      <c r="I34" t="s">
        <v>1517</v>
      </c>
      <c r="J34">
        <v>362</v>
      </c>
      <c r="K34">
        <v>5.1999999999999998E-3</v>
      </c>
      <c r="L34" t="str">
        <f>VLOOKUP($H34,'Section8-FY23'!$A$2:$AJ$352,6,FALSE)</f>
        <v>METRO38340N25003</v>
      </c>
      <c r="M34" t="str">
        <f>VLOOKUP($H34,'Section8-FY23'!$A$2:$AJ$352,7,FALSE)</f>
        <v>Berkshire County, MA (part) HUD Metro FMR Area</v>
      </c>
    </row>
    <row r="35" spans="1:13" x14ac:dyDescent="0.25">
      <c r="A35">
        <v>25</v>
      </c>
      <c r="B35">
        <v>100</v>
      </c>
      <c r="C35">
        <v>25003</v>
      </c>
      <c r="D35">
        <v>26815</v>
      </c>
      <c r="E35" t="s">
        <v>371</v>
      </c>
      <c r="F35" t="s">
        <v>1515</v>
      </c>
      <c r="G35" t="s">
        <v>1525</v>
      </c>
      <c r="H35" t="s">
        <v>1176</v>
      </c>
      <c r="I35" t="s">
        <v>1517</v>
      </c>
      <c r="J35">
        <v>3686</v>
      </c>
      <c r="K35">
        <v>5.28E-2</v>
      </c>
      <c r="L35" t="str">
        <f>VLOOKUP($H35,'Section8-FY23'!$A$2:$AJ$352,6,FALSE)</f>
        <v>METRO38340N25003</v>
      </c>
      <c r="M35" t="str">
        <f>VLOOKUP($H35,'Section8-FY23'!$A$2:$AJ$352,7,FALSE)</f>
        <v>Berkshire County, MA (part) HUD Metro FMR Area</v>
      </c>
    </row>
    <row r="36" spans="1:13" x14ac:dyDescent="0.25">
      <c r="A36">
        <v>25</v>
      </c>
      <c r="B36">
        <v>100</v>
      </c>
      <c r="C36">
        <v>25003</v>
      </c>
      <c r="D36">
        <v>28180</v>
      </c>
      <c r="E36" t="s">
        <v>371</v>
      </c>
      <c r="F36" t="s">
        <v>1515</v>
      </c>
      <c r="G36" t="s">
        <v>1526</v>
      </c>
      <c r="H36" t="s">
        <v>1177</v>
      </c>
      <c r="I36" t="s">
        <v>1517</v>
      </c>
      <c r="J36">
        <v>998</v>
      </c>
      <c r="K36">
        <v>1.43E-2</v>
      </c>
      <c r="L36" t="str">
        <f>VLOOKUP($H36,'Section8-FY23'!$A$2:$AJ$352,6,FALSE)</f>
        <v>METRO38340N25003</v>
      </c>
      <c r="M36" t="str">
        <f>VLOOKUP($H36,'Section8-FY23'!$A$2:$AJ$352,7,FALSE)</f>
        <v>Berkshire County, MA (part) HUD Metro FMR Area</v>
      </c>
    </row>
    <row r="37" spans="1:13" x14ac:dyDescent="0.25">
      <c r="A37">
        <v>25</v>
      </c>
      <c r="B37">
        <v>100</v>
      </c>
      <c r="C37">
        <v>25003</v>
      </c>
      <c r="D37">
        <v>30315</v>
      </c>
      <c r="E37" t="s">
        <v>371</v>
      </c>
      <c r="F37" t="s">
        <v>1515</v>
      </c>
      <c r="G37" t="s">
        <v>1527</v>
      </c>
      <c r="H37" t="s">
        <v>1178</v>
      </c>
      <c r="I37" t="s">
        <v>1517</v>
      </c>
      <c r="J37">
        <v>1126</v>
      </c>
      <c r="K37">
        <v>1.61E-2</v>
      </c>
      <c r="L37" t="str">
        <f>VLOOKUP($H37,'Section8-FY23'!$A$2:$AJ$352,6,FALSE)</f>
        <v>METRO38340M38340</v>
      </c>
      <c r="M37" t="str">
        <f>VLOOKUP($H37,'Section8-FY23'!$A$2:$AJ$352,7,FALSE)</f>
        <v>Pittsfield, MA HUD Metro FMR Area</v>
      </c>
    </row>
    <row r="38" spans="1:13" x14ac:dyDescent="0.25">
      <c r="A38">
        <v>25</v>
      </c>
      <c r="B38">
        <v>100</v>
      </c>
      <c r="C38">
        <v>25003</v>
      </c>
      <c r="D38">
        <v>34340</v>
      </c>
      <c r="E38" t="s">
        <v>371</v>
      </c>
      <c r="F38" t="s">
        <v>1515</v>
      </c>
      <c r="G38" t="s">
        <v>1528</v>
      </c>
      <c r="H38" t="s">
        <v>1179</v>
      </c>
      <c r="I38" t="s">
        <v>1517</v>
      </c>
      <c r="J38">
        <v>1489</v>
      </c>
      <c r="K38">
        <v>2.1299999999999999E-2</v>
      </c>
      <c r="L38" t="str">
        <f>VLOOKUP($H38,'Section8-FY23'!$A$2:$AJ$352,6,FALSE)</f>
        <v>METRO38340M38340</v>
      </c>
      <c r="M38" t="str">
        <f>VLOOKUP($H38,'Section8-FY23'!$A$2:$AJ$352,7,FALSE)</f>
        <v>Pittsfield, MA HUD Metro FMR Area</v>
      </c>
    </row>
    <row r="39" spans="1:13" x14ac:dyDescent="0.25">
      <c r="A39">
        <v>25</v>
      </c>
      <c r="B39">
        <v>100</v>
      </c>
      <c r="C39">
        <v>25003</v>
      </c>
      <c r="D39">
        <v>34655</v>
      </c>
      <c r="E39" t="s">
        <v>371</v>
      </c>
      <c r="F39" t="s">
        <v>1515</v>
      </c>
      <c r="G39" t="s">
        <v>1529</v>
      </c>
      <c r="H39" t="s">
        <v>1180</v>
      </c>
      <c r="I39" t="s">
        <v>1517</v>
      </c>
      <c r="J39">
        <v>3398</v>
      </c>
      <c r="K39">
        <v>4.87E-2</v>
      </c>
      <c r="L39" t="str">
        <f>VLOOKUP($H39,'Section8-FY23'!$A$2:$AJ$352,6,FALSE)</f>
        <v>METRO38340M38340</v>
      </c>
      <c r="M39" t="str">
        <f>VLOOKUP($H39,'Section8-FY23'!$A$2:$AJ$352,7,FALSE)</f>
        <v>Pittsfield, MA HUD Metro FMR Area</v>
      </c>
    </row>
    <row r="40" spans="1:13" x14ac:dyDescent="0.25">
      <c r="A40">
        <v>25</v>
      </c>
      <c r="B40">
        <v>100</v>
      </c>
      <c r="C40">
        <v>25003</v>
      </c>
      <c r="D40">
        <v>34970</v>
      </c>
      <c r="E40" t="s">
        <v>371</v>
      </c>
      <c r="F40" t="s">
        <v>1515</v>
      </c>
      <c r="G40" t="s">
        <v>1530</v>
      </c>
      <c r="H40" t="s">
        <v>1181</v>
      </c>
      <c r="I40" t="s">
        <v>1517</v>
      </c>
      <c r="J40">
        <v>3184</v>
      </c>
      <c r="K40">
        <v>4.5600000000000002E-2</v>
      </c>
      <c r="L40" t="str">
        <f>VLOOKUP($H40,'Section8-FY23'!$A$2:$AJ$352,6,FALSE)</f>
        <v>METRO38340M38340</v>
      </c>
      <c r="M40" t="str">
        <f>VLOOKUP($H40,'Section8-FY23'!$A$2:$AJ$352,7,FALSE)</f>
        <v>Pittsfield, MA HUD Metro FMR Area</v>
      </c>
    </row>
    <row r="41" spans="1:13" x14ac:dyDescent="0.25">
      <c r="A41">
        <v>25</v>
      </c>
      <c r="B41">
        <v>100</v>
      </c>
      <c r="C41">
        <v>25003</v>
      </c>
      <c r="D41">
        <v>42460</v>
      </c>
      <c r="E41" t="s">
        <v>371</v>
      </c>
      <c r="F41" t="s">
        <v>1515</v>
      </c>
      <c r="G41" t="s">
        <v>1531</v>
      </c>
      <c r="H41" t="s">
        <v>1182</v>
      </c>
      <c r="I41" t="s">
        <v>1517</v>
      </c>
      <c r="J41">
        <v>883</v>
      </c>
      <c r="K41">
        <v>1.2699999999999999E-2</v>
      </c>
      <c r="L41" t="str">
        <f>VLOOKUP($H41,'Section8-FY23'!$A$2:$AJ$352,6,FALSE)</f>
        <v>METRO38340N25003</v>
      </c>
      <c r="M41" t="str">
        <f>VLOOKUP($H41,'Section8-FY23'!$A$2:$AJ$352,7,FALSE)</f>
        <v>Berkshire County, MA (part) HUD Metro FMR Area</v>
      </c>
    </row>
    <row r="42" spans="1:13" x14ac:dyDescent="0.25">
      <c r="A42">
        <v>25</v>
      </c>
      <c r="B42">
        <v>100</v>
      </c>
      <c r="C42">
        <v>25003</v>
      </c>
      <c r="D42">
        <v>43300</v>
      </c>
      <c r="E42" t="s">
        <v>371</v>
      </c>
      <c r="F42" t="s">
        <v>1515</v>
      </c>
      <c r="G42" t="s">
        <v>1532</v>
      </c>
      <c r="H42" t="s">
        <v>1183</v>
      </c>
      <c r="I42" t="s">
        <v>1517</v>
      </c>
      <c r="J42">
        <v>173</v>
      </c>
      <c r="K42">
        <v>2.5000000000000001E-3</v>
      </c>
      <c r="L42" t="str">
        <f>VLOOKUP($H42,'Section8-FY23'!$A$2:$AJ$352,6,FALSE)</f>
        <v>METRO38340N25003</v>
      </c>
      <c r="M42" t="str">
        <f>VLOOKUP($H42,'Section8-FY23'!$A$2:$AJ$352,7,FALSE)</f>
        <v>Berkshire County, MA (part) HUD Metro FMR Area</v>
      </c>
    </row>
    <row r="43" spans="1:13" x14ac:dyDescent="0.25">
      <c r="A43">
        <v>25</v>
      </c>
      <c r="B43">
        <v>100</v>
      </c>
      <c r="C43">
        <v>25003</v>
      </c>
      <c r="D43">
        <v>44385</v>
      </c>
      <c r="E43" t="s">
        <v>371</v>
      </c>
      <c r="F43" t="s">
        <v>1515</v>
      </c>
      <c r="G43" t="s">
        <v>1533</v>
      </c>
      <c r="H43" t="s">
        <v>1184</v>
      </c>
      <c r="I43" t="s">
        <v>1517</v>
      </c>
      <c r="J43">
        <v>126</v>
      </c>
      <c r="K43">
        <v>1.8E-3</v>
      </c>
      <c r="L43" t="str">
        <f>VLOOKUP($H43,'Section8-FY23'!$A$2:$AJ$352,6,FALSE)</f>
        <v>METRO38340N25003</v>
      </c>
      <c r="M43" t="str">
        <f>VLOOKUP($H43,'Section8-FY23'!$A$2:$AJ$352,7,FALSE)</f>
        <v>Berkshire County, MA (part) HUD Metro FMR Area</v>
      </c>
    </row>
    <row r="44" spans="1:13" x14ac:dyDescent="0.25">
      <c r="A44">
        <v>25</v>
      </c>
      <c r="B44">
        <v>100</v>
      </c>
      <c r="C44">
        <v>25003</v>
      </c>
      <c r="D44">
        <v>45420</v>
      </c>
      <c r="E44" t="s">
        <v>371</v>
      </c>
      <c r="F44" t="s">
        <v>1515</v>
      </c>
      <c r="G44" t="s">
        <v>1534</v>
      </c>
      <c r="H44" t="s">
        <v>1185</v>
      </c>
      <c r="I44" t="s">
        <v>1517</v>
      </c>
      <c r="J44">
        <v>997</v>
      </c>
      <c r="K44">
        <v>1.43E-2</v>
      </c>
      <c r="L44" t="str">
        <f>VLOOKUP($H44,'Section8-FY23'!$A$2:$AJ$352,6,FALSE)</f>
        <v>METRO38340N25003</v>
      </c>
      <c r="M44" t="str">
        <f>VLOOKUP($H44,'Section8-FY23'!$A$2:$AJ$352,7,FALSE)</f>
        <v>Berkshire County, MA (part) HUD Metro FMR Area</v>
      </c>
    </row>
    <row r="45" spans="1:13" x14ac:dyDescent="0.25">
      <c r="A45">
        <v>25</v>
      </c>
      <c r="B45">
        <v>100</v>
      </c>
      <c r="C45">
        <v>25003</v>
      </c>
      <c r="D45">
        <v>46225</v>
      </c>
      <c r="E45" t="s">
        <v>371</v>
      </c>
      <c r="F45" t="s">
        <v>1515</v>
      </c>
      <c r="G45" t="s">
        <v>1535</v>
      </c>
      <c r="H45" t="s">
        <v>1446</v>
      </c>
      <c r="I45" t="s">
        <v>1517</v>
      </c>
      <c r="J45">
        <v>6871</v>
      </c>
      <c r="K45">
        <v>9.8500000000000004E-2</v>
      </c>
      <c r="L45" t="str">
        <f>VLOOKUP($H45,'Section8-FY23'!$A$2:$AJ$352,6,FALSE)</f>
        <v>METRO38340N25003</v>
      </c>
      <c r="M45" t="str">
        <f>VLOOKUP($H45,'Section8-FY23'!$A$2:$AJ$352,7,FALSE)</f>
        <v>Berkshire County, MA (part) HUD Metro FMR Area</v>
      </c>
    </row>
    <row r="46" spans="1:13" x14ac:dyDescent="0.25">
      <c r="A46">
        <v>25</v>
      </c>
      <c r="B46">
        <v>100</v>
      </c>
      <c r="C46">
        <v>25003</v>
      </c>
      <c r="D46">
        <v>51580</v>
      </c>
      <c r="E46" t="s">
        <v>371</v>
      </c>
      <c r="F46" t="s">
        <v>1515</v>
      </c>
      <c r="G46" t="s">
        <v>1536</v>
      </c>
      <c r="H46" t="s">
        <v>1186</v>
      </c>
      <c r="I46" t="s">
        <v>1517</v>
      </c>
      <c r="J46">
        <v>1609</v>
      </c>
      <c r="K46">
        <v>2.3099999999999999E-2</v>
      </c>
      <c r="L46" t="str">
        <f>VLOOKUP($H46,'Section8-FY23'!$A$2:$AJ$352,6,FALSE)</f>
        <v>METRO38340N25003</v>
      </c>
      <c r="M46" t="str">
        <f>VLOOKUP($H46,'Section8-FY23'!$A$2:$AJ$352,7,FALSE)</f>
        <v>Berkshire County, MA (part) HUD Metro FMR Area</v>
      </c>
    </row>
    <row r="47" spans="1:13" x14ac:dyDescent="0.25">
      <c r="A47">
        <v>25</v>
      </c>
      <c r="B47">
        <v>100</v>
      </c>
      <c r="C47">
        <v>25003</v>
      </c>
      <c r="D47">
        <v>53050</v>
      </c>
      <c r="E47" t="s">
        <v>371</v>
      </c>
      <c r="F47" t="s">
        <v>1515</v>
      </c>
      <c r="G47" t="s">
        <v>1537</v>
      </c>
      <c r="H47" t="s">
        <v>137</v>
      </c>
      <c r="I47" t="s">
        <v>1517</v>
      </c>
      <c r="J47">
        <v>416</v>
      </c>
      <c r="K47">
        <v>6.0000000000000001E-3</v>
      </c>
      <c r="L47" t="str">
        <f>VLOOKUP($H47,'Section8-FY23'!$A$2:$AJ$352,6,FALSE)</f>
        <v>METRO38340N25003</v>
      </c>
      <c r="M47" t="str">
        <f>VLOOKUP($H47,'Section8-FY23'!$A$2:$AJ$352,7,FALSE)</f>
        <v>Berkshire County, MA (part) HUD Metro FMR Area</v>
      </c>
    </row>
    <row r="48" spans="1:13" x14ac:dyDescent="0.25">
      <c r="A48">
        <v>25</v>
      </c>
      <c r="B48">
        <v>100</v>
      </c>
      <c r="C48">
        <v>25003</v>
      </c>
      <c r="D48">
        <v>53960</v>
      </c>
      <c r="E48" t="s">
        <v>371</v>
      </c>
      <c r="F48" t="s">
        <v>1515</v>
      </c>
      <c r="G48" t="s">
        <v>1538</v>
      </c>
      <c r="H48" t="s">
        <v>1447</v>
      </c>
      <c r="I48" t="s">
        <v>1517</v>
      </c>
      <c r="J48">
        <v>21738</v>
      </c>
      <c r="K48">
        <v>0.31159999999999999</v>
      </c>
      <c r="L48" t="str">
        <f>VLOOKUP($H48,'Section8-FY23'!$A$2:$AJ$352,6,FALSE)</f>
        <v>METRO38340M38340</v>
      </c>
      <c r="M48" t="str">
        <f>VLOOKUP($H48,'Section8-FY23'!$A$2:$AJ$352,7,FALSE)</f>
        <v>Pittsfield, MA HUD Metro FMR Area</v>
      </c>
    </row>
    <row r="49" spans="1:13" x14ac:dyDescent="0.25">
      <c r="A49">
        <v>25</v>
      </c>
      <c r="B49">
        <v>100</v>
      </c>
      <c r="C49">
        <v>25003</v>
      </c>
      <c r="D49">
        <v>56795</v>
      </c>
      <c r="E49" t="s">
        <v>371</v>
      </c>
      <c r="F49" t="s">
        <v>1515</v>
      </c>
      <c r="G49" t="s">
        <v>1539</v>
      </c>
      <c r="H49" t="s">
        <v>1187</v>
      </c>
      <c r="I49" t="s">
        <v>1517</v>
      </c>
      <c r="J49">
        <v>885</v>
      </c>
      <c r="K49">
        <v>1.2699999999999999E-2</v>
      </c>
      <c r="L49" t="str">
        <f>VLOOKUP($H49,'Section8-FY23'!$A$2:$AJ$352,6,FALSE)</f>
        <v>METRO38340M38340</v>
      </c>
      <c r="M49" t="str">
        <f>VLOOKUP($H49,'Section8-FY23'!$A$2:$AJ$352,7,FALSE)</f>
        <v>Pittsfield, MA HUD Metro FMR Area</v>
      </c>
    </row>
    <row r="50" spans="1:13" x14ac:dyDescent="0.25">
      <c r="A50">
        <v>25</v>
      </c>
      <c r="B50">
        <v>100</v>
      </c>
      <c r="C50">
        <v>25003</v>
      </c>
      <c r="D50">
        <v>59665</v>
      </c>
      <c r="E50" t="s">
        <v>371</v>
      </c>
      <c r="F50" t="s">
        <v>1515</v>
      </c>
      <c r="G50" t="s">
        <v>1540</v>
      </c>
      <c r="H50" t="s">
        <v>1188</v>
      </c>
      <c r="I50" t="s">
        <v>1517</v>
      </c>
      <c r="J50">
        <v>659</v>
      </c>
      <c r="K50">
        <v>9.4000000000000004E-3</v>
      </c>
      <c r="L50" t="str">
        <f>VLOOKUP($H50,'Section8-FY23'!$A$2:$AJ$352,6,FALSE)</f>
        <v>METRO38340N25003</v>
      </c>
      <c r="M50" t="str">
        <f>VLOOKUP($H50,'Section8-FY23'!$A$2:$AJ$352,7,FALSE)</f>
        <v>Berkshire County, MA (part) HUD Metro FMR Area</v>
      </c>
    </row>
    <row r="51" spans="1:13" x14ac:dyDescent="0.25">
      <c r="A51">
        <v>25</v>
      </c>
      <c r="B51">
        <v>100</v>
      </c>
      <c r="C51">
        <v>25003</v>
      </c>
      <c r="D51">
        <v>60225</v>
      </c>
      <c r="E51" t="s">
        <v>371</v>
      </c>
      <c r="F51" t="s">
        <v>1515</v>
      </c>
      <c r="G51" t="s">
        <v>1541</v>
      </c>
      <c r="H51" t="s">
        <v>1189</v>
      </c>
      <c r="I51" t="s">
        <v>1517</v>
      </c>
      <c r="J51">
        <v>350</v>
      </c>
      <c r="K51">
        <v>5.0000000000000001E-3</v>
      </c>
      <c r="L51" t="str">
        <f>VLOOKUP($H51,'Section8-FY23'!$A$2:$AJ$352,6,FALSE)</f>
        <v>METRO38340N25003</v>
      </c>
      <c r="M51" t="str">
        <f>VLOOKUP($H51,'Section8-FY23'!$A$2:$AJ$352,7,FALSE)</f>
        <v>Berkshire County, MA (part) HUD Metro FMR Area</v>
      </c>
    </row>
    <row r="52" spans="1:13" x14ac:dyDescent="0.25">
      <c r="A52">
        <v>25</v>
      </c>
      <c r="B52">
        <v>100</v>
      </c>
      <c r="C52">
        <v>25003</v>
      </c>
      <c r="D52">
        <v>61065</v>
      </c>
      <c r="E52" t="s">
        <v>371</v>
      </c>
      <c r="F52" t="s">
        <v>1515</v>
      </c>
      <c r="G52" t="s">
        <v>1542</v>
      </c>
      <c r="H52" t="s">
        <v>1190</v>
      </c>
      <c r="I52" t="s">
        <v>1517</v>
      </c>
      <c r="J52">
        <v>1766</v>
      </c>
      <c r="K52">
        <v>2.53E-2</v>
      </c>
      <c r="L52" t="str">
        <f>VLOOKUP($H52,'Section8-FY23'!$A$2:$AJ$352,6,FALSE)</f>
        <v>METRO38340N25003</v>
      </c>
      <c r="M52" t="str">
        <f>VLOOKUP($H52,'Section8-FY23'!$A$2:$AJ$352,7,FALSE)</f>
        <v>Berkshire County, MA (part) HUD Metro FMR Area</v>
      </c>
    </row>
    <row r="53" spans="1:13" x14ac:dyDescent="0.25">
      <c r="A53">
        <v>25</v>
      </c>
      <c r="B53">
        <v>100</v>
      </c>
      <c r="C53">
        <v>25003</v>
      </c>
      <c r="D53">
        <v>67595</v>
      </c>
      <c r="E53" t="s">
        <v>371</v>
      </c>
      <c r="F53" t="s">
        <v>1515</v>
      </c>
      <c r="G53" t="s">
        <v>1543</v>
      </c>
      <c r="H53" t="s">
        <v>1191</v>
      </c>
      <c r="I53" t="s">
        <v>1517</v>
      </c>
      <c r="J53">
        <v>1633</v>
      </c>
      <c r="K53">
        <v>2.3400000000000001E-2</v>
      </c>
      <c r="L53" t="str">
        <f>VLOOKUP($H53,'Section8-FY23'!$A$2:$AJ$352,6,FALSE)</f>
        <v>METRO38340M38340</v>
      </c>
      <c r="M53" t="str">
        <f>VLOOKUP($H53,'Section8-FY23'!$A$2:$AJ$352,7,FALSE)</f>
        <v>Pittsfield, MA HUD Metro FMR Area</v>
      </c>
    </row>
    <row r="54" spans="1:13" x14ac:dyDescent="0.25">
      <c r="A54">
        <v>25</v>
      </c>
      <c r="B54">
        <v>100</v>
      </c>
      <c r="C54">
        <v>25003</v>
      </c>
      <c r="D54">
        <v>71095</v>
      </c>
      <c r="E54" t="s">
        <v>371</v>
      </c>
      <c r="F54" t="s">
        <v>1515</v>
      </c>
      <c r="G54" t="s">
        <v>1544</v>
      </c>
      <c r="H54" t="s">
        <v>1192</v>
      </c>
      <c r="I54" t="s">
        <v>1517</v>
      </c>
      <c r="J54">
        <v>289</v>
      </c>
      <c r="K54">
        <v>4.1000000000000003E-3</v>
      </c>
      <c r="L54" t="str">
        <f>VLOOKUP($H54,'Section8-FY23'!$A$2:$AJ$352,6,FALSE)</f>
        <v>METRO38340N25003</v>
      </c>
      <c r="M54" t="str">
        <f>VLOOKUP($H54,'Section8-FY23'!$A$2:$AJ$352,7,FALSE)</f>
        <v>Berkshire County, MA (part) HUD Metro FMR Area</v>
      </c>
    </row>
    <row r="55" spans="1:13" x14ac:dyDescent="0.25">
      <c r="A55">
        <v>25</v>
      </c>
      <c r="B55">
        <v>100</v>
      </c>
      <c r="C55">
        <v>25003</v>
      </c>
      <c r="D55">
        <v>73335</v>
      </c>
      <c r="E55" t="s">
        <v>371</v>
      </c>
      <c r="F55" t="s">
        <v>1515</v>
      </c>
      <c r="G55" t="s">
        <v>1545</v>
      </c>
      <c r="H55" t="s">
        <v>1193</v>
      </c>
      <c r="I55" t="s">
        <v>1517</v>
      </c>
      <c r="J55">
        <v>270</v>
      </c>
      <c r="K55">
        <v>3.8999999999999998E-3</v>
      </c>
      <c r="L55" t="str">
        <f>VLOOKUP($H55,'Section8-FY23'!$A$2:$AJ$352,6,FALSE)</f>
        <v>METRO38340N25003</v>
      </c>
      <c r="M55" t="str">
        <f>VLOOKUP($H55,'Section8-FY23'!$A$2:$AJ$352,7,FALSE)</f>
        <v>Berkshire County, MA (part) HUD Metro FMR Area</v>
      </c>
    </row>
    <row r="56" spans="1:13" x14ac:dyDescent="0.25">
      <c r="A56">
        <v>25</v>
      </c>
      <c r="B56">
        <v>100</v>
      </c>
      <c r="C56">
        <v>25003</v>
      </c>
      <c r="D56">
        <v>77990</v>
      </c>
      <c r="E56" t="s">
        <v>371</v>
      </c>
      <c r="F56" t="s">
        <v>1515</v>
      </c>
      <c r="G56" t="s">
        <v>1546</v>
      </c>
      <c r="H56" t="s">
        <v>1194</v>
      </c>
      <c r="I56" t="s">
        <v>1517</v>
      </c>
      <c r="J56">
        <v>852</v>
      </c>
      <c r="K56">
        <v>1.2200000000000001E-2</v>
      </c>
      <c r="L56" t="str">
        <f>VLOOKUP($H56,'Section8-FY23'!$A$2:$AJ$352,6,FALSE)</f>
        <v>METRO38340N25003</v>
      </c>
      <c r="M56" t="str">
        <f>VLOOKUP($H56,'Section8-FY23'!$A$2:$AJ$352,7,FALSE)</f>
        <v>Berkshire County, MA (part) HUD Metro FMR Area</v>
      </c>
    </row>
    <row r="57" spans="1:13" x14ac:dyDescent="0.25">
      <c r="A57">
        <v>25</v>
      </c>
      <c r="B57">
        <v>100</v>
      </c>
      <c r="C57">
        <v>25003</v>
      </c>
      <c r="D57">
        <v>79985</v>
      </c>
      <c r="E57" t="s">
        <v>371</v>
      </c>
      <c r="F57" t="s">
        <v>1515</v>
      </c>
      <c r="G57" t="s">
        <v>1547</v>
      </c>
      <c r="H57" t="s">
        <v>1195</v>
      </c>
      <c r="I57" t="s">
        <v>1517</v>
      </c>
      <c r="J57">
        <v>3009</v>
      </c>
      <c r="K57">
        <v>4.3099999999999999E-2</v>
      </c>
      <c r="L57" t="str">
        <f>VLOOKUP($H57,'Section8-FY23'!$A$2:$AJ$352,6,FALSE)</f>
        <v>METRO38340N25003</v>
      </c>
      <c r="M57" t="str">
        <f>VLOOKUP($H57,'Section8-FY23'!$A$2:$AJ$352,7,FALSE)</f>
        <v>Berkshire County, MA (part) HUD Metro FMR Area</v>
      </c>
    </row>
    <row r="58" spans="1:13" x14ac:dyDescent="0.25">
      <c r="A58">
        <v>25</v>
      </c>
      <c r="B58">
        <v>100</v>
      </c>
      <c r="C58">
        <v>25003</v>
      </c>
      <c r="D58">
        <v>80685</v>
      </c>
      <c r="E58" t="s">
        <v>371</v>
      </c>
      <c r="F58" t="s">
        <v>1515</v>
      </c>
      <c r="G58" t="s">
        <v>1548</v>
      </c>
      <c r="H58" t="s">
        <v>1196</v>
      </c>
      <c r="I58" t="s">
        <v>1517</v>
      </c>
      <c r="J58">
        <v>473</v>
      </c>
      <c r="K58">
        <v>6.7999999999999996E-3</v>
      </c>
      <c r="L58" t="str">
        <f>VLOOKUP($H58,'Section8-FY23'!$A$2:$AJ$352,6,FALSE)</f>
        <v>METRO38340N25003</v>
      </c>
      <c r="M58" t="str">
        <f>VLOOKUP($H58,'Section8-FY23'!$A$2:$AJ$352,7,FALSE)</f>
        <v>Berkshire County, MA (part) HUD Metro FMR Area</v>
      </c>
    </row>
    <row r="59" spans="1:13" x14ac:dyDescent="0.25">
      <c r="A59">
        <v>25</v>
      </c>
      <c r="B59">
        <v>201</v>
      </c>
      <c r="C59">
        <v>25011</v>
      </c>
      <c r="D59">
        <v>2095</v>
      </c>
      <c r="E59" t="s">
        <v>371</v>
      </c>
      <c r="F59" t="s">
        <v>1549</v>
      </c>
      <c r="G59" t="s">
        <v>1550</v>
      </c>
      <c r="H59" t="s">
        <v>1243</v>
      </c>
      <c r="I59" t="s">
        <v>1551</v>
      </c>
      <c r="J59">
        <v>880</v>
      </c>
      <c r="K59">
        <v>1.5699999999999999E-2</v>
      </c>
      <c r="L59" t="str">
        <f>VLOOKUP($H59,'Section8-FY23'!$A$2:$AJ$352,6,FALSE)</f>
        <v>METRO44140M25011</v>
      </c>
      <c r="M59" t="str">
        <f>VLOOKUP($H59,'Section8-FY23'!$A$2:$AJ$352,7,FALSE)</f>
        <v>Franklin County, MA HUD Metro FMR Area</v>
      </c>
    </row>
    <row r="60" spans="1:13" x14ac:dyDescent="0.25">
      <c r="A60">
        <v>25</v>
      </c>
      <c r="B60">
        <v>201</v>
      </c>
      <c r="C60">
        <v>25011</v>
      </c>
      <c r="D60">
        <v>5560</v>
      </c>
      <c r="E60" t="s">
        <v>371</v>
      </c>
      <c r="F60" t="s">
        <v>1549</v>
      </c>
      <c r="G60" t="s">
        <v>1552</v>
      </c>
      <c r="H60" t="s">
        <v>1244</v>
      </c>
      <c r="I60" t="s">
        <v>1551</v>
      </c>
      <c r="J60">
        <v>967</v>
      </c>
      <c r="K60">
        <v>1.7299999999999999E-2</v>
      </c>
      <c r="L60" t="str">
        <f>VLOOKUP($H60,'Section8-FY23'!$A$2:$AJ$352,6,FALSE)</f>
        <v>METRO44140M25011</v>
      </c>
      <c r="M60" t="str">
        <f>VLOOKUP($H60,'Section8-FY23'!$A$2:$AJ$352,7,FALSE)</f>
        <v>Franklin County, MA HUD Metro FMR Area</v>
      </c>
    </row>
    <row r="61" spans="1:13" x14ac:dyDescent="0.25">
      <c r="A61">
        <v>25</v>
      </c>
      <c r="B61">
        <v>201</v>
      </c>
      <c r="C61">
        <v>25011</v>
      </c>
      <c r="D61">
        <v>9595</v>
      </c>
      <c r="E61" t="s">
        <v>371</v>
      </c>
      <c r="F61" t="s">
        <v>1549</v>
      </c>
      <c r="G61" t="s">
        <v>1553</v>
      </c>
      <c r="H61" t="s">
        <v>1245</v>
      </c>
      <c r="I61" t="s">
        <v>1551</v>
      </c>
      <c r="J61">
        <v>906</v>
      </c>
      <c r="K61">
        <v>1.6199999999999999E-2</v>
      </c>
      <c r="L61" t="str">
        <f>VLOOKUP($H61,'Section8-FY23'!$A$2:$AJ$352,6,FALSE)</f>
        <v>METRO44140M25011</v>
      </c>
      <c r="M61" t="str">
        <f>VLOOKUP($H61,'Section8-FY23'!$A$2:$AJ$352,7,FALSE)</f>
        <v>Franklin County, MA HUD Metro FMR Area</v>
      </c>
    </row>
    <row r="62" spans="1:13" x14ac:dyDescent="0.25">
      <c r="A62">
        <v>25</v>
      </c>
      <c r="B62">
        <v>201</v>
      </c>
      <c r="C62">
        <v>25011</v>
      </c>
      <c r="D62">
        <v>12505</v>
      </c>
      <c r="E62" t="s">
        <v>371</v>
      </c>
      <c r="F62" t="s">
        <v>1549</v>
      </c>
      <c r="G62" t="s">
        <v>1554</v>
      </c>
      <c r="H62" t="s">
        <v>1246</v>
      </c>
      <c r="I62" t="s">
        <v>1551</v>
      </c>
      <c r="J62">
        <v>644</v>
      </c>
      <c r="K62">
        <v>1.15E-2</v>
      </c>
      <c r="L62" t="str">
        <f>VLOOKUP($H62,'Section8-FY23'!$A$2:$AJ$352,6,FALSE)</f>
        <v>METRO44140M25011</v>
      </c>
      <c r="M62" t="str">
        <f>VLOOKUP($H62,'Section8-FY23'!$A$2:$AJ$352,7,FALSE)</f>
        <v>Franklin County, MA HUD Metro FMR Area</v>
      </c>
    </row>
    <row r="63" spans="1:13" x14ac:dyDescent="0.25">
      <c r="A63">
        <v>25</v>
      </c>
      <c r="B63">
        <v>201</v>
      </c>
      <c r="C63">
        <v>25011</v>
      </c>
      <c r="D63">
        <v>14885</v>
      </c>
      <c r="E63" t="s">
        <v>371</v>
      </c>
      <c r="F63" t="s">
        <v>1549</v>
      </c>
      <c r="G63" t="s">
        <v>1555</v>
      </c>
      <c r="H63" t="s">
        <v>1247</v>
      </c>
      <c r="I63" t="s">
        <v>1551</v>
      </c>
      <c r="J63">
        <v>796</v>
      </c>
      <c r="K63">
        <v>1.4200000000000001E-2</v>
      </c>
      <c r="L63" t="str">
        <f>VLOOKUP($H63,'Section8-FY23'!$A$2:$AJ$352,6,FALSE)</f>
        <v>METRO44140M25011</v>
      </c>
      <c r="M63" t="str">
        <f>VLOOKUP($H63,'Section8-FY23'!$A$2:$AJ$352,7,FALSE)</f>
        <v>Franklin County, MA HUD Metro FMR Area</v>
      </c>
    </row>
    <row r="64" spans="1:13" x14ac:dyDescent="0.25">
      <c r="A64">
        <v>25</v>
      </c>
      <c r="B64">
        <v>201</v>
      </c>
      <c r="C64">
        <v>25011</v>
      </c>
      <c r="D64">
        <v>15200</v>
      </c>
      <c r="E64" t="s">
        <v>371</v>
      </c>
      <c r="F64" t="s">
        <v>1549</v>
      </c>
      <c r="G64" t="s">
        <v>1556</v>
      </c>
      <c r="H64" t="s">
        <v>1248</v>
      </c>
      <c r="I64" t="s">
        <v>1551</v>
      </c>
      <c r="J64">
        <v>825</v>
      </c>
      <c r="K64">
        <v>1.47E-2</v>
      </c>
      <c r="L64" t="str">
        <f>VLOOKUP($H64,'Section8-FY23'!$A$2:$AJ$352,6,FALSE)</f>
        <v>METRO44140M25011</v>
      </c>
      <c r="M64" t="str">
        <f>VLOOKUP($H64,'Section8-FY23'!$A$2:$AJ$352,7,FALSE)</f>
        <v>Franklin County, MA HUD Metro FMR Area</v>
      </c>
    </row>
    <row r="65" spans="1:13" x14ac:dyDescent="0.25">
      <c r="A65">
        <v>25</v>
      </c>
      <c r="B65">
        <v>201</v>
      </c>
      <c r="C65">
        <v>25011</v>
      </c>
      <c r="D65">
        <v>16670</v>
      </c>
      <c r="E65" t="s">
        <v>371</v>
      </c>
      <c r="F65" t="s">
        <v>1549</v>
      </c>
      <c r="G65" t="s">
        <v>1557</v>
      </c>
      <c r="H65" t="s">
        <v>1249</v>
      </c>
      <c r="I65" t="s">
        <v>1551</v>
      </c>
      <c r="J65">
        <v>2292</v>
      </c>
      <c r="K65">
        <v>4.0899999999999999E-2</v>
      </c>
      <c r="L65" t="str">
        <f>VLOOKUP($H65,'Section8-FY23'!$A$2:$AJ$352,6,FALSE)</f>
        <v>METRO44140M25011</v>
      </c>
      <c r="M65" t="str">
        <f>VLOOKUP($H65,'Section8-FY23'!$A$2:$AJ$352,7,FALSE)</f>
        <v>Franklin County, MA HUD Metro FMR Area</v>
      </c>
    </row>
    <row r="66" spans="1:13" x14ac:dyDescent="0.25">
      <c r="A66">
        <v>25</v>
      </c>
      <c r="B66">
        <v>201</v>
      </c>
      <c r="C66">
        <v>25011</v>
      </c>
      <c r="D66">
        <v>21780</v>
      </c>
      <c r="E66" t="s">
        <v>371</v>
      </c>
      <c r="F66" t="s">
        <v>1549</v>
      </c>
      <c r="G66" t="s">
        <v>1558</v>
      </c>
      <c r="H66" t="s">
        <v>1250</v>
      </c>
      <c r="I66" t="s">
        <v>1551</v>
      </c>
      <c r="J66">
        <v>703</v>
      </c>
      <c r="K66">
        <v>1.2500000000000001E-2</v>
      </c>
      <c r="L66" t="str">
        <f>VLOOKUP($H66,'Section8-FY23'!$A$2:$AJ$352,6,FALSE)</f>
        <v>METRO44140M25011</v>
      </c>
      <c r="M66" t="str">
        <f>VLOOKUP($H66,'Section8-FY23'!$A$2:$AJ$352,7,FALSE)</f>
        <v>Franklin County, MA HUD Metro FMR Area</v>
      </c>
    </row>
    <row r="67" spans="1:13" x14ac:dyDescent="0.25">
      <c r="A67">
        <v>25</v>
      </c>
      <c r="B67">
        <v>201</v>
      </c>
      <c r="C67">
        <v>25011</v>
      </c>
      <c r="D67">
        <v>25730</v>
      </c>
      <c r="E67" t="s">
        <v>371</v>
      </c>
      <c r="F67" t="s">
        <v>1549</v>
      </c>
      <c r="G67" t="s">
        <v>1559</v>
      </c>
      <c r="H67" t="s">
        <v>1251</v>
      </c>
      <c r="I67" t="s">
        <v>1551</v>
      </c>
      <c r="J67">
        <v>700</v>
      </c>
      <c r="K67">
        <v>1.2500000000000001E-2</v>
      </c>
      <c r="L67" t="str">
        <f>VLOOKUP($H67,'Section8-FY23'!$A$2:$AJ$352,6,FALSE)</f>
        <v>METRO44140M25011</v>
      </c>
      <c r="M67" t="str">
        <f>VLOOKUP($H67,'Section8-FY23'!$A$2:$AJ$352,7,FALSE)</f>
        <v>Franklin County, MA HUD Metro FMR Area</v>
      </c>
    </row>
    <row r="68" spans="1:13" x14ac:dyDescent="0.25">
      <c r="A68">
        <v>25</v>
      </c>
      <c r="B68">
        <v>201</v>
      </c>
      <c r="C68">
        <v>25011</v>
      </c>
      <c r="D68">
        <v>27060</v>
      </c>
      <c r="E68" t="s">
        <v>371</v>
      </c>
      <c r="F68" t="s">
        <v>1549</v>
      </c>
      <c r="G68" t="s">
        <v>1560</v>
      </c>
      <c r="H68" t="s">
        <v>1461</v>
      </c>
      <c r="I68" t="s">
        <v>1551</v>
      </c>
      <c r="J68">
        <v>8646</v>
      </c>
      <c r="K68">
        <v>0.1542</v>
      </c>
      <c r="L68" t="str">
        <f>VLOOKUP($H68,'Section8-FY23'!$A$2:$AJ$352,6,FALSE)</f>
        <v>METRO44140M25011</v>
      </c>
      <c r="M68" t="str">
        <f>VLOOKUP($H68,'Section8-FY23'!$A$2:$AJ$352,7,FALSE)</f>
        <v>Franklin County, MA HUD Metro FMR Area</v>
      </c>
    </row>
    <row r="69" spans="1:13" x14ac:dyDescent="0.25">
      <c r="A69">
        <v>25</v>
      </c>
      <c r="B69">
        <v>201</v>
      </c>
      <c r="C69">
        <v>25011</v>
      </c>
      <c r="D69">
        <v>29475</v>
      </c>
      <c r="E69" t="s">
        <v>371</v>
      </c>
      <c r="F69" t="s">
        <v>1549</v>
      </c>
      <c r="G69" t="s">
        <v>1561</v>
      </c>
      <c r="H69" t="s">
        <v>1252</v>
      </c>
      <c r="I69" t="s">
        <v>1551</v>
      </c>
      <c r="J69">
        <v>188</v>
      </c>
      <c r="K69">
        <v>3.3999999999999998E-3</v>
      </c>
      <c r="L69" t="str">
        <f>VLOOKUP($H69,'Section8-FY23'!$A$2:$AJ$352,6,FALSE)</f>
        <v>METRO44140M25011</v>
      </c>
      <c r="M69" t="str">
        <f>VLOOKUP($H69,'Section8-FY23'!$A$2:$AJ$352,7,FALSE)</f>
        <v>Franklin County, MA HUD Metro FMR Area</v>
      </c>
    </row>
    <row r="70" spans="1:13" x14ac:dyDescent="0.25">
      <c r="A70">
        <v>25</v>
      </c>
      <c r="B70">
        <v>201</v>
      </c>
      <c r="C70">
        <v>25011</v>
      </c>
      <c r="D70">
        <v>29650</v>
      </c>
      <c r="E70" t="s">
        <v>371</v>
      </c>
      <c r="F70" t="s">
        <v>1549</v>
      </c>
      <c r="G70" t="s">
        <v>1562</v>
      </c>
      <c r="H70" t="s">
        <v>1253</v>
      </c>
      <c r="I70" t="s">
        <v>1551</v>
      </c>
      <c r="J70">
        <v>578</v>
      </c>
      <c r="K70">
        <v>1.03E-2</v>
      </c>
      <c r="L70" t="str">
        <f>VLOOKUP($H70,'Section8-FY23'!$A$2:$AJ$352,6,FALSE)</f>
        <v>METRO44140M25011</v>
      </c>
      <c r="M70" t="str">
        <f>VLOOKUP($H70,'Section8-FY23'!$A$2:$AJ$352,7,FALSE)</f>
        <v>Franklin County, MA HUD Metro FMR Area</v>
      </c>
    </row>
    <row r="71" spans="1:13" x14ac:dyDescent="0.25">
      <c r="A71">
        <v>25</v>
      </c>
      <c r="B71">
        <v>201</v>
      </c>
      <c r="C71">
        <v>25011</v>
      </c>
      <c r="D71">
        <v>35180</v>
      </c>
      <c r="E71" t="s">
        <v>371</v>
      </c>
      <c r="F71" t="s">
        <v>1549</v>
      </c>
      <c r="G71" t="s">
        <v>1563</v>
      </c>
      <c r="H71" t="s">
        <v>1254</v>
      </c>
      <c r="I71" t="s">
        <v>1551</v>
      </c>
      <c r="J71">
        <v>827</v>
      </c>
      <c r="K71">
        <v>1.4800000000000001E-2</v>
      </c>
      <c r="L71" t="str">
        <f>VLOOKUP($H71,'Section8-FY23'!$A$2:$AJ$352,6,FALSE)</f>
        <v>METRO44140M25011</v>
      </c>
      <c r="M71" t="str">
        <f>VLOOKUP($H71,'Section8-FY23'!$A$2:$AJ$352,7,FALSE)</f>
        <v>Franklin County, MA HUD Metro FMR Area</v>
      </c>
    </row>
    <row r="72" spans="1:13" x14ac:dyDescent="0.25">
      <c r="A72">
        <v>25</v>
      </c>
      <c r="B72">
        <v>201</v>
      </c>
      <c r="C72">
        <v>25011</v>
      </c>
      <c r="D72">
        <v>35285</v>
      </c>
      <c r="E72" t="s">
        <v>371</v>
      </c>
      <c r="F72" t="s">
        <v>1549</v>
      </c>
      <c r="G72" t="s">
        <v>1564</v>
      </c>
      <c r="H72" t="s">
        <v>1255</v>
      </c>
      <c r="I72" t="s">
        <v>1551</v>
      </c>
      <c r="J72">
        <v>340</v>
      </c>
      <c r="K72">
        <v>6.1000000000000004E-3</v>
      </c>
      <c r="L72" t="str">
        <f>VLOOKUP($H72,'Section8-FY23'!$A$2:$AJ$352,6,FALSE)</f>
        <v>METRO44140M25011</v>
      </c>
      <c r="M72" t="str">
        <f>VLOOKUP($H72,'Section8-FY23'!$A$2:$AJ$352,7,FALSE)</f>
        <v>Franklin County, MA HUD Metro FMR Area</v>
      </c>
    </row>
    <row r="73" spans="1:13" x14ac:dyDescent="0.25">
      <c r="A73">
        <v>25</v>
      </c>
      <c r="B73">
        <v>201</v>
      </c>
      <c r="C73">
        <v>25011</v>
      </c>
      <c r="D73">
        <v>42040</v>
      </c>
      <c r="E73" t="s">
        <v>371</v>
      </c>
      <c r="F73" t="s">
        <v>1549</v>
      </c>
      <c r="G73" t="s">
        <v>1565</v>
      </c>
      <c r="H73" t="s">
        <v>1256</v>
      </c>
      <c r="I73" t="s">
        <v>1551</v>
      </c>
      <c r="J73">
        <v>80</v>
      </c>
      <c r="K73">
        <v>1.4E-3</v>
      </c>
      <c r="L73" t="str">
        <f>VLOOKUP($H73,'Section8-FY23'!$A$2:$AJ$352,6,FALSE)</f>
        <v>METRO44140M25011</v>
      </c>
      <c r="M73" t="str">
        <f>VLOOKUP($H73,'Section8-FY23'!$A$2:$AJ$352,7,FALSE)</f>
        <v>Franklin County, MA HUD Metro FMR Area</v>
      </c>
    </row>
    <row r="74" spans="1:13" x14ac:dyDescent="0.25">
      <c r="A74">
        <v>25</v>
      </c>
      <c r="B74">
        <v>201</v>
      </c>
      <c r="C74">
        <v>25011</v>
      </c>
      <c r="D74">
        <v>42285</v>
      </c>
      <c r="E74" t="s">
        <v>371</v>
      </c>
      <c r="F74" t="s">
        <v>1549</v>
      </c>
      <c r="G74" t="s">
        <v>1566</v>
      </c>
      <c r="H74" t="s">
        <v>1257</v>
      </c>
      <c r="I74" t="s">
        <v>1551</v>
      </c>
      <c r="J74">
        <v>4112</v>
      </c>
      <c r="K74">
        <v>7.3400000000000007E-2</v>
      </c>
      <c r="L74" t="str">
        <f>VLOOKUP($H74,'Section8-FY23'!$A$2:$AJ$352,6,FALSE)</f>
        <v>METRO44140M25011</v>
      </c>
      <c r="M74" t="str">
        <f>VLOOKUP($H74,'Section8-FY23'!$A$2:$AJ$352,7,FALSE)</f>
        <v>Franklin County, MA HUD Metro FMR Area</v>
      </c>
    </row>
    <row r="75" spans="1:13" x14ac:dyDescent="0.25">
      <c r="A75">
        <v>25</v>
      </c>
      <c r="B75">
        <v>201</v>
      </c>
      <c r="C75">
        <v>25011</v>
      </c>
      <c r="D75">
        <v>45490</v>
      </c>
      <c r="E75" t="s">
        <v>371</v>
      </c>
      <c r="F75" t="s">
        <v>1549</v>
      </c>
      <c r="G75" t="s">
        <v>1567</v>
      </c>
      <c r="H75" t="s">
        <v>1258</v>
      </c>
      <c r="I75" t="s">
        <v>1551</v>
      </c>
      <c r="J75">
        <v>460</v>
      </c>
      <c r="K75">
        <v>8.2000000000000007E-3</v>
      </c>
      <c r="L75" t="str">
        <f>VLOOKUP($H75,'Section8-FY23'!$A$2:$AJ$352,6,FALSE)</f>
        <v>METRO44140M25011</v>
      </c>
      <c r="M75" t="str">
        <f>VLOOKUP($H75,'Section8-FY23'!$A$2:$AJ$352,7,FALSE)</f>
        <v>Franklin County, MA HUD Metro FMR Area</v>
      </c>
    </row>
    <row r="76" spans="1:13" x14ac:dyDescent="0.25">
      <c r="A76">
        <v>25</v>
      </c>
      <c r="B76">
        <v>201</v>
      </c>
      <c r="C76">
        <v>25011</v>
      </c>
      <c r="D76">
        <v>47835</v>
      </c>
      <c r="E76" t="s">
        <v>371</v>
      </c>
      <c r="F76" t="s">
        <v>1549</v>
      </c>
      <c r="G76" t="s">
        <v>1568</v>
      </c>
      <c r="H76" t="s">
        <v>1259</v>
      </c>
      <c r="I76" t="s">
        <v>1551</v>
      </c>
      <c r="J76">
        <v>1407</v>
      </c>
      <c r="K76">
        <v>2.5100000000000001E-2</v>
      </c>
      <c r="L76" t="str">
        <f>VLOOKUP($H76,'Section8-FY23'!$A$2:$AJ$352,6,FALSE)</f>
        <v>METRO44140M25011</v>
      </c>
      <c r="M76" t="str">
        <f>VLOOKUP($H76,'Section8-FY23'!$A$2:$AJ$352,7,FALSE)</f>
        <v>Franklin County, MA HUD Metro FMR Area</v>
      </c>
    </row>
    <row r="77" spans="1:13" x14ac:dyDescent="0.25">
      <c r="A77">
        <v>25</v>
      </c>
      <c r="B77">
        <v>201</v>
      </c>
      <c r="C77">
        <v>25011</v>
      </c>
      <c r="D77">
        <v>51265</v>
      </c>
      <c r="E77" t="s">
        <v>371</v>
      </c>
      <c r="F77" t="s">
        <v>1549</v>
      </c>
      <c r="G77" t="s">
        <v>1569</v>
      </c>
      <c r="H77" t="s">
        <v>1260</v>
      </c>
      <c r="I77" t="s">
        <v>1551</v>
      </c>
      <c r="J77">
        <v>3544</v>
      </c>
      <c r="K77">
        <v>6.3200000000000006E-2</v>
      </c>
      <c r="L77" t="str">
        <f>VLOOKUP($H77,'Section8-FY23'!$A$2:$AJ$352,6,FALSE)</f>
        <v>METRO44140M25011</v>
      </c>
      <c r="M77" t="str">
        <f>VLOOKUP($H77,'Section8-FY23'!$A$2:$AJ$352,7,FALSE)</f>
        <v>Franklin County, MA HUD Metro FMR Area</v>
      </c>
    </row>
    <row r="78" spans="1:13" x14ac:dyDescent="0.25">
      <c r="A78">
        <v>25</v>
      </c>
      <c r="B78">
        <v>201</v>
      </c>
      <c r="C78">
        <v>25011</v>
      </c>
      <c r="D78">
        <v>58335</v>
      </c>
      <c r="E78" t="s">
        <v>371</v>
      </c>
      <c r="F78" t="s">
        <v>1549</v>
      </c>
      <c r="G78" t="s">
        <v>1570</v>
      </c>
      <c r="H78" t="s">
        <v>1261</v>
      </c>
      <c r="I78" t="s">
        <v>1551</v>
      </c>
      <c r="J78">
        <v>245</v>
      </c>
      <c r="K78">
        <v>4.4000000000000003E-3</v>
      </c>
      <c r="L78" t="str">
        <f>VLOOKUP($H78,'Section8-FY23'!$A$2:$AJ$352,6,FALSE)</f>
        <v>METRO44140M25011</v>
      </c>
      <c r="M78" t="str">
        <f>VLOOKUP($H78,'Section8-FY23'!$A$2:$AJ$352,7,FALSE)</f>
        <v>Franklin County, MA HUD Metro FMR Area</v>
      </c>
    </row>
    <row r="79" spans="1:13" x14ac:dyDescent="0.25">
      <c r="A79">
        <v>25</v>
      </c>
      <c r="B79">
        <v>201</v>
      </c>
      <c r="C79">
        <v>25011</v>
      </c>
      <c r="D79">
        <v>61135</v>
      </c>
      <c r="E79" t="s">
        <v>371</v>
      </c>
      <c r="F79" t="s">
        <v>1549</v>
      </c>
      <c r="G79" t="s">
        <v>1571</v>
      </c>
      <c r="H79" t="s">
        <v>1262</v>
      </c>
      <c r="I79" t="s">
        <v>1551</v>
      </c>
      <c r="J79">
        <v>1001</v>
      </c>
      <c r="K79">
        <v>1.7899999999999999E-2</v>
      </c>
      <c r="L79" t="str">
        <f>VLOOKUP($H79,'Section8-FY23'!$A$2:$AJ$352,6,FALSE)</f>
        <v>METRO44140M25011</v>
      </c>
      <c r="M79" t="str">
        <f>VLOOKUP($H79,'Section8-FY23'!$A$2:$AJ$352,7,FALSE)</f>
        <v>Franklin County, MA HUD Metro FMR Area</v>
      </c>
    </row>
    <row r="80" spans="1:13" x14ac:dyDescent="0.25">
      <c r="A80">
        <v>25</v>
      </c>
      <c r="B80">
        <v>201</v>
      </c>
      <c r="C80">
        <v>25011</v>
      </c>
      <c r="D80">
        <v>61905</v>
      </c>
      <c r="E80" t="s">
        <v>371</v>
      </c>
      <c r="F80" t="s">
        <v>1549</v>
      </c>
      <c r="G80" t="s">
        <v>1572</v>
      </c>
      <c r="H80" t="s">
        <v>1263</v>
      </c>
      <c r="I80" t="s">
        <v>1551</v>
      </c>
      <c r="J80">
        <v>853</v>
      </c>
      <c r="K80">
        <v>1.52E-2</v>
      </c>
      <c r="L80" t="str">
        <f>VLOOKUP($H80,'Section8-FY23'!$A$2:$AJ$352,6,FALSE)</f>
        <v>METRO44140M25011</v>
      </c>
      <c r="M80" t="str">
        <f>VLOOKUP($H80,'Section8-FY23'!$A$2:$AJ$352,7,FALSE)</f>
        <v>Franklin County, MA HUD Metro FMR Area</v>
      </c>
    </row>
    <row r="81" spans="1:13" x14ac:dyDescent="0.25">
      <c r="A81">
        <v>25</v>
      </c>
      <c r="B81">
        <v>201</v>
      </c>
      <c r="C81">
        <v>25011</v>
      </c>
      <c r="D81">
        <v>68400</v>
      </c>
      <c r="E81" t="s">
        <v>371</v>
      </c>
      <c r="F81" t="s">
        <v>1549</v>
      </c>
      <c r="G81" t="s">
        <v>1573</v>
      </c>
      <c r="H81" t="s">
        <v>1264</v>
      </c>
      <c r="I81" t="s">
        <v>1551</v>
      </c>
      <c r="J81">
        <v>1771</v>
      </c>
      <c r="K81">
        <v>3.1600000000000003E-2</v>
      </c>
      <c r="L81" t="str">
        <f>VLOOKUP($H81,'Section8-FY23'!$A$2:$AJ$352,6,FALSE)</f>
        <v>METRO44140M25011</v>
      </c>
      <c r="M81" t="str">
        <f>VLOOKUP($H81,'Section8-FY23'!$A$2:$AJ$352,7,FALSE)</f>
        <v>Franklin County, MA HUD Metro FMR Area</v>
      </c>
    </row>
    <row r="82" spans="1:13" x14ac:dyDescent="0.25">
      <c r="A82">
        <v>25</v>
      </c>
      <c r="B82">
        <v>201</v>
      </c>
      <c r="C82">
        <v>25011</v>
      </c>
      <c r="D82">
        <v>73265</v>
      </c>
      <c r="E82" t="s">
        <v>371</v>
      </c>
      <c r="F82" t="s">
        <v>1549</v>
      </c>
      <c r="G82" t="s">
        <v>1574</v>
      </c>
      <c r="H82" t="s">
        <v>1265</v>
      </c>
      <c r="I82" t="s">
        <v>1551</v>
      </c>
      <c r="J82">
        <v>405</v>
      </c>
      <c r="K82">
        <v>7.1999999999999998E-3</v>
      </c>
      <c r="L82" t="str">
        <f>VLOOKUP($H82,'Section8-FY23'!$A$2:$AJ$352,6,FALSE)</f>
        <v>METRO44140M25011</v>
      </c>
      <c r="M82" t="str">
        <f>VLOOKUP($H82,'Section8-FY23'!$A$2:$AJ$352,7,FALSE)</f>
        <v>Franklin County, MA HUD Metro FMR Area</v>
      </c>
    </row>
    <row r="83" spans="1:13" x14ac:dyDescent="0.25">
      <c r="A83">
        <v>25</v>
      </c>
      <c r="B83">
        <v>201</v>
      </c>
      <c r="C83">
        <v>25011</v>
      </c>
      <c r="D83">
        <v>74525</v>
      </c>
      <c r="E83" t="s">
        <v>371</v>
      </c>
      <c r="F83" t="s">
        <v>1549</v>
      </c>
      <c r="G83" t="s">
        <v>1575</v>
      </c>
      <c r="H83" t="s">
        <v>1266</v>
      </c>
      <c r="I83" t="s">
        <v>1551</v>
      </c>
      <c r="J83">
        <v>448</v>
      </c>
      <c r="K83">
        <v>8.0000000000000002E-3</v>
      </c>
      <c r="L83" t="str">
        <f>VLOOKUP($H83,'Section8-FY23'!$A$2:$AJ$352,6,FALSE)</f>
        <v>METRO44140M25011</v>
      </c>
      <c r="M83" t="str">
        <f>VLOOKUP($H83,'Section8-FY23'!$A$2:$AJ$352,7,FALSE)</f>
        <v>Franklin County, MA HUD Metro FMR Area</v>
      </c>
    </row>
    <row r="84" spans="1:13" x14ac:dyDescent="0.25">
      <c r="A84">
        <v>25</v>
      </c>
      <c r="B84">
        <v>201</v>
      </c>
      <c r="C84">
        <v>25011</v>
      </c>
      <c r="D84">
        <v>79110</v>
      </c>
      <c r="E84" t="s">
        <v>371</v>
      </c>
      <c r="F84" t="s">
        <v>1549</v>
      </c>
      <c r="G84" t="s">
        <v>1576</v>
      </c>
      <c r="H84" t="s">
        <v>1267</v>
      </c>
      <c r="I84" t="s">
        <v>1551</v>
      </c>
      <c r="J84">
        <v>727</v>
      </c>
      <c r="K84">
        <v>1.2999999999999999E-2</v>
      </c>
      <c r="L84" t="str">
        <f>VLOOKUP($H84,'Section8-FY23'!$A$2:$AJ$352,6,FALSE)</f>
        <v>METRO44140M25011</v>
      </c>
      <c r="M84" t="str">
        <f>VLOOKUP($H84,'Section8-FY23'!$A$2:$AJ$352,7,FALSE)</f>
        <v>Franklin County, MA HUD Metro FMR Area</v>
      </c>
    </row>
    <row r="85" spans="1:13" x14ac:dyDescent="0.25">
      <c r="A85">
        <v>25</v>
      </c>
      <c r="B85">
        <v>201</v>
      </c>
      <c r="C85">
        <v>25015</v>
      </c>
      <c r="D85">
        <v>4825</v>
      </c>
      <c r="E85" t="s">
        <v>371</v>
      </c>
      <c r="F85" t="s">
        <v>1577</v>
      </c>
      <c r="G85" t="s">
        <v>1578</v>
      </c>
      <c r="H85" t="s">
        <v>1284</v>
      </c>
      <c r="I85" t="s">
        <v>1551</v>
      </c>
      <c r="J85">
        <v>6357</v>
      </c>
      <c r="K85">
        <v>0.1134</v>
      </c>
      <c r="L85" t="str">
        <f>VLOOKUP($H85,'Section8-FY23'!$A$2:$AJ$352,6,FALSE)</f>
        <v>METRO44140M44140</v>
      </c>
      <c r="M85" t="str">
        <f>VLOOKUP($H85,'Section8-FY23'!$A$2:$AJ$352,7,FALSE)</f>
        <v>Springfield, MA HUD Metro FMR Area</v>
      </c>
    </row>
    <row r="86" spans="1:13" x14ac:dyDescent="0.25">
      <c r="A86">
        <v>25</v>
      </c>
      <c r="B86">
        <v>201</v>
      </c>
      <c r="C86">
        <v>25015</v>
      </c>
      <c r="D86">
        <v>13590</v>
      </c>
      <c r="E86" t="s">
        <v>371</v>
      </c>
      <c r="F86" t="s">
        <v>1577</v>
      </c>
      <c r="G86" t="s">
        <v>1579</v>
      </c>
      <c r="H86" t="s">
        <v>1285</v>
      </c>
      <c r="I86" t="s">
        <v>1551</v>
      </c>
      <c r="J86">
        <v>618</v>
      </c>
      <c r="K86">
        <v>1.0999999999999999E-2</v>
      </c>
      <c r="L86" t="str">
        <f>VLOOKUP($H86,'Section8-FY23'!$A$2:$AJ$352,6,FALSE)</f>
        <v>METRO44140M44140</v>
      </c>
      <c r="M86" t="str">
        <f>VLOOKUP($H86,'Section8-FY23'!$A$2:$AJ$352,7,FALSE)</f>
        <v>Springfield, MA HUD Metro FMR Area</v>
      </c>
    </row>
    <row r="87" spans="1:13" x14ac:dyDescent="0.25">
      <c r="A87">
        <v>25</v>
      </c>
      <c r="B87">
        <v>201</v>
      </c>
      <c r="C87">
        <v>25015</v>
      </c>
      <c r="D87">
        <v>16040</v>
      </c>
      <c r="E87" t="s">
        <v>371</v>
      </c>
      <c r="F87" t="s">
        <v>1577</v>
      </c>
      <c r="G87" t="s">
        <v>1580</v>
      </c>
      <c r="H87" t="s">
        <v>1286</v>
      </c>
      <c r="I87" t="s">
        <v>1551</v>
      </c>
      <c r="J87">
        <v>477</v>
      </c>
      <c r="K87">
        <v>8.5000000000000006E-3</v>
      </c>
      <c r="L87" t="str">
        <f>VLOOKUP($H87,'Section8-FY23'!$A$2:$AJ$352,6,FALSE)</f>
        <v>METRO44140M44140</v>
      </c>
      <c r="M87" t="str">
        <f>VLOOKUP($H87,'Section8-FY23'!$A$2:$AJ$352,7,FALSE)</f>
        <v>Springfield, MA HUD Metro FMR Area</v>
      </c>
    </row>
    <row r="88" spans="1:13" x14ac:dyDescent="0.25">
      <c r="A88">
        <v>25</v>
      </c>
      <c r="B88">
        <v>201</v>
      </c>
      <c r="C88">
        <v>25015</v>
      </c>
      <c r="D88">
        <v>26290</v>
      </c>
      <c r="E88" t="s">
        <v>371</v>
      </c>
      <c r="F88" t="s">
        <v>1577</v>
      </c>
      <c r="G88" t="s">
        <v>1581</v>
      </c>
      <c r="H88" t="s">
        <v>1287</v>
      </c>
      <c r="I88" t="s">
        <v>1551</v>
      </c>
      <c r="J88">
        <v>593</v>
      </c>
      <c r="K88">
        <v>1.06E-2</v>
      </c>
      <c r="L88" t="str">
        <f>VLOOKUP($H88,'Section8-FY23'!$A$2:$AJ$352,6,FALSE)</f>
        <v>METRO44140M44140</v>
      </c>
      <c r="M88" t="str">
        <f>VLOOKUP($H88,'Section8-FY23'!$A$2:$AJ$352,7,FALSE)</f>
        <v>Springfield, MA HUD Metro FMR Area</v>
      </c>
    </row>
    <row r="89" spans="1:13" x14ac:dyDescent="0.25">
      <c r="A89">
        <v>25</v>
      </c>
      <c r="B89">
        <v>201</v>
      </c>
      <c r="C89">
        <v>25015</v>
      </c>
      <c r="D89">
        <v>29265</v>
      </c>
      <c r="E89" t="s">
        <v>371</v>
      </c>
      <c r="F89" t="s">
        <v>1577</v>
      </c>
      <c r="G89" t="s">
        <v>1582</v>
      </c>
      <c r="H89" t="s">
        <v>1290</v>
      </c>
      <c r="I89" t="s">
        <v>1551</v>
      </c>
      <c r="J89">
        <v>1634</v>
      </c>
      <c r="K89">
        <v>2.92E-2</v>
      </c>
      <c r="L89" t="str">
        <f>VLOOKUP($H89,'Section8-FY23'!$A$2:$AJ$352,6,FALSE)</f>
        <v>METRO44140M44140</v>
      </c>
      <c r="M89" t="str">
        <f>VLOOKUP($H89,'Section8-FY23'!$A$2:$AJ$352,7,FALSE)</f>
        <v>Springfield, MA HUD Metro FMR Area</v>
      </c>
    </row>
    <row r="90" spans="1:13" x14ac:dyDescent="0.25">
      <c r="A90">
        <v>25</v>
      </c>
      <c r="B90">
        <v>201</v>
      </c>
      <c r="C90">
        <v>25015</v>
      </c>
      <c r="D90">
        <v>31785</v>
      </c>
      <c r="E90" t="s">
        <v>371</v>
      </c>
      <c r="F90" t="s">
        <v>1577</v>
      </c>
      <c r="G90" t="s">
        <v>1583</v>
      </c>
      <c r="H90" t="s">
        <v>1291</v>
      </c>
      <c r="I90" t="s">
        <v>1551</v>
      </c>
      <c r="J90">
        <v>1030</v>
      </c>
      <c r="K90">
        <v>1.84E-2</v>
      </c>
      <c r="L90" t="str">
        <f>VLOOKUP($H90,'Section8-FY23'!$A$2:$AJ$352,6,FALSE)</f>
        <v>METRO44140M44140</v>
      </c>
      <c r="M90" t="str">
        <f>VLOOKUP($H90,'Section8-FY23'!$A$2:$AJ$352,7,FALSE)</f>
        <v>Springfield, MA HUD Metro FMR Area</v>
      </c>
    </row>
    <row r="91" spans="1:13" x14ac:dyDescent="0.25">
      <c r="A91">
        <v>25</v>
      </c>
      <c r="B91">
        <v>201</v>
      </c>
      <c r="C91">
        <v>25015</v>
      </c>
      <c r="D91">
        <v>40990</v>
      </c>
      <c r="E91" t="s">
        <v>371</v>
      </c>
      <c r="F91" t="s">
        <v>1577</v>
      </c>
      <c r="G91" t="s">
        <v>1584</v>
      </c>
      <c r="H91" t="s">
        <v>1292</v>
      </c>
      <c r="I91" t="s">
        <v>1551</v>
      </c>
      <c r="J91">
        <v>215</v>
      </c>
      <c r="K91">
        <v>3.8E-3</v>
      </c>
      <c r="L91" t="str">
        <f>VLOOKUP($H91,'Section8-FY23'!$A$2:$AJ$352,6,FALSE)</f>
        <v>METRO44140M44140</v>
      </c>
      <c r="M91" t="str">
        <f>VLOOKUP($H91,'Section8-FY23'!$A$2:$AJ$352,7,FALSE)</f>
        <v>Springfield, MA HUD Metro FMR Area</v>
      </c>
    </row>
    <row r="92" spans="1:13" x14ac:dyDescent="0.25">
      <c r="A92">
        <v>25</v>
      </c>
      <c r="B92">
        <v>201</v>
      </c>
      <c r="C92">
        <v>25015</v>
      </c>
      <c r="D92">
        <v>52560</v>
      </c>
      <c r="E92" t="s">
        <v>371</v>
      </c>
      <c r="F92" t="s">
        <v>1577</v>
      </c>
      <c r="G92" t="s">
        <v>1585</v>
      </c>
      <c r="H92" t="s">
        <v>1293</v>
      </c>
      <c r="I92" t="s">
        <v>1551</v>
      </c>
      <c r="J92">
        <v>574</v>
      </c>
      <c r="K92">
        <v>1.0200000000000001E-2</v>
      </c>
      <c r="L92" t="str">
        <f>VLOOKUP($H92,'Section8-FY23'!$A$2:$AJ$352,6,FALSE)</f>
        <v>METRO44140M44140</v>
      </c>
      <c r="M92" t="str">
        <f>VLOOKUP($H92,'Section8-FY23'!$A$2:$AJ$352,7,FALSE)</f>
        <v>Springfield, MA HUD Metro FMR Area</v>
      </c>
    </row>
    <row r="93" spans="1:13" x14ac:dyDescent="0.25">
      <c r="A93">
        <v>25</v>
      </c>
      <c r="B93">
        <v>201</v>
      </c>
      <c r="C93">
        <v>25015</v>
      </c>
      <c r="D93">
        <v>54030</v>
      </c>
      <c r="E93" t="s">
        <v>371</v>
      </c>
      <c r="F93" t="s">
        <v>1577</v>
      </c>
      <c r="G93" t="s">
        <v>1586</v>
      </c>
      <c r="H93" t="s">
        <v>1294</v>
      </c>
      <c r="I93" t="s">
        <v>1551</v>
      </c>
      <c r="J93">
        <v>335</v>
      </c>
      <c r="K93">
        <v>6.0000000000000001E-3</v>
      </c>
      <c r="L93" t="str">
        <f>VLOOKUP($H93,'Section8-FY23'!$A$2:$AJ$352,6,FALSE)</f>
        <v>METRO44140M44140</v>
      </c>
      <c r="M93" t="str">
        <f>VLOOKUP($H93,'Section8-FY23'!$A$2:$AJ$352,7,FALSE)</f>
        <v>Springfield, MA HUD Metro FMR Area</v>
      </c>
    </row>
    <row r="94" spans="1:13" x14ac:dyDescent="0.25">
      <c r="A94">
        <v>25</v>
      </c>
      <c r="B94">
        <v>201</v>
      </c>
      <c r="C94">
        <v>25015</v>
      </c>
      <c r="D94">
        <v>62745</v>
      </c>
      <c r="E94" t="s">
        <v>371</v>
      </c>
      <c r="F94" t="s">
        <v>1577</v>
      </c>
      <c r="G94" t="s">
        <v>1587</v>
      </c>
      <c r="H94" t="s">
        <v>1295</v>
      </c>
      <c r="I94" t="s">
        <v>1551</v>
      </c>
      <c r="J94">
        <v>2551</v>
      </c>
      <c r="K94">
        <v>4.5499999999999999E-2</v>
      </c>
      <c r="L94" t="str">
        <f>VLOOKUP($H94,'Section8-FY23'!$A$2:$AJ$352,6,FALSE)</f>
        <v>METRO44140M44140</v>
      </c>
      <c r="M94" t="str">
        <f>VLOOKUP($H94,'Section8-FY23'!$A$2:$AJ$352,7,FALSE)</f>
        <v>Springfield, MA HUD Metro FMR Area</v>
      </c>
    </row>
    <row r="95" spans="1:13" x14ac:dyDescent="0.25">
      <c r="A95">
        <v>25</v>
      </c>
      <c r="B95">
        <v>201</v>
      </c>
      <c r="C95">
        <v>25015</v>
      </c>
      <c r="D95">
        <v>72880</v>
      </c>
      <c r="E95" t="s">
        <v>371</v>
      </c>
      <c r="F95" t="s">
        <v>1577</v>
      </c>
      <c r="G95" t="s">
        <v>1588</v>
      </c>
      <c r="H95" t="s">
        <v>1297</v>
      </c>
      <c r="I95" t="s">
        <v>1551</v>
      </c>
      <c r="J95">
        <v>4755</v>
      </c>
      <c r="K95">
        <v>8.48E-2</v>
      </c>
      <c r="L95" t="str">
        <f>VLOOKUP($H95,'Section8-FY23'!$A$2:$AJ$352,6,FALSE)</f>
        <v>METRO44140M44140</v>
      </c>
      <c r="M95" t="str">
        <f>VLOOKUP($H95,'Section8-FY23'!$A$2:$AJ$352,7,FALSE)</f>
        <v>Springfield, MA HUD Metro FMR Area</v>
      </c>
    </row>
    <row r="96" spans="1:13" x14ac:dyDescent="0.25">
      <c r="A96">
        <v>25</v>
      </c>
      <c r="B96">
        <v>201</v>
      </c>
      <c r="C96">
        <v>25015</v>
      </c>
      <c r="D96">
        <v>76380</v>
      </c>
      <c r="E96" t="s">
        <v>371</v>
      </c>
      <c r="F96" t="s">
        <v>1577</v>
      </c>
      <c r="G96" t="s">
        <v>1589</v>
      </c>
      <c r="H96" t="s">
        <v>1298</v>
      </c>
      <c r="I96" t="s">
        <v>1551</v>
      </c>
      <c r="J96">
        <v>747</v>
      </c>
      <c r="K96">
        <v>1.3299999999999999E-2</v>
      </c>
      <c r="L96" t="str">
        <f>VLOOKUP($H96,'Section8-FY23'!$A$2:$AJ$352,6,FALSE)</f>
        <v>METRO44140M44140</v>
      </c>
      <c r="M96" t="str">
        <f>VLOOKUP($H96,'Section8-FY23'!$A$2:$AJ$352,7,FALSE)</f>
        <v>Springfield, MA HUD Metro FMR Area</v>
      </c>
    </row>
    <row r="97" spans="1:13" x14ac:dyDescent="0.25">
      <c r="A97">
        <v>25</v>
      </c>
      <c r="B97">
        <v>201</v>
      </c>
      <c r="C97">
        <v>25015</v>
      </c>
      <c r="D97">
        <v>79915</v>
      </c>
      <c r="E97" t="s">
        <v>371</v>
      </c>
      <c r="F97" t="s">
        <v>1577</v>
      </c>
      <c r="G97" t="s">
        <v>1590</v>
      </c>
      <c r="H97" t="s">
        <v>1299</v>
      </c>
      <c r="I97" t="s">
        <v>1551</v>
      </c>
      <c r="J97">
        <v>1196</v>
      </c>
      <c r="K97">
        <v>2.1299999999999999E-2</v>
      </c>
      <c r="L97" t="str">
        <f>VLOOKUP($H97,'Section8-FY23'!$A$2:$AJ$352,6,FALSE)</f>
        <v>METRO44140M44140</v>
      </c>
      <c r="M97" t="str">
        <f>VLOOKUP($H97,'Section8-FY23'!$A$2:$AJ$352,7,FALSE)</f>
        <v>Springfield, MA HUD Metro FMR Area</v>
      </c>
    </row>
    <row r="98" spans="1:13" x14ac:dyDescent="0.25">
      <c r="A98">
        <v>25</v>
      </c>
      <c r="B98">
        <v>201</v>
      </c>
      <c r="C98">
        <v>25015</v>
      </c>
      <c r="D98">
        <v>82175</v>
      </c>
      <c r="E98" t="s">
        <v>371</v>
      </c>
      <c r="F98" t="s">
        <v>1577</v>
      </c>
      <c r="G98" t="s">
        <v>1591</v>
      </c>
      <c r="H98" t="s">
        <v>1300</v>
      </c>
      <c r="I98" t="s">
        <v>1551</v>
      </c>
      <c r="J98">
        <v>625</v>
      </c>
      <c r="K98">
        <v>1.12E-2</v>
      </c>
      <c r="L98" t="str">
        <f>VLOOKUP($H98,'Section8-FY23'!$A$2:$AJ$352,6,FALSE)</f>
        <v>METRO44140M44140</v>
      </c>
      <c r="M98" t="str">
        <f>VLOOKUP($H98,'Section8-FY23'!$A$2:$AJ$352,7,FALSE)</f>
        <v>Springfield, MA HUD Metro FMR Area</v>
      </c>
    </row>
    <row r="99" spans="1:13" x14ac:dyDescent="0.25">
      <c r="A99">
        <v>25</v>
      </c>
      <c r="B99">
        <v>301</v>
      </c>
      <c r="C99">
        <v>25015</v>
      </c>
      <c r="D99">
        <v>1370</v>
      </c>
      <c r="E99" t="s">
        <v>371</v>
      </c>
      <c r="F99" t="s">
        <v>1577</v>
      </c>
      <c r="G99" t="s">
        <v>1592</v>
      </c>
      <c r="H99" t="s">
        <v>1147</v>
      </c>
      <c r="I99" t="s">
        <v>1593</v>
      </c>
      <c r="J99">
        <v>10748</v>
      </c>
      <c r="K99">
        <v>0.24129999999999999</v>
      </c>
      <c r="L99" t="str">
        <f>VLOOKUP($H99,'Section8-FY23'!$A$2:$AJ$352,6,FALSE)</f>
        <v>METRO44140M44140</v>
      </c>
      <c r="M99" t="str">
        <f>VLOOKUP($H99,'Section8-FY23'!$A$2:$AJ$352,7,FALSE)</f>
        <v>Springfield, MA HUD Metro FMR Area</v>
      </c>
    </row>
    <row r="100" spans="1:13" x14ac:dyDescent="0.25">
      <c r="A100">
        <v>25</v>
      </c>
      <c r="B100">
        <v>301</v>
      </c>
      <c r="C100">
        <v>25015</v>
      </c>
      <c r="D100">
        <v>19370</v>
      </c>
      <c r="E100" t="s">
        <v>371</v>
      </c>
      <c r="F100" t="s">
        <v>1577</v>
      </c>
      <c r="G100" t="s">
        <v>1594</v>
      </c>
      <c r="H100" t="s">
        <v>1148</v>
      </c>
      <c r="I100" t="s">
        <v>1593</v>
      </c>
      <c r="J100">
        <v>7849</v>
      </c>
      <c r="K100">
        <v>0.1762</v>
      </c>
      <c r="L100" t="str">
        <f>VLOOKUP($H100,'Section8-FY23'!$A$2:$AJ$352,6,FALSE)</f>
        <v>METRO44140M44140</v>
      </c>
      <c r="M100" t="str">
        <f>VLOOKUP($H100,'Section8-FY23'!$A$2:$AJ$352,7,FALSE)</f>
        <v>Springfield, MA HUD Metro FMR Area</v>
      </c>
    </row>
    <row r="101" spans="1:13" x14ac:dyDescent="0.25">
      <c r="A101">
        <v>25</v>
      </c>
      <c r="B101">
        <v>301</v>
      </c>
      <c r="C101">
        <v>25015</v>
      </c>
      <c r="D101">
        <v>26535</v>
      </c>
      <c r="E101" t="s">
        <v>371</v>
      </c>
      <c r="F101" t="s">
        <v>1577</v>
      </c>
      <c r="G101" t="s">
        <v>1595</v>
      </c>
      <c r="H101" t="s">
        <v>1288</v>
      </c>
      <c r="I101" t="s">
        <v>1593</v>
      </c>
      <c r="J101">
        <v>2498</v>
      </c>
      <c r="K101">
        <v>5.6099999999999997E-2</v>
      </c>
      <c r="L101" t="str">
        <f>VLOOKUP($H101,'Section8-FY23'!$A$2:$AJ$352,6,FALSE)</f>
        <v>METRO44140M44140</v>
      </c>
      <c r="M101" t="str">
        <f>VLOOKUP($H101,'Section8-FY23'!$A$2:$AJ$352,7,FALSE)</f>
        <v>Springfield, MA HUD Metro FMR Area</v>
      </c>
    </row>
    <row r="102" spans="1:13" x14ac:dyDescent="0.25">
      <c r="A102">
        <v>25</v>
      </c>
      <c r="B102">
        <v>301</v>
      </c>
      <c r="C102">
        <v>25015</v>
      </c>
      <c r="D102">
        <v>27690</v>
      </c>
      <c r="E102" t="s">
        <v>371</v>
      </c>
      <c r="F102" t="s">
        <v>1577</v>
      </c>
      <c r="G102" t="s">
        <v>1596</v>
      </c>
      <c r="H102" t="s">
        <v>1289</v>
      </c>
      <c r="I102" t="s">
        <v>1593</v>
      </c>
      <c r="J102">
        <v>2336</v>
      </c>
      <c r="K102">
        <v>5.2400000000000002E-2</v>
      </c>
      <c r="L102" t="str">
        <f>VLOOKUP($H102,'Section8-FY23'!$A$2:$AJ$352,6,FALSE)</f>
        <v>METRO44140M44140</v>
      </c>
      <c r="M102" t="str">
        <f>VLOOKUP($H102,'Section8-FY23'!$A$2:$AJ$352,7,FALSE)</f>
        <v>Springfield, MA HUD Metro FMR Area</v>
      </c>
    </row>
    <row r="103" spans="1:13" x14ac:dyDescent="0.25">
      <c r="A103">
        <v>25</v>
      </c>
      <c r="B103">
        <v>301</v>
      </c>
      <c r="C103">
        <v>25015</v>
      </c>
      <c r="D103">
        <v>46330</v>
      </c>
      <c r="E103" t="s">
        <v>371</v>
      </c>
      <c r="F103" t="s">
        <v>1577</v>
      </c>
      <c r="G103" t="s">
        <v>1597</v>
      </c>
      <c r="H103" t="s">
        <v>1466</v>
      </c>
      <c r="I103" t="s">
        <v>1593</v>
      </c>
      <c r="J103">
        <v>13668</v>
      </c>
      <c r="K103">
        <v>0.30690000000000001</v>
      </c>
      <c r="L103" t="str">
        <f>VLOOKUP($H103,'Section8-FY23'!$A$2:$AJ$352,6,FALSE)</f>
        <v>METRO44140M44140</v>
      </c>
      <c r="M103" t="str">
        <f>VLOOKUP($H103,'Section8-FY23'!$A$2:$AJ$352,7,FALSE)</f>
        <v>Springfield, MA HUD Metro FMR Area</v>
      </c>
    </row>
    <row r="104" spans="1:13" x14ac:dyDescent="0.25">
      <c r="A104">
        <v>25</v>
      </c>
      <c r="B104">
        <v>301</v>
      </c>
      <c r="C104">
        <v>25015</v>
      </c>
      <c r="D104">
        <v>64145</v>
      </c>
      <c r="E104" t="s">
        <v>371</v>
      </c>
      <c r="F104" t="s">
        <v>1577</v>
      </c>
      <c r="G104" t="s">
        <v>1598</v>
      </c>
      <c r="H104" t="s">
        <v>1296</v>
      </c>
      <c r="I104" t="s">
        <v>1593</v>
      </c>
      <c r="J104">
        <v>7439</v>
      </c>
      <c r="K104">
        <v>0.16700000000000001</v>
      </c>
      <c r="L104" t="str">
        <f>VLOOKUP($H104,'Section8-FY23'!$A$2:$AJ$352,6,FALSE)</f>
        <v>METRO44140M44140</v>
      </c>
      <c r="M104" t="str">
        <f>VLOOKUP($H104,'Section8-FY23'!$A$2:$AJ$352,7,FALSE)</f>
        <v>Springfield, MA HUD Metro FMR Area</v>
      </c>
    </row>
    <row r="105" spans="1:13" x14ac:dyDescent="0.25">
      <c r="A105">
        <v>25</v>
      </c>
      <c r="B105">
        <v>401</v>
      </c>
      <c r="C105">
        <v>25013</v>
      </c>
      <c r="D105">
        <v>840</v>
      </c>
      <c r="E105" t="s">
        <v>371</v>
      </c>
      <c r="F105" t="s">
        <v>1599</v>
      </c>
      <c r="G105" t="s">
        <v>1600</v>
      </c>
      <c r="H105" t="s">
        <v>1144</v>
      </c>
      <c r="I105" t="s">
        <v>1601</v>
      </c>
      <c r="J105">
        <v>12361</v>
      </c>
      <c r="K105">
        <v>0.18579999999999999</v>
      </c>
      <c r="L105" t="str">
        <f>VLOOKUP($H105,'Section8-FY23'!$A$2:$AJ$352,6,FALSE)</f>
        <v>METRO44140M44140</v>
      </c>
      <c r="M105" t="str">
        <f>VLOOKUP($H105,'Section8-FY23'!$A$2:$AJ$352,7,FALSE)</f>
        <v>Springfield, MA HUD Metro FMR Area</v>
      </c>
    </row>
    <row r="106" spans="1:13" x14ac:dyDescent="0.25">
      <c r="A106">
        <v>25</v>
      </c>
      <c r="B106">
        <v>401</v>
      </c>
      <c r="C106">
        <v>25013</v>
      </c>
      <c r="D106">
        <v>6085</v>
      </c>
      <c r="E106" t="s">
        <v>371</v>
      </c>
      <c r="F106" t="s">
        <v>1599</v>
      </c>
      <c r="G106" t="s">
        <v>1602</v>
      </c>
      <c r="H106" t="s">
        <v>1268</v>
      </c>
      <c r="I106" t="s">
        <v>1601</v>
      </c>
      <c r="J106">
        <v>576</v>
      </c>
      <c r="K106">
        <v>8.6999999999999994E-3</v>
      </c>
      <c r="L106" t="str">
        <f>VLOOKUP($H106,'Section8-FY23'!$A$2:$AJ$352,6,FALSE)</f>
        <v>METRO44140M44140</v>
      </c>
      <c r="M106" t="str">
        <f>VLOOKUP($H106,'Section8-FY23'!$A$2:$AJ$352,7,FALSE)</f>
        <v>Springfield, MA HUD Metro FMR Area</v>
      </c>
    </row>
    <row r="107" spans="1:13" x14ac:dyDescent="0.25">
      <c r="A107">
        <v>25</v>
      </c>
      <c r="B107">
        <v>401</v>
      </c>
      <c r="C107">
        <v>25013</v>
      </c>
      <c r="D107">
        <v>13485</v>
      </c>
      <c r="E107" t="s">
        <v>371</v>
      </c>
      <c r="F107" t="s">
        <v>1599</v>
      </c>
      <c r="G107" t="s">
        <v>1603</v>
      </c>
      <c r="H107" t="s">
        <v>1270</v>
      </c>
      <c r="I107" t="s">
        <v>1601</v>
      </c>
      <c r="J107">
        <v>622</v>
      </c>
      <c r="K107">
        <v>9.4000000000000004E-3</v>
      </c>
      <c r="L107" t="str">
        <f>VLOOKUP($H107,'Section8-FY23'!$A$2:$AJ$352,6,FALSE)</f>
        <v>METRO44140M44140</v>
      </c>
      <c r="M107" t="str">
        <f>VLOOKUP($H107,'Section8-FY23'!$A$2:$AJ$352,7,FALSE)</f>
        <v>Springfield, MA HUD Metro FMR Area</v>
      </c>
    </row>
    <row r="108" spans="1:13" x14ac:dyDescent="0.25">
      <c r="A108">
        <v>25</v>
      </c>
      <c r="B108">
        <v>401</v>
      </c>
      <c r="C108">
        <v>25013</v>
      </c>
      <c r="D108">
        <v>26675</v>
      </c>
      <c r="E108" t="s">
        <v>371</v>
      </c>
      <c r="F108" t="s">
        <v>1599</v>
      </c>
      <c r="G108" t="s">
        <v>1604</v>
      </c>
      <c r="H108" t="s">
        <v>1272</v>
      </c>
      <c r="I108" t="s">
        <v>1601</v>
      </c>
      <c r="J108">
        <v>656</v>
      </c>
      <c r="K108">
        <v>9.9000000000000008E-3</v>
      </c>
      <c r="L108" t="str">
        <f>VLOOKUP($H108,'Section8-FY23'!$A$2:$AJ$352,6,FALSE)</f>
        <v>METRO44140M44140</v>
      </c>
      <c r="M108" t="str">
        <f>VLOOKUP($H108,'Section8-FY23'!$A$2:$AJ$352,7,FALSE)</f>
        <v>Springfield, MA HUD Metro FMR Area</v>
      </c>
    </row>
    <row r="109" spans="1:13" x14ac:dyDescent="0.25">
      <c r="A109">
        <v>25</v>
      </c>
      <c r="B109">
        <v>401</v>
      </c>
      <c r="C109">
        <v>25013</v>
      </c>
      <c r="D109">
        <v>30840</v>
      </c>
      <c r="E109" t="s">
        <v>371</v>
      </c>
      <c r="F109" t="s">
        <v>1599</v>
      </c>
      <c r="G109" t="s">
        <v>1605</v>
      </c>
      <c r="H109" t="s">
        <v>1463</v>
      </c>
      <c r="I109" t="s">
        <v>1601</v>
      </c>
      <c r="J109">
        <v>16874</v>
      </c>
      <c r="K109">
        <v>0.25369999999999998</v>
      </c>
      <c r="L109" t="str">
        <f>VLOOKUP($H109,'Section8-FY23'!$A$2:$AJ$352,6,FALSE)</f>
        <v>METRO44140M44140</v>
      </c>
      <c r="M109" t="str">
        <f>VLOOKUP($H109,'Section8-FY23'!$A$2:$AJ$352,7,FALSE)</f>
        <v>Springfield, MA HUD Metro FMR Area</v>
      </c>
    </row>
    <row r="110" spans="1:13" x14ac:dyDescent="0.25">
      <c r="A110">
        <v>25</v>
      </c>
      <c r="B110">
        <v>401</v>
      </c>
      <c r="C110">
        <v>25013</v>
      </c>
      <c r="D110">
        <v>42530</v>
      </c>
      <c r="E110" t="s">
        <v>371</v>
      </c>
      <c r="F110" t="s">
        <v>1599</v>
      </c>
      <c r="G110" t="s">
        <v>1606</v>
      </c>
      <c r="H110" t="s">
        <v>1278</v>
      </c>
      <c r="I110" t="s">
        <v>1601</v>
      </c>
      <c r="J110">
        <v>351</v>
      </c>
      <c r="K110">
        <v>5.3E-3</v>
      </c>
      <c r="L110" t="str">
        <f>VLOOKUP($H110,'Section8-FY23'!$A$2:$AJ$352,6,FALSE)</f>
        <v>METRO44140M44140</v>
      </c>
      <c r="M110" t="str">
        <f>VLOOKUP($H110,'Section8-FY23'!$A$2:$AJ$352,7,FALSE)</f>
        <v>Springfield, MA HUD Metro FMR Area</v>
      </c>
    </row>
    <row r="111" spans="1:13" x14ac:dyDescent="0.25">
      <c r="A111">
        <v>25</v>
      </c>
      <c r="B111">
        <v>401</v>
      </c>
      <c r="C111">
        <v>25013</v>
      </c>
      <c r="D111">
        <v>58650</v>
      </c>
      <c r="E111" t="s">
        <v>371</v>
      </c>
      <c r="F111" t="s">
        <v>1599</v>
      </c>
      <c r="G111" t="s">
        <v>1607</v>
      </c>
      <c r="H111" t="s">
        <v>1279</v>
      </c>
      <c r="I111" t="s">
        <v>1601</v>
      </c>
      <c r="J111">
        <v>703</v>
      </c>
      <c r="K111">
        <v>1.06E-2</v>
      </c>
      <c r="L111" t="str">
        <f>VLOOKUP($H111,'Section8-FY23'!$A$2:$AJ$352,6,FALSE)</f>
        <v>METRO44140M44140</v>
      </c>
      <c r="M111" t="str">
        <f>VLOOKUP($H111,'Section8-FY23'!$A$2:$AJ$352,7,FALSE)</f>
        <v>Springfield, MA HUD Metro FMR Area</v>
      </c>
    </row>
    <row r="112" spans="1:13" x14ac:dyDescent="0.25">
      <c r="A112">
        <v>25</v>
      </c>
      <c r="B112">
        <v>401</v>
      </c>
      <c r="C112">
        <v>25013</v>
      </c>
      <c r="D112">
        <v>65825</v>
      </c>
      <c r="E112" t="s">
        <v>371</v>
      </c>
      <c r="F112" t="s">
        <v>1599</v>
      </c>
      <c r="G112" t="s">
        <v>1608</v>
      </c>
      <c r="H112" t="s">
        <v>1280</v>
      </c>
      <c r="I112" t="s">
        <v>1601</v>
      </c>
      <c r="J112">
        <v>4115</v>
      </c>
      <c r="K112">
        <v>6.1899999999999997E-2</v>
      </c>
      <c r="L112" t="str">
        <f>VLOOKUP($H112,'Section8-FY23'!$A$2:$AJ$352,6,FALSE)</f>
        <v>METRO44140M44140</v>
      </c>
      <c r="M112" t="str">
        <f>VLOOKUP($H112,'Section8-FY23'!$A$2:$AJ$352,7,FALSE)</f>
        <v>Springfield, MA HUD Metro FMR Area</v>
      </c>
    </row>
    <row r="113" spans="1:13" x14ac:dyDescent="0.25">
      <c r="A113">
        <v>25</v>
      </c>
      <c r="B113">
        <v>401</v>
      </c>
      <c r="C113">
        <v>25013</v>
      </c>
      <c r="D113">
        <v>70045</v>
      </c>
      <c r="E113" t="s">
        <v>371</v>
      </c>
      <c r="F113" t="s">
        <v>1599</v>
      </c>
      <c r="G113" t="s">
        <v>1609</v>
      </c>
      <c r="H113" t="s">
        <v>1281</v>
      </c>
      <c r="I113" t="s">
        <v>1601</v>
      </c>
      <c r="J113">
        <v>501</v>
      </c>
      <c r="K113">
        <v>7.4999999999999997E-3</v>
      </c>
      <c r="L113" t="str">
        <f>VLOOKUP($H113,'Section8-FY23'!$A$2:$AJ$352,6,FALSE)</f>
        <v>METRO44140M44140</v>
      </c>
      <c r="M113" t="str">
        <f>VLOOKUP($H113,'Section8-FY23'!$A$2:$AJ$352,7,FALSE)</f>
        <v>Springfield, MA HUD Metro FMR Area</v>
      </c>
    </row>
    <row r="114" spans="1:13" x14ac:dyDescent="0.25">
      <c r="A114">
        <v>25</v>
      </c>
      <c r="B114">
        <v>401</v>
      </c>
      <c r="C114">
        <v>25013</v>
      </c>
      <c r="D114">
        <v>76030</v>
      </c>
      <c r="E114" t="s">
        <v>371</v>
      </c>
      <c r="F114" t="s">
        <v>1599</v>
      </c>
      <c r="G114" t="s">
        <v>1610</v>
      </c>
      <c r="H114" t="s">
        <v>1465</v>
      </c>
      <c r="I114" t="s">
        <v>1601</v>
      </c>
      <c r="J114">
        <v>16869</v>
      </c>
      <c r="K114">
        <v>0.25359999999999999</v>
      </c>
      <c r="L114" t="str">
        <f>VLOOKUP($H114,'Section8-FY23'!$A$2:$AJ$352,6,FALSE)</f>
        <v>METRO44140M44140</v>
      </c>
      <c r="M114" t="str">
        <f>VLOOKUP($H114,'Section8-FY23'!$A$2:$AJ$352,7,FALSE)</f>
        <v>Springfield, MA HUD Metro FMR Area</v>
      </c>
    </row>
    <row r="115" spans="1:13" x14ac:dyDescent="0.25">
      <c r="A115">
        <v>25</v>
      </c>
      <c r="B115">
        <v>401</v>
      </c>
      <c r="C115">
        <v>25013</v>
      </c>
      <c r="D115">
        <v>77890</v>
      </c>
      <c r="E115" t="s">
        <v>371</v>
      </c>
      <c r="F115" t="s">
        <v>1599</v>
      </c>
      <c r="G115" t="s">
        <v>1611</v>
      </c>
      <c r="H115" t="s">
        <v>1146</v>
      </c>
      <c r="I115" t="s">
        <v>1601</v>
      </c>
      <c r="J115">
        <v>12885</v>
      </c>
      <c r="K115">
        <v>0.19370000000000001</v>
      </c>
      <c r="L115" t="str">
        <f>VLOOKUP($H115,'Section8-FY23'!$A$2:$AJ$352,6,FALSE)</f>
        <v>METRO44140M44140</v>
      </c>
      <c r="M115" t="str">
        <f>VLOOKUP($H115,'Section8-FY23'!$A$2:$AJ$352,7,FALSE)</f>
        <v>Springfield, MA HUD Metro FMR Area</v>
      </c>
    </row>
    <row r="116" spans="1:13" x14ac:dyDescent="0.25">
      <c r="A116">
        <v>25</v>
      </c>
      <c r="B116">
        <v>402</v>
      </c>
      <c r="C116">
        <v>25013</v>
      </c>
      <c r="D116">
        <v>67000</v>
      </c>
      <c r="E116" t="s">
        <v>371</v>
      </c>
      <c r="F116" t="s">
        <v>1599</v>
      </c>
      <c r="G116" t="s">
        <v>1612</v>
      </c>
      <c r="H116" t="s">
        <v>1464</v>
      </c>
      <c r="I116" t="s">
        <v>1613</v>
      </c>
      <c r="J116">
        <v>62782</v>
      </c>
      <c r="K116">
        <v>1</v>
      </c>
      <c r="L116" t="str">
        <f>VLOOKUP($H116,'Section8-FY23'!$A$2:$AJ$352,6,FALSE)</f>
        <v>METRO44140M44140</v>
      </c>
      <c r="M116" t="str">
        <f>VLOOKUP($H116,'Section8-FY23'!$A$2:$AJ$352,7,FALSE)</f>
        <v>Springfield, MA HUD Metro FMR Area</v>
      </c>
    </row>
    <row r="117" spans="1:13" x14ac:dyDescent="0.25">
      <c r="A117">
        <v>25</v>
      </c>
      <c r="B117">
        <v>403</v>
      </c>
      <c r="C117">
        <v>25013</v>
      </c>
      <c r="D117">
        <v>8470</v>
      </c>
      <c r="E117" t="s">
        <v>371</v>
      </c>
      <c r="F117" t="s">
        <v>1599</v>
      </c>
      <c r="G117" t="s">
        <v>1614</v>
      </c>
      <c r="H117" t="s">
        <v>1269</v>
      </c>
      <c r="I117" t="s">
        <v>1615</v>
      </c>
      <c r="J117">
        <v>1672</v>
      </c>
      <c r="K117">
        <v>2.47E-2</v>
      </c>
      <c r="L117" t="str">
        <f>VLOOKUP($H117,'Section8-FY23'!$A$2:$AJ$352,6,FALSE)</f>
        <v>METRO44140M44140</v>
      </c>
      <c r="M117" t="str">
        <f>VLOOKUP($H117,'Section8-FY23'!$A$2:$AJ$352,7,FALSE)</f>
        <v>Springfield, MA HUD Metro FMR Area</v>
      </c>
    </row>
    <row r="118" spans="1:13" x14ac:dyDescent="0.25">
      <c r="A118">
        <v>25</v>
      </c>
      <c r="B118">
        <v>403</v>
      </c>
      <c r="C118">
        <v>25013</v>
      </c>
      <c r="D118">
        <v>13660</v>
      </c>
      <c r="E118" t="s">
        <v>371</v>
      </c>
      <c r="F118" t="s">
        <v>1599</v>
      </c>
      <c r="G118" t="s">
        <v>1616</v>
      </c>
      <c r="H118" t="s">
        <v>1462</v>
      </c>
      <c r="I118" t="s">
        <v>1615</v>
      </c>
      <c r="J118">
        <v>25544</v>
      </c>
      <c r="K118">
        <v>0.37709999999999999</v>
      </c>
      <c r="L118" t="str">
        <f>VLOOKUP($H118,'Section8-FY23'!$A$2:$AJ$352,6,FALSE)</f>
        <v>METRO44140M44140</v>
      </c>
      <c r="M118" t="str">
        <f>VLOOKUP($H118,'Section8-FY23'!$A$2:$AJ$352,7,FALSE)</f>
        <v>Springfield, MA HUD Metro FMR Area</v>
      </c>
    </row>
    <row r="119" spans="1:13" x14ac:dyDescent="0.25">
      <c r="A119">
        <v>25</v>
      </c>
      <c r="B119">
        <v>403</v>
      </c>
      <c r="C119">
        <v>25013</v>
      </c>
      <c r="D119">
        <v>19645</v>
      </c>
      <c r="E119" t="s">
        <v>371</v>
      </c>
      <c r="F119" t="s">
        <v>1599</v>
      </c>
      <c r="G119" t="s">
        <v>1617</v>
      </c>
      <c r="H119" t="s">
        <v>1271</v>
      </c>
      <c r="I119" t="s">
        <v>1615</v>
      </c>
      <c r="J119">
        <v>6371</v>
      </c>
      <c r="K119">
        <v>9.4100000000000003E-2</v>
      </c>
      <c r="L119" t="str">
        <f>VLOOKUP($H119,'Section8-FY23'!$A$2:$AJ$352,6,FALSE)</f>
        <v>METRO44140M44140</v>
      </c>
      <c r="M119" t="str">
        <f>VLOOKUP($H119,'Section8-FY23'!$A$2:$AJ$352,7,FALSE)</f>
        <v>Springfield, MA HUD Metro FMR Area</v>
      </c>
    </row>
    <row r="120" spans="1:13" x14ac:dyDescent="0.25">
      <c r="A120">
        <v>25</v>
      </c>
      <c r="B120">
        <v>403</v>
      </c>
      <c r="C120">
        <v>25013</v>
      </c>
      <c r="D120">
        <v>28075</v>
      </c>
      <c r="E120" t="s">
        <v>371</v>
      </c>
      <c r="F120" t="s">
        <v>1599</v>
      </c>
      <c r="G120" t="s">
        <v>1618</v>
      </c>
      <c r="H120" t="s">
        <v>1273</v>
      </c>
      <c r="I120" t="s">
        <v>1615</v>
      </c>
      <c r="J120">
        <v>2008</v>
      </c>
      <c r="K120">
        <v>2.9600000000000001E-2</v>
      </c>
      <c r="L120" t="str">
        <f>VLOOKUP($H120,'Section8-FY23'!$A$2:$AJ$352,6,FALSE)</f>
        <v>METRO44140M44140</v>
      </c>
      <c r="M120" t="str">
        <f>VLOOKUP($H120,'Section8-FY23'!$A$2:$AJ$352,7,FALSE)</f>
        <v>Springfield, MA HUD Metro FMR Area</v>
      </c>
    </row>
    <row r="121" spans="1:13" x14ac:dyDescent="0.25">
      <c r="A121">
        <v>25</v>
      </c>
      <c r="B121">
        <v>403</v>
      </c>
      <c r="C121">
        <v>25013</v>
      </c>
      <c r="D121">
        <v>30665</v>
      </c>
      <c r="E121" t="s">
        <v>371</v>
      </c>
      <c r="F121" t="s">
        <v>1599</v>
      </c>
      <c r="G121" t="s">
        <v>1619</v>
      </c>
      <c r="H121" t="s">
        <v>1274</v>
      </c>
      <c r="I121" t="s">
        <v>1615</v>
      </c>
      <c r="J121">
        <v>1405</v>
      </c>
      <c r="K121">
        <v>2.07E-2</v>
      </c>
      <c r="L121" t="str">
        <f>VLOOKUP($H121,'Section8-FY23'!$A$2:$AJ$352,6,FALSE)</f>
        <v>METRO44140M44140</v>
      </c>
      <c r="M121" t="str">
        <f>VLOOKUP($H121,'Section8-FY23'!$A$2:$AJ$352,7,FALSE)</f>
        <v>Springfield, MA HUD Metro FMR Area</v>
      </c>
    </row>
    <row r="122" spans="1:13" x14ac:dyDescent="0.25">
      <c r="A122">
        <v>25</v>
      </c>
      <c r="B122">
        <v>403</v>
      </c>
      <c r="C122">
        <v>25013</v>
      </c>
      <c r="D122">
        <v>36300</v>
      </c>
      <c r="E122" t="s">
        <v>371</v>
      </c>
      <c r="F122" t="s">
        <v>1599</v>
      </c>
      <c r="G122" t="s">
        <v>1620</v>
      </c>
      <c r="H122" t="s">
        <v>1275</v>
      </c>
      <c r="I122" t="s">
        <v>1615</v>
      </c>
      <c r="J122">
        <v>5967</v>
      </c>
      <c r="K122">
        <v>8.8099999999999998E-2</v>
      </c>
      <c r="L122" t="str">
        <f>VLOOKUP($H122,'Section8-FY23'!$A$2:$AJ$352,6,FALSE)</f>
        <v>METRO44140M44140</v>
      </c>
      <c r="M122" t="str">
        <f>VLOOKUP($H122,'Section8-FY23'!$A$2:$AJ$352,7,FALSE)</f>
        <v>Springfield, MA HUD Metro FMR Area</v>
      </c>
    </row>
    <row r="123" spans="1:13" x14ac:dyDescent="0.25">
      <c r="A123">
        <v>25</v>
      </c>
      <c r="B123">
        <v>403</v>
      </c>
      <c r="C123">
        <v>25013</v>
      </c>
      <c r="D123">
        <v>37175</v>
      </c>
      <c r="E123" t="s">
        <v>371</v>
      </c>
      <c r="F123" t="s">
        <v>1599</v>
      </c>
      <c r="G123" t="s">
        <v>1621</v>
      </c>
      <c r="H123" t="s">
        <v>1276</v>
      </c>
      <c r="I123" t="s">
        <v>1615</v>
      </c>
      <c r="J123">
        <v>8755</v>
      </c>
      <c r="K123">
        <v>0.12920000000000001</v>
      </c>
      <c r="L123" t="str">
        <f>VLOOKUP($H123,'Section8-FY23'!$A$2:$AJ$352,6,FALSE)</f>
        <v>METRO44140M44140</v>
      </c>
      <c r="M123" t="str">
        <f>VLOOKUP($H123,'Section8-FY23'!$A$2:$AJ$352,7,FALSE)</f>
        <v>Springfield, MA HUD Metro FMR Area</v>
      </c>
    </row>
    <row r="124" spans="1:13" x14ac:dyDescent="0.25">
      <c r="A124">
        <v>25</v>
      </c>
      <c r="B124">
        <v>403</v>
      </c>
      <c r="C124">
        <v>25013</v>
      </c>
      <c r="D124">
        <v>42145</v>
      </c>
      <c r="E124" t="s">
        <v>371</v>
      </c>
      <c r="F124" t="s">
        <v>1599</v>
      </c>
      <c r="G124" t="s">
        <v>1622</v>
      </c>
      <c r="H124" t="s">
        <v>1277</v>
      </c>
      <c r="I124" t="s">
        <v>1615</v>
      </c>
      <c r="J124">
        <v>3554</v>
      </c>
      <c r="K124">
        <v>5.2499999999999998E-2</v>
      </c>
      <c r="L124" t="str">
        <f>VLOOKUP($H124,'Section8-FY23'!$A$2:$AJ$352,6,FALSE)</f>
        <v>METRO44140M44140</v>
      </c>
      <c r="M124" t="str">
        <f>VLOOKUP($H124,'Section8-FY23'!$A$2:$AJ$352,7,FALSE)</f>
        <v>Springfield, MA HUD Metro FMR Area</v>
      </c>
    </row>
    <row r="125" spans="1:13" x14ac:dyDescent="0.25">
      <c r="A125">
        <v>25</v>
      </c>
      <c r="B125">
        <v>403</v>
      </c>
      <c r="C125">
        <v>25013</v>
      </c>
      <c r="D125">
        <v>52144</v>
      </c>
      <c r="E125" t="s">
        <v>371</v>
      </c>
      <c r="F125" t="s">
        <v>1599</v>
      </c>
      <c r="G125" t="s">
        <v>1623</v>
      </c>
      <c r="H125" t="s">
        <v>1145</v>
      </c>
      <c r="I125" t="s">
        <v>1615</v>
      </c>
      <c r="J125">
        <v>5854</v>
      </c>
      <c r="K125">
        <v>8.6400000000000005E-2</v>
      </c>
      <c r="L125" t="str">
        <f>VLOOKUP($H125,'Section8-FY23'!$A$2:$AJ$352,6,FALSE)</f>
        <v>METRO44140M44140</v>
      </c>
      <c r="M125" t="str">
        <f>VLOOKUP($H125,'Section8-FY23'!$A$2:$AJ$352,7,FALSE)</f>
        <v>Springfield, MA HUD Metro FMR Area</v>
      </c>
    </row>
    <row r="126" spans="1:13" x14ac:dyDescent="0.25">
      <c r="A126">
        <v>25</v>
      </c>
      <c r="B126">
        <v>403</v>
      </c>
      <c r="C126">
        <v>25013</v>
      </c>
      <c r="D126">
        <v>72390</v>
      </c>
      <c r="E126" t="s">
        <v>371</v>
      </c>
      <c r="F126" t="s">
        <v>1599</v>
      </c>
      <c r="G126" t="s">
        <v>1624</v>
      </c>
      <c r="H126" t="s">
        <v>1282</v>
      </c>
      <c r="I126" t="s">
        <v>1615</v>
      </c>
      <c r="J126">
        <v>896</v>
      </c>
      <c r="K126">
        <v>1.32E-2</v>
      </c>
      <c r="L126" t="str">
        <f>VLOOKUP($H126,'Section8-FY23'!$A$2:$AJ$352,6,FALSE)</f>
        <v>METRO44140M44140</v>
      </c>
      <c r="M126" t="str">
        <f>VLOOKUP($H126,'Section8-FY23'!$A$2:$AJ$352,7,FALSE)</f>
        <v>Springfield, MA HUD Metro FMR Area</v>
      </c>
    </row>
    <row r="127" spans="1:13" x14ac:dyDescent="0.25">
      <c r="A127">
        <v>25</v>
      </c>
      <c r="B127">
        <v>403</v>
      </c>
      <c r="C127">
        <v>25013</v>
      </c>
      <c r="D127">
        <v>79740</v>
      </c>
      <c r="E127" t="s">
        <v>371</v>
      </c>
      <c r="F127" t="s">
        <v>1599</v>
      </c>
      <c r="G127" t="s">
        <v>1625</v>
      </c>
      <c r="H127" t="s">
        <v>1283</v>
      </c>
      <c r="I127" t="s">
        <v>1615</v>
      </c>
      <c r="J127">
        <v>5712</v>
      </c>
      <c r="K127">
        <v>8.43E-2</v>
      </c>
      <c r="L127" t="str">
        <f>VLOOKUP($H127,'Section8-FY23'!$A$2:$AJ$352,6,FALSE)</f>
        <v>METRO44140M44140</v>
      </c>
      <c r="M127" t="str">
        <f>VLOOKUP($H127,'Section8-FY23'!$A$2:$AJ$352,7,FALSE)</f>
        <v>Springfield, MA HUD Metro FMR Area</v>
      </c>
    </row>
    <row r="128" spans="1:13" x14ac:dyDescent="0.25">
      <c r="A128">
        <v>25</v>
      </c>
      <c r="B128">
        <v>501</v>
      </c>
      <c r="C128">
        <v>25027</v>
      </c>
      <c r="D128">
        <v>1885</v>
      </c>
      <c r="E128" t="s">
        <v>371</v>
      </c>
      <c r="F128" t="s">
        <v>1626</v>
      </c>
      <c r="G128" t="s">
        <v>1627</v>
      </c>
      <c r="H128" t="s">
        <v>1391</v>
      </c>
      <c r="I128" t="s">
        <v>1628</v>
      </c>
      <c r="J128">
        <v>2730</v>
      </c>
      <c r="K128">
        <v>5.7500000000000002E-2</v>
      </c>
      <c r="L128" t="str">
        <f>VLOOKUP($H128,'Section8-FY23'!$A$2:$AJ$352,6,FALSE)</f>
        <v>METRO49340MM2600</v>
      </c>
      <c r="M128" t="str">
        <f>VLOOKUP($H128,'Section8-FY23'!$A$2:$AJ$352,7,FALSE)</f>
        <v>Fitchburg-Leominster, MA HUD Metro FMR Area</v>
      </c>
    </row>
    <row r="129" spans="1:13" x14ac:dyDescent="0.25">
      <c r="A129">
        <v>25</v>
      </c>
      <c r="B129">
        <v>501</v>
      </c>
      <c r="C129">
        <v>25027</v>
      </c>
      <c r="D129">
        <v>2480</v>
      </c>
      <c r="E129" t="s">
        <v>371</v>
      </c>
      <c r="F129" t="s">
        <v>1626</v>
      </c>
      <c r="G129" t="s">
        <v>1629</v>
      </c>
      <c r="H129" t="s">
        <v>1392</v>
      </c>
      <c r="I129" t="s">
        <v>1628</v>
      </c>
      <c r="J129">
        <v>5291</v>
      </c>
      <c r="K129">
        <v>0.1115</v>
      </c>
      <c r="L129" t="str">
        <f>VLOOKUP($H129,'Section8-FY23'!$A$2:$AJ$352,6,FALSE)</f>
        <v>METRO49340N25027</v>
      </c>
      <c r="M129" t="str">
        <f>VLOOKUP($H129,'Section8-FY23'!$A$2:$AJ$352,7,FALSE)</f>
        <v>Western Worcester County, MA HUD Metro FMR Area</v>
      </c>
    </row>
    <row r="130" spans="1:13" x14ac:dyDescent="0.25">
      <c r="A130">
        <v>25</v>
      </c>
      <c r="B130">
        <v>501</v>
      </c>
      <c r="C130">
        <v>25027</v>
      </c>
      <c r="D130">
        <v>3740</v>
      </c>
      <c r="E130" t="s">
        <v>371</v>
      </c>
      <c r="F130" t="s">
        <v>1626</v>
      </c>
      <c r="G130" t="s">
        <v>1630</v>
      </c>
      <c r="H130" t="s">
        <v>1394</v>
      </c>
      <c r="I130" t="s">
        <v>1628</v>
      </c>
      <c r="J130">
        <v>2262</v>
      </c>
      <c r="K130">
        <v>4.7699999999999999E-2</v>
      </c>
      <c r="L130" t="str">
        <f>VLOOKUP($H130,'Section8-FY23'!$A$2:$AJ$352,6,FALSE)</f>
        <v>METRO49340M49340</v>
      </c>
      <c r="M130" t="str">
        <f>VLOOKUP($H130,'Section8-FY23'!$A$2:$AJ$352,7,FALSE)</f>
        <v>Worcester, MA HUD Metro FMR Area</v>
      </c>
    </row>
    <row r="131" spans="1:13" x14ac:dyDescent="0.25">
      <c r="A131">
        <v>25</v>
      </c>
      <c r="B131">
        <v>501</v>
      </c>
      <c r="C131">
        <v>25027</v>
      </c>
      <c r="D131">
        <v>14395</v>
      </c>
      <c r="E131" t="s">
        <v>371</v>
      </c>
      <c r="F131" t="s">
        <v>1626</v>
      </c>
      <c r="G131" t="s">
        <v>1631</v>
      </c>
      <c r="H131" t="s">
        <v>1401</v>
      </c>
      <c r="I131" t="s">
        <v>1628</v>
      </c>
      <c r="J131">
        <v>6947</v>
      </c>
      <c r="K131">
        <v>0.1464</v>
      </c>
      <c r="L131" t="str">
        <f>VLOOKUP($H131,'Section8-FY23'!$A$2:$AJ$352,6,FALSE)</f>
        <v>METRO49340M49340</v>
      </c>
      <c r="M131" t="str">
        <f>VLOOKUP($H131,'Section8-FY23'!$A$2:$AJ$352,7,FALSE)</f>
        <v>Worcester, MA HUD Metro FMR Area</v>
      </c>
    </row>
    <row r="132" spans="1:13" x14ac:dyDescent="0.25">
      <c r="A132">
        <v>25</v>
      </c>
      <c r="B132">
        <v>501</v>
      </c>
      <c r="C132">
        <v>25027</v>
      </c>
      <c r="D132">
        <v>25485</v>
      </c>
      <c r="E132" t="s">
        <v>371</v>
      </c>
      <c r="F132" t="s">
        <v>1626</v>
      </c>
      <c r="G132" t="s">
        <v>1632</v>
      </c>
      <c r="H132" t="s">
        <v>1488</v>
      </c>
      <c r="I132" t="s">
        <v>1628</v>
      </c>
      <c r="J132">
        <v>9411</v>
      </c>
      <c r="K132">
        <v>0.1983</v>
      </c>
      <c r="L132" t="str">
        <f>VLOOKUP($H132,'Section8-FY23'!$A$2:$AJ$352,6,FALSE)</f>
        <v>METRO49340MM2600</v>
      </c>
      <c r="M132" t="str">
        <f>VLOOKUP($H132,'Section8-FY23'!$A$2:$AJ$352,7,FALSE)</f>
        <v>Fitchburg-Leominster, MA HUD Metro FMR Area</v>
      </c>
    </row>
    <row r="133" spans="1:13" x14ac:dyDescent="0.25">
      <c r="A133">
        <v>25</v>
      </c>
      <c r="B133">
        <v>501</v>
      </c>
      <c r="C133">
        <v>25027</v>
      </c>
      <c r="D133">
        <v>28740</v>
      </c>
      <c r="E133" t="s">
        <v>371</v>
      </c>
      <c r="F133" t="s">
        <v>1626</v>
      </c>
      <c r="G133" t="s">
        <v>1633</v>
      </c>
      <c r="H133" t="s">
        <v>1406</v>
      </c>
      <c r="I133" t="s">
        <v>1628</v>
      </c>
      <c r="J133">
        <v>1242</v>
      </c>
      <c r="K133">
        <v>2.6200000000000001E-2</v>
      </c>
      <c r="L133" t="str">
        <f>VLOOKUP($H133,'Section8-FY23'!$A$2:$AJ$352,6,FALSE)</f>
        <v>METRO49340N25027</v>
      </c>
      <c r="M133" t="str">
        <f>VLOOKUP($H133,'Section8-FY23'!$A$2:$AJ$352,7,FALSE)</f>
        <v>Western Worcester County, MA HUD Metro FMR Area</v>
      </c>
    </row>
    <row r="134" spans="1:13" x14ac:dyDescent="0.25">
      <c r="A134">
        <v>25</v>
      </c>
      <c r="B134">
        <v>501</v>
      </c>
      <c r="C134">
        <v>25027</v>
      </c>
      <c r="D134">
        <v>31435</v>
      </c>
      <c r="E134" t="s">
        <v>371</v>
      </c>
      <c r="F134" t="s">
        <v>1626</v>
      </c>
      <c r="G134" t="s">
        <v>1634</v>
      </c>
      <c r="H134" t="s">
        <v>1410</v>
      </c>
      <c r="I134" t="s">
        <v>1628</v>
      </c>
      <c r="J134">
        <v>1765</v>
      </c>
      <c r="K134">
        <v>3.7199999999999997E-2</v>
      </c>
      <c r="L134" t="str">
        <f>VLOOKUP($H134,'Section8-FY23'!$A$2:$AJ$352,6,FALSE)</f>
        <v>METRO49340N25027</v>
      </c>
      <c r="M134" t="str">
        <f>VLOOKUP($H134,'Section8-FY23'!$A$2:$AJ$352,7,FALSE)</f>
        <v>Western Worcester County, MA HUD Metro FMR Area</v>
      </c>
    </row>
    <row r="135" spans="1:13" x14ac:dyDescent="0.25">
      <c r="A135">
        <v>25</v>
      </c>
      <c r="B135">
        <v>501</v>
      </c>
      <c r="C135">
        <v>25027</v>
      </c>
      <c r="D135">
        <v>45105</v>
      </c>
      <c r="E135" t="s">
        <v>371</v>
      </c>
      <c r="F135" t="s">
        <v>1626</v>
      </c>
      <c r="G135" t="s">
        <v>1635</v>
      </c>
      <c r="H135" t="s">
        <v>1418</v>
      </c>
      <c r="I135" t="s">
        <v>1628</v>
      </c>
      <c r="J135">
        <v>399</v>
      </c>
      <c r="K135">
        <v>8.3999999999999995E-3</v>
      </c>
      <c r="L135" t="str">
        <f>VLOOKUP($H135,'Section8-FY23'!$A$2:$AJ$352,6,FALSE)</f>
        <v>METRO49340N25027</v>
      </c>
      <c r="M135" t="str">
        <f>VLOOKUP($H135,'Section8-FY23'!$A$2:$AJ$352,7,FALSE)</f>
        <v>Western Worcester County, MA HUD Metro FMR Area</v>
      </c>
    </row>
    <row r="136" spans="1:13" x14ac:dyDescent="0.25">
      <c r="A136">
        <v>25</v>
      </c>
      <c r="B136">
        <v>501</v>
      </c>
      <c r="C136">
        <v>25027</v>
      </c>
      <c r="D136">
        <v>53120</v>
      </c>
      <c r="E136" t="s">
        <v>371</v>
      </c>
      <c r="F136" t="s">
        <v>1626</v>
      </c>
      <c r="G136" t="s">
        <v>1636</v>
      </c>
      <c r="H136" t="s">
        <v>1425</v>
      </c>
      <c r="I136" t="s">
        <v>1628</v>
      </c>
      <c r="J136">
        <v>558</v>
      </c>
      <c r="K136">
        <v>1.18E-2</v>
      </c>
      <c r="L136" t="str">
        <f>VLOOKUP($H136,'Section8-FY23'!$A$2:$AJ$352,6,FALSE)</f>
        <v>METRO49340N25027</v>
      </c>
      <c r="M136" t="str">
        <f>VLOOKUP($H136,'Section8-FY23'!$A$2:$AJ$352,7,FALSE)</f>
        <v>Western Worcester County, MA HUD Metro FMR Area</v>
      </c>
    </row>
    <row r="137" spans="1:13" x14ac:dyDescent="0.25">
      <c r="A137">
        <v>25</v>
      </c>
      <c r="B137">
        <v>501</v>
      </c>
      <c r="C137">
        <v>25027</v>
      </c>
      <c r="D137">
        <v>53225</v>
      </c>
      <c r="E137" t="s">
        <v>371</v>
      </c>
      <c r="F137" t="s">
        <v>1626</v>
      </c>
      <c r="G137" t="s">
        <v>1637</v>
      </c>
      <c r="H137" t="s">
        <v>1426</v>
      </c>
      <c r="I137" t="s">
        <v>1628</v>
      </c>
      <c r="J137">
        <v>808</v>
      </c>
      <c r="K137">
        <v>1.7000000000000001E-2</v>
      </c>
      <c r="L137" t="str">
        <f>VLOOKUP($H137,'Section8-FY23'!$A$2:$AJ$352,6,FALSE)</f>
        <v>METRO49340N25027</v>
      </c>
      <c r="M137" t="str">
        <f>VLOOKUP($H137,'Section8-FY23'!$A$2:$AJ$352,7,FALSE)</f>
        <v>Western Worcester County, MA HUD Metro FMR Area</v>
      </c>
    </row>
    <row r="138" spans="1:13" x14ac:dyDescent="0.25">
      <c r="A138">
        <v>25</v>
      </c>
      <c r="B138">
        <v>501</v>
      </c>
      <c r="C138">
        <v>25027</v>
      </c>
      <c r="D138">
        <v>55395</v>
      </c>
      <c r="E138" t="s">
        <v>371</v>
      </c>
      <c r="F138" t="s">
        <v>1626</v>
      </c>
      <c r="G138" t="s">
        <v>1638</v>
      </c>
      <c r="H138" t="s">
        <v>1427</v>
      </c>
      <c r="I138" t="s">
        <v>1628</v>
      </c>
      <c r="J138">
        <v>1383</v>
      </c>
      <c r="K138">
        <v>2.9100000000000001E-2</v>
      </c>
      <c r="L138" t="str">
        <f>VLOOKUP($H138,'Section8-FY23'!$A$2:$AJ$352,6,FALSE)</f>
        <v>METRO49340M49340</v>
      </c>
      <c r="M138" t="str">
        <f>VLOOKUP($H138,'Section8-FY23'!$A$2:$AJ$352,7,FALSE)</f>
        <v>Worcester, MA HUD Metro FMR Area</v>
      </c>
    </row>
    <row r="139" spans="1:13" x14ac:dyDescent="0.25">
      <c r="A139">
        <v>25</v>
      </c>
      <c r="B139">
        <v>501</v>
      </c>
      <c r="C139">
        <v>25027</v>
      </c>
      <c r="D139">
        <v>58580</v>
      </c>
      <c r="E139" t="s">
        <v>371</v>
      </c>
      <c r="F139" t="s">
        <v>1626</v>
      </c>
      <c r="G139" t="s">
        <v>1639</v>
      </c>
      <c r="H139" t="s">
        <v>1428</v>
      </c>
      <c r="I139" t="s">
        <v>1628</v>
      </c>
      <c r="J139">
        <v>649</v>
      </c>
      <c r="K139">
        <v>1.37E-2</v>
      </c>
      <c r="L139" t="str">
        <f>VLOOKUP($H139,'Section8-FY23'!$A$2:$AJ$352,6,FALSE)</f>
        <v>METRO49340N25027</v>
      </c>
      <c r="M139" t="str">
        <f>VLOOKUP($H139,'Section8-FY23'!$A$2:$AJ$352,7,FALSE)</f>
        <v>Western Worcester County, MA HUD Metro FMR Area</v>
      </c>
    </row>
    <row r="140" spans="1:13" x14ac:dyDescent="0.25">
      <c r="A140">
        <v>25</v>
      </c>
      <c r="B140">
        <v>501</v>
      </c>
      <c r="C140">
        <v>25027</v>
      </c>
      <c r="D140">
        <v>67385</v>
      </c>
      <c r="E140" t="s">
        <v>371</v>
      </c>
      <c r="F140" t="s">
        <v>1626</v>
      </c>
      <c r="G140" t="s">
        <v>1640</v>
      </c>
      <c r="H140" t="s">
        <v>1433</v>
      </c>
      <c r="I140" t="s">
        <v>1628</v>
      </c>
      <c r="J140">
        <v>3117</v>
      </c>
      <c r="K140">
        <v>6.5699999999999995E-2</v>
      </c>
      <c r="L140" t="str">
        <f>VLOOKUP($H140,'Section8-FY23'!$A$2:$AJ$352,6,FALSE)</f>
        <v>METRO49340M49340</v>
      </c>
      <c r="M140" t="str">
        <f>VLOOKUP($H140,'Section8-FY23'!$A$2:$AJ$352,7,FALSE)</f>
        <v>Worcester, MA HUD Metro FMR Area</v>
      </c>
    </row>
    <row r="141" spans="1:13" x14ac:dyDescent="0.25">
      <c r="A141">
        <v>25</v>
      </c>
      <c r="B141">
        <v>501</v>
      </c>
      <c r="C141">
        <v>25027</v>
      </c>
      <c r="D141">
        <v>69275</v>
      </c>
      <c r="E141" t="s">
        <v>371</v>
      </c>
      <c r="F141" t="s">
        <v>1626</v>
      </c>
      <c r="G141" t="s">
        <v>1641</v>
      </c>
      <c r="H141" t="s">
        <v>1436</v>
      </c>
      <c r="I141" t="s">
        <v>1628</v>
      </c>
      <c r="J141">
        <v>3262</v>
      </c>
      <c r="K141">
        <v>6.8699999999999997E-2</v>
      </c>
      <c r="L141" t="str">
        <f>VLOOKUP($H141,'Section8-FY23'!$A$2:$AJ$352,6,FALSE)</f>
        <v>METRO49340MM2600</v>
      </c>
      <c r="M141" t="str">
        <f>VLOOKUP($H141,'Section8-FY23'!$A$2:$AJ$352,7,FALSE)</f>
        <v>Fitchburg-Leominster, MA HUD Metro FMR Area</v>
      </c>
    </row>
    <row r="142" spans="1:13" x14ac:dyDescent="0.25">
      <c r="A142">
        <v>25</v>
      </c>
      <c r="B142">
        <v>501</v>
      </c>
      <c r="C142">
        <v>25027</v>
      </c>
      <c r="D142">
        <v>77010</v>
      </c>
      <c r="E142" t="s">
        <v>371</v>
      </c>
      <c r="F142" t="s">
        <v>1626</v>
      </c>
      <c r="G142" t="s">
        <v>1642</v>
      </c>
      <c r="H142" t="s">
        <v>1444</v>
      </c>
      <c r="I142" t="s">
        <v>1628</v>
      </c>
      <c r="J142">
        <v>3301</v>
      </c>
      <c r="K142">
        <v>6.9599999999999995E-2</v>
      </c>
      <c r="L142" t="str">
        <f>VLOOKUP($H142,'Section8-FY23'!$A$2:$AJ$352,6,FALSE)</f>
        <v>METRO49340MM2600</v>
      </c>
      <c r="M142" t="str">
        <f>VLOOKUP($H142,'Section8-FY23'!$A$2:$AJ$352,7,FALSE)</f>
        <v>Fitchburg-Leominster, MA HUD Metro FMR Area</v>
      </c>
    </row>
    <row r="143" spans="1:13" x14ac:dyDescent="0.25">
      <c r="A143">
        <v>25</v>
      </c>
      <c r="B143">
        <v>501</v>
      </c>
      <c r="C143">
        <v>25027</v>
      </c>
      <c r="D143">
        <v>80405</v>
      </c>
      <c r="E143" t="s">
        <v>371</v>
      </c>
      <c r="F143" t="s">
        <v>1626</v>
      </c>
      <c r="G143" t="s">
        <v>1643</v>
      </c>
      <c r="H143" t="s">
        <v>1445</v>
      </c>
      <c r="I143" t="s">
        <v>1628</v>
      </c>
      <c r="J143">
        <v>4331</v>
      </c>
      <c r="K143">
        <v>9.1300000000000006E-2</v>
      </c>
      <c r="L143" t="str">
        <f>VLOOKUP($H143,'Section8-FY23'!$A$2:$AJ$352,6,FALSE)</f>
        <v>METRO49340MM2600</v>
      </c>
      <c r="M143" t="str">
        <f>VLOOKUP($H143,'Section8-FY23'!$A$2:$AJ$352,7,FALSE)</f>
        <v>Fitchburg-Leominster, MA HUD Metro FMR Area</v>
      </c>
    </row>
    <row r="144" spans="1:13" x14ac:dyDescent="0.25">
      <c r="A144">
        <v>25</v>
      </c>
      <c r="B144">
        <v>502</v>
      </c>
      <c r="C144">
        <v>25027</v>
      </c>
      <c r="D144">
        <v>6365</v>
      </c>
      <c r="E144" t="s">
        <v>371</v>
      </c>
      <c r="F144" t="s">
        <v>1626</v>
      </c>
      <c r="G144" t="s">
        <v>1644</v>
      </c>
      <c r="H144" t="s">
        <v>1397</v>
      </c>
      <c r="I144" t="s">
        <v>1645</v>
      </c>
      <c r="J144">
        <v>1982</v>
      </c>
      <c r="K144">
        <v>4.1300000000000003E-2</v>
      </c>
      <c r="L144" t="str">
        <f>VLOOKUP($H144,'Section8-FY23'!$A$2:$AJ$352,6,FALSE)</f>
        <v>METRO49340MM1120</v>
      </c>
      <c r="M144" t="str">
        <f>VLOOKUP($H144,'Section8-FY23'!$A$2:$AJ$352,7,FALSE)</f>
        <v>Eastern Worcester County, MA HUD Metro FMR Area</v>
      </c>
    </row>
    <row r="145" spans="1:13" x14ac:dyDescent="0.25">
      <c r="A145">
        <v>25</v>
      </c>
      <c r="B145">
        <v>502</v>
      </c>
      <c r="C145">
        <v>25027</v>
      </c>
      <c r="D145">
        <v>23875</v>
      </c>
      <c r="E145" t="s">
        <v>371</v>
      </c>
      <c r="F145" t="s">
        <v>1626</v>
      </c>
      <c r="G145" t="s">
        <v>1646</v>
      </c>
      <c r="H145" t="s">
        <v>1487</v>
      </c>
      <c r="I145" t="s">
        <v>1645</v>
      </c>
      <c r="J145">
        <v>17452</v>
      </c>
      <c r="K145">
        <v>0.36349999999999999</v>
      </c>
      <c r="L145" t="str">
        <f>VLOOKUP($H145,'Section8-FY23'!$A$2:$AJ$352,6,FALSE)</f>
        <v>METRO49340MM2600</v>
      </c>
      <c r="M145" t="str">
        <f>VLOOKUP($H145,'Section8-FY23'!$A$2:$AJ$352,7,FALSE)</f>
        <v>Fitchburg-Leominster, MA HUD Metro FMR Area</v>
      </c>
    </row>
    <row r="146" spans="1:13" x14ac:dyDescent="0.25">
      <c r="A146">
        <v>25</v>
      </c>
      <c r="B146">
        <v>502</v>
      </c>
      <c r="C146">
        <v>25027</v>
      </c>
      <c r="D146">
        <v>28950</v>
      </c>
      <c r="E146" t="s">
        <v>371</v>
      </c>
      <c r="F146" t="s">
        <v>1626</v>
      </c>
      <c r="G146" t="s">
        <v>1647</v>
      </c>
      <c r="H146" t="s">
        <v>1407</v>
      </c>
      <c r="I146" t="s">
        <v>1645</v>
      </c>
      <c r="J146">
        <v>2251</v>
      </c>
      <c r="K146">
        <v>4.6899999999999997E-2</v>
      </c>
      <c r="L146" t="str">
        <f>VLOOKUP($H146,'Section8-FY23'!$A$2:$AJ$352,6,FALSE)</f>
        <v>METRO49340MM1120</v>
      </c>
      <c r="M146" t="str">
        <f>VLOOKUP($H146,'Section8-FY23'!$A$2:$AJ$352,7,FALSE)</f>
        <v>Eastern Worcester County, MA HUD Metro FMR Area</v>
      </c>
    </row>
    <row r="147" spans="1:13" x14ac:dyDescent="0.25">
      <c r="A147">
        <v>25</v>
      </c>
      <c r="B147">
        <v>502</v>
      </c>
      <c r="C147">
        <v>25027</v>
      </c>
      <c r="D147">
        <v>34165</v>
      </c>
      <c r="E147" t="s">
        <v>371</v>
      </c>
      <c r="F147" t="s">
        <v>1626</v>
      </c>
      <c r="G147" t="s">
        <v>1648</v>
      </c>
      <c r="H147" t="s">
        <v>1411</v>
      </c>
      <c r="I147" t="s">
        <v>1645</v>
      </c>
      <c r="J147">
        <v>2788</v>
      </c>
      <c r="K147">
        <v>5.8099999999999999E-2</v>
      </c>
      <c r="L147" t="str">
        <f>VLOOKUP($H147,'Section8-FY23'!$A$2:$AJ$352,6,FALSE)</f>
        <v>METRO49340MM1120</v>
      </c>
      <c r="M147" t="str">
        <f>VLOOKUP($H147,'Section8-FY23'!$A$2:$AJ$352,7,FALSE)</f>
        <v>Eastern Worcester County, MA HUD Metro FMR Area</v>
      </c>
    </row>
    <row r="148" spans="1:13" x14ac:dyDescent="0.25">
      <c r="A148">
        <v>25</v>
      </c>
      <c r="B148">
        <v>502</v>
      </c>
      <c r="C148">
        <v>25027</v>
      </c>
      <c r="D148">
        <v>35075</v>
      </c>
      <c r="E148" t="s">
        <v>371</v>
      </c>
      <c r="F148" t="s">
        <v>1626</v>
      </c>
      <c r="G148" t="s">
        <v>1649</v>
      </c>
      <c r="H148" t="s">
        <v>1489</v>
      </c>
      <c r="I148" t="s">
        <v>1645</v>
      </c>
      <c r="J148">
        <v>18732</v>
      </c>
      <c r="K148">
        <v>0.39019999999999999</v>
      </c>
      <c r="L148" t="str">
        <f>VLOOKUP($H148,'Section8-FY23'!$A$2:$AJ$352,6,FALSE)</f>
        <v>METRO49340MM2600</v>
      </c>
      <c r="M148" t="str">
        <f>VLOOKUP($H148,'Section8-FY23'!$A$2:$AJ$352,7,FALSE)</f>
        <v>Fitchburg-Leominster, MA HUD Metro FMR Area</v>
      </c>
    </row>
    <row r="149" spans="1:13" x14ac:dyDescent="0.25">
      <c r="A149">
        <v>25</v>
      </c>
      <c r="B149">
        <v>502</v>
      </c>
      <c r="C149">
        <v>25027</v>
      </c>
      <c r="D149">
        <v>37420</v>
      </c>
      <c r="E149" t="s">
        <v>371</v>
      </c>
      <c r="F149" t="s">
        <v>1626</v>
      </c>
      <c r="G149" t="s">
        <v>1650</v>
      </c>
      <c r="H149" t="s">
        <v>1413</v>
      </c>
      <c r="I149" t="s">
        <v>1645</v>
      </c>
      <c r="J149">
        <v>4805</v>
      </c>
      <c r="K149">
        <v>0.10009999999999999</v>
      </c>
      <c r="L149" t="str">
        <f>VLOOKUP($H149,'Section8-FY23'!$A$2:$AJ$352,6,FALSE)</f>
        <v>METRO49340MM2600</v>
      </c>
      <c r="M149" t="str">
        <f>VLOOKUP($H149,'Section8-FY23'!$A$2:$AJ$352,7,FALSE)</f>
        <v>Fitchburg-Leominster, MA HUD Metro FMR Area</v>
      </c>
    </row>
    <row r="150" spans="1:13" x14ac:dyDescent="0.25">
      <c r="A150">
        <v>25</v>
      </c>
      <c r="B150">
        <v>503</v>
      </c>
      <c r="C150">
        <v>25027</v>
      </c>
      <c r="D150">
        <v>5490</v>
      </c>
      <c r="E150" t="s">
        <v>371</v>
      </c>
      <c r="F150" t="s">
        <v>1626</v>
      </c>
      <c r="G150" t="s">
        <v>1651</v>
      </c>
      <c r="H150" t="s">
        <v>1395</v>
      </c>
      <c r="I150" t="s">
        <v>1652</v>
      </c>
      <c r="J150">
        <v>1318</v>
      </c>
      <c r="K150">
        <v>2.24E-2</v>
      </c>
      <c r="L150" t="str">
        <f>VLOOKUP($H150,'Section8-FY23'!$A$2:$AJ$352,6,FALSE)</f>
        <v>METRO49340MM1120</v>
      </c>
      <c r="M150" t="str">
        <f>VLOOKUP($H150,'Section8-FY23'!$A$2:$AJ$352,7,FALSE)</f>
        <v>Eastern Worcester County, MA HUD Metro FMR Area</v>
      </c>
    </row>
    <row r="151" spans="1:13" x14ac:dyDescent="0.25">
      <c r="A151">
        <v>25</v>
      </c>
      <c r="B151">
        <v>503</v>
      </c>
      <c r="C151">
        <v>25027</v>
      </c>
      <c r="D151">
        <v>7525</v>
      </c>
      <c r="E151" t="s">
        <v>371</v>
      </c>
      <c r="F151" t="s">
        <v>1626</v>
      </c>
      <c r="G151" t="s">
        <v>1653</v>
      </c>
      <c r="H151" t="s">
        <v>1398</v>
      </c>
      <c r="I151" t="s">
        <v>1652</v>
      </c>
      <c r="J151">
        <v>1961</v>
      </c>
      <c r="K151">
        <v>3.3300000000000003E-2</v>
      </c>
      <c r="L151" t="str">
        <f>VLOOKUP($H151,'Section8-FY23'!$A$2:$AJ$352,6,FALSE)</f>
        <v>METRO49340M49340</v>
      </c>
      <c r="M151" t="str">
        <f>VLOOKUP($H151,'Section8-FY23'!$A$2:$AJ$352,7,FALSE)</f>
        <v>Worcester, MA HUD Metro FMR Area</v>
      </c>
    </row>
    <row r="152" spans="1:13" x14ac:dyDescent="0.25">
      <c r="A152">
        <v>25</v>
      </c>
      <c r="B152">
        <v>503</v>
      </c>
      <c r="C152">
        <v>25027</v>
      </c>
      <c r="D152">
        <v>26430</v>
      </c>
      <c r="E152" t="s">
        <v>371</v>
      </c>
      <c r="F152" t="s">
        <v>1626</v>
      </c>
      <c r="G152" t="s">
        <v>1654</v>
      </c>
      <c r="H152" t="s">
        <v>1405</v>
      </c>
      <c r="I152" t="s">
        <v>1652</v>
      </c>
      <c r="J152">
        <v>7760</v>
      </c>
      <c r="K152">
        <v>0.13159999999999999</v>
      </c>
      <c r="L152" t="str">
        <f>VLOOKUP($H152,'Section8-FY23'!$A$2:$AJ$352,6,FALSE)</f>
        <v>METRO49340M49340</v>
      </c>
      <c r="M152" t="str">
        <f>VLOOKUP($H152,'Section8-FY23'!$A$2:$AJ$352,7,FALSE)</f>
        <v>Worcester, MA HUD Metro FMR Area</v>
      </c>
    </row>
    <row r="153" spans="1:13" x14ac:dyDescent="0.25">
      <c r="A153">
        <v>25</v>
      </c>
      <c r="B153">
        <v>503</v>
      </c>
      <c r="C153">
        <v>25027</v>
      </c>
      <c r="D153">
        <v>41165</v>
      </c>
      <c r="E153" t="s">
        <v>371</v>
      </c>
      <c r="F153" t="s">
        <v>1626</v>
      </c>
      <c r="G153" t="s">
        <v>1655</v>
      </c>
      <c r="H153" t="s">
        <v>1415</v>
      </c>
      <c r="I153" t="s">
        <v>1652</v>
      </c>
      <c r="J153">
        <v>11956</v>
      </c>
      <c r="K153">
        <v>0.20280000000000001</v>
      </c>
      <c r="L153" t="str">
        <f>VLOOKUP($H153,'Section8-FY23'!$A$2:$AJ$352,6,FALSE)</f>
        <v>METRO49340MM1120</v>
      </c>
      <c r="M153" t="str">
        <f>VLOOKUP($H153,'Section8-FY23'!$A$2:$AJ$352,7,FALSE)</f>
        <v>Eastern Worcester County, MA HUD Metro FMR Area</v>
      </c>
    </row>
    <row r="154" spans="1:13" x14ac:dyDescent="0.25">
      <c r="A154">
        <v>25</v>
      </c>
      <c r="B154">
        <v>503</v>
      </c>
      <c r="C154">
        <v>25027</v>
      </c>
      <c r="D154">
        <v>46820</v>
      </c>
      <c r="E154" t="s">
        <v>371</v>
      </c>
      <c r="F154" t="s">
        <v>1626</v>
      </c>
      <c r="G154" t="s">
        <v>1656</v>
      </c>
      <c r="H154" t="s">
        <v>1419</v>
      </c>
      <c r="I154" t="s">
        <v>1652</v>
      </c>
      <c r="J154">
        <v>5897</v>
      </c>
      <c r="K154">
        <v>0.1</v>
      </c>
      <c r="L154" t="str">
        <f>VLOOKUP($H154,'Section8-FY23'!$A$2:$AJ$352,6,FALSE)</f>
        <v>METRO49340M49340</v>
      </c>
      <c r="M154" t="str">
        <f>VLOOKUP($H154,'Section8-FY23'!$A$2:$AJ$352,7,FALSE)</f>
        <v>Worcester, MA HUD Metro FMR Area</v>
      </c>
    </row>
    <row r="155" spans="1:13" x14ac:dyDescent="0.25">
      <c r="A155">
        <v>25</v>
      </c>
      <c r="B155">
        <v>503</v>
      </c>
      <c r="C155">
        <v>25027</v>
      </c>
      <c r="D155">
        <v>61800</v>
      </c>
      <c r="E155" t="s">
        <v>371</v>
      </c>
      <c r="F155" t="s">
        <v>1626</v>
      </c>
      <c r="G155" t="s">
        <v>1657</v>
      </c>
      <c r="H155" t="s">
        <v>1430</v>
      </c>
      <c r="I155" t="s">
        <v>1652</v>
      </c>
      <c r="J155">
        <v>14966</v>
      </c>
      <c r="K155">
        <v>0.25390000000000001</v>
      </c>
      <c r="L155" t="str">
        <f>VLOOKUP($H155,'Section8-FY23'!$A$2:$AJ$352,6,FALSE)</f>
        <v>METRO49340M49340</v>
      </c>
      <c r="M155" t="str">
        <f>VLOOKUP($H155,'Section8-FY23'!$A$2:$AJ$352,7,FALSE)</f>
        <v>Worcester, MA HUD Metro FMR Area</v>
      </c>
    </row>
    <row r="156" spans="1:13" x14ac:dyDescent="0.25">
      <c r="A156">
        <v>25</v>
      </c>
      <c r="B156">
        <v>503</v>
      </c>
      <c r="C156">
        <v>25027</v>
      </c>
      <c r="D156">
        <v>63165</v>
      </c>
      <c r="E156" t="s">
        <v>371</v>
      </c>
      <c r="F156" t="s">
        <v>1626</v>
      </c>
      <c r="G156" t="s">
        <v>1658</v>
      </c>
      <c r="H156" t="s">
        <v>1431</v>
      </c>
      <c r="I156" t="s">
        <v>1652</v>
      </c>
      <c r="J156">
        <v>3763</v>
      </c>
      <c r="K156">
        <v>6.3799999999999996E-2</v>
      </c>
      <c r="L156" t="str">
        <f>VLOOKUP($H156,'Section8-FY23'!$A$2:$AJ$352,6,FALSE)</f>
        <v>METRO49340MM1120</v>
      </c>
      <c r="M156" t="str">
        <f>VLOOKUP($H156,'Section8-FY23'!$A$2:$AJ$352,7,FALSE)</f>
        <v>Eastern Worcester County, MA HUD Metro FMR Area</v>
      </c>
    </row>
    <row r="157" spans="1:13" x14ac:dyDescent="0.25">
      <c r="A157">
        <v>25</v>
      </c>
      <c r="B157">
        <v>503</v>
      </c>
      <c r="C157">
        <v>25027</v>
      </c>
      <c r="D157">
        <v>71480</v>
      </c>
      <c r="E157" t="s">
        <v>371</v>
      </c>
      <c r="F157" t="s">
        <v>1626</v>
      </c>
      <c r="G157" t="s">
        <v>1659</v>
      </c>
      <c r="H157" t="s">
        <v>1437</v>
      </c>
      <c r="I157" t="s">
        <v>1652</v>
      </c>
      <c r="J157">
        <v>2995</v>
      </c>
      <c r="K157">
        <v>5.0799999999999998E-2</v>
      </c>
      <c r="L157" t="str">
        <f>VLOOKUP($H157,'Section8-FY23'!$A$2:$AJ$352,6,FALSE)</f>
        <v>METRO49340MM1120</v>
      </c>
      <c r="M157" t="str">
        <f>VLOOKUP($H157,'Section8-FY23'!$A$2:$AJ$352,7,FALSE)</f>
        <v>Eastern Worcester County, MA HUD Metro FMR Area</v>
      </c>
    </row>
    <row r="158" spans="1:13" x14ac:dyDescent="0.25">
      <c r="A158">
        <v>25</v>
      </c>
      <c r="B158">
        <v>503</v>
      </c>
      <c r="C158">
        <v>25027</v>
      </c>
      <c r="D158">
        <v>75015</v>
      </c>
      <c r="E158" t="s">
        <v>371</v>
      </c>
      <c r="F158" t="s">
        <v>1626</v>
      </c>
      <c r="G158" t="s">
        <v>1660</v>
      </c>
      <c r="H158" t="s">
        <v>1441</v>
      </c>
      <c r="I158" t="s">
        <v>1652</v>
      </c>
      <c r="J158">
        <v>8334</v>
      </c>
      <c r="K158">
        <v>0.1414</v>
      </c>
      <c r="L158" t="str">
        <f>VLOOKUP($H158,'Section8-FY23'!$A$2:$AJ$352,6,FALSE)</f>
        <v>METRO49340M49340</v>
      </c>
      <c r="M158" t="str">
        <f>VLOOKUP($H158,'Section8-FY23'!$A$2:$AJ$352,7,FALSE)</f>
        <v>Worcester, MA HUD Metro FMR Area</v>
      </c>
    </row>
    <row r="159" spans="1:13" x14ac:dyDescent="0.25">
      <c r="A159">
        <v>25</v>
      </c>
      <c r="B159">
        <v>504</v>
      </c>
      <c r="C159">
        <v>25027</v>
      </c>
      <c r="D159">
        <v>82000</v>
      </c>
      <c r="E159" t="s">
        <v>371</v>
      </c>
      <c r="F159" t="s">
        <v>1626</v>
      </c>
      <c r="G159" t="s">
        <v>1661</v>
      </c>
      <c r="H159" t="s">
        <v>1490</v>
      </c>
      <c r="I159" t="s">
        <v>1662</v>
      </c>
      <c r="J159">
        <v>43881</v>
      </c>
      <c r="K159">
        <v>1</v>
      </c>
      <c r="L159" t="str">
        <f>VLOOKUP($H159,'Section8-FY23'!$A$2:$AJ$352,6,FALSE)</f>
        <v>METRO49340M49340</v>
      </c>
      <c r="M159" t="str">
        <f>VLOOKUP($H159,'Section8-FY23'!$A$2:$AJ$352,7,FALSE)</f>
        <v>Worcester, MA HUD Metro FMR Area</v>
      </c>
    </row>
    <row r="160" spans="1:13" x14ac:dyDescent="0.25">
      <c r="A160">
        <v>25</v>
      </c>
      <c r="B160">
        <v>505</v>
      </c>
      <c r="C160">
        <v>25027</v>
      </c>
      <c r="D160">
        <v>82000</v>
      </c>
      <c r="E160" t="s">
        <v>371</v>
      </c>
      <c r="F160" t="s">
        <v>1626</v>
      </c>
      <c r="G160" t="s">
        <v>1661</v>
      </c>
      <c r="H160" t="s">
        <v>1490</v>
      </c>
      <c r="I160" t="s">
        <v>1663</v>
      </c>
      <c r="J160">
        <v>40400</v>
      </c>
      <c r="K160">
        <v>1</v>
      </c>
      <c r="L160" t="str">
        <f>VLOOKUP($H160,'Section8-FY23'!$A$2:$AJ$352,6,FALSE)</f>
        <v>METRO49340M49340</v>
      </c>
      <c r="M160" t="str">
        <f>VLOOKUP($H160,'Section8-FY23'!$A$2:$AJ$352,7,FALSE)</f>
        <v>Worcester, MA HUD Metro FMR Area</v>
      </c>
    </row>
    <row r="161" spans="1:13" x14ac:dyDescent="0.25">
      <c r="A161">
        <v>25</v>
      </c>
      <c r="B161">
        <v>506</v>
      </c>
      <c r="C161">
        <v>25027</v>
      </c>
      <c r="D161">
        <v>2760</v>
      </c>
      <c r="E161" t="s">
        <v>371</v>
      </c>
      <c r="F161" t="s">
        <v>1626</v>
      </c>
      <c r="G161" t="s">
        <v>1664</v>
      </c>
      <c r="H161" t="s">
        <v>1393</v>
      </c>
      <c r="I161" t="s">
        <v>1665</v>
      </c>
      <c r="J161">
        <v>6999</v>
      </c>
      <c r="K161">
        <v>0.14680000000000001</v>
      </c>
      <c r="L161" t="str">
        <f>VLOOKUP($H161,'Section8-FY23'!$A$2:$AJ$352,6,FALSE)</f>
        <v>METRO49340M49340</v>
      </c>
      <c r="M161" t="str">
        <f>VLOOKUP($H161,'Section8-FY23'!$A$2:$AJ$352,7,FALSE)</f>
        <v>Worcester, MA HUD Metro FMR Area</v>
      </c>
    </row>
    <row r="162" spans="1:13" x14ac:dyDescent="0.25">
      <c r="A162">
        <v>25</v>
      </c>
      <c r="B162">
        <v>506</v>
      </c>
      <c r="C162">
        <v>25027</v>
      </c>
      <c r="D162">
        <v>9105</v>
      </c>
      <c r="E162" t="s">
        <v>371</v>
      </c>
      <c r="F162" t="s">
        <v>1626</v>
      </c>
      <c r="G162" t="s">
        <v>1666</v>
      </c>
      <c r="H162" t="s">
        <v>1399</v>
      </c>
      <c r="I162" t="s">
        <v>1665</v>
      </c>
      <c r="J162">
        <v>1523</v>
      </c>
      <c r="K162">
        <v>3.1899999999999998E-2</v>
      </c>
      <c r="L162" t="str">
        <f>VLOOKUP($H162,'Section8-FY23'!$A$2:$AJ$352,6,FALSE)</f>
        <v>METRO49340M49340</v>
      </c>
      <c r="M162" t="str">
        <f>VLOOKUP($H162,'Section8-FY23'!$A$2:$AJ$352,7,FALSE)</f>
        <v>Worcester, MA HUD Metro FMR Area</v>
      </c>
    </row>
    <row r="163" spans="1:13" x14ac:dyDescent="0.25">
      <c r="A163">
        <v>25</v>
      </c>
      <c r="B163">
        <v>506</v>
      </c>
      <c r="C163">
        <v>25027</v>
      </c>
      <c r="D163">
        <v>18560</v>
      </c>
      <c r="E163" t="s">
        <v>371</v>
      </c>
      <c r="F163" t="s">
        <v>1626</v>
      </c>
      <c r="G163" t="s">
        <v>1667</v>
      </c>
      <c r="H163" t="s">
        <v>1404</v>
      </c>
      <c r="I163" t="s">
        <v>1665</v>
      </c>
      <c r="J163">
        <v>978</v>
      </c>
      <c r="K163">
        <v>2.0500000000000001E-2</v>
      </c>
      <c r="L163" t="str">
        <f>VLOOKUP($H163,'Section8-FY23'!$A$2:$AJ$352,6,FALSE)</f>
        <v>METRO49340M49340</v>
      </c>
      <c r="M163" t="str">
        <f>VLOOKUP($H163,'Section8-FY23'!$A$2:$AJ$352,7,FALSE)</f>
        <v>Worcester, MA HUD Metro FMR Area</v>
      </c>
    </row>
    <row r="164" spans="1:13" x14ac:dyDescent="0.25">
      <c r="A164">
        <v>25</v>
      </c>
      <c r="B164">
        <v>506</v>
      </c>
      <c r="C164">
        <v>25027</v>
      </c>
      <c r="D164">
        <v>30560</v>
      </c>
      <c r="E164" t="s">
        <v>371</v>
      </c>
      <c r="F164" t="s">
        <v>1626</v>
      </c>
      <c r="G164" t="s">
        <v>1668</v>
      </c>
      <c r="H164" t="s">
        <v>1408</v>
      </c>
      <c r="I164" t="s">
        <v>1665</v>
      </c>
      <c r="J164">
        <v>7439</v>
      </c>
      <c r="K164">
        <v>0.156</v>
      </c>
      <c r="L164" t="str">
        <f>VLOOKUP($H164,'Section8-FY23'!$A$2:$AJ$352,6,FALSE)</f>
        <v>METRO49340M49340</v>
      </c>
      <c r="M164" t="str">
        <f>VLOOKUP($H164,'Section8-FY23'!$A$2:$AJ$352,7,FALSE)</f>
        <v>Worcester, MA HUD Metro FMR Area</v>
      </c>
    </row>
    <row r="165" spans="1:13" x14ac:dyDescent="0.25">
      <c r="A165">
        <v>25</v>
      </c>
      <c r="B165">
        <v>506</v>
      </c>
      <c r="C165">
        <v>25027</v>
      </c>
      <c r="D165">
        <v>34795</v>
      </c>
      <c r="E165" t="s">
        <v>371</v>
      </c>
      <c r="F165" t="s">
        <v>1626</v>
      </c>
      <c r="G165" t="s">
        <v>1669</v>
      </c>
      <c r="H165" t="s">
        <v>1412</v>
      </c>
      <c r="I165" t="s">
        <v>1665</v>
      </c>
      <c r="J165">
        <v>4371</v>
      </c>
      <c r="K165">
        <v>9.1700000000000004E-2</v>
      </c>
      <c r="L165" t="str">
        <f>VLOOKUP($H165,'Section8-FY23'!$A$2:$AJ$352,6,FALSE)</f>
        <v>METRO49340M49340</v>
      </c>
      <c r="M165" t="str">
        <f>VLOOKUP($H165,'Section8-FY23'!$A$2:$AJ$352,7,FALSE)</f>
        <v>Worcester, MA HUD Metro FMR Area</v>
      </c>
    </row>
    <row r="166" spans="1:13" x14ac:dyDescent="0.25">
      <c r="A166">
        <v>25</v>
      </c>
      <c r="B166">
        <v>506</v>
      </c>
      <c r="C166">
        <v>25027</v>
      </c>
      <c r="D166">
        <v>41340</v>
      </c>
      <c r="E166" t="s">
        <v>371</v>
      </c>
      <c r="F166" t="s">
        <v>1626</v>
      </c>
      <c r="G166" t="s">
        <v>1670</v>
      </c>
      <c r="H166" t="s">
        <v>1416</v>
      </c>
      <c r="I166" t="s">
        <v>1665</v>
      </c>
      <c r="J166">
        <v>5987</v>
      </c>
      <c r="K166">
        <v>0.1255</v>
      </c>
      <c r="L166" t="str">
        <f>VLOOKUP($H166,'Section8-FY23'!$A$2:$AJ$352,6,FALSE)</f>
        <v>METRO49340M49340</v>
      </c>
      <c r="M166" t="str">
        <f>VLOOKUP($H166,'Section8-FY23'!$A$2:$AJ$352,7,FALSE)</f>
        <v>Worcester, MA HUD Metro FMR Area</v>
      </c>
    </row>
    <row r="167" spans="1:13" x14ac:dyDescent="0.25">
      <c r="A167">
        <v>25</v>
      </c>
      <c r="B167">
        <v>506</v>
      </c>
      <c r="C167">
        <v>25027</v>
      </c>
      <c r="D167">
        <v>47135</v>
      </c>
      <c r="E167" t="s">
        <v>371</v>
      </c>
      <c r="F167" t="s">
        <v>1626</v>
      </c>
      <c r="G167" t="s">
        <v>1671</v>
      </c>
      <c r="H167" t="s">
        <v>1421</v>
      </c>
      <c r="I167" t="s">
        <v>1665</v>
      </c>
      <c r="J167">
        <v>2123</v>
      </c>
      <c r="K167">
        <v>4.4499999999999998E-2</v>
      </c>
      <c r="L167" t="str">
        <f>VLOOKUP($H167,'Section8-FY23'!$A$2:$AJ$352,6,FALSE)</f>
        <v>METRO49340M49340</v>
      </c>
      <c r="M167" t="str">
        <f>VLOOKUP($H167,'Section8-FY23'!$A$2:$AJ$352,7,FALSE)</f>
        <v>Worcester, MA HUD Metro FMR Area</v>
      </c>
    </row>
    <row r="168" spans="1:13" x14ac:dyDescent="0.25">
      <c r="A168">
        <v>25</v>
      </c>
      <c r="B168">
        <v>506</v>
      </c>
      <c r="C168">
        <v>25027</v>
      </c>
      <c r="D168">
        <v>50670</v>
      </c>
      <c r="E168" t="s">
        <v>371</v>
      </c>
      <c r="F168" t="s">
        <v>1626</v>
      </c>
      <c r="G168" t="s">
        <v>1672</v>
      </c>
      <c r="H168" t="s">
        <v>1422</v>
      </c>
      <c r="I168" t="s">
        <v>1665</v>
      </c>
      <c r="J168">
        <v>738</v>
      </c>
      <c r="K168">
        <v>1.55E-2</v>
      </c>
      <c r="L168" t="str">
        <f>VLOOKUP($H168,'Section8-FY23'!$A$2:$AJ$352,6,FALSE)</f>
        <v>METRO49340M49340</v>
      </c>
      <c r="M168" t="str">
        <f>VLOOKUP($H168,'Section8-FY23'!$A$2:$AJ$352,7,FALSE)</f>
        <v>Worcester, MA HUD Metro FMR Area</v>
      </c>
    </row>
    <row r="169" spans="1:13" x14ac:dyDescent="0.25">
      <c r="A169">
        <v>25</v>
      </c>
      <c r="B169">
        <v>506</v>
      </c>
      <c r="C169">
        <v>25027</v>
      </c>
      <c r="D169">
        <v>52420</v>
      </c>
      <c r="E169" t="s">
        <v>371</v>
      </c>
      <c r="F169" t="s">
        <v>1626</v>
      </c>
      <c r="G169" t="s">
        <v>1673</v>
      </c>
      <c r="H169" t="s">
        <v>1424</v>
      </c>
      <c r="I169" t="s">
        <v>1665</v>
      </c>
      <c r="J169">
        <v>1689</v>
      </c>
      <c r="K169">
        <v>3.5400000000000001E-2</v>
      </c>
      <c r="L169" t="str">
        <f>VLOOKUP($H169,'Section8-FY23'!$A$2:$AJ$352,6,FALSE)</f>
        <v>METRO49340M49340</v>
      </c>
      <c r="M169" t="str">
        <f>VLOOKUP($H169,'Section8-FY23'!$A$2:$AJ$352,7,FALSE)</f>
        <v>Worcester, MA HUD Metro FMR Area</v>
      </c>
    </row>
    <row r="170" spans="1:13" x14ac:dyDescent="0.25">
      <c r="A170">
        <v>25</v>
      </c>
      <c r="B170">
        <v>506</v>
      </c>
      <c r="C170">
        <v>25027</v>
      </c>
      <c r="D170">
        <v>58825</v>
      </c>
      <c r="E170" t="s">
        <v>371</v>
      </c>
      <c r="F170" t="s">
        <v>1626</v>
      </c>
      <c r="G170" t="s">
        <v>1674</v>
      </c>
      <c r="H170" t="s">
        <v>1429</v>
      </c>
      <c r="I170" t="s">
        <v>1665</v>
      </c>
      <c r="J170">
        <v>3376</v>
      </c>
      <c r="K170">
        <v>7.0800000000000002E-2</v>
      </c>
      <c r="L170" t="str">
        <f>VLOOKUP($H170,'Section8-FY23'!$A$2:$AJ$352,6,FALSE)</f>
        <v>METRO49340M49340</v>
      </c>
      <c r="M170" t="str">
        <f>VLOOKUP($H170,'Section8-FY23'!$A$2:$AJ$352,7,FALSE)</f>
        <v>Worcester, MA HUD Metro FMR Area</v>
      </c>
    </row>
    <row r="171" spans="1:13" x14ac:dyDescent="0.25">
      <c r="A171">
        <v>25</v>
      </c>
      <c r="B171">
        <v>506</v>
      </c>
      <c r="C171">
        <v>25027</v>
      </c>
      <c r="D171">
        <v>66105</v>
      </c>
      <c r="E171" t="s">
        <v>371</v>
      </c>
      <c r="F171" t="s">
        <v>1626</v>
      </c>
      <c r="G171" t="s">
        <v>1675</v>
      </c>
      <c r="H171" t="s">
        <v>1432</v>
      </c>
      <c r="I171" t="s">
        <v>1665</v>
      </c>
      <c r="J171">
        <v>5515</v>
      </c>
      <c r="K171">
        <v>0.11559999999999999</v>
      </c>
      <c r="L171" t="str">
        <f>VLOOKUP($H171,'Section8-FY23'!$A$2:$AJ$352,6,FALSE)</f>
        <v>METRO49340M49340</v>
      </c>
      <c r="M171" t="str">
        <f>VLOOKUP($H171,'Section8-FY23'!$A$2:$AJ$352,7,FALSE)</f>
        <v>Worcester, MA HUD Metro FMR Area</v>
      </c>
    </row>
    <row r="172" spans="1:13" x14ac:dyDescent="0.25">
      <c r="A172">
        <v>25</v>
      </c>
      <c r="B172">
        <v>506</v>
      </c>
      <c r="C172">
        <v>25027</v>
      </c>
      <c r="D172">
        <v>73090</v>
      </c>
      <c r="E172" t="s">
        <v>371</v>
      </c>
      <c r="F172" t="s">
        <v>1626</v>
      </c>
      <c r="G172" t="s">
        <v>1676</v>
      </c>
      <c r="H172" t="s">
        <v>1439</v>
      </c>
      <c r="I172" t="s">
        <v>1665</v>
      </c>
      <c r="J172">
        <v>2197</v>
      </c>
      <c r="K172">
        <v>4.6100000000000002E-2</v>
      </c>
      <c r="L172" t="str">
        <f>VLOOKUP($H172,'Section8-FY23'!$A$2:$AJ$352,6,FALSE)</f>
        <v>METRO49340N25027</v>
      </c>
      <c r="M172" t="str">
        <f>VLOOKUP($H172,'Section8-FY23'!$A$2:$AJ$352,7,FALSE)</f>
        <v>Western Worcester County, MA HUD Metro FMR Area</v>
      </c>
    </row>
    <row r="173" spans="1:13" x14ac:dyDescent="0.25">
      <c r="A173">
        <v>25</v>
      </c>
      <c r="B173">
        <v>506</v>
      </c>
      <c r="C173">
        <v>25027</v>
      </c>
      <c r="D173">
        <v>75155</v>
      </c>
      <c r="E173" t="s">
        <v>371</v>
      </c>
      <c r="F173" t="s">
        <v>1626</v>
      </c>
      <c r="G173" t="s">
        <v>1677</v>
      </c>
      <c r="H173" t="s">
        <v>1442</v>
      </c>
      <c r="I173" t="s">
        <v>1665</v>
      </c>
      <c r="J173">
        <v>3052</v>
      </c>
      <c r="K173">
        <v>6.4000000000000001E-2</v>
      </c>
      <c r="L173" t="str">
        <f>VLOOKUP($H173,'Section8-FY23'!$A$2:$AJ$352,6,FALSE)</f>
        <v>METRO49340M49340</v>
      </c>
      <c r="M173" t="str">
        <f>VLOOKUP($H173,'Section8-FY23'!$A$2:$AJ$352,7,FALSE)</f>
        <v>Worcester, MA HUD Metro FMR Area</v>
      </c>
    </row>
    <row r="174" spans="1:13" x14ac:dyDescent="0.25">
      <c r="A174">
        <v>25</v>
      </c>
      <c r="B174">
        <v>506</v>
      </c>
      <c r="C174">
        <v>25027</v>
      </c>
      <c r="D174">
        <v>75400</v>
      </c>
      <c r="E174" t="s">
        <v>371</v>
      </c>
      <c r="F174" t="s">
        <v>1626</v>
      </c>
      <c r="G174" t="s">
        <v>1678</v>
      </c>
      <c r="H174" t="s">
        <v>1443</v>
      </c>
      <c r="I174" t="s">
        <v>1665</v>
      </c>
      <c r="J174">
        <v>1701</v>
      </c>
      <c r="K174">
        <v>3.5700000000000003E-2</v>
      </c>
      <c r="L174" t="str">
        <f>VLOOKUP($H174,'Section8-FY23'!$A$2:$AJ$352,6,FALSE)</f>
        <v>METRO49340M49340</v>
      </c>
      <c r="M174" t="str">
        <f>VLOOKUP($H174,'Section8-FY23'!$A$2:$AJ$352,7,FALSE)</f>
        <v>Worcester, MA HUD Metro FMR Area</v>
      </c>
    </row>
    <row r="175" spans="1:13" x14ac:dyDescent="0.25">
      <c r="A175">
        <v>25</v>
      </c>
      <c r="B175">
        <v>507</v>
      </c>
      <c r="C175">
        <v>25027</v>
      </c>
      <c r="D175">
        <v>6015</v>
      </c>
      <c r="E175" t="s">
        <v>371</v>
      </c>
      <c r="F175" t="s">
        <v>1626</v>
      </c>
      <c r="G175" t="s">
        <v>1679</v>
      </c>
      <c r="H175" t="s">
        <v>1396</v>
      </c>
      <c r="I175" t="s">
        <v>1680</v>
      </c>
      <c r="J175">
        <v>3869</v>
      </c>
      <c r="K175">
        <v>5.9200000000000003E-2</v>
      </c>
      <c r="L175" t="str">
        <f>VLOOKUP($H175,'Section8-FY23'!$A$2:$AJ$352,6,FALSE)</f>
        <v>METRO49340MM1120</v>
      </c>
      <c r="M175" t="str">
        <f>VLOOKUP($H175,'Section8-FY23'!$A$2:$AJ$352,7,FALSE)</f>
        <v>Eastern Worcester County, MA HUD Metro FMR Area</v>
      </c>
    </row>
    <row r="176" spans="1:13" x14ac:dyDescent="0.25">
      <c r="A176">
        <v>25</v>
      </c>
      <c r="B176">
        <v>507</v>
      </c>
      <c r="C176">
        <v>25027</v>
      </c>
      <c r="D176">
        <v>12715</v>
      </c>
      <c r="E176" t="s">
        <v>371</v>
      </c>
      <c r="F176" t="s">
        <v>1626</v>
      </c>
      <c r="G176" t="s">
        <v>1681</v>
      </c>
      <c r="H176" t="s">
        <v>1400</v>
      </c>
      <c r="I176" t="s">
        <v>1680</v>
      </c>
      <c r="J176">
        <v>5239</v>
      </c>
      <c r="K176">
        <v>8.0100000000000005E-2</v>
      </c>
      <c r="L176" t="str">
        <f>VLOOKUP($H176,'Section8-FY23'!$A$2:$AJ$352,6,FALSE)</f>
        <v>METRO49340M49340</v>
      </c>
      <c r="M176" t="str">
        <f>VLOOKUP($H176,'Section8-FY23'!$A$2:$AJ$352,7,FALSE)</f>
        <v>Worcester, MA HUD Metro FMR Area</v>
      </c>
    </row>
    <row r="177" spans="1:13" x14ac:dyDescent="0.25">
      <c r="A177">
        <v>25</v>
      </c>
      <c r="B177">
        <v>507</v>
      </c>
      <c r="C177">
        <v>25027</v>
      </c>
      <c r="D177">
        <v>17300</v>
      </c>
      <c r="E177" t="s">
        <v>371</v>
      </c>
      <c r="F177" t="s">
        <v>1626</v>
      </c>
      <c r="G177" t="s">
        <v>1682</v>
      </c>
      <c r="H177" t="s">
        <v>1402</v>
      </c>
      <c r="I177" t="s">
        <v>1680</v>
      </c>
      <c r="J177">
        <v>3509</v>
      </c>
      <c r="K177">
        <v>5.3699999999999998E-2</v>
      </c>
      <c r="L177" t="str">
        <f>VLOOKUP($H177,'Section8-FY23'!$A$2:$AJ$352,6,FALSE)</f>
        <v>METRO49340M49340</v>
      </c>
      <c r="M177" t="str">
        <f>VLOOKUP($H177,'Section8-FY23'!$A$2:$AJ$352,7,FALSE)</f>
        <v>Worcester, MA HUD Metro FMR Area</v>
      </c>
    </row>
    <row r="178" spans="1:13" x14ac:dyDescent="0.25">
      <c r="A178">
        <v>25</v>
      </c>
      <c r="B178">
        <v>507</v>
      </c>
      <c r="C178">
        <v>25027</v>
      </c>
      <c r="D178">
        <v>17685</v>
      </c>
      <c r="E178" t="s">
        <v>371</v>
      </c>
      <c r="F178" t="s">
        <v>1626</v>
      </c>
      <c r="G178" t="s">
        <v>1683</v>
      </c>
      <c r="H178" t="s">
        <v>1403</v>
      </c>
      <c r="I178" t="s">
        <v>1680</v>
      </c>
      <c r="J178">
        <v>4657</v>
      </c>
      <c r="K178">
        <v>7.1199999999999999E-2</v>
      </c>
      <c r="L178" t="str">
        <f>VLOOKUP($H178,'Section8-FY23'!$A$2:$AJ$352,6,FALSE)</f>
        <v>METRO49340M49340</v>
      </c>
      <c r="M178" t="str">
        <f>VLOOKUP($H178,'Section8-FY23'!$A$2:$AJ$352,7,FALSE)</f>
        <v>Worcester, MA HUD Metro FMR Area</v>
      </c>
    </row>
    <row r="179" spans="1:13" x14ac:dyDescent="0.25">
      <c r="A179">
        <v>25</v>
      </c>
      <c r="B179">
        <v>507</v>
      </c>
      <c r="C179">
        <v>25027</v>
      </c>
      <c r="D179">
        <v>30945</v>
      </c>
      <c r="E179" t="s">
        <v>371</v>
      </c>
      <c r="F179" t="s">
        <v>1626</v>
      </c>
      <c r="G179" t="s">
        <v>1684</v>
      </c>
      <c r="H179" t="s">
        <v>1409</v>
      </c>
      <c r="I179" t="s">
        <v>1680</v>
      </c>
      <c r="J179">
        <v>2394</v>
      </c>
      <c r="K179">
        <v>3.6600000000000001E-2</v>
      </c>
      <c r="L179" t="str">
        <f>VLOOKUP($H179,'Section8-FY23'!$A$2:$AJ$352,6,FALSE)</f>
        <v>METRO49340MM1120</v>
      </c>
      <c r="M179" t="str">
        <f>VLOOKUP($H179,'Section8-FY23'!$A$2:$AJ$352,7,FALSE)</f>
        <v>Eastern Worcester County, MA HUD Metro FMR Area</v>
      </c>
    </row>
    <row r="180" spans="1:13" x14ac:dyDescent="0.25">
      <c r="A180">
        <v>25</v>
      </c>
      <c r="B180">
        <v>507</v>
      </c>
      <c r="C180">
        <v>25027</v>
      </c>
      <c r="D180">
        <v>40255</v>
      </c>
      <c r="E180" t="s">
        <v>371</v>
      </c>
      <c r="F180" t="s">
        <v>1626</v>
      </c>
      <c r="G180" t="s">
        <v>1685</v>
      </c>
      <c r="H180" t="s">
        <v>1414</v>
      </c>
      <c r="I180" t="s">
        <v>1680</v>
      </c>
      <c r="J180">
        <v>2234</v>
      </c>
      <c r="K180">
        <v>3.4200000000000001E-2</v>
      </c>
      <c r="L180" t="str">
        <f>VLOOKUP($H180,'Section8-FY23'!$A$2:$AJ$352,6,FALSE)</f>
        <v>METRO49340MM1120</v>
      </c>
      <c r="M180" t="str">
        <f>VLOOKUP($H180,'Section8-FY23'!$A$2:$AJ$352,7,FALSE)</f>
        <v>Eastern Worcester County, MA HUD Metro FMR Area</v>
      </c>
    </row>
    <row r="181" spans="1:13" x14ac:dyDescent="0.25">
      <c r="A181">
        <v>25</v>
      </c>
      <c r="B181">
        <v>507</v>
      </c>
      <c r="C181">
        <v>25027</v>
      </c>
      <c r="D181">
        <v>41585</v>
      </c>
      <c r="E181" t="s">
        <v>371</v>
      </c>
      <c r="F181" t="s">
        <v>1626</v>
      </c>
      <c r="G181" t="s">
        <v>1686</v>
      </c>
      <c r="H181" t="s">
        <v>1417</v>
      </c>
      <c r="I181" t="s">
        <v>1680</v>
      </c>
      <c r="J181">
        <v>1191</v>
      </c>
      <c r="K181">
        <v>1.8200000000000001E-2</v>
      </c>
      <c r="L181" t="str">
        <f>VLOOKUP($H181,'Section8-FY23'!$A$2:$AJ$352,6,FALSE)</f>
        <v>METRO49340MM1120</v>
      </c>
      <c r="M181" t="str">
        <f>VLOOKUP($H181,'Section8-FY23'!$A$2:$AJ$352,7,FALSE)</f>
        <v>Eastern Worcester County, MA HUD Metro FMR Area</v>
      </c>
    </row>
    <row r="182" spans="1:13" x14ac:dyDescent="0.25">
      <c r="A182">
        <v>25</v>
      </c>
      <c r="B182">
        <v>507</v>
      </c>
      <c r="C182">
        <v>25027</v>
      </c>
      <c r="D182">
        <v>46925</v>
      </c>
      <c r="E182" t="s">
        <v>371</v>
      </c>
      <c r="F182" t="s">
        <v>1626</v>
      </c>
      <c r="G182" t="s">
        <v>1687</v>
      </c>
      <c r="H182" t="s">
        <v>1420</v>
      </c>
      <c r="I182" t="s">
        <v>1680</v>
      </c>
      <c r="J182">
        <v>6691</v>
      </c>
      <c r="K182">
        <v>0.1023</v>
      </c>
      <c r="L182" t="str">
        <f>VLOOKUP($H182,'Section8-FY23'!$A$2:$AJ$352,6,FALSE)</f>
        <v>METRO49340M49340</v>
      </c>
      <c r="M182" t="str">
        <f>VLOOKUP($H182,'Section8-FY23'!$A$2:$AJ$352,7,FALSE)</f>
        <v>Worcester, MA HUD Metro FMR Area</v>
      </c>
    </row>
    <row r="183" spans="1:13" x14ac:dyDescent="0.25">
      <c r="A183">
        <v>25</v>
      </c>
      <c r="B183">
        <v>507</v>
      </c>
      <c r="C183">
        <v>25027</v>
      </c>
      <c r="D183">
        <v>51825</v>
      </c>
      <c r="E183" t="s">
        <v>371</v>
      </c>
      <c r="F183" t="s">
        <v>1626</v>
      </c>
      <c r="G183" t="s">
        <v>1688</v>
      </c>
      <c r="H183" t="s">
        <v>1423</v>
      </c>
      <c r="I183" t="s">
        <v>1680</v>
      </c>
      <c r="J183">
        <v>5678</v>
      </c>
      <c r="K183">
        <v>8.6800000000000002E-2</v>
      </c>
      <c r="L183" t="str">
        <f>VLOOKUP($H183,'Section8-FY23'!$A$2:$AJ$352,6,FALSE)</f>
        <v>METRO49340M49340</v>
      </c>
      <c r="M183" t="str">
        <f>VLOOKUP($H183,'Section8-FY23'!$A$2:$AJ$352,7,FALSE)</f>
        <v>Worcester, MA HUD Metro FMR Area</v>
      </c>
    </row>
    <row r="184" spans="1:13" x14ac:dyDescent="0.25">
      <c r="A184">
        <v>25</v>
      </c>
      <c r="B184">
        <v>507</v>
      </c>
      <c r="C184">
        <v>25027</v>
      </c>
      <c r="D184">
        <v>63345</v>
      </c>
      <c r="E184" t="s">
        <v>371</v>
      </c>
      <c r="F184" t="s">
        <v>1626</v>
      </c>
      <c r="G184" t="s">
        <v>1689</v>
      </c>
      <c r="H184" t="s">
        <v>1153</v>
      </c>
      <c r="I184" t="s">
        <v>1680</v>
      </c>
      <c r="J184">
        <v>7899</v>
      </c>
      <c r="K184">
        <v>0.1208</v>
      </c>
      <c r="L184" t="str">
        <f>VLOOKUP($H184,'Section8-FY23'!$A$2:$AJ$352,6,FALSE)</f>
        <v>METRO49340M49340</v>
      </c>
      <c r="M184" t="str">
        <f>VLOOKUP($H184,'Section8-FY23'!$A$2:$AJ$352,7,FALSE)</f>
        <v>Worcester, MA HUD Metro FMR Area</v>
      </c>
    </row>
    <row r="185" spans="1:13" x14ac:dyDescent="0.25">
      <c r="A185">
        <v>25</v>
      </c>
      <c r="B185">
        <v>507</v>
      </c>
      <c r="C185">
        <v>25027</v>
      </c>
      <c r="D185">
        <v>68155</v>
      </c>
      <c r="E185" t="s">
        <v>371</v>
      </c>
      <c r="F185" t="s">
        <v>1626</v>
      </c>
      <c r="G185" t="s">
        <v>1690</v>
      </c>
      <c r="H185" t="s">
        <v>1434</v>
      </c>
      <c r="I185" t="s">
        <v>1680</v>
      </c>
      <c r="J185">
        <v>4223</v>
      </c>
      <c r="K185">
        <v>6.4600000000000005E-2</v>
      </c>
      <c r="L185" t="str">
        <f>VLOOKUP($H185,'Section8-FY23'!$A$2:$AJ$352,6,FALSE)</f>
        <v>METRO49340M49340</v>
      </c>
      <c r="M185" t="str">
        <f>VLOOKUP($H185,'Section8-FY23'!$A$2:$AJ$352,7,FALSE)</f>
        <v>Worcester, MA HUD Metro FMR Area</v>
      </c>
    </row>
    <row r="186" spans="1:13" x14ac:dyDescent="0.25">
      <c r="A186">
        <v>25</v>
      </c>
      <c r="B186">
        <v>507</v>
      </c>
      <c r="C186">
        <v>25027</v>
      </c>
      <c r="D186">
        <v>68610</v>
      </c>
      <c r="E186" t="s">
        <v>371</v>
      </c>
      <c r="F186" t="s">
        <v>1626</v>
      </c>
      <c r="G186" t="s">
        <v>1691</v>
      </c>
      <c r="H186" t="s">
        <v>1435</v>
      </c>
      <c r="I186" t="s">
        <v>1680</v>
      </c>
      <c r="J186">
        <v>3612</v>
      </c>
      <c r="K186">
        <v>5.5199999999999999E-2</v>
      </c>
      <c r="L186" t="str">
        <f>VLOOKUP($H186,'Section8-FY23'!$A$2:$AJ$352,6,FALSE)</f>
        <v>METRO49340M49340</v>
      </c>
      <c r="M186" t="str">
        <f>VLOOKUP($H186,'Section8-FY23'!$A$2:$AJ$352,7,FALSE)</f>
        <v>Worcester, MA HUD Metro FMR Area</v>
      </c>
    </row>
    <row r="187" spans="1:13" x14ac:dyDescent="0.25">
      <c r="A187">
        <v>25</v>
      </c>
      <c r="B187">
        <v>507</v>
      </c>
      <c r="C187">
        <v>25027</v>
      </c>
      <c r="D187">
        <v>71620</v>
      </c>
      <c r="E187" t="s">
        <v>371</v>
      </c>
      <c r="F187" t="s">
        <v>1626</v>
      </c>
      <c r="G187" t="s">
        <v>1692</v>
      </c>
      <c r="H187" t="s">
        <v>1438</v>
      </c>
      <c r="I187" t="s">
        <v>1680</v>
      </c>
      <c r="J187">
        <v>5730</v>
      </c>
      <c r="K187">
        <v>8.7599999999999997E-2</v>
      </c>
      <c r="L187" t="str">
        <f>VLOOKUP($H187,'Section8-FY23'!$A$2:$AJ$352,6,FALSE)</f>
        <v>METRO49340M49340</v>
      </c>
      <c r="M187" t="str">
        <f>VLOOKUP($H187,'Section8-FY23'!$A$2:$AJ$352,7,FALSE)</f>
        <v>Worcester, MA HUD Metro FMR Area</v>
      </c>
    </row>
    <row r="188" spans="1:13" x14ac:dyDescent="0.25">
      <c r="A188">
        <v>25</v>
      </c>
      <c r="B188">
        <v>507</v>
      </c>
      <c r="C188">
        <v>25027</v>
      </c>
      <c r="D188">
        <v>73895</v>
      </c>
      <c r="E188" t="s">
        <v>371</v>
      </c>
      <c r="F188" t="s">
        <v>1626</v>
      </c>
      <c r="G188" t="s">
        <v>1693</v>
      </c>
      <c r="H188" t="s">
        <v>1440</v>
      </c>
      <c r="I188" t="s">
        <v>1680</v>
      </c>
      <c r="J188">
        <v>8453</v>
      </c>
      <c r="K188">
        <v>0.1293</v>
      </c>
      <c r="L188" t="str">
        <f>VLOOKUP($H188,'Section8-FY23'!$A$2:$AJ$352,6,FALSE)</f>
        <v>METRO49340M49340</v>
      </c>
      <c r="M188" t="str">
        <f>VLOOKUP($H188,'Section8-FY23'!$A$2:$AJ$352,7,FALSE)</f>
        <v>Worcester, MA HUD Metro FMR Area</v>
      </c>
    </row>
    <row r="189" spans="1:13" x14ac:dyDescent="0.25">
      <c r="A189">
        <v>25</v>
      </c>
      <c r="B189">
        <v>601</v>
      </c>
      <c r="C189">
        <v>25017</v>
      </c>
      <c r="D189">
        <v>1955</v>
      </c>
      <c r="E189" t="s">
        <v>371</v>
      </c>
      <c r="F189" t="s">
        <v>1694</v>
      </c>
      <c r="G189" t="s">
        <v>1695</v>
      </c>
      <c r="H189" t="s">
        <v>1303</v>
      </c>
      <c r="I189" t="s">
        <v>1696</v>
      </c>
      <c r="J189">
        <v>1243</v>
      </c>
      <c r="K189">
        <v>2.5000000000000001E-2</v>
      </c>
      <c r="L189" t="str">
        <f>VLOOKUP($H189,'Section8-FY23'!$A$2:$AJ$352,6,FALSE)</f>
        <v>METRO14460MM1120</v>
      </c>
      <c r="M189" t="str">
        <f>VLOOKUP($H189,'Section8-FY23'!$A$2:$AJ$352,7,FALSE)</f>
        <v>Boston-Cambridge-Quincy, MA-NH HUD Metro FMR Area</v>
      </c>
    </row>
    <row r="190" spans="1:13" x14ac:dyDescent="0.25">
      <c r="A190">
        <v>25</v>
      </c>
      <c r="B190">
        <v>601</v>
      </c>
      <c r="C190">
        <v>25017</v>
      </c>
      <c r="D190">
        <v>3005</v>
      </c>
      <c r="E190" t="s">
        <v>371</v>
      </c>
      <c r="F190" t="s">
        <v>1694</v>
      </c>
      <c r="G190" t="s">
        <v>1697</v>
      </c>
      <c r="H190" t="s">
        <v>1305</v>
      </c>
      <c r="I190" t="s">
        <v>1696</v>
      </c>
      <c r="J190">
        <v>3807</v>
      </c>
      <c r="K190">
        <v>7.6399999999999996E-2</v>
      </c>
      <c r="L190" t="str">
        <f>VLOOKUP($H190,'Section8-FY23'!$A$2:$AJ$352,6,FALSE)</f>
        <v>METRO14460MM1120</v>
      </c>
      <c r="M190" t="str">
        <f>VLOOKUP($H190,'Section8-FY23'!$A$2:$AJ$352,7,FALSE)</f>
        <v>Boston-Cambridge-Quincy, MA-NH HUD Metro FMR Area</v>
      </c>
    </row>
    <row r="191" spans="1:13" x14ac:dyDescent="0.25">
      <c r="A191">
        <v>25</v>
      </c>
      <c r="B191">
        <v>601</v>
      </c>
      <c r="C191">
        <v>25017</v>
      </c>
      <c r="D191">
        <v>13135</v>
      </c>
      <c r="E191" t="s">
        <v>371</v>
      </c>
      <c r="F191" t="s">
        <v>1694</v>
      </c>
      <c r="G191" t="s">
        <v>1698</v>
      </c>
      <c r="H191" t="s">
        <v>1312</v>
      </c>
      <c r="I191" t="s">
        <v>1696</v>
      </c>
      <c r="J191">
        <v>14769</v>
      </c>
      <c r="K191">
        <v>0.29649999999999999</v>
      </c>
      <c r="L191" t="str">
        <f>VLOOKUP($H191,'Section8-FY23'!$A$2:$AJ$352,6,FALSE)</f>
        <v>METRO14460MM4560</v>
      </c>
      <c r="M191" t="str">
        <f>VLOOKUP($H191,'Section8-FY23'!$A$2:$AJ$352,7,FALSE)</f>
        <v>Lowell, MA HUD Metro FMR Area</v>
      </c>
    </row>
    <row r="192" spans="1:13" x14ac:dyDescent="0.25">
      <c r="A192">
        <v>25</v>
      </c>
      <c r="B192">
        <v>601</v>
      </c>
      <c r="C192">
        <v>25017</v>
      </c>
      <c r="D192">
        <v>17825</v>
      </c>
      <c r="E192" t="s">
        <v>371</v>
      </c>
      <c r="F192" t="s">
        <v>1694</v>
      </c>
      <c r="G192" t="s">
        <v>1699</v>
      </c>
      <c r="H192" t="s">
        <v>1315</v>
      </c>
      <c r="I192" t="s">
        <v>1696</v>
      </c>
      <c r="J192">
        <v>1167</v>
      </c>
      <c r="K192">
        <v>2.3400000000000001E-2</v>
      </c>
      <c r="L192" t="str">
        <f>VLOOKUP($H192,'Section8-FY23'!$A$2:$AJ$352,6,FALSE)</f>
        <v>METRO14460MM4560</v>
      </c>
      <c r="M192" t="str">
        <f>VLOOKUP($H192,'Section8-FY23'!$A$2:$AJ$352,7,FALSE)</f>
        <v>Lowell, MA HUD Metro FMR Area</v>
      </c>
    </row>
    <row r="193" spans="1:13" x14ac:dyDescent="0.25">
      <c r="A193">
        <v>25</v>
      </c>
      <c r="B193">
        <v>601</v>
      </c>
      <c r="C193">
        <v>25017</v>
      </c>
      <c r="D193">
        <v>27480</v>
      </c>
      <c r="E193" t="s">
        <v>371</v>
      </c>
      <c r="F193" t="s">
        <v>1694</v>
      </c>
      <c r="G193" t="s">
        <v>1700</v>
      </c>
      <c r="H193" t="s">
        <v>1316</v>
      </c>
      <c r="I193" t="s">
        <v>1696</v>
      </c>
      <c r="J193">
        <v>4153</v>
      </c>
      <c r="K193">
        <v>8.3400000000000002E-2</v>
      </c>
      <c r="L193" t="str">
        <f>VLOOKUP($H193,'Section8-FY23'!$A$2:$AJ$352,6,FALSE)</f>
        <v>METRO14460MM4560</v>
      </c>
      <c r="M193" t="str">
        <f>VLOOKUP($H193,'Section8-FY23'!$A$2:$AJ$352,7,FALSE)</f>
        <v>Lowell, MA HUD Metro FMR Area</v>
      </c>
    </row>
    <row r="194" spans="1:13" x14ac:dyDescent="0.25">
      <c r="A194">
        <v>25</v>
      </c>
      <c r="B194">
        <v>601</v>
      </c>
      <c r="C194">
        <v>25017</v>
      </c>
      <c r="D194">
        <v>52805</v>
      </c>
      <c r="E194" t="s">
        <v>371</v>
      </c>
      <c r="F194" t="s">
        <v>1694</v>
      </c>
      <c r="G194" t="s">
        <v>1701</v>
      </c>
      <c r="H194" t="s">
        <v>1326</v>
      </c>
      <c r="I194" t="s">
        <v>1696</v>
      </c>
      <c r="J194">
        <v>4599</v>
      </c>
      <c r="K194">
        <v>9.2299999999999993E-2</v>
      </c>
      <c r="L194" t="str">
        <f>VLOOKUP($H194,'Section8-FY23'!$A$2:$AJ$352,6,FALSE)</f>
        <v>METRO14460MM4560</v>
      </c>
      <c r="M194" t="str">
        <f>VLOOKUP($H194,'Section8-FY23'!$A$2:$AJ$352,7,FALSE)</f>
        <v>Lowell, MA HUD Metro FMR Area</v>
      </c>
    </row>
    <row r="195" spans="1:13" x14ac:dyDescent="0.25">
      <c r="A195">
        <v>25</v>
      </c>
      <c r="B195">
        <v>601</v>
      </c>
      <c r="C195">
        <v>25017</v>
      </c>
      <c r="D195">
        <v>61590</v>
      </c>
      <c r="E195" t="s">
        <v>371</v>
      </c>
      <c r="F195" t="s">
        <v>1694</v>
      </c>
      <c r="G195" t="s">
        <v>1702</v>
      </c>
      <c r="H195" t="s">
        <v>1329</v>
      </c>
      <c r="I195" t="s">
        <v>1696</v>
      </c>
      <c r="J195">
        <v>2599</v>
      </c>
      <c r="K195">
        <v>5.2200000000000003E-2</v>
      </c>
      <c r="L195" t="str">
        <f>VLOOKUP($H195,'Section8-FY23'!$A$2:$AJ$352,6,FALSE)</f>
        <v>METRO14460MM1120</v>
      </c>
      <c r="M195" t="str">
        <f>VLOOKUP($H195,'Section8-FY23'!$A$2:$AJ$352,7,FALSE)</f>
        <v>Boston-Cambridge-Quincy, MA-NH HUD Metro FMR Area</v>
      </c>
    </row>
    <row r="196" spans="1:13" x14ac:dyDescent="0.25">
      <c r="A196">
        <v>25</v>
      </c>
      <c r="B196">
        <v>601</v>
      </c>
      <c r="C196">
        <v>25017</v>
      </c>
      <c r="D196">
        <v>70360</v>
      </c>
      <c r="E196" t="s">
        <v>371</v>
      </c>
      <c r="F196" t="s">
        <v>1694</v>
      </c>
      <c r="G196" t="s">
        <v>1703</v>
      </c>
      <c r="H196" t="s">
        <v>1334</v>
      </c>
      <c r="I196" t="s">
        <v>1696</v>
      </c>
      <c r="J196">
        <v>3566</v>
      </c>
      <c r="K196">
        <v>7.1599999999999997E-2</v>
      </c>
      <c r="L196" t="str">
        <f>VLOOKUP($H196,'Section8-FY23'!$A$2:$AJ$352,6,FALSE)</f>
        <v>METRO14460MM1120</v>
      </c>
      <c r="M196" t="str">
        <f>VLOOKUP($H196,'Section8-FY23'!$A$2:$AJ$352,7,FALSE)</f>
        <v>Boston-Cambridge-Quincy, MA-NH HUD Metro FMR Area</v>
      </c>
    </row>
    <row r="197" spans="1:13" x14ac:dyDescent="0.25">
      <c r="A197">
        <v>25</v>
      </c>
      <c r="B197">
        <v>601</v>
      </c>
      <c r="C197">
        <v>25017</v>
      </c>
      <c r="D197">
        <v>71025</v>
      </c>
      <c r="E197" t="s">
        <v>371</v>
      </c>
      <c r="F197" t="s">
        <v>1694</v>
      </c>
      <c r="G197" t="s">
        <v>1704</v>
      </c>
      <c r="H197" t="s">
        <v>1335</v>
      </c>
      <c r="I197" t="s">
        <v>1696</v>
      </c>
      <c r="J197">
        <v>4669</v>
      </c>
      <c r="K197">
        <v>9.3700000000000006E-2</v>
      </c>
      <c r="L197" t="str">
        <f>VLOOKUP($H197,'Section8-FY23'!$A$2:$AJ$352,6,FALSE)</f>
        <v>METRO14460MM4560</v>
      </c>
      <c r="M197" t="str">
        <f>VLOOKUP($H197,'Section8-FY23'!$A$2:$AJ$352,7,FALSE)</f>
        <v>Lowell, MA HUD Metro FMR Area</v>
      </c>
    </row>
    <row r="198" spans="1:13" x14ac:dyDescent="0.25">
      <c r="A198">
        <v>25</v>
      </c>
      <c r="B198">
        <v>601</v>
      </c>
      <c r="C198">
        <v>25017</v>
      </c>
      <c r="D198">
        <v>76135</v>
      </c>
      <c r="E198" t="s">
        <v>371</v>
      </c>
      <c r="F198" t="s">
        <v>1694</v>
      </c>
      <c r="G198" t="s">
        <v>1705</v>
      </c>
      <c r="H198" t="s">
        <v>1338</v>
      </c>
      <c r="I198" t="s">
        <v>1696</v>
      </c>
      <c r="J198">
        <v>9237</v>
      </c>
      <c r="K198">
        <v>0.18540000000000001</v>
      </c>
      <c r="L198" t="str">
        <f>VLOOKUP($H198,'Section8-FY23'!$A$2:$AJ$352,6,FALSE)</f>
        <v>METRO14460MM4560</v>
      </c>
      <c r="M198" t="str">
        <f>VLOOKUP($H198,'Section8-FY23'!$A$2:$AJ$352,7,FALSE)</f>
        <v>Lowell, MA HUD Metro FMR Area</v>
      </c>
    </row>
    <row r="199" spans="1:13" x14ac:dyDescent="0.25">
      <c r="A199">
        <v>25</v>
      </c>
      <c r="B199">
        <v>602</v>
      </c>
      <c r="C199">
        <v>25017</v>
      </c>
      <c r="D199">
        <v>37000</v>
      </c>
      <c r="E199" t="s">
        <v>371</v>
      </c>
      <c r="F199" t="s">
        <v>1694</v>
      </c>
      <c r="G199" t="s">
        <v>1706</v>
      </c>
      <c r="H199" t="s">
        <v>1470</v>
      </c>
      <c r="I199" t="s">
        <v>1707</v>
      </c>
      <c r="J199">
        <v>43482</v>
      </c>
      <c r="K199">
        <v>1</v>
      </c>
      <c r="L199" t="str">
        <f>VLOOKUP($H199,'Section8-FY23'!$A$2:$AJ$352,6,FALSE)</f>
        <v>METRO14460MM4560</v>
      </c>
      <c r="M199" t="str">
        <f>VLOOKUP($H199,'Section8-FY23'!$A$2:$AJ$352,7,FALSE)</f>
        <v>Lowell, MA HUD Metro FMR Area</v>
      </c>
    </row>
    <row r="200" spans="1:13" x14ac:dyDescent="0.25">
      <c r="A200">
        <v>25</v>
      </c>
      <c r="B200">
        <v>603</v>
      </c>
      <c r="C200">
        <v>25017</v>
      </c>
      <c r="D200">
        <v>5805</v>
      </c>
      <c r="E200" t="s">
        <v>371</v>
      </c>
      <c r="F200" t="s">
        <v>1694</v>
      </c>
      <c r="G200" t="s">
        <v>1708</v>
      </c>
      <c r="H200" t="s">
        <v>1308</v>
      </c>
      <c r="I200" t="s">
        <v>1709</v>
      </c>
      <c r="J200">
        <v>15485</v>
      </c>
      <c r="K200">
        <v>0.3876</v>
      </c>
      <c r="L200" t="str">
        <f>VLOOKUP($H200,'Section8-FY23'!$A$2:$AJ$352,6,FALSE)</f>
        <v>METRO14460MM4560</v>
      </c>
      <c r="M200" t="str">
        <f>VLOOKUP($H200,'Section8-FY23'!$A$2:$AJ$352,7,FALSE)</f>
        <v>Lowell, MA HUD Metro FMR Area</v>
      </c>
    </row>
    <row r="201" spans="1:13" x14ac:dyDescent="0.25">
      <c r="A201">
        <v>25</v>
      </c>
      <c r="B201">
        <v>603</v>
      </c>
      <c r="C201">
        <v>25017</v>
      </c>
      <c r="D201">
        <v>17475</v>
      </c>
      <c r="E201" t="s">
        <v>371</v>
      </c>
      <c r="F201" t="s">
        <v>1694</v>
      </c>
      <c r="G201" t="s">
        <v>1710</v>
      </c>
      <c r="H201" t="s">
        <v>1314</v>
      </c>
      <c r="I201" t="s">
        <v>1709</v>
      </c>
      <c r="J201">
        <v>12325</v>
      </c>
      <c r="K201">
        <v>0.3085</v>
      </c>
      <c r="L201" t="str">
        <f>VLOOKUP($H201,'Section8-FY23'!$A$2:$AJ$352,6,FALSE)</f>
        <v>METRO14460MM4560</v>
      </c>
      <c r="M201" t="str">
        <f>VLOOKUP($H201,'Section8-FY23'!$A$2:$AJ$352,7,FALSE)</f>
        <v>Lowell, MA HUD Metro FMR Area</v>
      </c>
    </row>
    <row r="202" spans="1:13" x14ac:dyDescent="0.25">
      <c r="A202">
        <v>25</v>
      </c>
      <c r="B202">
        <v>603</v>
      </c>
      <c r="C202">
        <v>25017</v>
      </c>
      <c r="D202">
        <v>69415</v>
      </c>
      <c r="E202" t="s">
        <v>371</v>
      </c>
      <c r="F202" t="s">
        <v>1694</v>
      </c>
      <c r="G202" t="s">
        <v>1711</v>
      </c>
      <c r="H202" t="s">
        <v>1333</v>
      </c>
      <c r="I202" t="s">
        <v>1709</v>
      </c>
      <c r="J202">
        <v>12139</v>
      </c>
      <c r="K202">
        <v>0.3039</v>
      </c>
      <c r="L202" t="str">
        <f>VLOOKUP($H202,'Section8-FY23'!$A$2:$AJ$352,6,FALSE)</f>
        <v>METRO14460MM4560</v>
      </c>
      <c r="M202" t="str">
        <f>VLOOKUP($H202,'Section8-FY23'!$A$2:$AJ$352,7,FALSE)</f>
        <v>Lowell, MA HUD Metro FMR Area</v>
      </c>
    </row>
    <row r="203" spans="1:13" x14ac:dyDescent="0.25">
      <c r="A203">
        <v>25</v>
      </c>
      <c r="B203">
        <v>604</v>
      </c>
      <c r="C203">
        <v>25017</v>
      </c>
      <c r="D203">
        <v>380</v>
      </c>
      <c r="E203" t="s">
        <v>371</v>
      </c>
      <c r="F203" t="s">
        <v>1694</v>
      </c>
      <c r="G203" t="s">
        <v>1712</v>
      </c>
      <c r="H203" t="s">
        <v>1301</v>
      </c>
      <c r="I203" t="s">
        <v>1713</v>
      </c>
      <c r="J203">
        <v>9219</v>
      </c>
      <c r="K203">
        <v>0.19520000000000001</v>
      </c>
      <c r="L203" t="str">
        <f>VLOOKUP($H203,'Section8-FY23'!$A$2:$AJ$352,6,FALSE)</f>
        <v>METRO14460MM1120</v>
      </c>
      <c r="M203" t="str">
        <f>VLOOKUP($H203,'Section8-FY23'!$A$2:$AJ$352,7,FALSE)</f>
        <v>Boston-Cambridge-Quincy, MA-NH HUD Metro FMR Area</v>
      </c>
    </row>
    <row r="204" spans="1:13" x14ac:dyDescent="0.25">
      <c r="A204">
        <v>25</v>
      </c>
      <c r="B204">
        <v>604</v>
      </c>
      <c r="C204">
        <v>25017</v>
      </c>
      <c r="D204">
        <v>7350</v>
      </c>
      <c r="E204" t="s">
        <v>371</v>
      </c>
      <c r="F204" t="s">
        <v>1694</v>
      </c>
      <c r="G204" t="s">
        <v>1714</v>
      </c>
      <c r="H204" t="s">
        <v>1309</v>
      </c>
      <c r="I204" t="s">
        <v>1713</v>
      </c>
      <c r="J204">
        <v>2362</v>
      </c>
      <c r="K204">
        <v>0.05</v>
      </c>
      <c r="L204" t="str">
        <f>VLOOKUP($H204,'Section8-FY23'!$A$2:$AJ$352,6,FALSE)</f>
        <v>METRO14460MM1120</v>
      </c>
      <c r="M204" t="str">
        <f>VLOOKUP($H204,'Section8-FY23'!$A$2:$AJ$352,7,FALSE)</f>
        <v>Boston-Cambridge-Quincy, MA-NH HUD Metro FMR Area</v>
      </c>
    </row>
    <row r="205" spans="1:13" x14ac:dyDescent="0.25">
      <c r="A205">
        <v>25</v>
      </c>
      <c r="B205">
        <v>604</v>
      </c>
      <c r="C205">
        <v>25017</v>
      </c>
      <c r="D205">
        <v>11525</v>
      </c>
      <c r="E205" t="s">
        <v>371</v>
      </c>
      <c r="F205" t="s">
        <v>1694</v>
      </c>
      <c r="G205" t="s">
        <v>1715</v>
      </c>
      <c r="H205" t="s">
        <v>1311</v>
      </c>
      <c r="I205" t="s">
        <v>1713</v>
      </c>
      <c r="J205">
        <v>1897</v>
      </c>
      <c r="K205">
        <v>4.02E-2</v>
      </c>
      <c r="L205" t="str">
        <f>VLOOKUP($H205,'Section8-FY23'!$A$2:$AJ$352,6,FALSE)</f>
        <v>METRO14460MM1120</v>
      </c>
      <c r="M205" t="str">
        <f>VLOOKUP($H205,'Section8-FY23'!$A$2:$AJ$352,7,FALSE)</f>
        <v>Boston-Cambridge-Quincy, MA-NH HUD Metro FMR Area</v>
      </c>
    </row>
    <row r="206" spans="1:13" x14ac:dyDescent="0.25">
      <c r="A206">
        <v>25</v>
      </c>
      <c r="B206">
        <v>604</v>
      </c>
      <c r="C206">
        <v>25017</v>
      </c>
      <c r="D206">
        <v>15060</v>
      </c>
      <c r="E206" t="s">
        <v>371</v>
      </c>
      <c r="F206" t="s">
        <v>1694</v>
      </c>
      <c r="G206" t="s">
        <v>1716</v>
      </c>
      <c r="H206" t="s">
        <v>1313</v>
      </c>
      <c r="I206" t="s">
        <v>1713</v>
      </c>
      <c r="J206">
        <v>7295</v>
      </c>
      <c r="K206">
        <v>0.1545</v>
      </c>
      <c r="L206" t="str">
        <f>VLOOKUP($H206,'Section8-FY23'!$A$2:$AJ$352,6,FALSE)</f>
        <v>METRO14460MM1120</v>
      </c>
      <c r="M206" t="str">
        <f>VLOOKUP($H206,'Section8-FY23'!$A$2:$AJ$352,7,FALSE)</f>
        <v>Boston-Cambridge-Quincy, MA-NH HUD Metro FMR Area</v>
      </c>
    </row>
    <row r="207" spans="1:13" x14ac:dyDescent="0.25">
      <c r="A207">
        <v>25</v>
      </c>
      <c r="B207">
        <v>604</v>
      </c>
      <c r="C207">
        <v>25017</v>
      </c>
      <c r="D207">
        <v>31540</v>
      </c>
      <c r="E207" t="s">
        <v>371</v>
      </c>
      <c r="F207" t="s">
        <v>1694</v>
      </c>
      <c r="G207" t="s">
        <v>1717</v>
      </c>
      <c r="H207" t="s">
        <v>1319</v>
      </c>
      <c r="I207" t="s">
        <v>1713</v>
      </c>
      <c r="J207">
        <v>8502</v>
      </c>
      <c r="K207">
        <v>0.18</v>
      </c>
      <c r="L207" t="str">
        <f>VLOOKUP($H207,'Section8-FY23'!$A$2:$AJ$352,6,FALSE)</f>
        <v>METRO14460MM1120</v>
      </c>
      <c r="M207" t="str">
        <f>VLOOKUP($H207,'Section8-FY23'!$A$2:$AJ$352,7,FALSE)</f>
        <v>Boston-Cambridge-Quincy, MA-NH HUD Metro FMR Area</v>
      </c>
    </row>
    <row r="208" spans="1:13" x14ac:dyDescent="0.25">
      <c r="A208">
        <v>25</v>
      </c>
      <c r="B208">
        <v>604</v>
      </c>
      <c r="C208">
        <v>25017</v>
      </c>
      <c r="D208">
        <v>35950</v>
      </c>
      <c r="E208" t="s">
        <v>371</v>
      </c>
      <c r="F208" t="s">
        <v>1694</v>
      </c>
      <c r="G208" t="s">
        <v>1718</v>
      </c>
      <c r="H208" t="s">
        <v>1322</v>
      </c>
      <c r="I208" t="s">
        <v>1713</v>
      </c>
      <c r="J208">
        <v>3889</v>
      </c>
      <c r="K208">
        <v>8.2299999999999998E-2</v>
      </c>
      <c r="L208" t="str">
        <f>VLOOKUP($H208,'Section8-FY23'!$A$2:$AJ$352,6,FALSE)</f>
        <v>METRO14460MM1120</v>
      </c>
      <c r="M208" t="str">
        <f>VLOOKUP($H208,'Section8-FY23'!$A$2:$AJ$352,7,FALSE)</f>
        <v>Boston-Cambridge-Quincy, MA-NH HUD Metro FMR Area</v>
      </c>
    </row>
    <row r="209" spans="1:13" x14ac:dyDescent="0.25">
      <c r="A209">
        <v>25</v>
      </c>
      <c r="B209">
        <v>604</v>
      </c>
      <c r="C209">
        <v>25017</v>
      </c>
      <c r="D209">
        <v>39625</v>
      </c>
      <c r="E209" t="s">
        <v>371</v>
      </c>
      <c r="F209" t="s">
        <v>1694</v>
      </c>
      <c r="G209" t="s">
        <v>1719</v>
      </c>
      <c r="H209" t="s">
        <v>1323</v>
      </c>
      <c r="I209" t="s">
        <v>1713</v>
      </c>
      <c r="J209">
        <v>4741</v>
      </c>
      <c r="K209">
        <v>0.1004</v>
      </c>
      <c r="L209" t="str">
        <f>VLOOKUP($H209,'Section8-FY23'!$A$2:$AJ$352,6,FALSE)</f>
        <v>METRO14460MM1120</v>
      </c>
      <c r="M209" t="str">
        <f>VLOOKUP($H209,'Section8-FY23'!$A$2:$AJ$352,7,FALSE)</f>
        <v>Boston-Cambridge-Quincy, MA-NH HUD Metro FMR Area</v>
      </c>
    </row>
    <row r="210" spans="1:13" x14ac:dyDescent="0.25">
      <c r="A210">
        <v>25</v>
      </c>
      <c r="B210">
        <v>604</v>
      </c>
      <c r="C210">
        <v>25017</v>
      </c>
      <c r="D210">
        <v>68050</v>
      </c>
      <c r="E210" t="s">
        <v>371</v>
      </c>
      <c r="F210" t="s">
        <v>1694</v>
      </c>
      <c r="G210" t="s">
        <v>1720</v>
      </c>
      <c r="H210" t="s">
        <v>1331</v>
      </c>
      <c r="I210" t="s">
        <v>1713</v>
      </c>
      <c r="J210">
        <v>2770</v>
      </c>
      <c r="K210">
        <v>5.8599999999999999E-2</v>
      </c>
      <c r="L210" t="str">
        <f>VLOOKUP($H210,'Section8-FY23'!$A$2:$AJ$352,6,FALSE)</f>
        <v>METRO14460MM1120</v>
      </c>
      <c r="M210" t="str">
        <f>VLOOKUP($H210,'Section8-FY23'!$A$2:$AJ$352,7,FALSE)</f>
        <v>Boston-Cambridge-Quincy, MA-NH HUD Metro FMR Area</v>
      </c>
    </row>
    <row r="211" spans="1:13" x14ac:dyDescent="0.25">
      <c r="A211">
        <v>25</v>
      </c>
      <c r="B211">
        <v>604</v>
      </c>
      <c r="C211">
        <v>25017</v>
      </c>
      <c r="D211">
        <v>68260</v>
      </c>
      <c r="E211" t="s">
        <v>371</v>
      </c>
      <c r="F211" t="s">
        <v>1694</v>
      </c>
      <c r="G211" t="s">
        <v>1721</v>
      </c>
      <c r="H211" t="s">
        <v>1332</v>
      </c>
      <c r="I211" t="s">
        <v>1713</v>
      </c>
      <c r="J211">
        <v>6556</v>
      </c>
      <c r="K211">
        <v>0.13880000000000001</v>
      </c>
      <c r="L211" t="str">
        <f>VLOOKUP($H211,'Section8-FY23'!$A$2:$AJ$352,6,FALSE)</f>
        <v>METRO14460MM1120</v>
      </c>
      <c r="M211" t="str">
        <f>VLOOKUP($H211,'Section8-FY23'!$A$2:$AJ$352,7,FALSE)</f>
        <v>Boston-Cambridge-Quincy, MA-NH HUD Metro FMR Area</v>
      </c>
    </row>
    <row r="212" spans="1:13" x14ac:dyDescent="0.25">
      <c r="A212">
        <v>25</v>
      </c>
      <c r="B212">
        <v>605</v>
      </c>
      <c r="C212">
        <v>25017</v>
      </c>
      <c r="D212">
        <v>24960</v>
      </c>
      <c r="E212" t="s">
        <v>371</v>
      </c>
      <c r="F212" t="s">
        <v>1694</v>
      </c>
      <c r="G212" t="s">
        <v>1722</v>
      </c>
      <c r="H212" t="s">
        <v>1469</v>
      </c>
      <c r="I212" t="s">
        <v>1723</v>
      </c>
      <c r="J212">
        <v>29033</v>
      </c>
      <c r="K212">
        <v>0.62329999999999997</v>
      </c>
      <c r="L212" t="str">
        <f>VLOOKUP($H212,'Section8-FY23'!$A$2:$AJ$352,6,FALSE)</f>
        <v>METRO14460MM1120</v>
      </c>
      <c r="M212" t="str">
        <f>VLOOKUP($H212,'Section8-FY23'!$A$2:$AJ$352,7,FALSE)</f>
        <v>Boston-Cambridge-Quincy, MA-NH HUD Metro FMR Area</v>
      </c>
    </row>
    <row r="213" spans="1:13" x14ac:dyDescent="0.25">
      <c r="A213">
        <v>25</v>
      </c>
      <c r="B213">
        <v>605</v>
      </c>
      <c r="C213">
        <v>25017</v>
      </c>
      <c r="D213">
        <v>38715</v>
      </c>
      <c r="E213" t="s">
        <v>371</v>
      </c>
      <c r="F213" t="s">
        <v>1694</v>
      </c>
      <c r="G213" t="s">
        <v>1724</v>
      </c>
      <c r="H213" t="s">
        <v>1472</v>
      </c>
      <c r="I213" t="s">
        <v>1723</v>
      </c>
      <c r="J213">
        <v>17547</v>
      </c>
      <c r="K213">
        <v>0.37669999999999998</v>
      </c>
      <c r="L213" t="str">
        <f>VLOOKUP($H213,'Section8-FY23'!$A$2:$AJ$352,6,FALSE)</f>
        <v>METRO14460MM1120</v>
      </c>
      <c r="M213" t="str">
        <f>VLOOKUP($H213,'Section8-FY23'!$A$2:$AJ$352,7,FALSE)</f>
        <v>Boston-Cambridge-Quincy, MA-NH HUD Metro FMR Area</v>
      </c>
    </row>
    <row r="214" spans="1:13" x14ac:dyDescent="0.25">
      <c r="A214">
        <v>25</v>
      </c>
      <c r="B214">
        <v>606</v>
      </c>
      <c r="C214">
        <v>25017</v>
      </c>
      <c r="D214">
        <v>2130</v>
      </c>
      <c r="E214" t="s">
        <v>371</v>
      </c>
      <c r="F214" t="s">
        <v>1694</v>
      </c>
      <c r="G214" t="s">
        <v>1725</v>
      </c>
      <c r="H214" t="s">
        <v>1304</v>
      </c>
      <c r="I214" t="s">
        <v>1726</v>
      </c>
      <c r="J214">
        <v>7495</v>
      </c>
      <c r="K214">
        <v>0.1774</v>
      </c>
      <c r="L214" t="str">
        <f>VLOOKUP($H214,'Section8-FY23'!$A$2:$AJ$352,6,FALSE)</f>
        <v>METRO14460MM1120</v>
      </c>
      <c r="M214" t="str">
        <f>VLOOKUP($H214,'Section8-FY23'!$A$2:$AJ$352,7,FALSE)</f>
        <v>Boston-Cambridge-Quincy, MA-NH HUD Metro FMR Area</v>
      </c>
    </row>
    <row r="215" spans="1:13" x14ac:dyDescent="0.25">
      <c r="A215">
        <v>25</v>
      </c>
      <c r="B215">
        <v>606</v>
      </c>
      <c r="C215">
        <v>25017</v>
      </c>
      <c r="D215">
        <v>30700</v>
      </c>
      <c r="E215" t="s">
        <v>371</v>
      </c>
      <c r="F215" t="s">
        <v>1694</v>
      </c>
      <c r="G215" t="s">
        <v>1727</v>
      </c>
      <c r="H215" t="s">
        <v>1317</v>
      </c>
      <c r="I215" t="s">
        <v>1726</v>
      </c>
      <c r="J215">
        <v>5562</v>
      </c>
      <c r="K215">
        <v>0.13170000000000001</v>
      </c>
      <c r="L215" t="str">
        <f>VLOOKUP($H215,'Section8-FY23'!$A$2:$AJ$352,6,FALSE)</f>
        <v>METRO14460MM1120</v>
      </c>
      <c r="M215" t="str">
        <f>VLOOKUP($H215,'Section8-FY23'!$A$2:$AJ$352,7,FALSE)</f>
        <v>Boston-Cambridge-Quincy, MA-NH HUD Metro FMR Area</v>
      </c>
    </row>
    <row r="216" spans="1:13" x14ac:dyDescent="0.25">
      <c r="A216">
        <v>25</v>
      </c>
      <c r="B216">
        <v>606</v>
      </c>
      <c r="C216">
        <v>25017</v>
      </c>
      <c r="D216">
        <v>31085</v>
      </c>
      <c r="E216" t="s">
        <v>371</v>
      </c>
      <c r="F216" t="s">
        <v>1694</v>
      </c>
      <c r="G216" t="s">
        <v>1728</v>
      </c>
      <c r="H216" t="s">
        <v>1318</v>
      </c>
      <c r="I216" t="s">
        <v>1726</v>
      </c>
      <c r="J216">
        <v>6645</v>
      </c>
      <c r="K216">
        <v>0.1573</v>
      </c>
      <c r="L216" t="str">
        <f>VLOOKUP($H216,'Section8-FY23'!$A$2:$AJ$352,6,FALSE)</f>
        <v>METRO14460MM1120</v>
      </c>
      <c r="M216" t="str">
        <f>VLOOKUP($H216,'Section8-FY23'!$A$2:$AJ$352,7,FALSE)</f>
        <v>Boston-Cambridge-Quincy, MA-NH HUD Metro FMR Area</v>
      </c>
    </row>
    <row r="217" spans="1:13" x14ac:dyDescent="0.25">
      <c r="A217">
        <v>25</v>
      </c>
      <c r="B217">
        <v>606</v>
      </c>
      <c r="C217">
        <v>25017</v>
      </c>
      <c r="D217">
        <v>43895</v>
      </c>
      <c r="E217" t="s">
        <v>371</v>
      </c>
      <c r="F217" t="s">
        <v>1694</v>
      </c>
      <c r="G217" t="s">
        <v>1729</v>
      </c>
      <c r="H217" t="s">
        <v>1324</v>
      </c>
      <c r="I217" t="s">
        <v>1726</v>
      </c>
      <c r="J217">
        <v>15680</v>
      </c>
      <c r="K217">
        <v>0.37119999999999997</v>
      </c>
      <c r="L217" t="str">
        <f>VLOOKUP($H217,'Section8-FY23'!$A$2:$AJ$352,6,FALSE)</f>
        <v>METRO14460MM1120</v>
      </c>
      <c r="M217" t="str">
        <f>VLOOKUP($H217,'Section8-FY23'!$A$2:$AJ$352,7,FALSE)</f>
        <v>Boston-Cambridge-Quincy, MA-NH HUD Metro FMR Area</v>
      </c>
    </row>
    <row r="218" spans="1:13" x14ac:dyDescent="0.25">
      <c r="A218">
        <v>25</v>
      </c>
      <c r="B218">
        <v>606</v>
      </c>
      <c r="C218">
        <v>25017</v>
      </c>
      <c r="D218">
        <v>61380</v>
      </c>
      <c r="E218" t="s">
        <v>371</v>
      </c>
      <c r="F218" t="s">
        <v>1694</v>
      </c>
      <c r="G218" t="s">
        <v>1730</v>
      </c>
      <c r="H218" t="s">
        <v>1328</v>
      </c>
      <c r="I218" t="s">
        <v>1726</v>
      </c>
      <c r="J218">
        <v>1562</v>
      </c>
      <c r="K218">
        <v>3.6999999999999998E-2</v>
      </c>
      <c r="L218" t="str">
        <f>VLOOKUP($H218,'Section8-FY23'!$A$2:$AJ$352,6,FALSE)</f>
        <v>METRO14460MM1120</v>
      </c>
      <c r="M218" t="str">
        <f>VLOOKUP($H218,'Section8-FY23'!$A$2:$AJ$352,7,FALSE)</f>
        <v>Boston-Cambridge-Quincy, MA-NH HUD Metro FMR Area</v>
      </c>
    </row>
    <row r="219" spans="1:13" x14ac:dyDescent="0.25">
      <c r="A219">
        <v>25</v>
      </c>
      <c r="B219">
        <v>606</v>
      </c>
      <c r="C219">
        <v>25017</v>
      </c>
      <c r="D219">
        <v>73790</v>
      </c>
      <c r="E219" t="s">
        <v>371</v>
      </c>
      <c r="F219" t="s">
        <v>1694</v>
      </c>
      <c r="G219" t="s">
        <v>1731</v>
      </c>
      <c r="H219" t="s">
        <v>1337</v>
      </c>
      <c r="I219" t="s">
        <v>1726</v>
      </c>
      <c r="J219">
        <v>5296</v>
      </c>
      <c r="K219">
        <v>0.12540000000000001</v>
      </c>
      <c r="L219" t="str">
        <f>VLOOKUP($H219,'Section8-FY23'!$A$2:$AJ$352,6,FALSE)</f>
        <v>METRO14460MM1120</v>
      </c>
      <c r="M219" t="str">
        <f>VLOOKUP($H219,'Section8-FY23'!$A$2:$AJ$352,7,FALSE)</f>
        <v>Boston-Cambridge-Quincy, MA-NH HUD Metro FMR Area</v>
      </c>
    </row>
    <row r="220" spans="1:13" x14ac:dyDescent="0.25">
      <c r="A220">
        <v>25</v>
      </c>
      <c r="B220">
        <v>607</v>
      </c>
      <c r="C220">
        <v>25017</v>
      </c>
      <c r="D220">
        <v>4615</v>
      </c>
      <c r="E220" t="s">
        <v>371</v>
      </c>
      <c r="F220" t="s">
        <v>1694</v>
      </c>
      <c r="G220" t="s">
        <v>1732</v>
      </c>
      <c r="H220" t="s">
        <v>1306</v>
      </c>
      <c r="I220" t="s">
        <v>1733</v>
      </c>
      <c r="J220">
        <v>5444</v>
      </c>
      <c r="K220">
        <v>0.10580000000000001</v>
      </c>
      <c r="L220" t="str">
        <f>VLOOKUP($H220,'Section8-FY23'!$A$2:$AJ$352,6,FALSE)</f>
        <v>METRO14460MM1120</v>
      </c>
      <c r="M220" t="str">
        <f>VLOOKUP($H220,'Section8-FY23'!$A$2:$AJ$352,7,FALSE)</f>
        <v>Boston-Cambridge-Quincy, MA-NH HUD Metro FMR Area</v>
      </c>
    </row>
    <row r="221" spans="1:13" x14ac:dyDescent="0.25">
      <c r="A221">
        <v>25</v>
      </c>
      <c r="B221">
        <v>607</v>
      </c>
      <c r="C221">
        <v>25017</v>
      </c>
      <c r="D221">
        <v>9840</v>
      </c>
      <c r="E221" t="s">
        <v>371</v>
      </c>
      <c r="F221" t="s">
        <v>1694</v>
      </c>
      <c r="G221" t="s">
        <v>1734</v>
      </c>
      <c r="H221" t="s">
        <v>1310</v>
      </c>
      <c r="I221" t="s">
        <v>1733</v>
      </c>
      <c r="J221">
        <v>10431</v>
      </c>
      <c r="K221">
        <v>0.20269999999999999</v>
      </c>
      <c r="L221" t="str">
        <f>VLOOKUP($H221,'Section8-FY23'!$A$2:$AJ$352,6,FALSE)</f>
        <v>METRO14460MM1120</v>
      </c>
      <c r="M221" t="str">
        <f>VLOOKUP($H221,'Section8-FY23'!$A$2:$AJ$352,7,FALSE)</f>
        <v>Boston-Cambridge-Quincy, MA-NH HUD Metro FMR Area</v>
      </c>
    </row>
    <row r="222" spans="1:13" x14ac:dyDescent="0.25">
      <c r="A222">
        <v>25</v>
      </c>
      <c r="B222">
        <v>607</v>
      </c>
      <c r="C222">
        <v>25017</v>
      </c>
      <c r="D222">
        <v>35215</v>
      </c>
      <c r="E222" t="s">
        <v>371</v>
      </c>
      <c r="F222" t="s">
        <v>1694</v>
      </c>
      <c r="G222" t="s">
        <v>1735</v>
      </c>
      <c r="H222" t="s">
        <v>1320</v>
      </c>
      <c r="I222" t="s">
        <v>1733</v>
      </c>
      <c r="J222">
        <v>12310</v>
      </c>
      <c r="K222">
        <v>0.2392</v>
      </c>
      <c r="L222" t="str">
        <f>VLOOKUP($H222,'Section8-FY23'!$A$2:$AJ$352,6,FALSE)</f>
        <v>METRO14460MM1120</v>
      </c>
      <c r="M222" t="str">
        <f>VLOOKUP($H222,'Section8-FY23'!$A$2:$AJ$352,7,FALSE)</f>
        <v>Boston-Cambridge-Quincy, MA-NH HUD Metro FMR Area</v>
      </c>
    </row>
    <row r="223" spans="1:13" x14ac:dyDescent="0.25">
      <c r="A223">
        <v>25</v>
      </c>
      <c r="B223">
        <v>607</v>
      </c>
      <c r="C223">
        <v>25017</v>
      </c>
      <c r="D223">
        <v>35425</v>
      </c>
      <c r="E223" t="s">
        <v>371</v>
      </c>
      <c r="F223" t="s">
        <v>1694</v>
      </c>
      <c r="G223" t="s">
        <v>1736</v>
      </c>
      <c r="H223" t="s">
        <v>1321</v>
      </c>
      <c r="I223" t="s">
        <v>1733</v>
      </c>
      <c r="J223">
        <v>2771</v>
      </c>
      <c r="K223">
        <v>5.3900000000000003E-2</v>
      </c>
      <c r="L223" t="str">
        <f>VLOOKUP($H223,'Section8-FY23'!$A$2:$AJ$352,6,FALSE)</f>
        <v>METRO14460MM1120</v>
      </c>
      <c r="M223" t="str">
        <f>VLOOKUP($H223,'Section8-FY23'!$A$2:$AJ$352,7,FALSE)</f>
        <v>Boston-Cambridge-Quincy, MA-NH HUD Metro FMR Area</v>
      </c>
    </row>
    <row r="224" spans="1:13" x14ac:dyDescent="0.25">
      <c r="A224">
        <v>25</v>
      </c>
      <c r="B224">
        <v>607</v>
      </c>
      <c r="C224">
        <v>25017</v>
      </c>
      <c r="D224">
        <v>77255</v>
      </c>
      <c r="E224" t="s">
        <v>371</v>
      </c>
      <c r="F224" t="s">
        <v>1694</v>
      </c>
      <c r="G224" t="s">
        <v>1737</v>
      </c>
      <c r="H224" t="s">
        <v>1339</v>
      </c>
      <c r="I224" t="s">
        <v>1733</v>
      </c>
      <c r="J224">
        <v>4043</v>
      </c>
      <c r="K224">
        <v>7.8600000000000003E-2</v>
      </c>
      <c r="L224" t="str">
        <f>VLOOKUP($H224,'Section8-FY23'!$A$2:$AJ$352,6,FALSE)</f>
        <v>METRO14460MM1120</v>
      </c>
      <c r="M224" t="str">
        <f>VLOOKUP($H224,'Section8-FY23'!$A$2:$AJ$352,7,FALSE)</f>
        <v>Boston-Cambridge-Quincy, MA-NH HUD Metro FMR Area</v>
      </c>
    </row>
    <row r="225" spans="1:13" x14ac:dyDescent="0.25">
      <c r="A225">
        <v>25</v>
      </c>
      <c r="B225">
        <v>607</v>
      </c>
      <c r="C225">
        <v>25017</v>
      </c>
      <c r="D225">
        <v>80230</v>
      </c>
      <c r="E225" t="s">
        <v>371</v>
      </c>
      <c r="F225" t="s">
        <v>1694</v>
      </c>
      <c r="G225" t="s">
        <v>1738</v>
      </c>
      <c r="H225" t="s">
        <v>1340</v>
      </c>
      <c r="I225" t="s">
        <v>1733</v>
      </c>
      <c r="J225">
        <v>8320</v>
      </c>
      <c r="K225">
        <v>0.16170000000000001</v>
      </c>
      <c r="L225" t="str">
        <f>VLOOKUP($H225,'Section8-FY23'!$A$2:$AJ$352,6,FALSE)</f>
        <v>METRO14460MM1120</v>
      </c>
      <c r="M225" t="str">
        <f>VLOOKUP($H225,'Section8-FY23'!$A$2:$AJ$352,7,FALSE)</f>
        <v>Boston-Cambridge-Quincy, MA-NH HUD Metro FMR Area</v>
      </c>
    </row>
    <row r="226" spans="1:13" x14ac:dyDescent="0.25">
      <c r="A226">
        <v>25</v>
      </c>
      <c r="B226">
        <v>607</v>
      </c>
      <c r="C226">
        <v>25017</v>
      </c>
      <c r="D226">
        <v>80510</v>
      </c>
      <c r="E226" t="s">
        <v>371</v>
      </c>
      <c r="F226" t="s">
        <v>1694</v>
      </c>
      <c r="G226" t="s">
        <v>1739</v>
      </c>
      <c r="H226" t="s">
        <v>1341</v>
      </c>
      <c r="I226" t="s">
        <v>1733</v>
      </c>
      <c r="J226">
        <v>8135</v>
      </c>
      <c r="K226">
        <v>0.15809999999999999</v>
      </c>
      <c r="L226" t="str">
        <f>VLOOKUP($H226,'Section8-FY23'!$A$2:$AJ$352,6,FALSE)</f>
        <v>METRO14460MM1120</v>
      </c>
      <c r="M226" t="str">
        <f>VLOOKUP($H226,'Section8-FY23'!$A$2:$AJ$352,7,FALSE)</f>
        <v>Boston-Cambridge-Quincy, MA-NH HUD Metro FMR Area</v>
      </c>
    </row>
    <row r="227" spans="1:13" x14ac:dyDescent="0.25">
      <c r="A227">
        <v>25</v>
      </c>
      <c r="B227">
        <v>608</v>
      </c>
      <c r="C227">
        <v>25017</v>
      </c>
      <c r="D227">
        <v>40115</v>
      </c>
      <c r="E227" t="s">
        <v>371</v>
      </c>
      <c r="F227" t="s">
        <v>1694</v>
      </c>
      <c r="G227" t="s">
        <v>1740</v>
      </c>
      <c r="H227" t="s">
        <v>1474</v>
      </c>
      <c r="I227" t="s">
        <v>1741</v>
      </c>
      <c r="J227">
        <v>12614</v>
      </c>
      <c r="K227">
        <v>0.187</v>
      </c>
      <c r="L227" t="str">
        <f>VLOOKUP($H227,'Section8-FY23'!$A$2:$AJ$352,6,FALSE)</f>
        <v>METRO14460MM1120</v>
      </c>
      <c r="M227" t="str">
        <f>VLOOKUP($H227,'Section8-FY23'!$A$2:$AJ$352,7,FALSE)</f>
        <v>Boston-Cambridge-Quincy, MA-NH HUD Metro FMR Area</v>
      </c>
    </row>
    <row r="228" spans="1:13" x14ac:dyDescent="0.25">
      <c r="A228">
        <v>25</v>
      </c>
      <c r="B228">
        <v>608</v>
      </c>
      <c r="C228">
        <v>25017</v>
      </c>
      <c r="D228">
        <v>48955</v>
      </c>
      <c r="E228" t="s">
        <v>371</v>
      </c>
      <c r="F228" t="s">
        <v>1694</v>
      </c>
      <c r="G228" t="s">
        <v>1742</v>
      </c>
      <c r="H228" t="s">
        <v>1325</v>
      </c>
      <c r="I228" t="s">
        <v>1741</v>
      </c>
      <c r="J228">
        <v>5875</v>
      </c>
      <c r="K228">
        <v>8.7099999999999997E-2</v>
      </c>
      <c r="L228" t="str">
        <f>VLOOKUP($H228,'Section8-FY23'!$A$2:$AJ$352,6,FALSE)</f>
        <v>METRO14460MM1120</v>
      </c>
      <c r="M228" t="str">
        <f>VLOOKUP($H228,'Section8-FY23'!$A$2:$AJ$352,7,FALSE)</f>
        <v>Boston-Cambridge-Quincy, MA-NH HUD Metro FMR Area</v>
      </c>
    </row>
    <row r="229" spans="1:13" x14ac:dyDescent="0.25">
      <c r="A229">
        <v>25</v>
      </c>
      <c r="B229">
        <v>608</v>
      </c>
      <c r="C229">
        <v>25017</v>
      </c>
      <c r="D229">
        <v>56130</v>
      </c>
      <c r="E229" t="s">
        <v>371</v>
      </c>
      <c r="F229" t="s">
        <v>1694</v>
      </c>
      <c r="G229" t="s">
        <v>1743</v>
      </c>
      <c r="H229" t="s">
        <v>1327</v>
      </c>
      <c r="I229" t="s">
        <v>1741</v>
      </c>
      <c r="J229">
        <v>9952</v>
      </c>
      <c r="K229">
        <v>0.14760000000000001</v>
      </c>
      <c r="L229" t="str">
        <f>VLOOKUP($H229,'Section8-FY23'!$A$2:$AJ$352,6,FALSE)</f>
        <v>METRO14460MM1120</v>
      </c>
      <c r="M229" t="str">
        <f>VLOOKUP($H229,'Section8-FY23'!$A$2:$AJ$352,7,FALSE)</f>
        <v>Boston-Cambridge-Quincy, MA-NH HUD Metro FMR Area</v>
      </c>
    </row>
    <row r="230" spans="1:13" x14ac:dyDescent="0.25">
      <c r="A230">
        <v>25</v>
      </c>
      <c r="B230">
        <v>608</v>
      </c>
      <c r="C230">
        <v>25017</v>
      </c>
      <c r="D230">
        <v>67665</v>
      </c>
      <c r="E230" t="s">
        <v>371</v>
      </c>
      <c r="F230" t="s">
        <v>1694</v>
      </c>
      <c r="G230" t="s">
        <v>1744</v>
      </c>
      <c r="H230" t="s">
        <v>1330</v>
      </c>
      <c r="I230" t="s">
        <v>1741</v>
      </c>
      <c r="J230">
        <v>10159</v>
      </c>
      <c r="K230">
        <v>0.15060000000000001</v>
      </c>
      <c r="L230" t="str">
        <f>VLOOKUP($H230,'Section8-FY23'!$A$2:$AJ$352,6,FALSE)</f>
        <v>METRO14460MM1120</v>
      </c>
      <c r="M230" t="str">
        <f>VLOOKUP($H230,'Section8-FY23'!$A$2:$AJ$352,7,FALSE)</f>
        <v>Boston-Cambridge-Quincy, MA-NH HUD Metro FMR Area</v>
      </c>
    </row>
    <row r="231" spans="1:13" x14ac:dyDescent="0.25">
      <c r="A231">
        <v>25</v>
      </c>
      <c r="B231">
        <v>608</v>
      </c>
      <c r="C231">
        <v>25017</v>
      </c>
      <c r="D231">
        <v>72215</v>
      </c>
      <c r="E231" t="s">
        <v>371</v>
      </c>
      <c r="F231" t="s">
        <v>1694</v>
      </c>
      <c r="G231" t="s">
        <v>1745</v>
      </c>
      <c r="H231" t="s">
        <v>1336</v>
      </c>
      <c r="I231" t="s">
        <v>1741</v>
      </c>
      <c r="J231">
        <v>11305</v>
      </c>
      <c r="K231">
        <v>0.1676</v>
      </c>
      <c r="L231" t="str">
        <f>VLOOKUP($H231,'Section8-FY23'!$A$2:$AJ$352,6,FALSE)</f>
        <v>METRO14460MM1120</v>
      </c>
      <c r="M231" t="str">
        <f>VLOOKUP($H231,'Section8-FY23'!$A$2:$AJ$352,7,FALSE)</f>
        <v>Boston-Cambridge-Quincy, MA-NH HUD Metro FMR Area</v>
      </c>
    </row>
    <row r="232" spans="1:13" x14ac:dyDescent="0.25">
      <c r="A232">
        <v>25</v>
      </c>
      <c r="B232">
        <v>608</v>
      </c>
      <c r="C232">
        <v>25017</v>
      </c>
      <c r="D232">
        <v>81035</v>
      </c>
      <c r="E232" t="s">
        <v>371</v>
      </c>
      <c r="F232" t="s">
        <v>1694</v>
      </c>
      <c r="G232" t="s">
        <v>1746</v>
      </c>
      <c r="H232" t="s">
        <v>1479</v>
      </c>
      <c r="I232" t="s">
        <v>1741</v>
      </c>
      <c r="J232">
        <v>17540</v>
      </c>
      <c r="K232">
        <v>0.2601</v>
      </c>
      <c r="L232" t="str">
        <f>VLOOKUP($H232,'Section8-FY23'!$A$2:$AJ$352,6,FALSE)</f>
        <v>METRO14460MM1120</v>
      </c>
      <c r="M232" t="str">
        <f>VLOOKUP($H232,'Section8-FY23'!$A$2:$AJ$352,7,FALSE)</f>
        <v>Boston-Cambridge-Quincy, MA-NH HUD Metro FMR Area</v>
      </c>
    </row>
    <row r="233" spans="1:13" x14ac:dyDescent="0.25">
      <c r="A233">
        <v>25</v>
      </c>
      <c r="B233">
        <v>609</v>
      </c>
      <c r="C233">
        <v>25017</v>
      </c>
      <c r="D233">
        <v>37875</v>
      </c>
      <c r="E233" t="s">
        <v>371</v>
      </c>
      <c r="F233" t="s">
        <v>1694</v>
      </c>
      <c r="G233" t="s">
        <v>1747</v>
      </c>
      <c r="H233" t="s">
        <v>1471</v>
      </c>
      <c r="I233" t="s">
        <v>1748</v>
      </c>
      <c r="J233">
        <v>27721</v>
      </c>
      <c r="K233">
        <v>0.51819999999999999</v>
      </c>
      <c r="L233" t="str">
        <f>VLOOKUP($H233,'Section8-FY23'!$A$2:$AJ$352,6,FALSE)</f>
        <v>METRO14460MM1120</v>
      </c>
      <c r="M233" t="str">
        <f>VLOOKUP($H233,'Section8-FY23'!$A$2:$AJ$352,7,FALSE)</f>
        <v>Boston-Cambridge-Quincy, MA-NH HUD Metro FMR Area</v>
      </c>
    </row>
    <row r="234" spans="1:13" x14ac:dyDescent="0.25">
      <c r="A234">
        <v>25</v>
      </c>
      <c r="B234">
        <v>609</v>
      </c>
      <c r="C234">
        <v>25017</v>
      </c>
      <c r="D234">
        <v>39835</v>
      </c>
      <c r="E234" t="s">
        <v>371</v>
      </c>
      <c r="F234" t="s">
        <v>1694</v>
      </c>
      <c r="G234" t="s">
        <v>1749</v>
      </c>
      <c r="H234" t="s">
        <v>1473</v>
      </c>
      <c r="I234" t="s">
        <v>1748</v>
      </c>
      <c r="J234">
        <v>25770</v>
      </c>
      <c r="K234">
        <v>0.48180000000000001</v>
      </c>
      <c r="L234" t="str">
        <f>VLOOKUP($H234,'Section8-FY23'!$A$2:$AJ$352,6,FALSE)</f>
        <v>METRO14460MM1120</v>
      </c>
      <c r="M234" t="str">
        <f>VLOOKUP($H234,'Section8-FY23'!$A$2:$AJ$352,7,FALSE)</f>
        <v>Boston-Cambridge-Quincy, MA-NH HUD Metro FMR Area</v>
      </c>
    </row>
    <row r="235" spans="1:13" x14ac:dyDescent="0.25">
      <c r="A235">
        <v>25</v>
      </c>
      <c r="B235">
        <v>610</v>
      </c>
      <c r="C235">
        <v>25017</v>
      </c>
      <c r="D235">
        <v>21990</v>
      </c>
      <c r="E235" t="s">
        <v>371</v>
      </c>
      <c r="F235" t="s">
        <v>1694</v>
      </c>
      <c r="G235" t="s">
        <v>1750</v>
      </c>
      <c r="H235" t="s">
        <v>1468</v>
      </c>
      <c r="I235" t="s">
        <v>1751</v>
      </c>
      <c r="J235">
        <v>18208</v>
      </c>
      <c r="K235">
        <v>0.3342</v>
      </c>
      <c r="L235" t="str">
        <f>VLOOKUP($H235,'Section8-FY23'!$A$2:$AJ$352,6,FALSE)</f>
        <v>METRO14460MM1120</v>
      </c>
      <c r="M235" t="str">
        <f>VLOOKUP($H235,'Section8-FY23'!$A$2:$AJ$352,7,FALSE)</f>
        <v>Boston-Cambridge-Quincy, MA-NH HUD Metro FMR Area</v>
      </c>
    </row>
    <row r="236" spans="1:13" x14ac:dyDescent="0.25">
      <c r="A236">
        <v>25</v>
      </c>
      <c r="B236">
        <v>610</v>
      </c>
      <c r="C236">
        <v>25017</v>
      </c>
      <c r="D236">
        <v>62535</v>
      </c>
      <c r="E236" t="s">
        <v>371</v>
      </c>
      <c r="F236" t="s">
        <v>1694</v>
      </c>
      <c r="G236" t="s">
        <v>1752</v>
      </c>
      <c r="H236" t="s">
        <v>1476</v>
      </c>
      <c r="I236" t="s">
        <v>1751</v>
      </c>
      <c r="J236">
        <v>36269</v>
      </c>
      <c r="K236">
        <v>0.66579999999999995</v>
      </c>
      <c r="L236" t="str">
        <f>VLOOKUP($H236,'Section8-FY23'!$A$2:$AJ$352,6,FALSE)</f>
        <v>METRO14460MM1120</v>
      </c>
      <c r="M236" t="str">
        <f>VLOOKUP($H236,'Section8-FY23'!$A$2:$AJ$352,7,FALSE)</f>
        <v>Boston-Cambridge-Quincy, MA-NH HUD Metro FMR Area</v>
      </c>
    </row>
    <row r="237" spans="1:13" x14ac:dyDescent="0.25">
      <c r="A237">
        <v>25</v>
      </c>
      <c r="B237">
        <v>611</v>
      </c>
      <c r="C237">
        <v>25017</v>
      </c>
      <c r="D237">
        <v>11000</v>
      </c>
      <c r="E237" t="s">
        <v>371</v>
      </c>
      <c r="F237" t="s">
        <v>1694</v>
      </c>
      <c r="G237" t="s">
        <v>1753</v>
      </c>
      <c r="H237" t="s">
        <v>1467</v>
      </c>
      <c r="I237" t="s">
        <v>1754</v>
      </c>
      <c r="J237">
        <v>53907</v>
      </c>
      <c r="K237">
        <v>1</v>
      </c>
      <c r="L237" t="str">
        <f>VLOOKUP($H237,'Section8-FY23'!$A$2:$AJ$352,6,FALSE)</f>
        <v>METRO14460MM1120</v>
      </c>
      <c r="M237" t="str">
        <f>VLOOKUP($H237,'Section8-FY23'!$A$2:$AJ$352,7,FALSE)</f>
        <v>Boston-Cambridge-Quincy, MA-NH HUD Metro FMR Area</v>
      </c>
    </row>
    <row r="238" spans="1:13" x14ac:dyDescent="0.25">
      <c r="A238">
        <v>25</v>
      </c>
      <c r="B238">
        <v>612</v>
      </c>
      <c r="C238">
        <v>25017</v>
      </c>
      <c r="D238">
        <v>1605</v>
      </c>
      <c r="E238" t="s">
        <v>371</v>
      </c>
      <c r="F238" t="s">
        <v>1694</v>
      </c>
      <c r="G238" t="s">
        <v>1755</v>
      </c>
      <c r="H238" t="s">
        <v>1302</v>
      </c>
      <c r="I238" t="s">
        <v>1756</v>
      </c>
      <c r="J238">
        <v>20461</v>
      </c>
      <c r="K238">
        <v>0.42320000000000002</v>
      </c>
      <c r="L238" t="str">
        <f>VLOOKUP($H238,'Section8-FY23'!$A$2:$AJ$352,6,FALSE)</f>
        <v>METRO14460MM1120</v>
      </c>
      <c r="M238" t="str">
        <f>VLOOKUP($H238,'Section8-FY23'!$A$2:$AJ$352,7,FALSE)</f>
        <v>Boston-Cambridge-Quincy, MA-NH HUD Metro FMR Area</v>
      </c>
    </row>
    <row r="239" spans="1:13" x14ac:dyDescent="0.25">
      <c r="A239">
        <v>25</v>
      </c>
      <c r="B239">
        <v>612</v>
      </c>
      <c r="C239">
        <v>25017</v>
      </c>
      <c r="D239">
        <v>5070</v>
      </c>
      <c r="E239" t="s">
        <v>371</v>
      </c>
      <c r="F239" t="s">
        <v>1694</v>
      </c>
      <c r="G239" t="s">
        <v>1757</v>
      </c>
      <c r="H239" t="s">
        <v>1307</v>
      </c>
      <c r="I239" t="s">
        <v>1756</v>
      </c>
      <c r="J239">
        <v>10882</v>
      </c>
      <c r="K239">
        <v>0.22509999999999999</v>
      </c>
      <c r="L239" t="str">
        <f>VLOOKUP($H239,'Section8-FY23'!$A$2:$AJ$352,6,FALSE)</f>
        <v>METRO14460MM1120</v>
      </c>
      <c r="M239" t="str">
        <f>VLOOKUP($H239,'Section8-FY23'!$A$2:$AJ$352,7,FALSE)</f>
        <v>Boston-Cambridge-Quincy, MA-NH HUD Metro FMR Area</v>
      </c>
    </row>
    <row r="240" spans="1:13" x14ac:dyDescent="0.25">
      <c r="A240">
        <v>25</v>
      </c>
      <c r="B240">
        <v>612</v>
      </c>
      <c r="C240">
        <v>25017</v>
      </c>
      <c r="D240">
        <v>73440</v>
      </c>
      <c r="E240" t="s">
        <v>371</v>
      </c>
      <c r="F240" t="s">
        <v>1694</v>
      </c>
      <c r="G240" t="s">
        <v>1758</v>
      </c>
      <c r="H240" t="s">
        <v>1478</v>
      </c>
      <c r="I240" t="s">
        <v>1756</v>
      </c>
      <c r="J240">
        <v>17010</v>
      </c>
      <c r="K240">
        <v>0.3518</v>
      </c>
      <c r="L240" t="str">
        <f>VLOOKUP($H240,'Section8-FY23'!$A$2:$AJ$352,6,FALSE)</f>
        <v>METRO14460MM1120</v>
      </c>
      <c r="M240" t="str">
        <f>VLOOKUP($H240,'Section8-FY23'!$A$2:$AJ$352,7,FALSE)</f>
        <v>Boston-Cambridge-Quincy, MA-NH HUD Metro FMR Area</v>
      </c>
    </row>
    <row r="241" spans="1:13" x14ac:dyDescent="0.25">
      <c r="A241">
        <v>25</v>
      </c>
      <c r="B241">
        <v>613</v>
      </c>
      <c r="C241">
        <v>25017</v>
      </c>
      <c r="D241">
        <v>45560</v>
      </c>
      <c r="E241" t="s">
        <v>371</v>
      </c>
      <c r="F241" t="s">
        <v>1694</v>
      </c>
      <c r="G241" t="s">
        <v>1759</v>
      </c>
      <c r="H241" t="s">
        <v>1475</v>
      </c>
      <c r="I241" t="s">
        <v>1760</v>
      </c>
      <c r="J241">
        <v>33320</v>
      </c>
      <c r="K241">
        <v>0.55659999999999998</v>
      </c>
      <c r="L241" t="str">
        <f>VLOOKUP($H241,'Section8-FY23'!$A$2:$AJ$352,6,FALSE)</f>
        <v>METRO14460MM1120</v>
      </c>
      <c r="M241" t="str">
        <f>VLOOKUP($H241,'Section8-FY23'!$A$2:$AJ$352,7,FALSE)</f>
        <v>Boston-Cambridge-Quincy, MA-NH HUD Metro FMR Area</v>
      </c>
    </row>
    <row r="242" spans="1:13" x14ac:dyDescent="0.25">
      <c r="A242">
        <v>25</v>
      </c>
      <c r="B242">
        <v>613</v>
      </c>
      <c r="C242">
        <v>25017</v>
      </c>
      <c r="D242">
        <v>72600</v>
      </c>
      <c r="E242" t="s">
        <v>371</v>
      </c>
      <c r="F242" t="s">
        <v>1694</v>
      </c>
      <c r="G242" t="s">
        <v>1761</v>
      </c>
      <c r="H242" t="s">
        <v>1477</v>
      </c>
      <c r="I242" t="s">
        <v>1760</v>
      </c>
      <c r="J242">
        <v>26545</v>
      </c>
      <c r="K242">
        <v>0.44340000000000002</v>
      </c>
      <c r="L242" t="str">
        <f>VLOOKUP($H242,'Section8-FY23'!$A$2:$AJ$352,6,FALSE)</f>
        <v>METRO14460MM1120</v>
      </c>
      <c r="M242" t="str">
        <f>VLOOKUP($H242,'Section8-FY23'!$A$2:$AJ$352,7,FALSE)</f>
        <v>Boston-Cambridge-Quincy, MA-NH HUD Metro FMR Area</v>
      </c>
    </row>
    <row r="243" spans="1:13" x14ac:dyDescent="0.25">
      <c r="A243">
        <v>25</v>
      </c>
      <c r="B243">
        <v>701</v>
      </c>
      <c r="C243">
        <v>25009</v>
      </c>
      <c r="D243">
        <v>29405</v>
      </c>
      <c r="E243" t="s">
        <v>371</v>
      </c>
      <c r="F243" t="s">
        <v>1762</v>
      </c>
      <c r="G243" t="s">
        <v>1763</v>
      </c>
      <c r="H243" t="s">
        <v>1454</v>
      </c>
      <c r="I243" t="s">
        <v>1764</v>
      </c>
      <c r="J243">
        <v>27927</v>
      </c>
      <c r="K243">
        <v>0.58030000000000004</v>
      </c>
      <c r="L243" t="str">
        <f>VLOOKUP($H243,'Section8-FY23'!$A$2:$AJ$352,6,FALSE)</f>
        <v>METRO14460MM4160</v>
      </c>
      <c r="M243" t="str">
        <f>VLOOKUP($H243,'Section8-FY23'!$A$2:$AJ$352,7,FALSE)</f>
        <v>Lawrence, MA-NH HUD Metro FMR Area</v>
      </c>
    </row>
    <row r="244" spans="1:13" x14ac:dyDescent="0.25">
      <c r="A244">
        <v>25</v>
      </c>
      <c r="B244">
        <v>701</v>
      </c>
      <c r="C244">
        <v>25009</v>
      </c>
      <c r="D244">
        <v>40710</v>
      </c>
      <c r="E244" t="s">
        <v>371</v>
      </c>
      <c r="F244" t="s">
        <v>1762</v>
      </c>
      <c r="G244" t="s">
        <v>1765</v>
      </c>
      <c r="H244" t="s">
        <v>1457</v>
      </c>
      <c r="I244" t="s">
        <v>1764</v>
      </c>
      <c r="J244">
        <v>20194</v>
      </c>
      <c r="K244">
        <v>0.41970000000000002</v>
      </c>
      <c r="L244" t="str">
        <f>VLOOKUP($H244,'Section8-FY23'!$A$2:$AJ$352,6,FALSE)</f>
        <v>METRO14460MM4160</v>
      </c>
      <c r="M244" t="str">
        <f>VLOOKUP($H244,'Section8-FY23'!$A$2:$AJ$352,7,FALSE)</f>
        <v>Lawrence, MA-NH HUD Metro FMR Area</v>
      </c>
    </row>
    <row r="245" spans="1:13" x14ac:dyDescent="0.25">
      <c r="A245">
        <v>25</v>
      </c>
      <c r="B245">
        <v>702</v>
      </c>
      <c r="C245">
        <v>25009</v>
      </c>
      <c r="D245">
        <v>1465</v>
      </c>
      <c r="E245" t="s">
        <v>371</v>
      </c>
      <c r="F245" t="s">
        <v>1762</v>
      </c>
      <c r="G245" t="s">
        <v>1766</v>
      </c>
      <c r="H245" t="s">
        <v>1219</v>
      </c>
      <c r="I245" t="s">
        <v>1767</v>
      </c>
      <c r="J245">
        <v>13541</v>
      </c>
      <c r="K245">
        <v>0.31090000000000001</v>
      </c>
      <c r="L245" t="str">
        <f>VLOOKUP($H245,'Section8-FY23'!$A$2:$AJ$352,6,FALSE)</f>
        <v>METRO14460MM4160</v>
      </c>
      <c r="M245" t="str">
        <f>VLOOKUP($H245,'Section8-FY23'!$A$2:$AJ$352,7,FALSE)</f>
        <v>Lawrence, MA-NH HUD Metro FMR Area</v>
      </c>
    </row>
    <row r="246" spans="1:13" x14ac:dyDescent="0.25">
      <c r="A246">
        <v>25</v>
      </c>
      <c r="B246">
        <v>702</v>
      </c>
      <c r="C246">
        <v>25009</v>
      </c>
      <c r="D246">
        <v>34550</v>
      </c>
      <c r="E246" t="s">
        <v>371</v>
      </c>
      <c r="F246" t="s">
        <v>1762</v>
      </c>
      <c r="G246" t="s">
        <v>1768</v>
      </c>
      <c r="H246" t="s">
        <v>1455</v>
      </c>
      <c r="I246" t="s">
        <v>1767</v>
      </c>
      <c r="J246">
        <v>30008</v>
      </c>
      <c r="K246">
        <v>0.68910000000000005</v>
      </c>
      <c r="L246" t="str">
        <f>VLOOKUP($H246,'Section8-FY23'!$A$2:$AJ$352,6,FALSE)</f>
        <v>METRO14460MM4160</v>
      </c>
      <c r="M246" t="str">
        <f>VLOOKUP($H246,'Section8-FY23'!$A$2:$AJ$352,7,FALSE)</f>
        <v>Lawrence, MA-NH HUD Metro FMR Area</v>
      </c>
    </row>
    <row r="247" spans="1:13" x14ac:dyDescent="0.25">
      <c r="A247">
        <v>25</v>
      </c>
      <c r="B247">
        <v>703</v>
      </c>
      <c r="C247">
        <v>25009</v>
      </c>
      <c r="D247">
        <v>1260</v>
      </c>
      <c r="E247" t="s">
        <v>371</v>
      </c>
      <c r="F247" t="s">
        <v>1762</v>
      </c>
      <c r="G247" t="s">
        <v>1769</v>
      </c>
      <c r="H247" t="s">
        <v>1143</v>
      </c>
      <c r="I247" t="s">
        <v>1770</v>
      </c>
      <c r="J247">
        <v>7889</v>
      </c>
      <c r="K247">
        <v>0.15090000000000001</v>
      </c>
      <c r="L247" t="str">
        <f>VLOOKUP($H247,'Section8-FY23'!$A$2:$AJ$352,6,FALSE)</f>
        <v>METRO14460MM1120</v>
      </c>
      <c r="M247" t="str">
        <f>VLOOKUP($H247,'Section8-FY23'!$A$2:$AJ$352,7,FALSE)</f>
        <v>Boston-Cambridge-Quincy, MA-NH HUD Metro FMR Area</v>
      </c>
    </row>
    <row r="248" spans="1:13" x14ac:dyDescent="0.25">
      <c r="A248">
        <v>25</v>
      </c>
      <c r="B248">
        <v>703</v>
      </c>
      <c r="C248">
        <v>25009</v>
      </c>
      <c r="D248">
        <v>7420</v>
      </c>
      <c r="E248" t="s">
        <v>371</v>
      </c>
      <c r="F248" t="s">
        <v>1762</v>
      </c>
      <c r="G248" t="s">
        <v>1771</v>
      </c>
      <c r="H248" t="s">
        <v>1220</v>
      </c>
      <c r="I248" t="s">
        <v>1770</v>
      </c>
      <c r="J248">
        <v>2818</v>
      </c>
      <c r="K248">
        <v>5.3900000000000003E-2</v>
      </c>
      <c r="L248" t="str">
        <f>VLOOKUP($H248,'Section8-FY23'!$A$2:$AJ$352,6,FALSE)</f>
        <v>METRO14460MM4160</v>
      </c>
      <c r="M248" t="str">
        <f>VLOOKUP($H248,'Section8-FY23'!$A$2:$AJ$352,7,FALSE)</f>
        <v>Lawrence, MA-NH HUD Metro FMR Area</v>
      </c>
    </row>
    <row r="249" spans="1:13" x14ac:dyDescent="0.25">
      <c r="A249">
        <v>25</v>
      </c>
      <c r="B249">
        <v>703</v>
      </c>
      <c r="C249">
        <v>25009</v>
      </c>
      <c r="D249">
        <v>25625</v>
      </c>
      <c r="E249" t="s">
        <v>371</v>
      </c>
      <c r="F249" t="s">
        <v>1762</v>
      </c>
      <c r="G249" t="s">
        <v>1772</v>
      </c>
      <c r="H249" t="s">
        <v>1223</v>
      </c>
      <c r="I249" t="s">
        <v>1770</v>
      </c>
      <c r="J249">
        <v>3159</v>
      </c>
      <c r="K249">
        <v>6.0400000000000002E-2</v>
      </c>
      <c r="L249" t="str">
        <f>VLOOKUP($H249,'Section8-FY23'!$A$2:$AJ$352,6,FALSE)</f>
        <v>METRO14460MM4160</v>
      </c>
      <c r="M249" t="str">
        <f>VLOOKUP($H249,'Section8-FY23'!$A$2:$AJ$352,7,FALSE)</f>
        <v>Lawrence, MA-NH HUD Metro FMR Area</v>
      </c>
    </row>
    <row r="250" spans="1:13" x14ac:dyDescent="0.25">
      <c r="A250">
        <v>25</v>
      </c>
      <c r="B250">
        <v>703</v>
      </c>
      <c r="C250">
        <v>25009</v>
      </c>
      <c r="D250">
        <v>27620</v>
      </c>
      <c r="E250" t="s">
        <v>371</v>
      </c>
      <c r="F250" t="s">
        <v>1762</v>
      </c>
      <c r="G250" t="s">
        <v>1773</v>
      </c>
      <c r="H250" t="s">
        <v>1224</v>
      </c>
      <c r="I250" t="s">
        <v>1770</v>
      </c>
      <c r="J250">
        <v>2596</v>
      </c>
      <c r="K250">
        <v>4.9700000000000001E-2</v>
      </c>
      <c r="L250" t="str">
        <f>VLOOKUP($H250,'Section8-FY23'!$A$2:$AJ$352,6,FALSE)</f>
        <v>METRO14460MM4160</v>
      </c>
      <c r="M250" t="str">
        <f>VLOOKUP($H250,'Section8-FY23'!$A$2:$AJ$352,7,FALSE)</f>
        <v>Lawrence, MA-NH HUD Metro FMR Area</v>
      </c>
    </row>
    <row r="251" spans="1:13" x14ac:dyDescent="0.25">
      <c r="A251">
        <v>25</v>
      </c>
      <c r="B251">
        <v>703</v>
      </c>
      <c r="C251">
        <v>25009</v>
      </c>
      <c r="D251">
        <v>40430</v>
      </c>
      <c r="E251" t="s">
        <v>371</v>
      </c>
      <c r="F251" t="s">
        <v>1762</v>
      </c>
      <c r="G251" t="s">
        <v>1774</v>
      </c>
      <c r="H251" t="s">
        <v>1230</v>
      </c>
      <c r="I251" t="s">
        <v>1770</v>
      </c>
      <c r="J251">
        <v>2761</v>
      </c>
      <c r="K251">
        <v>5.28E-2</v>
      </c>
      <c r="L251" t="str">
        <f>VLOOKUP($H251,'Section8-FY23'!$A$2:$AJ$352,6,FALSE)</f>
        <v>METRO14460MM4160</v>
      </c>
      <c r="M251" t="str">
        <f>VLOOKUP($H251,'Section8-FY23'!$A$2:$AJ$352,7,FALSE)</f>
        <v>Lawrence, MA-NH HUD Metro FMR Area</v>
      </c>
    </row>
    <row r="252" spans="1:13" x14ac:dyDescent="0.25">
      <c r="A252">
        <v>25</v>
      </c>
      <c r="B252">
        <v>703</v>
      </c>
      <c r="C252">
        <v>25009</v>
      </c>
      <c r="D252">
        <v>45175</v>
      </c>
      <c r="E252" t="s">
        <v>371</v>
      </c>
      <c r="F252" t="s">
        <v>1762</v>
      </c>
      <c r="G252" t="s">
        <v>1775</v>
      </c>
      <c r="H252" t="s">
        <v>1233</v>
      </c>
      <c r="I252" t="s">
        <v>1770</v>
      </c>
      <c r="J252">
        <v>3072</v>
      </c>
      <c r="K252">
        <v>5.8799999999999998E-2</v>
      </c>
      <c r="L252" t="str">
        <f>VLOOKUP($H252,'Section8-FY23'!$A$2:$AJ$352,6,FALSE)</f>
        <v>METRO14460MM1120</v>
      </c>
      <c r="M252" t="str">
        <f>VLOOKUP($H252,'Section8-FY23'!$A$2:$AJ$352,7,FALSE)</f>
        <v>Boston-Cambridge-Quincy, MA-NH HUD Metro FMR Area</v>
      </c>
    </row>
    <row r="253" spans="1:13" x14ac:dyDescent="0.25">
      <c r="A253">
        <v>25</v>
      </c>
      <c r="B253">
        <v>703</v>
      </c>
      <c r="C253">
        <v>25009</v>
      </c>
      <c r="D253">
        <v>45245</v>
      </c>
      <c r="E253" t="s">
        <v>371</v>
      </c>
      <c r="F253" t="s">
        <v>1762</v>
      </c>
      <c r="G253" t="s">
        <v>1776</v>
      </c>
      <c r="H253" t="s">
        <v>1458</v>
      </c>
      <c r="I253" t="s">
        <v>1770</v>
      </c>
      <c r="J253">
        <v>8615</v>
      </c>
      <c r="K253">
        <v>0.1648</v>
      </c>
      <c r="L253" t="str">
        <f>VLOOKUP($H253,'Section8-FY23'!$A$2:$AJ$352,6,FALSE)</f>
        <v>METRO14460MM1120</v>
      </c>
      <c r="M253" t="str">
        <f>VLOOKUP($H253,'Section8-FY23'!$A$2:$AJ$352,7,FALSE)</f>
        <v>Boston-Cambridge-Quincy, MA-NH HUD Metro FMR Area</v>
      </c>
    </row>
    <row r="254" spans="1:13" x14ac:dyDescent="0.25">
      <c r="A254">
        <v>25</v>
      </c>
      <c r="B254">
        <v>703</v>
      </c>
      <c r="C254">
        <v>25009</v>
      </c>
      <c r="D254">
        <v>46365</v>
      </c>
      <c r="E254" t="s">
        <v>371</v>
      </c>
      <c r="F254" t="s">
        <v>1762</v>
      </c>
      <c r="G254" t="s">
        <v>1777</v>
      </c>
      <c r="H254" t="s">
        <v>1234</v>
      </c>
      <c r="I254" t="s">
        <v>1770</v>
      </c>
      <c r="J254">
        <v>11914</v>
      </c>
      <c r="K254">
        <v>0.22789999999999999</v>
      </c>
      <c r="L254" t="str">
        <f>VLOOKUP($H254,'Section8-FY23'!$A$2:$AJ$352,6,FALSE)</f>
        <v>METRO14460MM4160</v>
      </c>
      <c r="M254" t="str">
        <f>VLOOKUP($H254,'Section8-FY23'!$A$2:$AJ$352,7,FALSE)</f>
        <v>Lawrence, MA-NH HUD Metro FMR Area</v>
      </c>
    </row>
    <row r="255" spans="1:13" x14ac:dyDescent="0.25">
      <c r="A255">
        <v>25</v>
      </c>
      <c r="B255">
        <v>703</v>
      </c>
      <c r="C255">
        <v>25009</v>
      </c>
      <c r="D255">
        <v>58405</v>
      </c>
      <c r="E255" t="s">
        <v>371</v>
      </c>
      <c r="F255" t="s">
        <v>1762</v>
      </c>
      <c r="G255" t="s">
        <v>1778</v>
      </c>
      <c r="H255" t="s">
        <v>1236</v>
      </c>
      <c r="I255" t="s">
        <v>1770</v>
      </c>
      <c r="J255">
        <v>2405</v>
      </c>
      <c r="K255">
        <v>4.5999999999999999E-2</v>
      </c>
      <c r="L255" t="str">
        <f>VLOOKUP($H255,'Section8-FY23'!$A$2:$AJ$352,6,FALSE)</f>
        <v>METRO14460MM1120</v>
      </c>
      <c r="M255" t="str">
        <f>VLOOKUP($H255,'Section8-FY23'!$A$2:$AJ$352,7,FALSE)</f>
        <v>Boston-Cambridge-Quincy, MA-NH HUD Metro FMR Area</v>
      </c>
    </row>
    <row r="256" spans="1:13" x14ac:dyDescent="0.25">
      <c r="A256">
        <v>25</v>
      </c>
      <c r="B256">
        <v>703</v>
      </c>
      <c r="C256">
        <v>25009</v>
      </c>
      <c r="D256">
        <v>59245</v>
      </c>
      <c r="E256" t="s">
        <v>371</v>
      </c>
      <c r="F256" t="s">
        <v>1762</v>
      </c>
      <c r="G256" t="s">
        <v>1779</v>
      </c>
      <c r="H256" t="s">
        <v>1237</v>
      </c>
      <c r="I256" t="s">
        <v>1770</v>
      </c>
      <c r="J256">
        <v>5305</v>
      </c>
      <c r="K256">
        <v>0.10150000000000001</v>
      </c>
      <c r="L256" t="str">
        <f>VLOOKUP($H256,'Section8-FY23'!$A$2:$AJ$352,6,FALSE)</f>
        <v>METRO14460MM1120</v>
      </c>
      <c r="M256" t="str">
        <f>VLOOKUP($H256,'Section8-FY23'!$A$2:$AJ$352,7,FALSE)</f>
        <v>Boston-Cambridge-Quincy, MA-NH HUD Metro FMR Area</v>
      </c>
    </row>
    <row r="257" spans="1:13" x14ac:dyDescent="0.25">
      <c r="A257">
        <v>25</v>
      </c>
      <c r="B257">
        <v>703</v>
      </c>
      <c r="C257">
        <v>25009</v>
      </c>
      <c r="D257">
        <v>77150</v>
      </c>
      <c r="E257" t="s">
        <v>371</v>
      </c>
      <c r="F257" t="s">
        <v>1762</v>
      </c>
      <c r="G257" t="s">
        <v>1780</v>
      </c>
      <c r="H257" t="s">
        <v>1242</v>
      </c>
      <c r="I257" t="s">
        <v>1770</v>
      </c>
      <c r="J257">
        <v>1740</v>
      </c>
      <c r="K257">
        <v>3.3300000000000003E-2</v>
      </c>
      <c r="L257" t="str">
        <f>VLOOKUP($H257,'Section8-FY23'!$A$2:$AJ$352,6,FALSE)</f>
        <v>METRO14460MM4160</v>
      </c>
      <c r="M257" t="str">
        <f>VLOOKUP($H257,'Section8-FY23'!$A$2:$AJ$352,7,FALSE)</f>
        <v>Lawrence, MA-NH HUD Metro FMR Area</v>
      </c>
    </row>
    <row r="258" spans="1:13" x14ac:dyDescent="0.25">
      <c r="A258">
        <v>25</v>
      </c>
      <c r="B258">
        <v>704</v>
      </c>
      <c r="C258">
        <v>25009</v>
      </c>
      <c r="D258">
        <v>16250</v>
      </c>
      <c r="E258" t="s">
        <v>371</v>
      </c>
      <c r="F258" t="s">
        <v>1762</v>
      </c>
      <c r="G258" t="s">
        <v>1781</v>
      </c>
      <c r="H258" t="s">
        <v>1221</v>
      </c>
      <c r="I258" t="s">
        <v>1782</v>
      </c>
      <c r="J258">
        <v>11763</v>
      </c>
      <c r="K258">
        <v>0.16980000000000001</v>
      </c>
      <c r="L258" t="str">
        <f>VLOOKUP($H258,'Section8-FY23'!$A$2:$AJ$352,6,FALSE)</f>
        <v>METRO14460MM1120</v>
      </c>
      <c r="M258" t="str">
        <f>VLOOKUP($H258,'Section8-FY23'!$A$2:$AJ$352,7,FALSE)</f>
        <v>Boston-Cambridge-Quincy, MA-NH HUD Metro FMR Area</v>
      </c>
    </row>
    <row r="259" spans="1:13" x14ac:dyDescent="0.25">
      <c r="A259">
        <v>25</v>
      </c>
      <c r="B259">
        <v>704</v>
      </c>
      <c r="C259">
        <v>25009</v>
      </c>
      <c r="D259">
        <v>21850</v>
      </c>
      <c r="E259" t="s">
        <v>371</v>
      </c>
      <c r="F259" t="s">
        <v>1762</v>
      </c>
      <c r="G259" t="s">
        <v>1783</v>
      </c>
      <c r="H259" t="s">
        <v>1222</v>
      </c>
      <c r="I259" t="s">
        <v>1782</v>
      </c>
      <c r="J259">
        <v>1662</v>
      </c>
      <c r="K259">
        <v>2.4E-2</v>
      </c>
      <c r="L259" t="str">
        <f>VLOOKUP($H259,'Section8-FY23'!$A$2:$AJ$352,6,FALSE)</f>
        <v>METRO14460MM1120</v>
      </c>
      <c r="M259" t="str">
        <f>VLOOKUP($H259,'Section8-FY23'!$A$2:$AJ$352,7,FALSE)</f>
        <v>Boston-Cambridge-Quincy, MA-NH HUD Metro FMR Area</v>
      </c>
    </row>
    <row r="260" spans="1:13" x14ac:dyDescent="0.25">
      <c r="A260">
        <v>25</v>
      </c>
      <c r="B260">
        <v>704</v>
      </c>
      <c r="C260">
        <v>25009</v>
      </c>
      <c r="D260">
        <v>27900</v>
      </c>
      <c r="E260" t="s">
        <v>371</v>
      </c>
      <c r="F260" t="s">
        <v>1762</v>
      </c>
      <c r="G260" t="s">
        <v>1784</v>
      </c>
      <c r="H260" t="s">
        <v>1225</v>
      </c>
      <c r="I260" t="s">
        <v>1782</v>
      </c>
      <c r="J260">
        <v>2925</v>
      </c>
      <c r="K260">
        <v>4.2200000000000001E-2</v>
      </c>
      <c r="L260" t="str">
        <f>VLOOKUP($H260,'Section8-FY23'!$A$2:$AJ$352,6,FALSE)</f>
        <v>METRO14460MM1120</v>
      </c>
      <c r="M260" t="str">
        <f>VLOOKUP($H260,'Section8-FY23'!$A$2:$AJ$352,7,FALSE)</f>
        <v>Boston-Cambridge-Quincy, MA-NH HUD Metro FMR Area</v>
      </c>
    </row>
    <row r="261" spans="1:13" x14ac:dyDescent="0.25">
      <c r="A261">
        <v>25</v>
      </c>
      <c r="B261">
        <v>704</v>
      </c>
      <c r="C261">
        <v>25009</v>
      </c>
      <c r="D261">
        <v>32310</v>
      </c>
      <c r="E261" t="s">
        <v>371</v>
      </c>
      <c r="F261" t="s">
        <v>1762</v>
      </c>
      <c r="G261" t="s">
        <v>1785</v>
      </c>
      <c r="H261" t="s">
        <v>1226</v>
      </c>
      <c r="I261" t="s">
        <v>1782</v>
      </c>
      <c r="J261">
        <v>6476</v>
      </c>
      <c r="K261">
        <v>9.35E-2</v>
      </c>
      <c r="L261" t="str">
        <f>VLOOKUP($H261,'Section8-FY23'!$A$2:$AJ$352,6,FALSE)</f>
        <v>METRO14460MM1120</v>
      </c>
      <c r="M261" t="str">
        <f>VLOOKUP($H261,'Section8-FY23'!$A$2:$AJ$352,7,FALSE)</f>
        <v>Boston-Cambridge-Quincy, MA-NH HUD Metro FMR Area</v>
      </c>
    </row>
    <row r="262" spans="1:13" x14ac:dyDescent="0.25">
      <c r="A262">
        <v>25</v>
      </c>
      <c r="B262">
        <v>704</v>
      </c>
      <c r="C262">
        <v>25009</v>
      </c>
      <c r="D262">
        <v>37560</v>
      </c>
      <c r="E262" t="s">
        <v>371</v>
      </c>
      <c r="F262" t="s">
        <v>1762</v>
      </c>
      <c r="G262" t="s">
        <v>1786</v>
      </c>
      <c r="H262" t="s">
        <v>1227</v>
      </c>
      <c r="I262" t="s">
        <v>1782</v>
      </c>
      <c r="J262">
        <v>4773</v>
      </c>
      <c r="K262">
        <v>6.8900000000000003E-2</v>
      </c>
      <c r="L262" t="str">
        <f>VLOOKUP($H262,'Section8-FY23'!$A$2:$AJ$352,6,FALSE)</f>
        <v>METRO14460MM1120</v>
      </c>
      <c r="M262" t="str">
        <f>VLOOKUP($H262,'Section8-FY23'!$A$2:$AJ$352,7,FALSE)</f>
        <v>Boston-Cambridge-Quincy, MA-NH HUD Metro FMR Area</v>
      </c>
    </row>
    <row r="263" spans="1:13" x14ac:dyDescent="0.25">
      <c r="A263">
        <v>25</v>
      </c>
      <c r="B263">
        <v>704</v>
      </c>
      <c r="C263">
        <v>25009</v>
      </c>
      <c r="D263">
        <v>41095</v>
      </c>
      <c r="E263" t="s">
        <v>371</v>
      </c>
      <c r="F263" t="s">
        <v>1762</v>
      </c>
      <c r="G263" t="s">
        <v>1787</v>
      </c>
      <c r="H263" t="s">
        <v>1231</v>
      </c>
      <c r="I263" t="s">
        <v>1782</v>
      </c>
      <c r="J263">
        <v>3359</v>
      </c>
      <c r="K263">
        <v>4.8500000000000001E-2</v>
      </c>
      <c r="L263" t="str">
        <f>VLOOKUP($H263,'Section8-FY23'!$A$2:$AJ$352,6,FALSE)</f>
        <v>METRO14460MM1120</v>
      </c>
      <c r="M263" t="str">
        <f>VLOOKUP($H263,'Section8-FY23'!$A$2:$AJ$352,7,FALSE)</f>
        <v>Boston-Cambridge-Quincy, MA-NH HUD Metro FMR Area</v>
      </c>
    </row>
    <row r="264" spans="1:13" x14ac:dyDescent="0.25">
      <c r="A264">
        <v>25</v>
      </c>
      <c r="B264">
        <v>704</v>
      </c>
      <c r="C264">
        <v>25009</v>
      </c>
      <c r="D264">
        <v>52490</v>
      </c>
      <c r="E264" t="s">
        <v>371</v>
      </c>
      <c r="F264" t="s">
        <v>1762</v>
      </c>
      <c r="G264" t="s">
        <v>1788</v>
      </c>
      <c r="H264" t="s">
        <v>1459</v>
      </c>
      <c r="I264" t="s">
        <v>1782</v>
      </c>
      <c r="J264">
        <v>23191</v>
      </c>
      <c r="K264">
        <v>0.33479999999999999</v>
      </c>
      <c r="L264" t="str">
        <f>VLOOKUP($H264,'Section8-FY23'!$A$2:$AJ$352,6,FALSE)</f>
        <v>METRO14460MM1120</v>
      </c>
      <c r="M264" t="str">
        <f>VLOOKUP($H264,'Section8-FY23'!$A$2:$AJ$352,7,FALSE)</f>
        <v>Boston-Cambridge-Quincy, MA-NH HUD Metro FMR Area</v>
      </c>
    </row>
    <row r="265" spans="1:13" x14ac:dyDescent="0.25">
      <c r="A265">
        <v>25</v>
      </c>
      <c r="B265">
        <v>704</v>
      </c>
      <c r="C265">
        <v>25009</v>
      </c>
      <c r="D265">
        <v>60015</v>
      </c>
      <c r="E265" t="s">
        <v>371</v>
      </c>
      <c r="F265" t="s">
        <v>1762</v>
      </c>
      <c r="G265" t="s">
        <v>1789</v>
      </c>
      <c r="H265" t="s">
        <v>1238</v>
      </c>
      <c r="I265" t="s">
        <v>1782</v>
      </c>
      <c r="J265">
        <v>11303</v>
      </c>
      <c r="K265">
        <v>0.16320000000000001</v>
      </c>
      <c r="L265" t="str">
        <f>VLOOKUP($H265,'Section8-FY23'!$A$2:$AJ$352,6,FALSE)</f>
        <v>METRO14460MM1120</v>
      </c>
      <c r="M265" t="str">
        <f>VLOOKUP($H265,'Section8-FY23'!$A$2:$AJ$352,7,FALSE)</f>
        <v>Boston-Cambridge-Quincy, MA-NH HUD Metro FMR Area</v>
      </c>
    </row>
    <row r="266" spans="1:13" x14ac:dyDescent="0.25">
      <c r="A266">
        <v>25</v>
      </c>
      <c r="B266">
        <v>704</v>
      </c>
      <c r="C266">
        <v>25009</v>
      </c>
      <c r="D266">
        <v>70150</v>
      </c>
      <c r="E266" t="s">
        <v>371</v>
      </c>
      <c r="F266" t="s">
        <v>1762</v>
      </c>
      <c r="G266" t="s">
        <v>1790</v>
      </c>
      <c r="H266" t="s">
        <v>1240</v>
      </c>
      <c r="I266" t="s">
        <v>1782</v>
      </c>
      <c r="J266">
        <v>2358</v>
      </c>
      <c r="K266">
        <v>3.4000000000000002E-2</v>
      </c>
      <c r="L266" t="str">
        <f>VLOOKUP($H266,'Section8-FY23'!$A$2:$AJ$352,6,FALSE)</f>
        <v>METRO14460MM1120</v>
      </c>
      <c r="M266" t="str">
        <f>VLOOKUP($H266,'Section8-FY23'!$A$2:$AJ$352,7,FALSE)</f>
        <v>Boston-Cambridge-Quincy, MA-NH HUD Metro FMR Area</v>
      </c>
    </row>
    <row r="267" spans="1:13" x14ac:dyDescent="0.25">
      <c r="A267">
        <v>25</v>
      </c>
      <c r="B267">
        <v>704</v>
      </c>
      <c r="C267">
        <v>25009</v>
      </c>
      <c r="D267">
        <v>74595</v>
      </c>
      <c r="E267" t="s">
        <v>371</v>
      </c>
      <c r="F267" t="s">
        <v>1762</v>
      </c>
      <c r="G267" t="s">
        <v>1791</v>
      </c>
      <c r="H267" t="s">
        <v>1241</v>
      </c>
      <c r="I267" t="s">
        <v>1782</v>
      </c>
      <c r="J267">
        <v>1460</v>
      </c>
      <c r="K267">
        <v>2.1100000000000001E-2</v>
      </c>
      <c r="L267" t="str">
        <f>VLOOKUP($H267,'Section8-FY23'!$A$2:$AJ$352,6,FALSE)</f>
        <v>METRO14460MM1120</v>
      </c>
      <c r="M267" t="str">
        <f>VLOOKUP($H267,'Section8-FY23'!$A$2:$AJ$352,7,FALSE)</f>
        <v>Boston-Cambridge-Quincy, MA-NH HUD Metro FMR Area</v>
      </c>
    </row>
    <row r="268" spans="1:13" x14ac:dyDescent="0.25">
      <c r="A268">
        <v>25</v>
      </c>
      <c r="B268">
        <v>705</v>
      </c>
      <c r="C268">
        <v>25009</v>
      </c>
      <c r="D268">
        <v>37490</v>
      </c>
      <c r="E268" t="s">
        <v>371</v>
      </c>
      <c r="F268" t="s">
        <v>1762</v>
      </c>
      <c r="G268" t="s">
        <v>1792</v>
      </c>
      <c r="H268" t="s">
        <v>1456</v>
      </c>
      <c r="I268" t="s">
        <v>1793</v>
      </c>
      <c r="J268">
        <v>36782</v>
      </c>
      <c r="K268">
        <v>0.95630000000000004</v>
      </c>
      <c r="L268" t="str">
        <f>VLOOKUP($H268,'Section8-FY23'!$A$2:$AJ$352,6,FALSE)</f>
        <v>METRO14460MM1120</v>
      </c>
      <c r="M268" t="str">
        <f>VLOOKUP($H268,'Section8-FY23'!$A$2:$AJ$352,7,FALSE)</f>
        <v>Boston-Cambridge-Quincy, MA-NH HUD Metro FMR Area</v>
      </c>
    </row>
    <row r="269" spans="1:13" x14ac:dyDescent="0.25">
      <c r="A269">
        <v>25</v>
      </c>
      <c r="B269">
        <v>705</v>
      </c>
      <c r="C269">
        <v>25009</v>
      </c>
      <c r="D269">
        <v>43580</v>
      </c>
      <c r="E269" t="s">
        <v>371</v>
      </c>
      <c r="F269" t="s">
        <v>1762</v>
      </c>
      <c r="G269" t="s">
        <v>1794</v>
      </c>
      <c r="H269" t="s">
        <v>1232</v>
      </c>
      <c r="I269" t="s">
        <v>1793</v>
      </c>
      <c r="J269">
        <v>1680</v>
      </c>
      <c r="K269">
        <v>4.3700000000000003E-2</v>
      </c>
      <c r="L269" t="str">
        <f>VLOOKUP($H269,'Section8-FY23'!$A$2:$AJ$352,6,FALSE)</f>
        <v>METRO14460MM1120</v>
      </c>
      <c r="M269" t="str">
        <f>VLOOKUP($H269,'Section8-FY23'!$A$2:$AJ$352,7,FALSE)</f>
        <v>Boston-Cambridge-Quincy, MA-NH HUD Metro FMR Area</v>
      </c>
    </row>
    <row r="270" spans="1:13" x14ac:dyDescent="0.25">
      <c r="A270">
        <v>25</v>
      </c>
      <c r="B270">
        <v>706</v>
      </c>
      <c r="C270">
        <v>25009</v>
      </c>
      <c r="D270">
        <v>5595</v>
      </c>
      <c r="E270" t="s">
        <v>371</v>
      </c>
      <c r="F270" t="s">
        <v>1762</v>
      </c>
      <c r="G270" t="s">
        <v>1795</v>
      </c>
      <c r="H270" t="s">
        <v>1452</v>
      </c>
      <c r="I270" t="s">
        <v>1796</v>
      </c>
      <c r="J270">
        <v>17887</v>
      </c>
      <c r="K270">
        <v>0.2369</v>
      </c>
      <c r="L270" t="str">
        <f>VLOOKUP($H270,'Section8-FY23'!$A$2:$AJ$352,6,FALSE)</f>
        <v>METRO14460MM1120</v>
      </c>
      <c r="M270" t="str">
        <f>VLOOKUP($H270,'Section8-FY23'!$A$2:$AJ$352,7,FALSE)</f>
        <v>Boston-Cambridge-Quincy, MA-NH HUD Metro FMR Area</v>
      </c>
    </row>
    <row r="271" spans="1:13" x14ac:dyDescent="0.25">
      <c r="A271">
        <v>25</v>
      </c>
      <c r="B271">
        <v>706</v>
      </c>
      <c r="C271">
        <v>25009</v>
      </c>
      <c r="D271">
        <v>26150</v>
      </c>
      <c r="E271" t="s">
        <v>371</v>
      </c>
      <c r="F271" t="s">
        <v>1762</v>
      </c>
      <c r="G271" t="s">
        <v>1797</v>
      </c>
      <c r="H271" t="s">
        <v>1453</v>
      </c>
      <c r="I271" t="s">
        <v>1796</v>
      </c>
      <c r="J271">
        <v>15133</v>
      </c>
      <c r="K271">
        <v>0.20039999999999999</v>
      </c>
      <c r="L271" t="str">
        <f>VLOOKUP($H271,'Section8-FY23'!$A$2:$AJ$352,6,FALSE)</f>
        <v>METRO14460MM1120</v>
      </c>
      <c r="M271" t="str">
        <f>VLOOKUP($H271,'Section8-FY23'!$A$2:$AJ$352,7,FALSE)</f>
        <v>Boston-Cambridge-Quincy, MA-NH HUD Metro FMR Area</v>
      </c>
    </row>
    <row r="272" spans="1:13" x14ac:dyDescent="0.25">
      <c r="A272">
        <v>25</v>
      </c>
      <c r="B272">
        <v>706</v>
      </c>
      <c r="C272">
        <v>25009</v>
      </c>
      <c r="D272">
        <v>37995</v>
      </c>
      <c r="E272" t="s">
        <v>371</v>
      </c>
      <c r="F272" t="s">
        <v>1762</v>
      </c>
      <c r="G272" t="s">
        <v>1798</v>
      </c>
      <c r="H272" t="s">
        <v>1228</v>
      </c>
      <c r="I272" t="s">
        <v>1796</v>
      </c>
      <c r="J272">
        <v>2433</v>
      </c>
      <c r="K272">
        <v>3.2199999999999999E-2</v>
      </c>
      <c r="L272" t="str">
        <f>VLOOKUP($H272,'Section8-FY23'!$A$2:$AJ$352,6,FALSE)</f>
        <v>METRO14460MM1120</v>
      </c>
      <c r="M272" t="str">
        <f>VLOOKUP($H272,'Section8-FY23'!$A$2:$AJ$352,7,FALSE)</f>
        <v>Boston-Cambridge-Quincy, MA-NH HUD Metro FMR Area</v>
      </c>
    </row>
    <row r="273" spans="1:13" x14ac:dyDescent="0.25">
      <c r="A273">
        <v>25</v>
      </c>
      <c r="B273">
        <v>706</v>
      </c>
      <c r="C273">
        <v>25009</v>
      </c>
      <c r="D273">
        <v>38400</v>
      </c>
      <c r="E273" t="s">
        <v>371</v>
      </c>
      <c r="F273" t="s">
        <v>1762</v>
      </c>
      <c r="G273" t="s">
        <v>1799</v>
      </c>
      <c r="H273" t="s">
        <v>1229</v>
      </c>
      <c r="I273" t="s">
        <v>1796</v>
      </c>
      <c r="J273">
        <v>8965</v>
      </c>
      <c r="K273">
        <v>0.1187</v>
      </c>
      <c r="L273" t="str">
        <f>VLOOKUP($H273,'Section8-FY23'!$A$2:$AJ$352,6,FALSE)</f>
        <v>METRO14460MM1120</v>
      </c>
      <c r="M273" t="str">
        <f>VLOOKUP($H273,'Section8-FY23'!$A$2:$AJ$352,7,FALSE)</f>
        <v>Boston-Cambridge-Quincy, MA-NH HUD Metro FMR Area</v>
      </c>
    </row>
    <row r="274" spans="1:13" x14ac:dyDescent="0.25">
      <c r="A274">
        <v>25</v>
      </c>
      <c r="B274">
        <v>706</v>
      </c>
      <c r="C274">
        <v>25009</v>
      </c>
      <c r="D274">
        <v>57880</v>
      </c>
      <c r="E274" t="s">
        <v>371</v>
      </c>
      <c r="F274" t="s">
        <v>1762</v>
      </c>
      <c r="G274" t="s">
        <v>1800</v>
      </c>
      <c r="H274" t="s">
        <v>1235</v>
      </c>
      <c r="I274" t="s">
        <v>1796</v>
      </c>
      <c r="J274">
        <v>4380</v>
      </c>
      <c r="K274">
        <v>5.8000000000000003E-2</v>
      </c>
      <c r="L274" t="str">
        <f>VLOOKUP($H274,'Section8-FY23'!$A$2:$AJ$352,6,FALSE)</f>
        <v>METRO14460MM1120</v>
      </c>
      <c r="M274" t="str">
        <f>VLOOKUP($H274,'Section8-FY23'!$A$2:$AJ$352,7,FALSE)</f>
        <v>Boston-Cambridge-Quincy, MA-NH HUD Metro FMR Area</v>
      </c>
    </row>
    <row r="275" spans="1:13" x14ac:dyDescent="0.25">
      <c r="A275">
        <v>25</v>
      </c>
      <c r="B275">
        <v>706</v>
      </c>
      <c r="C275">
        <v>25009</v>
      </c>
      <c r="D275">
        <v>59105</v>
      </c>
      <c r="E275" t="s">
        <v>371</v>
      </c>
      <c r="F275" t="s">
        <v>1762</v>
      </c>
      <c r="G275" t="s">
        <v>1801</v>
      </c>
      <c r="H275" t="s">
        <v>1460</v>
      </c>
      <c r="I275" t="s">
        <v>1796</v>
      </c>
      <c r="J275">
        <v>20349</v>
      </c>
      <c r="K275">
        <v>0.26950000000000002</v>
      </c>
      <c r="L275" t="str">
        <f>VLOOKUP($H275,'Section8-FY23'!$A$2:$AJ$352,6,FALSE)</f>
        <v>METRO14460MM1120</v>
      </c>
      <c r="M275" t="str">
        <f>VLOOKUP($H275,'Section8-FY23'!$A$2:$AJ$352,7,FALSE)</f>
        <v>Boston-Cambridge-Quincy, MA-NH HUD Metro FMR Area</v>
      </c>
    </row>
    <row r="276" spans="1:13" x14ac:dyDescent="0.25">
      <c r="A276">
        <v>25</v>
      </c>
      <c r="B276">
        <v>706</v>
      </c>
      <c r="C276">
        <v>25009</v>
      </c>
      <c r="D276">
        <v>68645</v>
      </c>
      <c r="E276" t="s">
        <v>371</v>
      </c>
      <c r="F276" t="s">
        <v>1762</v>
      </c>
      <c r="G276" t="s">
        <v>1802</v>
      </c>
      <c r="H276" t="s">
        <v>1239</v>
      </c>
      <c r="I276" t="s">
        <v>1796</v>
      </c>
      <c r="J276">
        <v>6362</v>
      </c>
      <c r="K276">
        <v>8.43E-2</v>
      </c>
      <c r="L276" t="str">
        <f>VLOOKUP($H276,'Section8-FY23'!$A$2:$AJ$352,6,FALSE)</f>
        <v>METRO14460MM1120</v>
      </c>
      <c r="M276" t="str">
        <f>VLOOKUP($H276,'Section8-FY23'!$A$2:$AJ$352,7,FALSE)</f>
        <v>Boston-Cambridge-Quincy, MA-NH HUD Metro FMR Area</v>
      </c>
    </row>
    <row r="277" spans="1:13" x14ac:dyDescent="0.25">
      <c r="A277">
        <v>25</v>
      </c>
      <c r="B277">
        <v>801</v>
      </c>
      <c r="C277">
        <v>25025</v>
      </c>
      <c r="D277">
        <v>7000</v>
      </c>
      <c r="E277" t="s">
        <v>371</v>
      </c>
      <c r="F277" t="s">
        <v>1803</v>
      </c>
      <c r="G277" t="s">
        <v>1804</v>
      </c>
      <c r="H277" t="s">
        <v>1484</v>
      </c>
      <c r="I277" t="s">
        <v>1805</v>
      </c>
      <c r="J277">
        <v>50488</v>
      </c>
      <c r="K277">
        <v>1</v>
      </c>
      <c r="L277" t="str">
        <f>VLOOKUP($H277,'Section8-FY23'!$A$2:$AJ$352,6,FALSE)</f>
        <v>METRO14460MM1120</v>
      </c>
      <c r="M277" t="str">
        <f>VLOOKUP($H277,'Section8-FY23'!$A$2:$AJ$352,7,FALSE)</f>
        <v>Boston-Cambridge-Quincy, MA-NH HUD Metro FMR Area</v>
      </c>
    </row>
    <row r="278" spans="1:13" x14ac:dyDescent="0.25">
      <c r="A278">
        <v>25</v>
      </c>
      <c r="B278">
        <v>802</v>
      </c>
      <c r="C278">
        <v>25025</v>
      </c>
      <c r="D278">
        <v>7000</v>
      </c>
      <c r="E278" t="s">
        <v>371</v>
      </c>
      <c r="F278" t="s">
        <v>1803</v>
      </c>
      <c r="G278" t="s">
        <v>1804</v>
      </c>
      <c r="H278" t="s">
        <v>1484</v>
      </c>
      <c r="I278" t="s">
        <v>1806</v>
      </c>
      <c r="J278">
        <v>85826</v>
      </c>
      <c r="K278">
        <v>1</v>
      </c>
      <c r="L278" t="str">
        <f>VLOOKUP($H278,'Section8-FY23'!$A$2:$AJ$352,6,FALSE)</f>
        <v>METRO14460MM1120</v>
      </c>
      <c r="M278" t="str">
        <f>VLOOKUP($H278,'Section8-FY23'!$A$2:$AJ$352,7,FALSE)</f>
        <v>Boston-Cambridge-Quincy, MA-NH HUD Metro FMR Area</v>
      </c>
    </row>
    <row r="279" spans="1:13" x14ac:dyDescent="0.25">
      <c r="A279">
        <v>25</v>
      </c>
      <c r="B279">
        <v>802</v>
      </c>
      <c r="C279">
        <v>25025</v>
      </c>
      <c r="D279">
        <v>56585</v>
      </c>
      <c r="E279" t="s">
        <v>371</v>
      </c>
      <c r="F279" t="s">
        <v>1803</v>
      </c>
      <c r="G279" t="s">
        <v>1807</v>
      </c>
      <c r="H279" t="s">
        <v>1486</v>
      </c>
      <c r="I279" t="s">
        <v>1806</v>
      </c>
      <c r="J279">
        <v>4</v>
      </c>
      <c r="K279">
        <v>0</v>
      </c>
      <c r="L279" t="str">
        <f>VLOOKUP($H279,'Section8-FY23'!$A$2:$AJ$352,6,FALSE)</f>
        <v>METRO14460MM1120</v>
      </c>
      <c r="M279" t="str">
        <f>VLOOKUP($H279,'Section8-FY23'!$A$2:$AJ$352,7,FALSE)</f>
        <v>Boston-Cambridge-Quincy, MA-NH HUD Metro FMR Area</v>
      </c>
    </row>
    <row r="280" spans="1:13" x14ac:dyDescent="0.25">
      <c r="A280">
        <v>25</v>
      </c>
      <c r="B280">
        <v>803</v>
      </c>
      <c r="C280">
        <v>25025</v>
      </c>
      <c r="D280">
        <v>7000</v>
      </c>
      <c r="E280" t="s">
        <v>371</v>
      </c>
      <c r="F280" t="s">
        <v>1803</v>
      </c>
      <c r="G280" t="s">
        <v>1804</v>
      </c>
      <c r="H280" t="s">
        <v>1484</v>
      </c>
      <c r="I280" t="s">
        <v>1808</v>
      </c>
      <c r="J280">
        <v>56936</v>
      </c>
      <c r="K280">
        <v>1</v>
      </c>
      <c r="L280" t="str">
        <f>VLOOKUP($H280,'Section8-FY23'!$A$2:$AJ$352,6,FALSE)</f>
        <v>METRO14460MM1120</v>
      </c>
      <c r="M280" t="str">
        <f>VLOOKUP($H280,'Section8-FY23'!$A$2:$AJ$352,7,FALSE)</f>
        <v>Boston-Cambridge-Quincy, MA-NH HUD Metro FMR Area</v>
      </c>
    </row>
    <row r="281" spans="1:13" x14ac:dyDescent="0.25">
      <c r="A281">
        <v>25</v>
      </c>
      <c r="B281">
        <v>804</v>
      </c>
      <c r="C281">
        <v>25025</v>
      </c>
      <c r="D281">
        <v>7000</v>
      </c>
      <c r="E281" t="s">
        <v>371</v>
      </c>
      <c r="F281" t="s">
        <v>1803</v>
      </c>
      <c r="G281" t="s">
        <v>1804</v>
      </c>
      <c r="H281" t="s">
        <v>1484</v>
      </c>
      <c r="I281" t="s">
        <v>1809</v>
      </c>
      <c r="J281">
        <v>53950</v>
      </c>
      <c r="K281">
        <v>1</v>
      </c>
      <c r="L281" t="str">
        <f>VLOOKUP($H281,'Section8-FY23'!$A$2:$AJ$352,6,FALSE)</f>
        <v>METRO14460MM1120</v>
      </c>
      <c r="M281" t="str">
        <f>VLOOKUP($H281,'Section8-FY23'!$A$2:$AJ$352,7,FALSE)</f>
        <v>Boston-Cambridge-Quincy, MA-NH HUD Metro FMR Area</v>
      </c>
    </row>
    <row r="282" spans="1:13" x14ac:dyDescent="0.25">
      <c r="A282">
        <v>25</v>
      </c>
      <c r="B282">
        <v>805</v>
      </c>
      <c r="C282">
        <v>25025</v>
      </c>
      <c r="D282">
        <v>7000</v>
      </c>
      <c r="E282" t="s">
        <v>371</v>
      </c>
      <c r="F282" t="s">
        <v>1803</v>
      </c>
      <c r="G282" t="s">
        <v>1804</v>
      </c>
      <c r="H282" t="s">
        <v>1484</v>
      </c>
      <c r="I282" t="s">
        <v>1810</v>
      </c>
      <c r="J282">
        <v>54502</v>
      </c>
      <c r="K282">
        <v>1</v>
      </c>
      <c r="L282" t="str">
        <f>VLOOKUP($H282,'Section8-FY23'!$A$2:$AJ$352,6,FALSE)</f>
        <v>METRO14460MM1120</v>
      </c>
      <c r="M282" t="str">
        <f>VLOOKUP($H282,'Section8-FY23'!$A$2:$AJ$352,7,FALSE)</f>
        <v>Boston-Cambridge-Quincy, MA-NH HUD Metro FMR Area</v>
      </c>
    </row>
    <row r="283" spans="1:13" x14ac:dyDescent="0.25">
      <c r="A283">
        <v>25</v>
      </c>
      <c r="B283">
        <v>806</v>
      </c>
      <c r="C283">
        <v>25025</v>
      </c>
      <c r="D283">
        <v>13205</v>
      </c>
      <c r="E283" t="s">
        <v>371</v>
      </c>
      <c r="F283" t="s">
        <v>1803</v>
      </c>
      <c r="G283" t="s">
        <v>1811</v>
      </c>
      <c r="H283" t="s">
        <v>1485</v>
      </c>
      <c r="I283" t="s">
        <v>1812</v>
      </c>
      <c r="J283">
        <v>14554</v>
      </c>
      <c r="K283">
        <v>0.30380000000000001</v>
      </c>
      <c r="L283" t="str">
        <f>VLOOKUP($H283,'Section8-FY23'!$A$2:$AJ$352,6,FALSE)</f>
        <v>METRO14460MM1120</v>
      </c>
      <c r="M283" t="str">
        <f>VLOOKUP($H283,'Section8-FY23'!$A$2:$AJ$352,7,FALSE)</f>
        <v>Boston-Cambridge-Quincy, MA-NH HUD Metro FMR Area</v>
      </c>
    </row>
    <row r="284" spans="1:13" x14ac:dyDescent="0.25">
      <c r="A284">
        <v>25</v>
      </c>
      <c r="B284">
        <v>806</v>
      </c>
      <c r="C284">
        <v>25025</v>
      </c>
      <c r="D284">
        <v>56585</v>
      </c>
      <c r="E284" t="s">
        <v>371</v>
      </c>
      <c r="F284" t="s">
        <v>1803</v>
      </c>
      <c r="G284" t="s">
        <v>1807</v>
      </c>
      <c r="H284" t="s">
        <v>1486</v>
      </c>
      <c r="I284" t="s">
        <v>1812</v>
      </c>
      <c r="J284">
        <v>24535</v>
      </c>
      <c r="K284">
        <v>0.5121</v>
      </c>
      <c r="L284" t="str">
        <f>VLOOKUP($H284,'Section8-FY23'!$A$2:$AJ$352,6,FALSE)</f>
        <v>METRO14460MM1120</v>
      </c>
      <c r="M284" t="str">
        <f>VLOOKUP($H284,'Section8-FY23'!$A$2:$AJ$352,7,FALSE)</f>
        <v>Boston-Cambridge-Quincy, MA-NH HUD Metro FMR Area</v>
      </c>
    </row>
    <row r="285" spans="1:13" x14ac:dyDescent="0.25">
      <c r="A285">
        <v>25</v>
      </c>
      <c r="B285">
        <v>806</v>
      </c>
      <c r="C285">
        <v>25025</v>
      </c>
      <c r="D285">
        <v>81005</v>
      </c>
      <c r="E285" t="s">
        <v>371</v>
      </c>
      <c r="F285" t="s">
        <v>1803</v>
      </c>
      <c r="G285" t="s">
        <v>1813</v>
      </c>
      <c r="H285" t="s">
        <v>1152</v>
      </c>
      <c r="I285" t="s">
        <v>1812</v>
      </c>
      <c r="J285">
        <v>8821</v>
      </c>
      <c r="K285">
        <v>0.18410000000000001</v>
      </c>
      <c r="L285" t="str">
        <f>VLOOKUP($H285,'Section8-FY23'!$A$2:$AJ$352,6,FALSE)</f>
        <v>METRO14460MM1120</v>
      </c>
      <c r="M285" t="str">
        <f>VLOOKUP($H285,'Section8-FY23'!$A$2:$AJ$352,7,FALSE)</f>
        <v>Boston-Cambridge-Quincy, MA-NH HUD Metro FMR Area</v>
      </c>
    </row>
    <row r="286" spans="1:13" x14ac:dyDescent="0.25">
      <c r="A286">
        <v>25</v>
      </c>
      <c r="B286">
        <v>901</v>
      </c>
      <c r="C286">
        <v>25021</v>
      </c>
      <c r="D286">
        <v>17405</v>
      </c>
      <c r="E286" t="s">
        <v>371</v>
      </c>
      <c r="F286" t="s">
        <v>1814</v>
      </c>
      <c r="G286" t="s">
        <v>1815</v>
      </c>
      <c r="H286" t="s">
        <v>1349</v>
      </c>
      <c r="I286" t="s">
        <v>1816</v>
      </c>
      <c r="J286">
        <v>2046</v>
      </c>
      <c r="K286">
        <v>4.9099999999999998E-2</v>
      </c>
      <c r="L286" t="str">
        <f>VLOOKUP($H286,'Section8-FY23'!$A$2:$AJ$352,6,FALSE)</f>
        <v>METRO14460MM1120</v>
      </c>
      <c r="M286" t="str">
        <f>VLOOKUP($H286,'Section8-FY23'!$A$2:$AJ$352,7,FALSE)</f>
        <v>Boston-Cambridge-Quincy, MA-NH HUD Metro FMR Area</v>
      </c>
    </row>
    <row r="287" spans="1:13" x14ac:dyDescent="0.25">
      <c r="A287">
        <v>25</v>
      </c>
      <c r="B287">
        <v>901</v>
      </c>
      <c r="C287">
        <v>25021</v>
      </c>
      <c r="D287">
        <v>39765</v>
      </c>
      <c r="E287" t="s">
        <v>371</v>
      </c>
      <c r="F287" t="s">
        <v>1814</v>
      </c>
      <c r="G287" t="s">
        <v>1817</v>
      </c>
      <c r="H287" t="s">
        <v>1352</v>
      </c>
      <c r="I287" t="s">
        <v>1816</v>
      </c>
      <c r="J287">
        <v>4450</v>
      </c>
      <c r="K287">
        <v>0.1067</v>
      </c>
      <c r="L287" t="str">
        <f>VLOOKUP($H287,'Section8-FY23'!$A$2:$AJ$352,6,FALSE)</f>
        <v>METRO14460MM1120</v>
      </c>
      <c r="M287" t="str">
        <f>VLOOKUP($H287,'Section8-FY23'!$A$2:$AJ$352,7,FALSE)</f>
        <v>Boston-Cambridge-Quincy, MA-NH HUD Metro FMR Area</v>
      </c>
    </row>
    <row r="288" spans="1:13" x14ac:dyDescent="0.25">
      <c r="A288">
        <v>25</v>
      </c>
      <c r="B288">
        <v>901</v>
      </c>
      <c r="C288">
        <v>25021</v>
      </c>
      <c r="D288">
        <v>39975</v>
      </c>
      <c r="E288" t="s">
        <v>371</v>
      </c>
      <c r="F288" t="s">
        <v>1814</v>
      </c>
      <c r="G288" t="s">
        <v>1818</v>
      </c>
      <c r="H288" t="s">
        <v>1353</v>
      </c>
      <c r="I288" t="s">
        <v>1816</v>
      </c>
      <c r="J288">
        <v>4826</v>
      </c>
      <c r="K288">
        <v>0.1157</v>
      </c>
      <c r="L288" t="str">
        <f>VLOOKUP($H288,'Section8-FY23'!$A$2:$AJ$352,6,FALSE)</f>
        <v>METRO14460MM1120</v>
      </c>
      <c r="M288" t="str">
        <f>VLOOKUP($H288,'Section8-FY23'!$A$2:$AJ$352,7,FALSE)</f>
        <v>Boston-Cambridge-Quincy, MA-NH HUD Metro FMR Area</v>
      </c>
    </row>
    <row r="289" spans="1:13" x14ac:dyDescent="0.25">
      <c r="A289">
        <v>25</v>
      </c>
      <c r="B289">
        <v>901</v>
      </c>
      <c r="C289">
        <v>25021</v>
      </c>
      <c r="D289">
        <v>41515</v>
      </c>
      <c r="E289" t="s">
        <v>371</v>
      </c>
      <c r="F289" t="s">
        <v>1814</v>
      </c>
      <c r="G289" t="s">
        <v>1819</v>
      </c>
      <c r="H289" t="s">
        <v>1354</v>
      </c>
      <c r="I289" t="s">
        <v>1816</v>
      </c>
      <c r="J289">
        <v>3412</v>
      </c>
      <c r="K289">
        <v>8.1799999999999998E-2</v>
      </c>
      <c r="L289" t="str">
        <f>VLOOKUP($H289,'Section8-FY23'!$A$2:$AJ$352,6,FALSE)</f>
        <v>METRO14460MM1120</v>
      </c>
      <c r="M289" t="str">
        <f>VLOOKUP($H289,'Section8-FY23'!$A$2:$AJ$352,7,FALSE)</f>
        <v>Boston-Cambridge-Quincy, MA-NH HUD Metro FMR Area</v>
      </c>
    </row>
    <row r="290" spans="1:13" x14ac:dyDescent="0.25">
      <c r="A290">
        <v>25</v>
      </c>
      <c r="B290">
        <v>901</v>
      </c>
      <c r="C290">
        <v>25021</v>
      </c>
      <c r="D290">
        <v>44105</v>
      </c>
      <c r="E290" t="s">
        <v>371</v>
      </c>
      <c r="F290" t="s">
        <v>1814</v>
      </c>
      <c r="G290" t="s">
        <v>1820</v>
      </c>
      <c r="H290" t="s">
        <v>1356</v>
      </c>
      <c r="I290" t="s">
        <v>1816</v>
      </c>
      <c r="J290">
        <v>11891</v>
      </c>
      <c r="K290">
        <v>0.28510000000000002</v>
      </c>
      <c r="L290" t="str">
        <f>VLOOKUP($H290,'Section8-FY23'!$A$2:$AJ$352,6,FALSE)</f>
        <v>METRO14460MM1120</v>
      </c>
      <c r="M290" t="str">
        <f>VLOOKUP($H290,'Section8-FY23'!$A$2:$AJ$352,7,FALSE)</f>
        <v>Boston-Cambridge-Quincy, MA-NH HUD Metro FMR Area</v>
      </c>
    </row>
    <row r="291" spans="1:13" x14ac:dyDescent="0.25">
      <c r="A291">
        <v>25</v>
      </c>
      <c r="B291">
        <v>901</v>
      </c>
      <c r="C291">
        <v>25021</v>
      </c>
      <c r="D291">
        <v>74175</v>
      </c>
      <c r="E291" t="s">
        <v>371</v>
      </c>
      <c r="F291" t="s">
        <v>1814</v>
      </c>
      <c r="G291" t="s">
        <v>1821</v>
      </c>
      <c r="H291" t="s">
        <v>1363</v>
      </c>
      <c r="I291" t="s">
        <v>1816</v>
      </c>
      <c r="J291">
        <v>9282</v>
      </c>
      <c r="K291">
        <v>0.2225</v>
      </c>
      <c r="L291" t="str">
        <f>VLOOKUP($H291,'Section8-FY23'!$A$2:$AJ$352,6,FALSE)</f>
        <v>METRO14460MM1120</v>
      </c>
      <c r="M291" t="str">
        <f>VLOOKUP($H291,'Section8-FY23'!$A$2:$AJ$352,7,FALSE)</f>
        <v>Boston-Cambridge-Quincy, MA-NH HUD Metro FMR Area</v>
      </c>
    </row>
    <row r="292" spans="1:13" x14ac:dyDescent="0.25">
      <c r="A292">
        <v>25</v>
      </c>
      <c r="B292">
        <v>901</v>
      </c>
      <c r="C292">
        <v>25021</v>
      </c>
      <c r="D292">
        <v>78690</v>
      </c>
      <c r="E292" t="s">
        <v>371</v>
      </c>
      <c r="F292" t="s">
        <v>1814</v>
      </c>
      <c r="G292" t="s">
        <v>1822</v>
      </c>
      <c r="H292" t="s">
        <v>1364</v>
      </c>
      <c r="I292" t="s">
        <v>1816</v>
      </c>
      <c r="J292">
        <v>5801</v>
      </c>
      <c r="K292">
        <v>0.1391</v>
      </c>
      <c r="L292" t="str">
        <f>VLOOKUP($H292,'Section8-FY23'!$A$2:$AJ$352,6,FALSE)</f>
        <v>METRO14460MM1120</v>
      </c>
      <c r="M292" t="str">
        <f>VLOOKUP($H292,'Section8-FY23'!$A$2:$AJ$352,7,FALSE)</f>
        <v>Boston-Cambridge-Quincy, MA-NH HUD Metro FMR Area</v>
      </c>
    </row>
    <row r="293" spans="1:13" x14ac:dyDescent="0.25">
      <c r="A293">
        <v>25</v>
      </c>
      <c r="B293">
        <v>902</v>
      </c>
      <c r="C293">
        <v>25021</v>
      </c>
      <c r="D293">
        <v>9175</v>
      </c>
      <c r="E293" t="s">
        <v>371</v>
      </c>
      <c r="F293" t="s">
        <v>1814</v>
      </c>
      <c r="G293" t="s">
        <v>1823</v>
      </c>
      <c r="H293" t="s">
        <v>1345</v>
      </c>
      <c r="I293" t="s">
        <v>1824</v>
      </c>
      <c r="J293">
        <v>27961</v>
      </c>
      <c r="K293">
        <v>0.57920000000000005</v>
      </c>
      <c r="L293" t="str">
        <f>VLOOKUP($H293,'Section8-FY23'!$A$2:$AJ$352,6,FALSE)</f>
        <v>METRO14460MM1120</v>
      </c>
      <c r="M293" t="str">
        <f>VLOOKUP($H293,'Section8-FY23'!$A$2:$AJ$352,7,FALSE)</f>
        <v>Boston-Cambridge-Quincy, MA-NH HUD Metro FMR Area</v>
      </c>
    </row>
    <row r="294" spans="1:13" x14ac:dyDescent="0.25">
      <c r="A294">
        <v>25</v>
      </c>
      <c r="B294">
        <v>902</v>
      </c>
      <c r="C294">
        <v>25021</v>
      </c>
      <c r="D294">
        <v>16495</v>
      </c>
      <c r="E294" t="s">
        <v>371</v>
      </c>
      <c r="F294" t="s">
        <v>1814</v>
      </c>
      <c r="G294" t="s">
        <v>1825</v>
      </c>
      <c r="H294" t="s">
        <v>1348</v>
      </c>
      <c r="I294" t="s">
        <v>1824</v>
      </c>
      <c r="J294">
        <v>10459</v>
      </c>
      <c r="K294">
        <v>0.2167</v>
      </c>
      <c r="L294" t="str">
        <f>VLOOKUP($H294,'Section8-FY23'!$A$2:$AJ$352,6,FALSE)</f>
        <v>METRO14460MM1120</v>
      </c>
      <c r="M294" t="str">
        <f>VLOOKUP($H294,'Section8-FY23'!$A$2:$AJ$352,7,FALSE)</f>
        <v>Boston-Cambridge-Quincy, MA-NH HUD Metro FMR Area</v>
      </c>
    </row>
    <row r="295" spans="1:13" x14ac:dyDescent="0.25">
      <c r="A295">
        <v>25</v>
      </c>
      <c r="B295">
        <v>902</v>
      </c>
      <c r="C295">
        <v>25021</v>
      </c>
      <c r="D295">
        <v>41690</v>
      </c>
      <c r="E295" t="s">
        <v>371</v>
      </c>
      <c r="F295" t="s">
        <v>1814</v>
      </c>
      <c r="G295" t="s">
        <v>1826</v>
      </c>
      <c r="H295" t="s">
        <v>1355</v>
      </c>
      <c r="I295" t="s">
        <v>1824</v>
      </c>
      <c r="J295">
        <v>9838</v>
      </c>
      <c r="K295">
        <v>0.20380000000000001</v>
      </c>
      <c r="L295" t="str">
        <f>VLOOKUP($H295,'Section8-FY23'!$A$2:$AJ$352,6,FALSE)</f>
        <v>METRO14460MM1120</v>
      </c>
      <c r="M295" t="str">
        <f>VLOOKUP($H295,'Section8-FY23'!$A$2:$AJ$352,7,FALSE)</f>
        <v>Boston-Cambridge-Quincy, MA-NH HUD Metro FMR Area</v>
      </c>
    </row>
    <row r="296" spans="1:13" x14ac:dyDescent="0.25">
      <c r="A296">
        <v>25</v>
      </c>
      <c r="B296">
        <v>902</v>
      </c>
      <c r="C296">
        <v>25021</v>
      </c>
      <c r="D296">
        <v>55745</v>
      </c>
      <c r="E296" t="s">
        <v>371</v>
      </c>
      <c r="F296" t="s">
        <v>1814</v>
      </c>
      <c r="G296" t="s">
        <v>1827</v>
      </c>
      <c r="H296" t="s">
        <v>1480</v>
      </c>
      <c r="I296" t="s">
        <v>1824</v>
      </c>
      <c r="J296">
        <v>15</v>
      </c>
      <c r="K296">
        <v>2.9999999999999997E-4</v>
      </c>
      <c r="L296" t="str">
        <f>VLOOKUP($H296,'Section8-FY23'!$A$2:$AJ$352,6,FALSE)</f>
        <v>METRO14460MM1120</v>
      </c>
      <c r="M296" t="str">
        <f>VLOOKUP($H296,'Section8-FY23'!$A$2:$AJ$352,7,FALSE)</f>
        <v>Boston-Cambridge-Quincy, MA-NH HUD Metro FMR Area</v>
      </c>
    </row>
    <row r="297" spans="1:13" x14ac:dyDescent="0.25">
      <c r="A297">
        <v>25</v>
      </c>
      <c r="B297">
        <v>903</v>
      </c>
      <c r="C297">
        <v>25021</v>
      </c>
      <c r="D297">
        <v>41690</v>
      </c>
      <c r="E297" t="s">
        <v>371</v>
      </c>
      <c r="F297" t="s">
        <v>1814</v>
      </c>
      <c r="G297" t="s">
        <v>1826</v>
      </c>
      <c r="H297" t="s">
        <v>1355</v>
      </c>
      <c r="I297" t="s">
        <v>1828</v>
      </c>
      <c r="J297">
        <v>6</v>
      </c>
      <c r="K297">
        <v>1E-4</v>
      </c>
      <c r="L297" t="str">
        <f>VLOOKUP($H297,'Section8-FY23'!$A$2:$AJ$352,6,FALSE)</f>
        <v>METRO14460MM1120</v>
      </c>
      <c r="M297" t="str">
        <f>VLOOKUP($H297,'Section8-FY23'!$A$2:$AJ$352,7,FALSE)</f>
        <v>Boston-Cambridge-Quincy, MA-NH HUD Metro FMR Area</v>
      </c>
    </row>
    <row r="298" spans="1:13" x14ac:dyDescent="0.25">
      <c r="A298">
        <v>25</v>
      </c>
      <c r="B298">
        <v>903</v>
      </c>
      <c r="C298">
        <v>25021</v>
      </c>
      <c r="D298">
        <v>55745</v>
      </c>
      <c r="E298" t="s">
        <v>371</v>
      </c>
      <c r="F298" t="s">
        <v>1814</v>
      </c>
      <c r="G298" t="s">
        <v>1827</v>
      </c>
      <c r="H298" t="s">
        <v>1480</v>
      </c>
      <c r="I298" t="s">
        <v>1828</v>
      </c>
      <c r="J298">
        <v>46994</v>
      </c>
      <c r="K298">
        <v>0.99990000000000001</v>
      </c>
      <c r="L298" t="str">
        <f>VLOOKUP($H298,'Section8-FY23'!$A$2:$AJ$352,6,FALSE)</f>
        <v>METRO14460MM1120</v>
      </c>
      <c r="M298" t="str">
        <f>VLOOKUP($H298,'Section8-FY23'!$A$2:$AJ$352,7,FALSE)</f>
        <v>Boston-Cambridge-Quincy, MA-NH HUD Metro FMR Area</v>
      </c>
    </row>
    <row r="299" spans="1:13" x14ac:dyDescent="0.25">
      <c r="A299">
        <v>25</v>
      </c>
      <c r="B299">
        <v>904</v>
      </c>
      <c r="C299">
        <v>25021</v>
      </c>
      <c r="D299">
        <v>7740</v>
      </c>
      <c r="E299" t="s">
        <v>371</v>
      </c>
      <c r="F299" t="s">
        <v>1814</v>
      </c>
      <c r="G299" t="s">
        <v>1829</v>
      </c>
      <c r="H299" t="s">
        <v>1149</v>
      </c>
      <c r="I299" t="s">
        <v>1830</v>
      </c>
      <c r="J299">
        <v>15077</v>
      </c>
      <c r="K299">
        <v>0.26569999999999999</v>
      </c>
      <c r="L299" t="str">
        <f>VLOOKUP($H299,'Section8-FY23'!$A$2:$AJ$352,6,FALSE)</f>
        <v>METRO14460MM1120</v>
      </c>
      <c r="M299" t="str">
        <f>VLOOKUP($H299,'Section8-FY23'!$A$2:$AJ$352,7,FALSE)</f>
        <v>Boston-Cambridge-Quincy, MA-NH HUD Metro FMR Area</v>
      </c>
    </row>
    <row r="300" spans="1:13" x14ac:dyDescent="0.25">
      <c r="A300">
        <v>25</v>
      </c>
      <c r="B300">
        <v>904</v>
      </c>
      <c r="C300">
        <v>25021</v>
      </c>
      <c r="D300">
        <v>14640</v>
      </c>
      <c r="E300" t="s">
        <v>371</v>
      </c>
      <c r="F300" t="s">
        <v>1814</v>
      </c>
      <c r="G300" t="s">
        <v>1831</v>
      </c>
      <c r="H300" t="s">
        <v>1347</v>
      </c>
      <c r="I300" t="s">
        <v>1830</v>
      </c>
      <c r="J300">
        <v>3341</v>
      </c>
      <c r="K300">
        <v>5.8900000000000001E-2</v>
      </c>
      <c r="L300" t="str">
        <f>VLOOKUP($H300,'Section8-FY23'!$A$2:$AJ$352,6,FALSE)</f>
        <v>METRO14460MM1120</v>
      </c>
      <c r="M300" t="str">
        <f>VLOOKUP($H300,'Section8-FY23'!$A$2:$AJ$352,7,FALSE)</f>
        <v>Boston-Cambridge-Quincy, MA-NH HUD Metro FMR Area</v>
      </c>
    </row>
    <row r="301" spans="1:13" x14ac:dyDescent="0.25">
      <c r="A301">
        <v>25</v>
      </c>
      <c r="B301">
        <v>904</v>
      </c>
      <c r="C301">
        <v>25021</v>
      </c>
      <c r="D301">
        <v>56000</v>
      </c>
      <c r="E301" t="s">
        <v>371</v>
      </c>
      <c r="F301" t="s">
        <v>1814</v>
      </c>
      <c r="G301" t="s">
        <v>1832</v>
      </c>
      <c r="H301" t="s">
        <v>1481</v>
      </c>
      <c r="I301" t="s">
        <v>1830</v>
      </c>
      <c r="J301">
        <v>12901</v>
      </c>
      <c r="K301">
        <v>0.22739999999999999</v>
      </c>
      <c r="L301" t="str">
        <f>VLOOKUP($H301,'Section8-FY23'!$A$2:$AJ$352,6,FALSE)</f>
        <v>METRO14460MM1120</v>
      </c>
      <c r="M301" t="str">
        <f>VLOOKUP($H301,'Section8-FY23'!$A$2:$AJ$352,7,FALSE)</f>
        <v>Boston-Cambridge-Quincy, MA-NH HUD Metro FMR Area</v>
      </c>
    </row>
    <row r="302" spans="1:13" x14ac:dyDescent="0.25">
      <c r="A302">
        <v>25</v>
      </c>
      <c r="B302">
        <v>904</v>
      </c>
      <c r="C302">
        <v>25021</v>
      </c>
      <c r="D302">
        <v>78972</v>
      </c>
      <c r="E302" t="s">
        <v>371</v>
      </c>
      <c r="F302" t="s">
        <v>1814</v>
      </c>
      <c r="G302" t="s">
        <v>1833</v>
      </c>
      <c r="H302" t="s">
        <v>1151</v>
      </c>
      <c r="I302" t="s">
        <v>1830</v>
      </c>
      <c r="J302">
        <v>25419</v>
      </c>
      <c r="K302">
        <v>0.44800000000000001</v>
      </c>
      <c r="L302" t="str">
        <f>VLOOKUP($H302,'Section8-FY23'!$A$2:$AJ$352,6,FALSE)</f>
        <v>METRO14460MM1120</v>
      </c>
      <c r="M302" t="str">
        <f>VLOOKUP($H302,'Section8-FY23'!$A$2:$AJ$352,7,FALSE)</f>
        <v>Boston-Cambridge-Quincy, MA-NH HUD Metro FMR Area</v>
      </c>
    </row>
    <row r="303" spans="1:13" x14ac:dyDescent="0.25">
      <c r="A303">
        <v>25</v>
      </c>
      <c r="B303">
        <v>905</v>
      </c>
      <c r="C303">
        <v>25021</v>
      </c>
      <c r="D303">
        <v>2935</v>
      </c>
      <c r="E303" t="s">
        <v>371</v>
      </c>
      <c r="F303" t="s">
        <v>1814</v>
      </c>
      <c r="G303" t="s">
        <v>1834</v>
      </c>
      <c r="H303" t="s">
        <v>1343</v>
      </c>
      <c r="I303" t="s">
        <v>1835</v>
      </c>
      <c r="J303">
        <v>1833</v>
      </c>
      <c r="K303">
        <v>3.8100000000000002E-2</v>
      </c>
      <c r="L303" t="str">
        <f>VLOOKUP($H303,'Section8-FY23'!$A$2:$AJ$352,6,FALSE)</f>
        <v>METRO14460MM1200</v>
      </c>
      <c r="M303" t="str">
        <f>VLOOKUP($H303,'Section8-FY23'!$A$2:$AJ$352,7,FALSE)</f>
        <v>Brockton, MA HUD Metro FMR Area</v>
      </c>
    </row>
    <row r="304" spans="1:13" x14ac:dyDescent="0.25">
      <c r="A304">
        <v>25</v>
      </c>
      <c r="B304">
        <v>905</v>
      </c>
      <c r="C304">
        <v>25021</v>
      </c>
      <c r="D304">
        <v>11315</v>
      </c>
      <c r="E304" t="s">
        <v>371</v>
      </c>
      <c r="F304" t="s">
        <v>1814</v>
      </c>
      <c r="G304" t="s">
        <v>1836</v>
      </c>
      <c r="H304" t="s">
        <v>1346</v>
      </c>
      <c r="I304" t="s">
        <v>1835</v>
      </c>
      <c r="J304">
        <v>9930</v>
      </c>
      <c r="K304">
        <v>0.20630000000000001</v>
      </c>
      <c r="L304" t="str">
        <f>VLOOKUP($H304,'Section8-FY23'!$A$2:$AJ$352,6,FALSE)</f>
        <v>METRO14460MM1120</v>
      </c>
      <c r="M304" t="str">
        <f>VLOOKUP($H304,'Section8-FY23'!$A$2:$AJ$352,7,FALSE)</f>
        <v>Boston-Cambridge-Quincy, MA-NH HUD Metro FMR Area</v>
      </c>
    </row>
    <row r="305" spans="1:13" x14ac:dyDescent="0.25">
      <c r="A305">
        <v>25</v>
      </c>
      <c r="B305">
        <v>905</v>
      </c>
      <c r="C305">
        <v>25021</v>
      </c>
      <c r="D305">
        <v>30455</v>
      </c>
      <c r="E305" t="s">
        <v>371</v>
      </c>
      <c r="F305" t="s">
        <v>1814</v>
      </c>
      <c r="G305" t="s">
        <v>1837</v>
      </c>
      <c r="H305" t="s">
        <v>1351</v>
      </c>
      <c r="I305" t="s">
        <v>1835</v>
      </c>
      <c r="J305">
        <v>4414</v>
      </c>
      <c r="K305">
        <v>9.1700000000000004E-2</v>
      </c>
      <c r="L305" t="str">
        <f>VLOOKUP($H305,'Section8-FY23'!$A$2:$AJ$352,6,FALSE)</f>
        <v>METRO14460MM1120</v>
      </c>
      <c r="M305" t="str">
        <f>VLOOKUP($H305,'Section8-FY23'!$A$2:$AJ$352,7,FALSE)</f>
        <v>Boston-Cambridge-Quincy, MA-NH HUD Metro FMR Area</v>
      </c>
    </row>
    <row r="306" spans="1:13" x14ac:dyDescent="0.25">
      <c r="A306">
        <v>25</v>
      </c>
      <c r="B306">
        <v>905</v>
      </c>
      <c r="C306">
        <v>25021</v>
      </c>
      <c r="D306">
        <v>50250</v>
      </c>
      <c r="E306" t="s">
        <v>371</v>
      </c>
      <c r="F306" t="s">
        <v>1814</v>
      </c>
      <c r="G306" t="s">
        <v>1838</v>
      </c>
      <c r="H306" t="s">
        <v>1358</v>
      </c>
      <c r="I306" t="s">
        <v>1835</v>
      </c>
      <c r="J306">
        <v>13634</v>
      </c>
      <c r="K306">
        <v>0.2833</v>
      </c>
      <c r="L306" t="str">
        <f>VLOOKUP($H306,'Section8-FY23'!$A$2:$AJ$352,6,FALSE)</f>
        <v>METRO14460MM1120</v>
      </c>
      <c r="M306" t="str">
        <f>VLOOKUP($H306,'Section8-FY23'!$A$2:$AJ$352,7,FALSE)</f>
        <v>Boston-Cambridge-Quincy, MA-NH HUD Metro FMR Area</v>
      </c>
    </row>
    <row r="307" spans="1:13" x14ac:dyDescent="0.25">
      <c r="A307">
        <v>25</v>
      </c>
      <c r="B307">
        <v>905</v>
      </c>
      <c r="C307">
        <v>25021</v>
      </c>
      <c r="D307">
        <v>60785</v>
      </c>
      <c r="E307" t="s">
        <v>371</v>
      </c>
      <c r="F307" t="s">
        <v>1814</v>
      </c>
      <c r="G307" t="s">
        <v>1839</v>
      </c>
      <c r="H307" t="s">
        <v>1360</v>
      </c>
      <c r="I307" t="s">
        <v>1835</v>
      </c>
      <c r="J307">
        <v>6581</v>
      </c>
      <c r="K307">
        <v>0.13669999999999999</v>
      </c>
      <c r="L307" t="str">
        <f>VLOOKUP($H307,'Section8-FY23'!$A$2:$AJ$352,6,FALSE)</f>
        <v>METRO14460MM1120</v>
      </c>
      <c r="M307" t="str">
        <f>VLOOKUP($H307,'Section8-FY23'!$A$2:$AJ$352,7,FALSE)</f>
        <v>Boston-Cambridge-Quincy, MA-NH HUD Metro FMR Area</v>
      </c>
    </row>
    <row r="308" spans="1:13" x14ac:dyDescent="0.25">
      <c r="A308">
        <v>25</v>
      </c>
      <c r="B308">
        <v>905</v>
      </c>
      <c r="C308">
        <v>25021</v>
      </c>
      <c r="D308">
        <v>67945</v>
      </c>
      <c r="E308" t="s">
        <v>371</v>
      </c>
      <c r="F308" t="s">
        <v>1814</v>
      </c>
      <c r="G308" t="s">
        <v>1840</v>
      </c>
      <c r="H308" t="s">
        <v>1361</v>
      </c>
      <c r="I308" t="s">
        <v>1835</v>
      </c>
      <c r="J308">
        <v>11739</v>
      </c>
      <c r="K308">
        <v>0.24390000000000001</v>
      </c>
      <c r="L308" t="str">
        <f>VLOOKUP($H308,'Section8-FY23'!$A$2:$AJ$352,6,FALSE)</f>
        <v>METRO14460MM1120</v>
      </c>
      <c r="M308" t="str">
        <f>VLOOKUP($H308,'Section8-FY23'!$A$2:$AJ$352,7,FALSE)</f>
        <v>Boston-Cambridge-Quincy, MA-NH HUD Metro FMR Area</v>
      </c>
    </row>
    <row r="309" spans="1:13" x14ac:dyDescent="0.25">
      <c r="A309">
        <v>25</v>
      </c>
      <c r="B309">
        <v>906</v>
      </c>
      <c r="C309">
        <v>25021</v>
      </c>
      <c r="D309">
        <v>4930</v>
      </c>
      <c r="E309" t="s">
        <v>371</v>
      </c>
      <c r="F309" t="s">
        <v>1814</v>
      </c>
      <c r="G309" t="s">
        <v>1841</v>
      </c>
      <c r="H309" t="s">
        <v>1344</v>
      </c>
      <c r="I309" t="s">
        <v>1842</v>
      </c>
      <c r="J309">
        <v>6749</v>
      </c>
      <c r="K309">
        <v>0.13600000000000001</v>
      </c>
      <c r="L309" t="str">
        <f>VLOOKUP($H309,'Section8-FY23'!$A$2:$AJ$352,6,FALSE)</f>
        <v>METRO14460MM1120</v>
      </c>
      <c r="M309" t="str">
        <f>VLOOKUP($H309,'Section8-FY23'!$A$2:$AJ$352,7,FALSE)</f>
        <v>Boston-Cambridge-Quincy, MA-NH HUD Metro FMR Area</v>
      </c>
    </row>
    <row r="310" spans="1:13" x14ac:dyDescent="0.25">
      <c r="A310">
        <v>25</v>
      </c>
      <c r="B310">
        <v>906</v>
      </c>
      <c r="C310">
        <v>25021</v>
      </c>
      <c r="D310">
        <v>24820</v>
      </c>
      <c r="E310" t="s">
        <v>371</v>
      </c>
      <c r="F310" t="s">
        <v>1814</v>
      </c>
      <c r="G310" t="s">
        <v>1843</v>
      </c>
      <c r="H310" t="s">
        <v>1350</v>
      </c>
      <c r="I310" t="s">
        <v>1842</v>
      </c>
      <c r="J310">
        <v>7682</v>
      </c>
      <c r="K310">
        <v>0.15479999999999999</v>
      </c>
      <c r="L310" t="str">
        <f>VLOOKUP($H310,'Section8-FY23'!$A$2:$AJ$352,6,FALSE)</f>
        <v>METRO14460MM1120</v>
      </c>
      <c r="M310" t="str">
        <f>VLOOKUP($H310,'Section8-FY23'!$A$2:$AJ$352,7,FALSE)</f>
        <v>Boston-Cambridge-Quincy, MA-NH HUD Metro FMR Area</v>
      </c>
    </row>
    <row r="311" spans="1:13" x14ac:dyDescent="0.25">
      <c r="A311">
        <v>25</v>
      </c>
      <c r="B311">
        <v>906</v>
      </c>
      <c r="C311">
        <v>25021</v>
      </c>
      <c r="D311">
        <v>25172</v>
      </c>
      <c r="E311" t="s">
        <v>371</v>
      </c>
      <c r="F311" t="s">
        <v>1814</v>
      </c>
      <c r="G311" t="s">
        <v>1844</v>
      </c>
      <c r="H311" t="s">
        <v>1150</v>
      </c>
      <c r="I311" t="s">
        <v>1842</v>
      </c>
      <c r="J311">
        <v>12551</v>
      </c>
      <c r="K311">
        <v>0.25280000000000002</v>
      </c>
      <c r="L311" t="str">
        <f>VLOOKUP($H311,'Section8-FY23'!$A$2:$AJ$352,6,FALSE)</f>
        <v>METRO14460MM1120</v>
      </c>
      <c r="M311" t="str">
        <f>VLOOKUP($H311,'Section8-FY23'!$A$2:$AJ$352,7,FALSE)</f>
        <v>Boston-Cambridge-Quincy, MA-NH HUD Metro FMR Area</v>
      </c>
    </row>
    <row r="312" spans="1:13" x14ac:dyDescent="0.25">
      <c r="A312">
        <v>25</v>
      </c>
      <c r="B312">
        <v>906</v>
      </c>
      <c r="C312">
        <v>25021</v>
      </c>
      <c r="D312">
        <v>46050</v>
      </c>
      <c r="E312" t="s">
        <v>371</v>
      </c>
      <c r="F312" t="s">
        <v>1814</v>
      </c>
      <c r="G312" t="s">
        <v>1845</v>
      </c>
      <c r="H312" t="s">
        <v>1357</v>
      </c>
      <c r="I312" t="s">
        <v>1842</v>
      </c>
      <c r="J312">
        <v>3601</v>
      </c>
      <c r="K312">
        <v>7.2499999999999995E-2</v>
      </c>
      <c r="L312" t="str">
        <f>VLOOKUP($H312,'Section8-FY23'!$A$2:$AJ$352,6,FALSE)</f>
        <v>METRO14460MM1120</v>
      </c>
      <c r="M312" t="str">
        <f>VLOOKUP($H312,'Section8-FY23'!$A$2:$AJ$352,7,FALSE)</f>
        <v>Boston-Cambridge-Quincy, MA-NH HUD Metro FMR Area</v>
      </c>
    </row>
    <row r="313" spans="1:13" x14ac:dyDescent="0.25">
      <c r="A313">
        <v>25</v>
      </c>
      <c r="B313">
        <v>906</v>
      </c>
      <c r="C313">
        <v>25021</v>
      </c>
      <c r="D313">
        <v>54100</v>
      </c>
      <c r="E313" t="s">
        <v>371</v>
      </c>
      <c r="F313" t="s">
        <v>1814</v>
      </c>
      <c r="G313" t="s">
        <v>1846</v>
      </c>
      <c r="H313" t="s">
        <v>1359</v>
      </c>
      <c r="I313" t="s">
        <v>1842</v>
      </c>
      <c r="J313">
        <v>4394</v>
      </c>
      <c r="K313">
        <v>8.8499999999999995E-2</v>
      </c>
      <c r="L313" t="str">
        <f>VLOOKUP($H313,'Section8-FY23'!$A$2:$AJ$352,6,FALSE)</f>
        <v>METRO14460MM1120</v>
      </c>
      <c r="M313" t="str">
        <f>VLOOKUP($H313,'Section8-FY23'!$A$2:$AJ$352,7,FALSE)</f>
        <v>Boston-Cambridge-Quincy, MA-NH HUD Metro FMR Area</v>
      </c>
    </row>
    <row r="314" spans="1:13" x14ac:dyDescent="0.25">
      <c r="A314">
        <v>25</v>
      </c>
      <c r="B314">
        <v>906</v>
      </c>
      <c r="C314">
        <v>25021</v>
      </c>
      <c r="D314">
        <v>72495</v>
      </c>
      <c r="E314" t="s">
        <v>371</v>
      </c>
      <c r="F314" t="s">
        <v>1814</v>
      </c>
      <c r="G314" t="s">
        <v>1847</v>
      </c>
      <c r="H314" t="s">
        <v>1362</v>
      </c>
      <c r="I314" t="s">
        <v>1842</v>
      </c>
      <c r="J314">
        <v>10042</v>
      </c>
      <c r="K314">
        <v>0.20230000000000001</v>
      </c>
      <c r="L314" t="str">
        <f>VLOOKUP($H314,'Section8-FY23'!$A$2:$AJ$352,6,FALSE)</f>
        <v>METRO14460MM1120</v>
      </c>
      <c r="M314" t="str">
        <f>VLOOKUP($H314,'Section8-FY23'!$A$2:$AJ$352,7,FALSE)</f>
        <v>Boston-Cambridge-Quincy, MA-NH HUD Metro FMR Area</v>
      </c>
    </row>
    <row r="315" spans="1:13" x14ac:dyDescent="0.25">
      <c r="A315">
        <v>25</v>
      </c>
      <c r="B315">
        <v>906</v>
      </c>
      <c r="C315">
        <v>25021</v>
      </c>
      <c r="D315">
        <v>82315</v>
      </c>
      <c r="E315" t="s">
        <v>371</v>
      </c>
      <c r="F315" t="s">
        <v>1814</v>
      </c>
      <c r="G315" t="s">
        <v>1848</v>
      </c>
      <c r="H315" t="s">
        <v>1365</v>
      </c>
      <c r="I315" t="s">
        <v>1842</v>
      </c>
      <c r="J315">
        <v>4620</v>
      </c>
      <c r="K315">
        <v>9.3100000000000002E-2</v>
      </c>
      <c r="L315" t="str">
        <f>VLOOKUP($H315,'Section8-FY23'!$A$2:$AJ$352,6,FALSE)</f>
        <v>METRO14460MM1120</v>
      </c>
      <c r="M315" t="str">
        <f>VLOOKUP($H315,'Section8-FY23'!$A$2:$AJ$352,7,FALSE)</f>
        <v>Boston-Cambridge-Quincy, MA-NH HUD Metro FMR Area</v>
      </c>
    </row>
    <row r="316" spans="1:13" x14ac:dyDescent="0.25">
      <c r="A316">
        <v>25</v>
      </c>
      <c r="B316">
        <v>1001</v>
      </c>
      <c r="C316">
        <v>25005</v>
      </c>
      <c r="D316">
        <v>2690</v>
      </c>
      <c r="E316" t="s">
        <v>371</v>
      </c>
      <c r="F316" t="s">
        <v>1849</v>
      </c>
      <c r="G316" t="s">
        <v>1850</v>
      </c>
      <c r="H316" t="s">
        <v>1448</v>
      </c>
      <c r="I316" t="s">
        <v>1851</v>
      </c>
      <c r="J316">
        <v>19097</v>
      </c>
      <c r="K316">
        <v>0.38800000000000001</v>
      </c>
      <c r="L316" t="str">
        <f>VLOOKUP($H316,'Section8-FY23'!$A$2:$AJ$352,6,FALSE)</f>
        <v>METRO39300M39300</v>
      </c>
      <c r="M316" t="str">
        <f>VLOOKUP($H316,'Section8-FY23'!$A$2:$AJ$352,7,FALSE)</f>
        <v>Providence-Fall River, RI-MA HUD Metro FMR Area</v>
      </c>
    </row>
    <row r="317" spans="1:13" x14ac:dyDescent="0.25">
      <c r="A317">
        <v>25</v>
      </c>
      <c r="B317">
        <v>1001</v>
      </c>
      <c r="C317">
        <v>25005</v>
      </c>
      <c r="D317">
        <v>46598</v>
      </c>
      <c r="E317" t="s">
        <v>371</v>
      </c>
      <c r="F317" t="s">
        <v>1849</v>
      </c>
      <c r="G317" t="s">
        <v>1852</v>
      </c>
      <c r="H317" t="s">
        <v>1142</v>
      </c>
      <c r="I317" t="s">
        <v>1851</v>
      </c>
      <c r="J317">
        <v>12551</v>
      </c>
      <c r="K317">
        <v>0.255</v>
      </c>
      <c r="L317" t="str">
        <f>VLOOKUP($H317,'Section8-FY23'!$A$2:$AJ$352,6,FALSE)</f>
        <v>METRO39300M39300</v>
      </c>
      <c r="M317" t="str">
        <f>VLOOKUP($H317,'Section8-FY23'!$A$2:$AJ$352,7,FALSE)</f>
        <v>Providence-Fall River, RI-MA HUD Metro FMR Area</v>
      </c>
    </row>
    <row r="318" spans="1:13" x14ac:dyDescent="0.25">
      <c r="A318">
        <v>25</v>
      </c>
      <c r="B318">
        <v>1001</v>
      </c>
      <c r="C318">
        <v>25005</v>
      </c>
      <c r="D318">
        <v>56375</v>
      </c>
      <c r="E318" t="s">
        <v>371</v>
      </c>
      <c r="F318" t="s">
        <v>1849</v>
      </c>
      <c r="G318" t="s">
        <v>1853</v>
      </c>
      <c r="H318" t="s">
        <v>1207</v>
      </c>
      <c r="I318" t="s">
        <v>1851</v>
      </c>
      <c r="J318">
        <v>4611</v>
      </c>
      <c r="K318">
        <v>9.3700000000000006E-2</v>
      </c>
      <c r="L318" t="str">
        <f>VLOOKUP($H318,'Section8-FY23'!$A$2:$AJ$352,6,FALSE)</f>
        <v>METRO39300M39300</v>
      </c>
      <c r="M318" t="str">
        <f>VLOOKUP($H318,'Section8-FY23'!$A$2:$AJ$352,7,FALSE)</f>
        <v>Providence-Fall River, RI-MA HUD Metro FMR Area</v>
      </c>
    </row>
    <row r="319" spans="1:13" x14ac:dyDescent="0.25">
      <c r="A319">
        <v>25</v>
      </c>
      <c r="B319">
        <v>1001</v>
      </c>
      <c r="C319">
        <v>25005</v>
      </c>
      <c r="D319">
        <v>60645</v>
      </c>
      <c r="E319" t="s">
        <v>371</v>
      </c>
      <c r="F319" t="s">
        <v>1849</v>
      </c>
      <c r="G319" t="s">
        <v>1854</v>
      </c>
      <c r="H319" t="s">
        <v>1208</v>
      </c>
      <c r="I319" t="s">
        <v>1851</v>
      </c>
      <c r="J319">
        <v>6057</v>
      </c>
      <c r="K319">
        <v>0.1231</v>
      </c>
      <c r="L319" t="str">
        <f>VLOOKUP($H319,'Section8-FY23'!$A$2:$AJ$352,6,FALSE)</f>
        <v>METRO39300M39300</v>
      </c>
      <c r="M319" t="str">
        <f>VLOOKUP($H319,'Section8-FY23'!$A$2:$AJ$352,7,FALSE)</f>
        <v>Providence-Fall River, RI-MA HUD Metro FMR Area</v>
      </c>
    </row>
    <row r="320" spans="1:13" x14ac:dyDescent="0.25">
      <c r="A320">
        <v>25</v>
      </c>
      <c r="B320">
        <v>1001</v>
      </c>
      <c r="C320">
        <v>25005</v>
      </c>
      <c r="D320">
        <v>68750</v>
      </c>
      <c r="E320" t="s">
        <v>371</v>
      </c>
      <c r="F320" t="s">
        <v>1849</v>
      </c>
      <c r="G320" t="s">
        <v>1855</v>
      </c>
      <c r="H320" t="s">
        <v>1210</v>
      </c>
      <c r="I320" t="s">
        <v>1851</v>
      </c>
      <c r="J320">
        <v>6904</v>
      </c>
      <c r="K320">
        <v>0.14030000000000001</v>
      </c>
      <c r="L320" t="str">
        <f>VLOOKUP($H320,'Section8-FY23'!$A$2:$AJ$352,6,FALSE)</f>
        <v>METRO39300M39300</v>
      </c>
      <c r="M320" t="str">
        <f>VLOOKUP($H320,'Section8-FY23'!$A$2:$AJ$352,7,FALSE)</f>
        <v>Providence-Fall River, RI-MA HUD Metro FMR Area</v>
      </c>
    </row>
    <row r="321" spans="1:13" x14ac:dyDescent="0.25">
      <c r="A321">
        <v>25</v>
      </c>
      <c r="B321">
        <v>1002</v>
      </c>
      <c r="C321">
        <v>25005</v>
      </c>
      <c r="D321">
        <v>5280</v>
      </c>
      <c r="E321" t="s">
        <v>371</v>
      </c>
      <c r="F321" t="s">
        <v>1849</v>
      </c>
      <c r="G321" t="s">
        <v>1856</v>
      </c>
      <c r="H321" t="s">
        <v>1198</v>
      </c>
      <c r="I321" t="s">
        <v>1857</v>
      </c>
      <c r="J321">
        <v>2360</v>
      </c>
      <c r="K321">
        <v>3.8399999999999997E-2</v>
      </c>
      <c r="L321" t="str">
        <f>VLOOKUP($H321,'Section8-FY23'!$A$2:$AJ$352,6,FALSE)</f>
        <v>METRO39300MM1120</v>
      </c>
      <c r="M321" t="str">
        <f>VLOOKUP($H321,'Section8-FY23'!$A$2:$AJ$352,7,FALSE)</f>
        <v>Taunton-Mansfield-Norton, MA HUD Metro FMR Area</v>
      </c>
    </row>
    <row r="322" spans="1:13" x14ac:dyDescent="0.25">
      <c r="A322">
        <v>25</v>
      </c>
      <c r="B322">
        <v>1002</v>
      </c>
      <c r="C322">
        <v>25005</v>
      </c>
      <c r="D322">
        <v>16950</v>
      </c>
      <c r="E322" t="s">
        <v>371</v>
      </c>
      <c r="F322" t="s">
        <v>1849</v>
      </c>
      <c r="G322" t="s">
        <v>1858</v>
      </c>
      <c r="H322" t="s">
        <v>1200</v>
      </c>
      <c r="I322" t="s">
        <v>1857</v>
      </c>
      <c r="J322">
        <v>2978</v>
      </c>
      <c r="K322">
        <v>4.8500000000000001E-2</v>
      </c>
      <c r="L322" t="str">
        <f>VLOOKUP($H322,'Section8-FY23'!$A$2:$AJ$352,6,FALSE)</f>
        <v>METRO39300MM1120</v>
      </c>
      <c r="M322" t="str">
        <f>VLOOKUP($H322,'Section8-FY23'!$A$2:$AJ$352,7,FALSE)</f>
        <v>Taunton-Mansfield-Norton, MA HUD Metro FMR Area</v>
      </c>
    </row>
    <row r="323" spans="1:13" x14ac:dyDescent="0.25">
      <c r="A323">
        <v>25</v>
      </c>
      <c r="B323">
        <v>1002</v>
      </c>
      <c r="C323">
        <v>25005</v>
      </c>
      <c r="D323">
        <v>20100</v>
      </c>
      <c r="E323" t="s">
        <v>371</v>
      </c>
      <c r="F323" t="s">
        <v>1849</v>
      </c>
      <c r="G323" t="s">
        <v>1859</v>
      </c>
      <c r="H323" t="s">
        <v>1201</v>
      </c>
      <c r="I323" t="s">
        <v>1857</v>
      </c>
      <c r="J323">
        <v>9132</v>
      </c>
      <c r="K323">
        <v>0.14860000000000001</v>
      </c>
      <c r="L323" t="str">
        <f>VLOOKUP($H323,'Section8-FY23'!$A$2:$AJ$352,6,FALSE)</f>
        <v>METRO39300MM1200</v>
      </c>
      <c r="M323" t="str">
        <f>VLOOKUP($H323,'Section8-FY23'!$A$2:$AJ$352,7,FALSE)</f>
        <v>Easton-Raynham, MA HUD Metro FMR Area</v>
      </c>
    </row>
    <row r="324" spans="1:13" x14ac:dyDescent="0.25">
      <c r="A324">
        <v>25</v>
      </c>
      <c r="B324">
        <v>1002</v>
      </c>
      <c r="C324">
        <v>25005</v>
      </c>
      <c r="D324">
        <v>38225</v>
      </c>
      <c r="E324" t="s">
        <v>371</v>
      </c>
      <c r="F324" t="s">
        <v>1849</v>
      </c>
      <c r="G324" t="s">
        <v>1860</v>
      </c>
      <c r="H324" t="s">
        <v>1204</v>
      </c>
      <c r="I324" t="s">
        <v>1857</v>
      </c>
      <c r="J324">
        <v>9282</v>
      </c>
      <c r="K324">
        <v>0.15110000000000001</v>
      </c>
      <c r="L324" t="str">
        <f>VLOOKUP($H324,'Section8-FY23'!$A$2:$AJ$352,6,FALSE)</f>
        <v>METRO39300MM1120</v>
      </c>
      <c r="M324" t="str">
        <f>VLOOKUP($H324,'Section8-FY23'!$A$2:$AJ$352,7,FALSE)</f>
        <v>Taunton-Mansfield-Norton, MA HUD Metro FMR Area</v>
      </c>
    </row>
    <row r="325" spans="1:13" x14ac:dyDescent="0.25">
      <c r="A325">
        <v>25</v>
      </c>
      <c r="B325">
        <v>1002</v>
      </c>
      <c r="C325">
        <v>25005</v>
      </c>
      <c r="D325">
        <v>49970</v>
      </c>
      <c r="E325" t="s">
        <v>371</v>
      </c>
      <c r="F325" t="s">
        <v>1849</v>
      </c>
      <c r="G325" t="s">
        <v>1861</v>
      </c>
      <c r="H325" t="s">
        <v>1205</v>
      </c>
      <c r="I325" t="s">
        <v>1857</v>
      </c>
      <c r="J325">
        <v>6971</v>
      </c>
      <c r="K325">
        <v>0.1135</v>
      </c>
      <c r="L325" t="str">
        <f>VLOOKUP($H325,'Section8-FY23'!$A$2:$AJ$352,6,FALSE)</f>
        <v>METRO39300MM1120</v>
      </c>
      <c r="M325" t="str">
        <f>VLOOKUP($H325,'Section8-FY23'!$A$2:$AJ$352,7,FALSE)</f>
        <v>Taunton-Mansfield-Norton, MA HUD Metro FMR Area</v>
      </c>
    </row>
    <row r="326" spans="1:13" x14ac:dyDescent="0.25">
      <c r="A326">
        <v>25</v>
      </c>
      <c r="B326">
        <v>1002</v>
      </c>
      <c r="C326">
        <v>25005</v>
      </c>
      <c r="D326">
        <v>56060</v>
      </c>
      <c r="E326" t="s">
        <v>371</v>
      </c>
      <c r="F326" t="s">
        <v>1849</v>
      </c>
      <c r="G326" t="s">
        <v>1862</v>
      </c>
      <c r="H326" t="s">
        <v>1206</v>
      </c>
      <c r="I326" t="s">
        <v>1857</v>
      </c>
      <c r="J326">
        <v>5749</v>
      </c>
      <c r="K326">
        <v>9.3600000000000003E-2</v>
      </c>
      <c r="L326" t="str">
        <f>VLOOKUP($H326,'Section8-FY23'!$A$2:$AJ$352,6,FALSE)</f>
        <v>METRO39300MM1200</v>
      </c>
      <c r="M326" t="str">
        <f>VLOOKUP($H326,'Section8-FY23'!$A$2:$AJ$352,7,FALSE)</f>
        <v>Easton-Raynham, MA HUD Metro FMR Area</v>
      </c>
    </row>
    <row r="327" spans="1:13" x14ac:dyDescent="0.25">
      <c r="A327">
        <v>25</v>
      </c>
      <c r="B327">
        <v>1002</v>
      </c>
      <c r="C327">
        <v>25005</v>
      </c>
      <c r="D327">
        <v>69170</v>
      </c>
      <c r="E327" t="s">
        <v>371</v>
      </c>
      <c r="F327" t="s">
        <v>1849</v>
      </c>
      <c r="G327" t="s">
        <v>1863</v>
      </c>
      <c r="H327" t="s">
        <v>1451</v>
      </c>
      <c r="I327" t="s">
        <v>1857</v>
      </c>
      <c r="J327">
        <v>24965</v>
      </c>
      <c r="K327">
        <v>0.40639999999999998</v>
      </c>
      <c r="L327" t="str">
        <f>VLOOKUP($H327,'Section8-FY23'!$A$2:$AJ$352,6,FALSE)</f>
        <v>METRO39300MM1120</v>
      </c>
      <c r="M327" t="str">
        <f>VLOOKUP($H327,'Section8-FY23'!$A$2:$AJ$352,7,FALSE)</f>
        <v>Taunton-Mansfield-Norton, MA HUD Metro FMR Area</v>
      </c>
    </row>
    <row r="328" spans="1:13" x14ac:dyDescent="0.25">
      <c r="A328">
        <v>25</v>
      </c>
      <c r="B328">
        <v>1003</v>
      </c>
      <c r="C328">
        <v>25005</v>
      </c>
      <c r="D328">
        <v>520</v>
      </c>
      <c r="E328" t="s">
        <v>371</v>
      </c>
      <c r="F328" t="s">
        <v>1849</v>
      </c>
      <c r="G328" t="s">
        <v>1864</v>
      </c>
      <c r="H328" t="s">
        <v>1197</v>
      </c>
      <c r="I328" t="s">
        <v>1865</v>
      </c>
      <c r="J328">
        <v>4291</v>
      </c>
      <c r="K328">
        <v>7.1999999999999995E-2</v>
      </c>
      <c r="L328" t="str">
        <f>VLOOKUP($H328,'Section8-FY23'!$A$2:$AJ$352,6,FALSE)</f>
        <v>METRO39300MM5400</v>
      </c>
      <c r="M328" t="str">
        <f>VLOOKUP($H328,'Section8-FY23'!$A$2:$AJ$352,7,FALSE)</f>
        <v>New Bedford, MA HUD Metro FMR Area</v>
      </c>
    </row>
    <row r="329" spans="1:13" x14ac:dyDescent="0.25">
      <c r="A329">
        <v>25</v>
      </c>
      <c r="B329">
        <v>1003</v>
      </c>
      <c r="C329">
        <v>25005</v>
      </c>
      <c r="D329">
        <v>23000</v>
      </c>
      <c r="E329" t="s">
        <v>371</v>
      </c>
      <c r="F329" t="s">
        <v>1849</v>
      </c>
      <c r="G329" t="s">
        <v>1866</v>
      </c>
      <c r="H329" t="s">
        <v>1449</v>
      </c>
      <c r="I329" t="s">
        <v>1865</v>
      </c>
      <c r="J329">
        <v>44346</v>
      </c>
      <c r="K329">
        <v>0.74439999999999995</v>
      </c>
      <c r="L329" t="str">
        <f>VLOOKUP($H329,'Section8-FY23'!$A$2:$AJ$352,6,FALSE)</f>
        <v>METRO39300M39300</v>
      </c>
      <c r="M329" t="str">
        <f>VLOOKUP($H329,'Section8-FY23'!$A$2:$AJ$352,7,FALSE)</f>
        <v>Providence-Fall River, RI-MA HUD Metro FMR Area</v>
      </c>
    </row>
    <row r="330" spans="1:13" x14ac:dyDescent="0.25">
      <c r="A330">
        <v>25</v>
      </c>
      <c r="B330">
        <v>1003</v>
      </c>
      <c r="C330">
        <v>25005</v>
      </c>
      <c r="D330">
        <v>25240</v>
      </c>
      <c r="E330" t="s">
        <v>371</v>
      </c>
      <c r="F330" t="s">
        <v>1849</v>
      </c>
      <c r="G330" t="s">
        <v>1867</v>
      </c>
      <c r="H330" t="s">
        <v>1203</v>
      </c>
      <c r="I330" t="s">
        <v>1865</v>
      </c>
      <c r="J330">
        <v>3485</v>
      </c>
      <c r="K330">
        <v>5.8500000000000003E-2</v>
      </c>
      <c r="L330" t="str">
        <f>VLOOKUP($H330,'Section8-FY23'!$A$2:$AJ$352,6,FALSE)</f>
        <v>METRO39300MM5400</v>
      </c>
      <c r="M330" t="str">
        <f>VLOOKUP($H330,'Section8-FY23'!$A$2:$AJ$352,7,FALSE)</f>
        <v>New Bedford, MA HUD Metro FMR Area</v>
      </c>
    </row>
    <row r="331" spans="1:13" x14ac:dyDescent="0.25">
      <c r="A331">
        <v>25</v>
      </c>
      <c r="B331">
        <v>1003</v>
      </c>
      <c r="C331">
        <v>25005</v>
      </c>
      <c r="D331">
        <v>62430</v>
      </c>
      <c r="E331" t="s">
        <v>371</v>
      </c>
      <c r="F331" t="s">
        <v>1849</v>
      </c>
      <c r="G331" t="s">
        <v>1868</v>
      </c>
      <c r="H331" t="s">
        <v>1209</v>
      </c>
      <c r="I331" t="s">
        <v>1865</v>
      </c>
      <c r="J331">
        <v>7448</v>
      </c>
      <c r="K331">
        <v>0.125</v>
      </c>
      <c r="L331" t="str">
        <f>VLOOKUP($H331,'Section8-FY23'!$A$2:$AJ$352,6,FALSE)</f>
        <v>METRO39300M39300</v>
      </c>
      <c r="M331" t="str">
        <f>VLOOKUP($H331,'Section8-FY23'!$A$2:$AJ$352,7,FALSE)</f>
        <v>Providence-Fall River, RI-MA HUD Metro FMR Area</v>
      </c>
    </row>
    <row r="332" spans="1:13" x14ac:dyDescent="0.25">
      <c r="A332">
        <v>25</v>
      </c>
      <c r="B332">
        <v>1004</v>
      </c>
      <c r="C332">
        <v>25005</v>
      </c>
      <c r="D332">
        <v>16425</v>
      </c>
      <c r="E332" t="s">
        <v>371</v>
      </c>
      <c r="F332" t="s">
        <v>1849</v>
      </c>
      <c r="G332" t="s">
        <v>1869</v>
      </c>
      <c r="H332" t="s">
        <v>1199</v>
      </c>
      <c r="I332" t="s">
        <v>1870</v>
      </c>
      <c r="J332">
        <v>13188</v>
      </c>
      <c r="K332">
        <v>0.18010000000000001</v>
      </c>
      <c r="L332" t="str">
        <f>VLOOKUP($H332,'Section8-FY23'!$A$2:$AJ$352,6,FALSE)</f>
        <v>METRO39300MM5400</v>
      </c>
      <c r="M332" t="str">
        <f>VLOOKUP($H332,'Section8-FY23'!$A$2:$AJ$352,7,FALSE)</f>
        <v>New Bedford, MA HUD Metro FMR Area</v>
      </c>
    </row>
    <row r="333" spans="1:13" x14ac:dyDescent="0.25">
      <c r="A333">
        <v>25</v>
      </c>
      <c r="B333">
        <v>1004</v>
      </c>
      <c r="C333">
        <v>25005</v>
      </c>
      <c r="D333">
        <v>22130</v>
      </c>
      <c r="E333" t="s">
        <v>371</v>
      </c>
      <c r="F333" t="s">
        <v>1849</v>
      </c>
      <c r="G333" t="s">
        <v>1871</v>
      </c>
      <c r="H333" t="s">
        <v>1202</v>
      </c>
      <c r="I333" t="s">
        <v>1870</v>
      </c>
      <c r="J333">
        <v>7670</v>
      </c>
      <c r="K333">
        <v>0.1047</v>
      </c>
      <c r="L333" t="str">
        <f>VLOOKUP($H333,'Section8-FY23'!$A$2:$AJ$352,6,FALSE)</f>
        <v>METRO39300MM5400</v>
      </c>
      <c r="M333" t="str">
        <f>VLOOKUP($H333,'Section8-FY23'!$A$2:$AJ$352,7,FALSE)</f>
        <v>New Bedford, MA HUD Metro FMR Area</v>
      </c>
    </row>
    <row r="334" spans="1:13" x14ac:dyDescent="0.25">
      <c r="A334">
        <v>25</v>
      </c>
      <c r="B334">
        <v>1004</v>
      </c>
      <c r="C334">
        <v>25005</v>
      </c>
      <c r="D334">
        <v>45000</v>
      </c>
      <c r="E334" t="s">
        <v>371</v>
      </c>
      <c r="F334" t="s">
        <v>1849</v>
      </c>
      <c r="G334" t="s">
        <v>1872</v>
      </c>
      <c r="H334" t="s">
        <v>1450</v>
      </c>
      <c r="I334" t="s">
        <v>1870</v>
      </c>
      <c r="J334">
        <v>44588</v>
      </c>
      <c r="K334">
        <v>0.60880000000000001</v>
      </c>
      <c r="L334" t="str">
        <f>VLOOKUP($H334,'Section8-FY23'!$A$2:$AJ$352,6,FALSE)</f>
        <v>METRO39300MM5400</v>
      </c>
      <c r="M334" t="str">
        <f>VLOOKUP($H334,'Section8-FY23'!$A$2:$AJ$352,7,FALSE)</f>
        <v>New Bedford, MA HUD Metro FMR Area</v>
      </c>
    </row>
    <row r="335" spans="1:13" x14ac:dyDescent="0.25">
      <c r="A335">
        <v>25</v>
      </c>
      <c r="B335">
        <v>1004</v>
      </c>
      <c r="C335">
        <v>25005</v>
      </c>
      <c r="D335">
        <v>77570</v>
      </c>
      <c r="E335" t="s">
        <v>371</v>
      </c>
      <c r="F335" t="s">
        <v>1849</v>
      </c>
      <c r="G335" t="s">
        <v>1873</v>
      </c>
      <c r="H335" t="s">
        <v>1211</v>
      </c>
      <c r="I335" t="s">
        <v>1870</v>
      </c>
      <c r="J335">
        <v>7791</v>
      </c>
      <c r="K335">
        <v>0.10639999999999999</v>
      </c>
      <c r="L335" t="str">
        <f>VLOOKUP($H335,'Section8-FY23'!$A$2:$AJ$352,6,FALSE)</f>
        <v>METRO39300M39300</v>
      </c>
      <c r="M335" t="str">
        <f>VLOOKUP($H335,'Section8-FY23'!$A$2:$AJ$352,7,FALSE)</f>
        <v>Providence-Fall River, RI-MA HUD Metro FMR Area</v>
      </c>
    </row>
    <row r="336" spans="1:13" x14ac:dyDescent="0.25">
      <c r="A336">
        <v>25</v>
      </c>
      <c r="B336">
        <v>1101</v>
      </c>
      <c r="C336">
        <v>25023</v>
      </c>
      <c r="D336">
        <v>9000</v>
      </c>
      <c r="E336" t="s">
        <v>371</v>
      </c>
      <c r="F336" t="s">
        <v>1874</v>
      </c>
      <c r="G336" t="s">
        <v>1875</v>
      </c>
      <c r="H336" t="s">
        <v>1483</v>
      </c>
      <c r="I336" t="s">
        <v>1876</v>
      </c>
      <c r="J336">
        <v>37304</v>
      </c>
      <c r="K336">
        <v>1</v>
      </c>
      <c r="L336" t="str">
        <f>VLOOKUP($H336,'Section8-FY23'!$A$2:$AJ$352,6,FALSE)</f>
        <v>METRO14460MM1200</v>
      </c>
      <c r="M336" t="str">
        <f>VLOOKUP($H336,'Section8-FY23'!$A$2:$AJ$352,7,FALSE)</f>
        <v>Brockton, MA HUD Metro FMR Area</v>
      </c>
    </row>
    <row r="337" spans="1:13" x14ac:dyDescent="0.25">
      <c r="A337">
        <v>25</v>
      </c>
      <c r="B337">
        <v>1102</v>
      </c>
      <c r="C337">
        <v>25023</v>
      </c>
      <c r="D337">
        <v>170</v>
      </c>
      <c r="E337" t="s">
        <v>371</v>
      </c>
      <c r="F337" t="s">
        <v>1874</v>
      </c>
      <c r="G337" t="s">
        <v>1877</v>
      </c>
      <c r="H337" t="s">
        <v>1366</v>
      </c>
      <c r="I337" t="s">
        <v>1878</v>
      </c>
      <c r="J337">
        <v>6811</v>
      </c>
      <c r="K337">
        <v>0.13900000000000001</v>
      </c>
      <c r="L337" t="str">
        <f>VLOOKUP($H337,'Section8-FY23'!$A$2:$AJ$352,6,FALSE)</f>
        <v>METRO14460MM1200</v>
      </c>
      <c r="M337" t="str">
        <f>VLOOKUP($H337,'Section8-FY23'!$A$2:$AJ$352,7,FALSE)</f>
        <v>Brockton, MA HUD Metro FMR Area</v>
      </c>
    </row>
    <row r="338" spans="1:13" x14ac:dyDescent="0.25">
      <c r="A338">
        <v>25</v>
      </c>
      <c r="B338">
        <v>1102</v>
      </c>
      <c r="C338">
        <v>25023</v>
      </c>
      <c r="D338">
        <v>8130</v>
      </c>
      <c r="E338" t="s">
        <v>371</v>
      </c>
      <c r="F338" t="s">
        <v>1874</v>
      </c>
      <c r="G338" t="s">
        <v>1879</v>
      </c>
      <c r="H338" t="s">
        <v>1482</v>
      </c>
      <c r="I338" t="s">
        <v>1878</v>
      </c>
      <c r="J338">
        <v>9342</v>
      </c>
      <c r="K338">
        <v>0.19059999999999999</v>
      </c>
      <c r="L338" t="str">
        <f>VLOOKUP($H338,'Section8-FY23'!$A$2:$AJ$352,6,FALSE)</f>
        <v>METRO14460MM1200</v>
      </c>
      <c r="M338" t="str">
        <f>VLOOKUP($H338,'Section8-FY23'!$A$2:$AJ$352,7,FALSE)</f>
        <v>Brockton, MA HUD Metro FMR Area</v>
      </c>
    </row>
    <row r="339" spans="1:13" x14ac:dyDescent="0.25">
      <c r="A339">
        <v>25</v>
      </c>
      <c r="B339">
        <v>1102</v>
      </c>
      <c r="C339">
        <v>25023</v>
      </c>
      <c r="D339">
        <v>18455</v>
      </c>
      <c r="E339" t="s">
        <v>371</v>
      </c>
      <c r="F339" t="s">
        <v>1874</v>
      </c>
      <c r="G339" t="s">
        <v>1880</v>
      </c>
      <c r="H339" t="s">
        <v>1369</v>
      </c>
      <c r="I339" t="s">
        <v>1878</v>
      </c>
      <c r="J339">
        <v>5211</v>
      </c>
      <c r="K339">
        <v>0.10630000000000001</v>
      </c>
      <c r="L339" t="str">
        <f>VLOOKUP($H339,'Section8-FY23'!$A$2:$AJ$352,6,FALSE)</f>
        <v>METRO14460MM1200</v>
      </c>
      <c r="M339" t="str">
        <f>VLOOKUP($H339,'Section8-FY23'!$A$2:$AJ$352,7,FALSE)</f>
        <v>Brockton, MA HUD Metro FMR Area</v>
      </c>
    </row>
    <row r="340" spans="1:13" x14ac:dyDescent="0.25">
      <c r="A340">
        <v>25</v>
      </c>
      <c r="B340">
        <v>1102</v>
      </c>
      <c r="C340">
        <v>25023</v>
      </c>
      <c r="D340">
        <v>27795</v>
      </c>
      <c r="E340" t="s">
        <v>371</v>
      </c>
      <c r="F340" t="s">
        <v>1874</v>
      </c>
      <c r="G340" t="s">
        <v>1881</v>
      </c>
      <c r="H340" t="s">
        <v>1370</v>
      </c>
      <c r="I340" t="s">
        <v>1878</v>
      </c>
      <c r="J340">
        <v>3107</v>
      </c>
      <c r="K340">
        <v>6.3399999999999998E-2</v>
      </c>
      <c r="L340" t="str">
        <f>VLOOKUP($H340,'Section8-FY23'!$A$2:$AJ$352,6,FALSE)</f>
        <v>METRO14460MM1200</v>
      </c>
      <c r="M340" t="str">
        <f>VLOOKUP($H340,'Section8-FY23'!$A$2:$AJ$352,7,FALSE)</f>
        <v>Brockton, MA HUD Metro FMR Area</v>
      </c>
    </row>
    <row r="341" spans="1:13" x14ac:dyDescent="0.25">
      <c r="A341">
        <v>25</v>
      </c>
      <c r="B341">
        <v>1102</v>
      </c>
      <c r="C341">
        <v>25023</v>
      </c>
      <c r="D341">
        <v>28285</v>
      </c>
      <c r="E341" t="s">
        <v>371</v>
      </c>
      <c r="F341" t="s">
        <v>1874</v>
      </c>
      <c r="G341" t="s">
        <v>1882</v>
      </c>
      <c r="H341" t="s">
        <v>1371</v>
      </c>
      <c r="I341" t="s">
        <v>1878</v>
      </c>
      <c r="J341">
        <v>5268</v>
      </c>
      <c r="K341">
        <v>0.1075</v>
      </c>
      <c r="L341" t="str">
        <f>VLOOKUP($H341,'Section8-FY23'!$A$2:$AJ$352,6,FALSE)</f>
        <v>METRO14460MM1120</v>
      </c>
      <c r="M341" t="str">
        <f>VLOOKUP($H341,'Section8-FY23'!$A$2:$AJ$352,7,FALSE)</f>
        <v>Boston-Cambridge-Quincy, MA-NH HUD Metro FMR Area</v>
      </c>
    </row>
    <row r="342" spans="1:13" x14ac:dyDescent="0.25">
      <c r="A342">
        <v>25</v>
      </c>
      <c r="B342">
        <v>1102</v>
      </c>
      <c r="C342">
        <v>25023</v>
      </c>
      <c r="D342">
        <v>28495</v>
      </c>
      <c r="E342" t="s">
        <v>371</v>
      </c>
      <c r="F342" t="s">
        <v>1874</v>
      </c>
      <c r="G342" t="s">
        <v>1883</v>
      </c>
      <c r="H342" t="s">
        <v>1372</v>
      </c>
      <c r="I342" t="s">
        <v>1878</v>
      </c>
      <c r="J342">
        <v>3960</v>
      </c>
      <c r="K342">
        <v>8.0799999999999997E-2</v>
      </c>
      <c r="L342" t="str">
        <f>VLOOKUP($H342,'Section8-FY23'!$A$2:$AJ$352,6,FALSE)</f>
        <v>METRO14460MM1200</v>
      </c>
      <c r="M342" t="str">
        <f>VLOOKUP($H342,'Section8-FY23'!$A$2:$AJ$352,7,FALSE)</f>
        <v>Brockton, MA HUD Metro FMR Area</v>
      </c>
    </row>
    <row r="343" spans="1:13" x14ac:dyDescent="0.25">
      <c r="A343">
        <v>25</v>
      </c>
      <c r="B343">
        <v>1102</v>
      </c>
      <c r="C343">
        <v>25023</v>
      </c>
      <c r="D343">
        <v>33220</v>
      </c>
      <c r="E343" t="s">
        <v>371</v>
      </c>
      <c r="F343" t="s">
        <v>1874</v>
      </c>
      <c r="G343" t="s">
        <v>1884</v>
      </c>
      <c r="H343" t="s">
        <v>1375</v>
      </c>
      <c r="I343" t="s">
        <v>1878</v>
      </c>
      <c r="J343">
        <v>5364</v>
      </c>
      <c r="K343">
        <v>0.1094</v>
      </c>
      <c r="L343" t="str">
        <f>VLOOKUP($H343,'Section8-FY23'!$A$2:$AJ$352,6,FALSE)</f>
        <v>METRO14460MM1120</v>
      </c>
      <c r="M343" t="str">
        <f>VLOOKUP($H343,'Section8-FY23'!$A$2:$AJ$352,7,FALSE)</f>
        <v>Boston-Cambridge-Quincy, MA-NH HUD Metro FMR Area</v>
      </c>
    </row>
    <row r="344" spans="1:13" x14ac:dyDescent="0.25">
      <c r="A344">
        <v>25</v>
      </c>
      <c r="B344">
        <v>1102</v>
      </c>
      <c r="C344">
        <v>25023</v>
      </c>
      <c r="D344">
        <v>54415</v>
      </c>
      <c r="E344" t="s">
        <v>371</v>
      </c>
      <c r="F344" t="s">
        <v>1874</v>
      </c>
      <c r="G344" t="s">
        <v>1885</v>
      </c>
      <c r="H344" t="s">
        <v>1384</v>
      </c>
      <c r="I344" t="s">
        <v>1878</v>
      </c>
      <c r="J344">
        <v>1068</v>
      </c>
      <c r="K344">
        <v>2.18E-2</v>
      </c>
      <c r="L344" t="str">
        <f>VLOOKUP($H344,'Section8-FY23'!$A$2:$AJ$352,6,FALSE)</f>
        <v>METRO14460MM1200</v>
      </c>
      <c r="M344" t="str">
        <f>VLOOKUP($H344,'Section8-FY23'!$A$2:$AJ$352,7,FALSE)</f>
        <v>Brockton, MA HUD Metro FMR Area</v>
      </c>
    </row>
    <row r="345" spans="1:13" x14ac:dyDescent="0.25">
      <c r="A345">
        <v>25</v>
      </c>
      <c r="B345">
        <v>1102</v>
      </c>
      <c r="C345">
        <v>25023</v>
      </c>
      <c r="D345">
        <v>75260</v>
      </c>
      <c r="E345" t="s">
        <v>371</v>
      </c>
      <c r="F345" t="s">
        <v>1874</v>
      </c>
      <c r="G345" t="s">
        <v>1886</v>
      </c>
      <c r="H345" t="s">
        <v>1389</v>
      </c>
      <c r="I345" t="s">
        <v>1878</v>
      </c>
      <c r="J345">
        <v>2898</v>
      </c>
      <c r="K345">
        <v>5.91E-2</v>
      </c>
      <c r="L345" t="str">
        <f>VLOOKUP($H345,'Section8-FY23'!$A$2:$AJ$352,6,FALSE)</f>
        <v>METRO14460MM1200</v>
      </c>
      <c r="M345" t="str">
        <f>VLOOKUP($H345,'Section8-FY23'!$A$2:$AJ$352,7,FALSE)</f>
        <v>Brockton, MA HUD Metro FMR Area</v>
      </c>
    </row>
    <row r="346" spans="1:13" x14ac:dyDescent="0.25">
      <c r="A346">
        <v>25</v>
      </c>
      <c r="B346">
        <v>1102</v>
      </c>
      <c r="C346">
        <v>25023</v>
      </c>
      <c r="D346">
        <v>79530</v>
      </c>
      <c r="E346" t="s">
        <v>371</v>
      </c>
      <c r="F346" t="s">
        <v>1874</v>
      </c>
      <c r="G346" t="s">
        <v>1887</v>
      </c>
      <c r="H346" t="s">
        <v>1390</v>
      </c>
      <c r="I346" t="s">
        <v>1878</v>
      </c>
      <c r="J346">
        <v>5984</v>
      </c>
      <c r="K346">
        <v>0.1221</v>
      </c>
      <c r="L346" t="str">
        <f>VLOOKUP($H346,'Section8-FY23'!$A$2:$AJ$352,6,FALSE)</f>
        <v>METRO14460MM1200</v>
      </c>
      <c r="M346" t="str">
        <f>VLOOKUP($H346,'Section8-FY23'!$A$2:$AJ$352,7,FALSE)</f>
        <v>Brockton, MA HUD Metro FMR Area</v>
      </c>
    </row>
    <row r="347" spans="1:13" x14ac:dyDescent="0.25">
      <c r="A347">
        <v>25</v>
      </c>
      <c r="B347">
        <v>1103</v>
      </c>
      <c r="C347">
        <v>25023</v>
      </c>
      <c r="D347">
        <v>17895</v>
      </c>
      <c r="E347" t="s">
        <v>371</v>
      </c>
      <c r="F347" t="s">
        <v>1874</v>
      </c>
      <c r="G347" t="s">
        <v>1888</v>
      </c>
      <c r="H347" t="s">
        <v>1368</v>
      </c>
      <c r="I347" t="s">
        <v>1889</v>
      </c>
      <c r="J347">
        <v>6274</v>
      </c>
      <c r="K347">
        <v>0.1046</v>
      </c>
      <c r="L347" t="str">
        <f>VLOOKUP($H347,'Section8-FY23'!$A$2:$AJ$352,6,FALSE)</f>
        <v>METRO14460MM1120</v>
      </c>
      <c r="M347" t="str">
        <f>VLOOKUP($H347,'Section8-FY23'!$A$2:$AJ$352,7,FALSE)</f>
        <v>Boston-Cambridge-Quincy, MA-NH HUD Metro FMR Area</v>
      </c>
    </row>
    <row r="348" spans="1:13" x14ac:dyDescent="0.25">
      <c r="A348">
        <v>25</v>
      </c>
      <c r="B348">
        <v>1103</v>
      </c>
      <c r="C348">
        <v>25023</v>
      </c>
      <c r="D348">
        <v>30210</v>
      </c>
      <c r="E348" t="s">
        <v>371</v>
      </c>
      <c r="F348" t="s">
        <v>1874</v>
      </c>
      <c r="G348" t="s">
        <v>1890</v>
      </c>
      <c r="H348" t="s">
        <v>1373</v>
      </c>
      <c r="I348" t="s">
        <v>1889</v>
      </c>
      <c r="J348">
        <v>9930</v>
      </c>
      <c r="K348">
        <v>0.1656</v>
      </c>
      <c r="L348" t="str">
        <f>VLOOKUP($H348,'Section8-FY23'!$A$2:$AJ$352,6,FALSE)</f>
        <v>METRO14460MM1120</v>
      </c>
      <c r="M348" t="str">
        <f>VLOOKUP($H348,'Section8-FY23'!$A$2:$AJ$352,7,FALSE)</f>
        <v>Boston-Cambridge-Quincy, MA-NH HUD Metro FMR Area</v>
      </c>
    </row>
    <row r="349" spans="1:13" x14ac:dyDescent="0.25">
      <c r="A349">
        <v>25</v>
      </c>
      <c r="B349">
        <v>1103</v>
      </c>
      <c r="C349">
        <v>25023</v>
      </c>
      <c r="D349">
        <v>31645</v>
      </c>
      <c r="E349" t="s">
        <v>371</v>
      </c>
      <c r="F349" t="s">
        <v>1874</v>
      </c>
      <c r="G349" t="s">
        <v>1891</v>
      </c>
      <c r="H349" t="s">
        <v>1374</v>
      </c>
      <c r="I349" t="s">
        <v>1889</v>
      </c>
      <c r="J349">
        <v>5856</v>
      </c>
      <c r="K349">
        <v>9.7600000000000006E-2</v>
      </c>
      <c r="L349" t="str">
        <f>VLOOKUP($H349,'Section8-FY23'!$A$2:$AJ$352,6,FALSE)</f>
        <v>METRO14460MM1120</v>
      </c>
      <c r="M349" t="str">
        <f>VLOOKUP($H349,'Section8-FY23'!$A$2:$AJ$352,7,FALSE)</f>
        <v>Boston-Cambridge-Quincy, MA-NH HUD Metro FMR Area</v>
      </c>
    </row>
    <row r="350" spans="1:13" x14ac:dyDescent="0.25">
      <c r="A350">
        <v>25</v>
      </c>
      <c r="B350">
        <v>1103</v>
      </c>
      <c r="C350">
        <v>25023</v>
      </c>
      <c r="D350">
        <v>38855</v>
      </c>
      <c r="E350" t="s">
        <v>371</v>
      </c>
      <c r="F350" t="s">
        <v>1874</v>
      </c>
      <c r="G350" t="s">
        <v>1892</v>
      </c>
      <c r="H350" t="s">
        <v>1378</v>
      </c>
      <c r="I350" t="s">
        <v>1889</v>
      </c>
      <c r="J350">
        <v>11575</v>
      </c>
      <c r="K350">
        <v>0.193</v>
      </c>
      <c r="L350" t="str">
        <f>VLOOKUP($H350,'Section8-FY23'!$A$2:$AJ$352,6,FALSE)</f>
        <v>METRO14460MM1120</v>
      </c>
      <c r="M350" t="str">
        <f>VLOOKUP($H350,'Section8-FY23'!$A$2:$AJ$352,7,FALSE)</f>
        <v>Boston-Cambridge-Quincy, MA-NH HUD Metro FMR Area</v>
      </c>
    </row>
    <row r="351" spans="1:13" x14ac:dyDescent="0.25">
      <c r="A351">
        <v>25</v>
      </c>
      <c r="B351">
        <v>1103</v>
      </c>
      <c r="C351">
        <v>25023</v>
      </c>
      <c r="D351">
        <v>50145</v>
      </c>
      <c r="E351" t="s">
        <v>371</v>
      </c>
      <c r="F351" t="s">
        <v>1874</v>
      </c>
      <c r="G351" t="s">
        <v>1893</v>
      </c>
      <c r="H351" t="s">
        <v>1381</v>
      </c>
      <c r="I351" t="s">
        <v>1889</v>
      </c>
      <c r="J351">
        <v>3805</v>
      </c>
      <c r="K351">
        <v>6.3399999999999998E-2</v>
      </c>
      <c r="L351" t="str">
        <f>VLOOKUP($H351,'Section8-FY23'!$A$2:$AJ$352,6,FALSE)</f>
        <v>METRO14460MM1120</v>
      </c>
      <c r="M351" t="str">
        <f>VLOOKUP($H351,'Section8-FY23'!$A$2:$AJ$352,7,FALSE)</f>
        <v>Boston-Cambridge-Quincy, MA-NH HUD Metro FMR Area</v>
      </c>
    </row>
    <row r="352" spans="1:13" x14ac:dyDescent="0.25">
      <c r="A352">
        <v>25</v>
      </c>
      <c r="B352">
        <v>1103</v>
      </c>
      <c r="C352">
        <v>25023</v>
      </c>
      <c r="D352">
        <v>52630</v>
      </c>
      <c r="E352" t="s">
        <v>371</v>
      </c>
      <c r="F352" t="s">
        <v>1874</v>
      </c>
      <c r="G352" t="s">
        <v>1894</v>
      </c>
      <c r="H352" t="s">
        <v>1382</v>
      </c>
      <c r="I352" t="s">
        <v>1889</v>
      </c>
      <c r="J352">
        <v>7007</v>
      </c>
      <c r="K352">
        <v>0.1168</v>
      </c>
      <c r="L352" t="str">
        <f>VLOOKUP($H352,'Section8-FY23'!$A$2:$AJ$352,6,FALSE)</f>
        <v>METRO14460MM1120</v>
      </c>
      <c r="M352" t="str">
        <f>VLOOKUP($H352,'Section8-FY23'!$A$2:$AJ$352,7,FALSE)</f>
        <v>Boston-Cambridge-Quincy, MA-NH HUD Metro FMR Area</v>
      </c>
    </row>
    <row r="353" spans="1:13" x14ac:dyDescent="0.25">
      <c r="A353">
        <v>25</v>
      </c>
      <c r="B353">
        <v>1103</v>
      </c>
      <c r="C353">
        <v>25023</v>
      </c>
      <c r="D353">
        <v>57775</v>
      </c>
      <c r="E353" t="s">
        <v>371</v>
      </c>
      <c r="F353" t="s">
        <v>1874</v>
      </c>
      <c r="G353" t="s">
        <v>1895</v>
      </c>
      <c r="H353" t="s">
        <v>1386</v>
      </c>
      <c r="I353" t="s">
        <v>1889</v>
      </c>
      <c r="J353">
        <v>7263</v>
      </c>
      <c r="K353">
        <v>0.1211</v>
      </c>
      <c r="L353" t="str">
        <f>VLOOKUP($H353,'Section8-FY23'!$A$2:$AJ$352,6,FALSE)</f>
        <v>METRO14460MM1120</v>
      </c>
      <c r="M353" t="str">
        <f>VLOOKUP($H353,'Section8-FY23'!$A$2:$AJ$352,7,FALSE)</f>
        <v>Boston-Cambridge-Quincy, MA-NH HUD Metro FMR Area</v>
      </c>
    </row>
    <row r="354" spans="1:13" x14ac:dyDescent="0.25">
      <c r="A354">
        <v>25</v>
      </c>
      <c r="B354">
        <v>1103</v>
      </c>
      <c r="C354">
        <v>25023</v>
      </c>
      <c r="D354">
        <v>60330</v>
      </c>
      <c r="E354" t="s">
        <v>371</v>
      </c>
      <c r="F354" t="s">
        <v>1874</v>
      </c>
      <c r="G354" t="s">
        <v>1896</v>
      </c>
      <c r="H354" t="s">
        <v>1387</v>
      </c>
      <c r="I354" t="s">
        <v>1889</v>
      </c>
      <c r="J354">
        <v>8260</v>
      </c>
      <c r="K354">
        <v>0.13769999999999999</v>
      </c>
      <c r="L354" t="str">
        <f>VLOOKUP($H354,'Section8-FY23'!$A$2:$AJ$352,6,FALSE)</f>
        <v>METRO14460MM1120</v>
      </c>
      <c r="M354" t="str">
        <f>VLOOKUP($H354,'Section8-FY23'!$A$2:$AJ$352,7,FALSE)</f>
        <v>Boston-Cambridge-Quincy, MA-NH HUD Metro FMR Area</v>
      </c>
    </row>
    <row r="355" spans="1:13" x14ac:dyDescent="0.25">
      <c r="A355">
        <v>25</v>
      </c>
      <c r="B355">
        <v>1104</v>
      </c>
      <c r="C355">
        <v>25023</v>
      </c>
      <c r="D355">
        <v>11665</v>
      </c>
      <c r="E355" t="s">
        <v>371</v>
      </c>
      <c r="F355" t="s">
        <v>1874</v>
      </c>
      <c r="G355" t="s">
        <v>1897</v>
      </c>
      <c r="H355" t="s">
        <v>1367</v>
      </c>
      <c r="I355" t="s">
        <v>1898</v>
      </c>
      <c r="J355">
        <v>4701</v>
      </c>
      <c r="K355">
        <v>6.8599999999999994E-2</v>
      </c>
      <c r="L355" t="str">
        <f>VLOOKUP($H355,'Section8-FY23'!$A$2:$AJ$352,6,FALSE)</f>
        <v>METRO14460MM1120</v>
      </c>
      <c r="M355" t="str">
        <f>VLOOKUP($H355,'Section8-FY23'!$A$2:$AJ$352,7,FALSE)</f>
        <v>Boston-Cambridge-Quincy, MA-NH HUD Metro FMR Area</v>
      </c>
    </row>
    <row r="356" spans="1:13" x14ac:dyDescent="0.25">
      <c r="A356">
        <v>25</v>
      </c>
      <c r="B356">
        <v>1104</v>
      </c>
      <c r="C356">
        <v>25023</v>
      </c>
      <c r="D356">
        <v>33920</v>
      </c>
      <c r="E356" t="s">
        <v>371</v>
      </c>
      <c r="F356" t="s">
        <v>1874</v>
      </c>
      <c r="G356" t="s">
        <v>1899</v>
      </c>
      <c r="H356" t="s">
        <v>1376</v>
      </c>
      <c r="I356" t="s">
        <v>1898</v>
      </c>
      <c r="J356">
        <v>4624</v>
      </c>
      <c r="K356">
        <v>6.7500000000000004E-2</v>
      </c>
      <c r="L356" t="str">
        <f>VLOOKUP($H356,'Section8-FY23'!$A$2:$AJ$352,6,FALSE)</f>
        <v>METRO14460MM1200</v>
      </c>
      <c r="M356" t="str">
        <f>VLOOKUP($H356,'Section8-FY23'!$A$2:$AJ$352,7,FALSE)</f>
        <v>Brockton, MA HUD Metro FMR Area</v>
      </c>
    </row>
    <row r="357" spans="1:13" x14ac:dyDescent="0.25">
      <c r="A357">
        <v>25</v>
      </c>
      <c r="B357">
        <v>1104</v>
      </c>
      <c r="C357">
        <v>25023</v>
      </c>
      <c r="D357">
        <v>38540</v>
      </c>
      <c r="E357" t="s">
        <v>371</v>
      </c>
      <c r="F357" t="s">
        <v>1874</v>
      </c>
      <c r="G357" t="s">
        <v>1900</v>
      </c>
      <c r="H357" t="s">
        <v>1377</v>
      </c>
      <c r="I357" t="s">
        <v>1898</v>
      </c>
      <c r="J357">
        <v>2692</v>
      </c>
      <c r="K357">
        <v>3.9300000000000002E-2</v>
      </c>
      <c r="L357" t="str">
        <f>VLOOKUP($H357,'Section8-FY23'!$A$2:$AJ$352,6,FALSE)</f>
        <v>METRO14460MM1200</v>
      </c>
      <c r="M357" t="str">
        <f>VLOOKUP($H357,'Section8-FY23'!$A$2:$AJ$352,7,FALSE)</f>
        <v>Brockton, MA HUD Metro FMR Area</v>
      </c>
    </row>
    <row r="358" spans="1:13" x14ac:dyDescent="0.25">
      <c r="A358">
        <v>25</v>
      </c>
      <c r="B358">
        <v>1104</v>
      </c>
      <c r="C358">
        <v>25023</v>
      </c>
      <c r="D358">
        <v>39450</v>
      </c>
      <c r="E358" t="s">
        <v>371</v>
      </c>
      <c r="F358" t="s">
        <v>1874</v>
      </c>
      <c r="G358" t="s">
        <v>1901</v>
      </c>
      <c r="H358" t="s">
        <v>1379</v>
      </c>
      <c r="I358" t="s">
        <v>1898</v>
      </c>
      <c r="J358">
        <v>3512</v>
      </c>
      <c r="K358">
        <v>5.1299999999999998E-2</v>
      </c>
      <c r="L358" t="str">
        <f>VLOOKUP($H358,'Section8-FY23'!$A$2:$AJ$352,6,FALSE)</f>
        <v>METRO14460MM1200</v>
      </c>
      <c r="M358" t="str">
        <f>VLOOKUP($H358,'Section8-FY23'!$A$2:$AJ$352,7,FALSE)</f>
        <v>Brockton, MA HUD Metro FMR Area</v>
      </c>
    </row>
    <row r="359" spans="1:13" x14ac:dyDescent="0.25">
      <c r="A359">
        <v>25</v>
      </c>
      <c r="B359">
        <v>1104</v>
      </c>
      <c r="C359">
        <v>25023</v>
      </c>
      <c r="D359">
        <v>40850</v>
      </c>
      <c r="E359" t="s">
        <v>371</v>
      </c>
      <c r="F359" t="s">
        <v>1874</v>
      </c>
      <c r="G359" t="s">
        <v>1902</v>
      </c>
      <c r="H359" t="s">
        <v>1380</v>
      </c>
      <c r="I359" t="s">
        <v>1898</v>
      </c>
      <c r="J359">
        <v>9808</v>
      </c>
      <c r="K359">
        <v>0.14319999999999999</v>
      </c>
      <c r="L359" t="str">
        <f>VLOOKUP($H359,'Section8-FY23'!$A$2:$AJ$352,6,FALSE)</f>
        <v>METRO14460MM1200</v>
      </c>
      <c r="M359" t="str">
        <f>VLOOKUP($H359,'Section8-FY23'!$A$2:$AJ$352,7,FALSE)</f>
        <v>Brockton, MA HUD Metro FMR Area</v>
      </c>
    </row>
    <row r="360" spans="1:13" x14ac:dyDescent="0.25">
      <c r="A360">
        <v>25</v>
      </c>
      <c r="B360">
        <v>1104</v>
      </c>
      <c r="C360">
        <v>25023</v>
      </c>
      <c r="D360">
        <v>54310</v>
      </c>
      <c r="E360" t="s">
        <v>371</v>
      </c>
      <c r="F360" t="s">
        <v>1874</v>
      </c>
      <c r="G360" t="s">
        <v>1903</v>
      </c>
      <c r="H360" t="s">
        <v>1383</v>
      </c>
      <c r="I360" t="s">
        <v>1898</v>
      </c>
      <c r="J360">
        <v>28074</v>
      </c>
      <c r="K360">
        <v>0.40989999999999999</v>
      </c>
      <c r="L360" t="str">
        <f>VLOOKUP($H360,'Section8-FY23'!$A$2:$AJ$352,6,FALSE)</f>
        <v>METRO14460MM1120</v>
      </c>
      <c r="M360" t="str">
        <f>VLOOKUP($H360,'Section8-FY23'!$A$2:$AJ$352,7,FALSE)</f>
        <v>Boston-Cambridge-Quincy, MA-NH HUD Metro FMR Area</v>
      </c>
    </row>
    <row r="361" spans="1:13" x14ac:dyDescent="0.25">
      <c r="A361">
        <v>25</v>
      </c>
      <c r="B361">
        <v>1104</v>
      </c>
      <c r="C361">
        <v>25023</v>
      </c>
      <c r="D361">
        <v>57600</v>
      </c>
      <c r="E361" t="s">
        <v>371</v>
      </c>
      <c r="F361" t="s">
        <v>1874</v>
      </c>
      <c r="G361" t="s">
        <v>1904</v>
      </c>
      <c r="H361" t="s">
        <v>1385</v>
      </c>
      <c r="I361" t="s">
        <v>1898</v>
      </c>
      <c r="J361">
        <v>2105</v>
      </c>
      <c r="K361">
        <v>3.0700000000000002E-2</v>
      </c>
      <c r="L361" t="str">
        <f>VLOOKUP($H361,'Section8-FY23'!$A$2:$AJ$352,6,FALSE)</f>
        <v>METRO14460MM1200</v>
      </c>
      <c r="M361" t="str">
        <f>VLOOKUP($H361,'Section8-FY23'!$A$2:$AJ$352,7,FALSE)</f>
        <v>Brockton, MA HUD Metro FMR Area</v>
      </c>
    </row>
    <row r="362" spans="1:13" x14ac:dyDescent="0.25">
      <c r="A362">
        <v>25</v>
      </c>
      <c r="B362">
        <v>1104</v>
      </c>
      <c r="C362">
        <v>25023</v>
      </c>
      <c r="D362">
        <v>72985</v>
      </c>
      <c r="E362" t="s">
        <v>371</v>
      </c>
      <c r="F362" t="s">
        <v>1874</v>
      </c>
      <c r="G362" t="s">
        <v>1905</v>
      </c>
      <c r="H362" t="s">
        <v>1388</v>
      </c>
      <c r="I362" t="s">
        <v>1898</v>
      </c>
      <c r="J362">
        <v>12967</v>
      </c>
      <c r="K362">
        <v>0.1893</v>
      </c>
      <c r="L362" t="str">
        <f>VLOOKUP($H362,'Section8-FY23'!$A$2:$AJ$352,6,FALSE)</f>
        <v>METRO14460MM1120</v>
      </c>
      <c r="M362" t="str">
        <f>VLOOKUP($H362,'Section8-FY23'!$A$2:$AJ$352,7,FALSE)</f>
        <v>Boston-Cambridge-Quincy, MA-NH HUD Metro FMR Area</v>
      </c>
    </row>
    <row r="363" spans="1:13" x14ac:dyDescent="0.25">
      <c r="A363">
        <v>25</v>
      </c>
      <c r="B363">
        <v>1201</v>
      </c>
      <c r="C363">
        <v>25001</v>
      </c>
      <c r="D363">
        <v>3690</v>
      </c>
      <c r="E363" t="s">
        <v>371</v>
      </c>
      <c r="F363" t="s">
        <v>1906</v>
      </c>
      <c r="G363" t="s">
        <v>1907</v>
      </c>
      <c r="H363" t="s">
        <v>1141</v>
      </c>
      <c r="I363" t="s">
        <v>1908</v>
      </c>
      <c r="J363">
        <v>27452</v>
      </c>
      <c r="K363">
        <v>0.33539999999999998</v>
      </c>
      <c r="L363" t="str">
        <f>VLOOKUP($H363,'Section8-FY23'!$A$2:$AJ$352,6,FALSE)</f>
        <v>METRO12700M12700</v>
      </c>
      <c r="M363" t="str">
        <f>VLOOKUP($H363,'Section8-FY23'!$A$2:$AJ$352,7,FALSE)</f>
        <v>Barnstable Town, MA MSA</v>
      </c>
    </row>
    <row r="364" spans="1:13" x14ac:dyDescent="0.25">
      <c r="A364">
        <v>25</v>
      </c>
      <c r="B364">
        <v>1201</v>
      </c>
      <c r="C364">
        <v>25001</v>
      </c>
      <c r="D364">
        <v>7175</v>
      </c>
      <c r="E364" t="s">
        <v>371</v>
      </c>
      <c r="F364" t="s">
        <v>1906</v>
      </c>
      <c r="G364" t="s">
        <v>1909</v>
      </c>
      <c r="H364" t="s">
        <v>1154</v>
      </c>
      <c r="I364" t="s">
        <v>1908</v>
      </c>
      <c r="J364">
        <v>11140</v>
      </c>
      <c r="K364">
        <v>0.1361</v>
      </c>
      <c r="L364" t="str">
        <f>VLOOKUP($H364,'Section8-FY23'!$A$2:$AJ$352,6,FALSE)</f>
        <v>METRO12700M12700</v>
      </c>
      <c r="M364" t="str">
        <f>VLOOKUP($H364,'Section8-FY23'!$A$2:$AJ$352,7,FALSE)</f>
        <v>Barnstable Town, MA MSA</v>
      </c>
    </row>
    <row r="365" spans="1:13" x14ac:dyDescent="0.25">
      <c r="A365">
        <v>25</v>
      </c>
      <c r="B365">
        <v>1201</v>
      </c>
      <c r="C365">
        <v>25001</v>
      </c>
      <c r="D365">
        <v>23105</v>
      </c>
      <c r="E365" t="s">
        <v>371</v>
      </c>
      <c r="F365" t="s">
        <v>1906</v>
      </c>
      <c r="G365" t="s">
        <v>1910</v>
      </c>
      <c r="H365" t="s">
        <v>1159</v>
      </c>
      <c r="I365" t="s">
        <v>1908</v>
      </c>
      <c r="J365">
        <v>22817</v>
      </c>
      <c r="K365">
        <v>0.2787</v>
      </c>
      <c r="L365" t="str">
        <f>VLOOKUP($H365,'Section8-FY23'!$A$2:$AJ$352,6,FALSE)</f>
        <v>METRO12700M12700</v>
      </c>
      <c r="M365" t="str">
        <f>VLOOKUP($H365,'Section8-FY23'!$A$2:$AJ$352,7,FALSE)</f>
        <v>Barnstable Town, MA MSA</v>
      </c>
    </row>
    <row r="366" spans="1:13" x14ac:dyDescent="0.25">
      <c r="A366">
        <v>25</v>
      </c>
      <c r="B366">
        <v>1201</v>
      </c>
      <c r="C366">
        <v>25001</v>
      </c>
      <c r="D366">
        <v>39100</v>
      </c>
      <c r="E366" t="s">
        <v>371</v>
      </c>
      <c r="F366" t="s">
        <v>1906</v>
      </c>
      <c r="G366" t="s">
        <v>1911</v>
      </c>
      <c r="H366" t="s">
        <v>1161</v>
      </c>
      <c r="I366" t="s">
        <v>1908</v>
      </c>
      <c r="J366">
        <v>10757</v>
      </c>
      <c r="K366">
        <v>0.13139999999999999</v>
      </c>
      <c r="L366" t="str">
        <f>VLOOKUP($H366,'Section8-FY23'!$A$2:$AJ$352,6,FALSE)</f>
        <v>METRO12700M12700</v>
      </c>
      <c r="M366" t="str">
        <f>VLOOKUP($H366,'Section8-FY23'!$A$2:$AJ$352,7,FALSE)</f>
        <v>Barnstable Town, MA MSA</v>
      </c>
    </row>
    <row r="367" spans="1:13" x14ac:dyDescent="0.25">
      <c r="A367">
        <v>25</v>
      </c>
      <c r="B367">
        <v>1201</v>
      </c>
      <c r="C367">
        <v>25001</v>
      </c>
      <c r="D367">
        <v>59735</v>
      </c>
      <c r="E367" t="s">
        <v>371</v>
      </c>
      <c r="F367" t="s">
        <v>1906</v>
      </c>
      <c r="G367" t="s">
        <v>1912</v>
      </c>
      <c r="H367" t="s">
        <v>1164</v>
      </c>
      <c r="I367" t="s">
        <v>1908</v>
      </c>
      <c r="J367">
        <v>9689</v>
      </c>
      <c r="K367">
        <v>0.11840000000000001</v>
      </c>
      <c r="L367" t="str">
        <f>VLOOKUP($H367,'Section8-FY23'!$A$2:$AJ$352,6,FALSE)</f>
        <v>METRO12700M12700</v>
      </c>
      <c r="M367" t="str">
        <f>VLOOKUP($H367,'Section8-FY23'!$A$2:$AJ$352,7,FALSE)</f>
        <v>Barnstable Town, MA MSA</v>
      </c>
    </row>
    <row r="368" spans="1:13" x14ac:dyDescent="0.25">
      <c r="A368">
        <v>25</v>
      </c>
      <c r="B368">
        <v>1301</v>
      </c>
      <c r="C368">
        <v>25001</v>
      </c>
      <c r="D368">
        <v>7980</v>
      </c>
      <c r="E368" t="s">
        <v>371</v>
      </c>
      <c r="F368" t="s">
        <v>1906</v>
      </c>
      <c r="G368" t="s">
        <v>1913</v>
      </c>
      <c r="H368" t="s">
        <v>1155</v>
      </c>
      <c r="I368" t="s">
        <v>1914</v>
      </c>
      <c r="J368">
        <v>8243</v>
      </c>
      <c r="K368">
        <v>7.3099999999999998E-2</v>
      </c>
      <c r="L368" t="str">
        <f>VLOOKUP($H368,'Section8-FY23'!$A$2:$AJ$352,6,FALSE)</f>
        <v>METRO12700M12700</v>
      </c>
      <c r="M368" t="str">
        <f>VLOOKUP($H368,'Section8-FY23'!$A$2:$AJ$352,7,FALSE)</f>
        <v>Barnstable Town, MA MSA</v>
      </c>
    </row>
    <row r="369" spans="1:13" x14ac:dyDescent="0.25">
      <c r="A369">
        <v>25</v>
      </c>
      <c r="B369">
        <v>1301</v>
      </c>
      <c r="C369">
        <v>25001</v>
      </c>
      <c r="D369">
        <v>12995</v>
      </c>
      <c r="E369" t="s">
        <v>371</v>
      </c>
      <c r="F369" t="s">
        <v>1906</v>
      </c>
      <c r="G369" t="s">
        <v>1915</v>
      </c>
      <c r="H369" t="s">
        <v>1156</v>
      </c>
      <c r="I369" t="s">
        <v>1914</v>
      </c>
      <c r="J369">
        <v>7312</v>
      </c>
      <c r="K369">
        <v>6.4899999999999999E-2</v>
      </c>
      <c r="L369" t="str">
        <f>VLOOKUP($H369,'Section8-FY23'!$A$2:$AJ$352,6,FALSE)</f>
        <v>METRO12700M12700</v>
      </c>
      <c r="M369" t="str">
        <f>VLOOKUP($H369,'Section8-FY23'!$A$2:$AJ$352,7,FALSE)</f>
        <v>Barnstable Town, MA MSA</v>
      </c>
    </row>
    <row r="370" spans="1:13" x14ac:dyDescent="0.25">
      <c r="A370">
        <v>25</v>
      </c>
      <c r="B370">
        <v>1301</v>
      </c>
      <c r="C370">
        <v>25001</v>
      </c>
      <c r="D370">
        <v>16775</v>
      </c>
      <c r="E370" t="s">
        <v>371</v>
      </c>
      <c r="F370" t="s">
        <v>1906</v>
      </c>
      <c r="G370" t="s">
        <v>1916</v>
      </c>
      <c r="H370" t="s">
        <v>1157</v>
      </c>
      <c r="I370" t="s">
        <v>1914</v>
      </c>
      <c r="J370">
        <v>15799</v>
      </c>
      <c r="K370">
        <v>0.14019999999999999</v>
      </c>
      <c r="L370" t="str">
        <f>VLOOKUP($H370,'Section8-FY23'!$A$2:$AJ$352,6,FALSE)</f>
        <v>METRO12700M12700</v>
      </c>
      <c r="M370" t="str">
        <f>VLOOKUP($H370,'Section8-FY23'!$A$2:$AJ$352,7,FALSE)</f>
        <v>Barnstable Town, MA MSA</v>
      </c>
    </row>
    <row r="371" spans="1:13" x14ac:dyDescent="0.25">
      <c r="A371">
        <v>25</v>
      </c>
      <c r="B371">
        <v>1301</v>
      </c>
      <c r="C371">
        <v>25001</v>
      </c>
      <c r="D371">
        <v>19295</v>
      </c>
      <c r="E371" t="s">
        <v>371</v>
      </c>
      <c r="F371" t="s">
        <v>1906</v>
      </c>
      <c r="G371" t="s">
        <v>1917</v>
      </c>
      <c r="H371" t="s">
        <v>1158</v>
      </c>
      <c r="I371" t="s">
        <v>1914</v>
      </c>
      <c r="J371">
        <v>6105</v>
      </c>
      <c r="K371">
        <v>5.4199999999999998E-2</v>
      </c>
      <c r="L371" t="str">
        <f>VLOOKUP($H371,'Section8-FY23'!$A$2:$AJ$352,6,FALSE)</f>
        <v>METRO12700M12700</v>
      </c>
      <c r="M371" t="str">
        <f>VLOOKUP($H371,'Section8-FY23'!$A$2:$AJ$352,7,FALSE)</f>
        <v>Barnstable Town, MA MSA</v>
      </c>
    </row>
    <row r="372" spans="1:13" x14ac:dyDescent="0.25">
      <c r="A372">
        <v>25</v>
      </c>
      <c r="B372">
        <v>1301</v>
      </c>
      <c r="C372">
        <v>25001</v>
      </c>
      <c r="D372">
        <v>29020</v>
      </c>
      <c r="E372" t="s">
        <v>371</v>
      </c>
      <c r="F372" t="s">
        <v>1906</v>
      </c>
      <c r="G372" t="s">
        <v>1918</v>
      </c>
      <c r="H372" t="s">
        <v>1160</v>
      </c>
      <c r="I372" t="s">
        <v>1914</v>
      </c>
      <c r="J372">
        <v>10485</v>
      </c>
      <c r="K372">
        <v>9.2999999999999999E-2</v>
      </c>
      <c r="L372" t="str">
        <f>VLOOKUP($H372,'Section8-FY23'!$A$2:$AJ$352,6,FALSE)</f>
        <v>METRO12700M12700</v>
      </c>
      <c r="M372" t="str">
        <f>VLOOKUP($H372,'Section8-FY23'!$A$2:$AJ$352,7,FALSE)</f>
        <v>Barnstable Town, MA MSA</v>
      </c>
    </row>
    <row r="373" spans="1:13" x14ac:dyDescent="0.25">
      <c r="A373">
        <v>25</v>
      </c>
      <c r="B373">
        <v>1301</v>
      </c>
      <c r="C373">
        <v>25001</v>
      </c>
      <c r="D373">
        <v>51440</v>
      </c>
      <c r="E373" t="s">
        <v>371</v>
      </c>
      <c r="F373" t="s">
        <v>1906</v>
      </c>
      <c r="G373" t="s">
        <v>1919</v>
      </c>
      <c r="H373" t="s">
        <v>1162</v>
      </c>
      <c r="I373" t="s">
        <v>1914</v>
      </c>
      <c r="J373">
        <v>5540</v>
      </c>
      <c r="K373">
        <v>4.9099999999999998E-2</v>
      </c>
      <c r="L373" t="str">
        <f>VLOOKUP($H373,'Section8-FY23'!$A$2:$AJ$352,6,FALSE)</f>
        <v>METRO12700M12700</v>
      </c>
      <c r="M373" t="str">
        <f>VLOOKUP($H373,'Section8-FY23'!$A$2:$AJ$352,7,FALSE)</f>
        <v>Barnstable Town, MA MSA</v>
      </c>
    </row>
    <row r="374" spans="1:13" x14ac:dyDescent="0.25">
      <c r="A374">
        <v>25</v>
      </c>
      <c r="B374">
        <v>1301</v>
      </c>
      <c r="C374">
        <v>25001</v>
      </c>
      <c r="D374">
        <v>55500</v>
      </c>
      <c r="E374" t="s">
        <v>371</v>
      </c>
      <c r="F374" t="s">
        <v>1906</v>
      </c>
      <c r="G374" t="s">
        <v>1920</v>
      </c>
      <c r="H374" t="s">
        <v>1163</v>
      </c>
      <c r="I374" t="s">
        <v>1914</v>
      </c>
      <c r="J374">
        <v>4983</v>
      </c>
      <c r="K374">
        <v>4.4200000000000003E-2</v>
      </c>
      <c r="L374" t="str">
        <f>VLOOKUP($H374,'Section8-FY23'!$A$2:$AJ$352,6,FALSE)</f>
        <v>METRO12700M12700</v>
      </c>
      <c r="M374" t="str">
        <f>VLOOKUP($H374,'Section8-FY23'!$A$2:$AJ$352,7,FALSE)</f>
        <v>Barnstable Town, MA MSA</v>
      </c>
    </row>
    <row r="375" spans="1:13" x14ac:dyDescent="0.25">
      <c r="A375">
        <v>25</v>
      </c>
      <c r="B375">
        <v>1301</v>
      </c>
      <c r="C375">
        <v>25001</v>
      </c>
      <c r="D375">
        <v>70605</v>
      </c>
      <c r="E375" t="s">
        <v>371</v>
      </c>
      <c r="F375" t="s">
        <v>1906</v>
      </c>
      <c r="G375" t="s">
        <v>1921</v>
      </c>
      <c r="H375" t="s">
        <v>1165</v>
      </c>
      <c r="I375" t="s">
        <v>1914</v>
      </c>
      <c r="J375">
        <v>3001</v>
      </c>
      <c r="K375">
        <v>2.6599999999999999E-2</v>
      </c>
      <c r="L375" t="str">
        <f>VLOOKUP($H375,'Section8-FY23'!$A$2:$AJ$352,6,FALSE)</f>
        <v>METRO12700M12700</v>
      </c>
      <c r="M375" t="str">
        <f>VLOOKUP($H375,'Section8-FY23'!$A$2:$AJ$352,7,FALSE)</f>
        <v>Barnstable Town, MA MSA</v>
      </c>
    </row>
    <row r="376" spans="1:13" x14ac:dyDescent="0.25">
      <c r="A376">
        <v>25</v>
      </c>
      <c r="B376">
        <v>1301</v>
      </c>
      <c r="C376">
        <v>25001</v>
      </c>
      <c r="D376">
        <v>74385</v>
      </c>
      <c r="E376" t="s">
        <v>371</v>
      </c>
      <c r="F376" t="s">
        <v>1906</v>
      </c>
      <c r="G376" t="s">
        <v>1922</v>
      </c>
      <c r="H376" t="s">
        <v>1166</v>
      </c>
      <c r="I376" t="s">
        <v>1914</v>
      </c>
      <c r="J376">
        <v>4263</v>
      </c>
      <c r="K376">
        <v>3.78E-2</v>
      </c>
      <c r="L376" t="str">
        <f>VLOOKUP($H376,'Section8-FY23'!$A$2:$AJ$352,6,FALSE)</f>
        <v>METRO12700M12700</v>
      </c>
      <c r="M376" t="str">
        <f>VLOOKUP($H376,'Section8-FY23'!$A$2:$AJ$352,7,FALSE)</f>
        <v>Barnstable Town, MA MSA</v>
      </c>
    </row>
    <row r="377" spans="1:13" x14ac:dyDescent="0.25">
      <c r="A377">
        <v>25</v>
      </c>
      <c r="B377">
        <v>1301</v>
      </c>
      <c r="C377">
        <v>25001</v>
      </c>
      <c r="D377">
        <v>82525</v>
      </c>
      <c r="E377" t="s">
        <v>371</v>
      </c>
      <c r="F377" t="s">
        <v>1906</v>
      </c>
      <c r="G377" t="s">
        <v>1923</v>
      </c>
      <c r="H377" t="s">
        <v>1167</v>
      </c>
      <c r="I377" t="s">
        <v>1914</v>
      </c>
      <c r="J377">
        <v>17299</v>
      </c>
      <c r="K377">
        <v>0.1535</v>
      </c>
      <c r="L377" t="str">
        <f>VLOOKUP($H377,'Section8-FY23'!$A$2:$AJ$352,6,FALSE)</f>
        <v>METRO12700M12700</v>
      </c>
      <c r="M377" t="str">
        <f>VLOOKUP($H377,'Section8-FY23'!$A$2:$AJ$352,7,FALSE)</f>
        <v>Barnstable Town, MA MSA</v>
      </c>
    </row>
    <row r="378" spans="1:13" x14ac:dyDescent="0.25">
      <c r="A378">
        <v>25</v>
      </c>
      <c r="B378">
        <v>1301</v>
      </c>
      <c r="C378">
        <v>25007</v>
      </c>
      <c r="D378">
        <v>1585</v>
      </c>
      <c r="E378" t="s">
        <v>371</v>
      </c>
      <c r="F378" t="s">
        <v>1924</v>
      </c>
      <c r="G378" t="s">
        <v>1925</v>
      </c>
      <c r="H378" t="s">
        <v>1212</v>
      </c>
      <c r="I378" t="s">
        <v>1914</v>
      </c>
      <c r="J378">
        <v>478</v>
      </c>
      <c r="K378">
        <v>4.1999999999999997E-3</v>
      </c>
      <c r="L378" t="str">
        <f>VLOOKUP($H378,'Section8-FY23'!$A$2:$AJ$352,6,FALSE)</f>
        <v>NCNTY25007N25007</v>
      </c>
      <c r="M378" t="str">
        <f>VLOOKUP($H378,'Section8-FY23'!$A$2:$AJ$352,7,FALSE)</f>
        <v>Dukes County, MA</v>
      </c>
    </row>
    <row r="379" spans="1:13" x14ac:dyDescent="0.25">
      <c r="A379">
        <v>25</v>
      </c>
      <c r="B379">
        <v>1301</v>
      </c>
      <c r="C379">
        <v>25007</v>
      </c>
      <c r="D379">
        <v>13800</v>
      </c>
      <c r="E379" t="s">
        <v>371</v>
      </c>
      <c r="F379" t="s">
        <v>1924</v>
      </c>
      <c r="G379" t="s">
        <v>1926</v>
      </c>
      <c r="H379" t="s">
        <v>1213</v>
      </c>
      <c r="I379" t="s">
        <v>1914</v>
      </c>
      <c r="J379">
        <v>1574</v>
      </c>
      <c r="K379">
        <v>1.4E-2</v>
      </c>
      <c r="L379" t="str">
        <f>VLOOKUP($H379,'Section8-FY23'!$A$2:$AJ$352,6,FALSE)</f>
        <v>NCNTY25007N25007</v>
      </c>
      <c r="M379" t="str">
        <f>VLOOKUP($H379,'Section8-FY23'!$A$2:$AJ$352,7,FALSE)</f>
        <v>Dukes County, MA</v>
      </c>
    </row>
    <row r="380" spans="1:13" x14ac:dyDescent="0.25">
      <c r="A380">
        <v>25</v>
      </c>
      <c r="B380">
        <v>1301</v>
      </c>
      <c r="C380">
        <v>25007</v>
      </c>
      <c r="D380">
        <v>21150</v>
      </c>
      <c r="E380" t="s">
        <v>371</v>
      </c>
      <c r="F380" t="s">
        <v>1924</v>
      </c>
      <c r="G380" t="s">
        <v>1927</v>
      </c>
      <c r="H380" t="s">
        <v>1214</v>
      </c>
      <c r="I380" t="s">
        <v>1914</v>
      </c>
      <c r="J380">
        <v>5234</v>
      </c>
      <c r="K380">
        <v>4.6399999999999997E-2</v>
      </c>
      <c r="L380" t="str">
        <f>VLOOKUP($H380,'Section8-FY23'!$A$2:$AJ$352,6,FALSE)</f>
        <v>NCNTY25007N25007</v>
      </c>
      <c r="M380" t="str">
        <f>VLOOKUP($H380,'Section8-FY23'!$A$2:$AJ$352,7,FALSE)</f>
        <v>Dukes County, MA</v>
      </c>
    </row>
    <row r="381" spans="1:13" x14ac:dyDescent="0.25">
      <c r="A381">
        <v>25</v>
      </c>
      <c r="B381">
        <v>1301</v>
      </c>
      <c r="C381">
        <v>25007</v>
      </c>
      <c r="D381">
        <v>26325</v>
      </c>
      <c r="E381" t="s">
        <v>371</v>
      </c>
      <c r="F381" t="s">
        <v>1924</v>
      </c>
      <c r="G381" t="s">
        <v>1928</v>
      </c>
      <c r="H381" t="s">
        <v>1215</v>
      </c>
      <c r="I381" t="s">
        <v>1914</v>
      </c>
      <c r="J381">
        <v>218</v>
      </c>
      <c r="K381">
        <v>1.9E-3</v>
      </c>
      <c r="L381" t="str">
        <f>VLOOKUP($H381,'Section8-FY23'!$A$2:$AJ$352,6,FALSE)</f>
        <v>NCNTY25007N25007</v>
      </c>
      <c r="M381" t="str">
        <f>VLOOKUP($H381,'Section8-FY23'!$A$2:$AJ$352,7,FALSE)</f>
        <v>Dukes County, MA</v>
      </c>
    </row>
    <row r="382" spans="1:13" x14ac:dyDescent="0.25">
      <c r="A382">
        <v>25</v>
      </c>
      <c r="B382">
        <v>1301</v>
      </c>
      <c r="C382">
        <v>25007</v>
      </c>
      <c r="D382">
        <v>50390</v>
      </c>
      <c r="E382" t="s">
        <v>371</v>
      </c>
      <c r="F382" t="s">
        <v>1924</v>
      </c>
      <c r="G382" t="s">
        <v>1929</v>
      </c>
      <c r="H382" t="s">
        <v>1216</v>
      </c>
      <c r="I382" t="s">
        <v>1914</v>
      </c>
      <c r="J382">
        <v>4429</v>
      </c>
      <c r="K382">
        <v>3.9300000000000002E-2</v>
      </c>
      <c r="L382" t="str">
        <f>VLOOKUP($H382,'Section8-FY23'!$A$2:$AJ$352,6,FALSE)</f>
        <v>NCNTY25007N25007</v>
      </c>
      <c r="M382" t="str">
        <f>VLOOKUP($H382,'Section8-FY23'!$A$2:$AJ$352,7,FALSE)</f>
        <v>Dukes County, MA</v>
      </c>
    </row>
    <row r="383" spans="1:13" x14ac:dyDescent="0.25">
      <c r="A383">
        <v>25</v>
      </c>
      <c r="B383">
        <v>1301</v>
      </c>
      <c r="C383">
        <v>25007</v>
      </c>
      <c r="D383">
        <v>69940</v>
      </c>
      <c r="E383" t="s">
        <v>371</v>
      </c>
      <c r="F383" t="s">
        <v>1924</v>
      </c>
      <c r="G383" t="s">
        <v>1930</v>
      </c>
      <c r="H383" t="s">
        <v>1217</v>
      </c>
      <c r="I383" t="s">
        <v>1914</v>
      </c>
      <c r="J383">
        <v>3226</v>
      </c>
      <c r="K383">
        <v>2.86E-2</v>
      </c>
      <c r="L383" t="str">
        <f>VLOOKUP($H383,'Section8-FY23'!$A$2:$AJ$352,6,FALSE)</f>
        <v>NCNTY25007N25007</v>
      </c>
      <c r="M383" t="str">
        <f>VLOOKUP($H383,'Section8-FY23'!$A$2:$AJ$352,7,FALSE)</f>
        <v>Dukes County, MA</v>
      </c>
    </row>
    <row r="384" spans="1:13" x14ac:dyDescent="0.25">
      <c r="A384">
        <v>25</v>
      </c>
      <c r="B384">
        <v>1301</v>
      </c>
      <c r="C384">
        <v>25007</v>
      </c>
      <c r="D384">
        <v>78235</v>
      </c>
      <c r="E384" t="s">
        <v>371</v>
      </c>
      <c r="F384" t="s">
        <v>1924</v>
      </c>
      <c r="G384" t="s">
        <v>1931</v>
      </c>
      <c r="H384" t="s">
        <v>1218</v>
      </c>
      <c r="I384" t="s">
        <v>1914</v>
      </c>
      <c r="J384">
        <v>2371</v>
      </c>
      <c r="K384">
        <v>2.1000000000000001E-2</v>
      </c>
      <c r="L384" t="str">
        <f>VLOOKUP($H384,'Section8-FY23'!$A$2:$AJ$352,6,FALSE)</f>
        <v>NCNTY25007N25007</v>
      </c>
      <c r="M384" t="str">
        <f>VLOOKUP($H384,'Section8-FY23'!$A$2:$AJ$352,7,FALSE)</f>
        <v>Dukes County, MA</v>
      </c>
    </row>
    <row r="385" spans="1:13" x14ac:dyDescent="0.25">
      <c r="A385">
        <v>25</v>
      </c>
      <c r="B385">
        <v>1301</v>
      </c>
      <c r="C385">
        <v>25019</v>
      </c>
      <c r="D385">
        <v>43790</v>
      </c>
      <c r="E385" t="s">
        <v>371</v>
      </c>
      <c r="F385" t="s">
        <v>1932</v>
      </c>
      <c r="G385" t="s">
        <v>1933</v>
      </c>
      <c r="H385" t="s">
        <v>1342</v>
      </c>
      <c r="I385" t="s">
        <v>1914</v>
      </c>
      <c r="J385">
        <v>12169</v>
      </c>
      <c r="K385">
        <v>0.1079</v>
      </c>
      <c r="L385" t="str">
        <f>VLOOKUP($H385,'Section8-FY23'!$A$2:$AJ$352,6,FALSE)</f>
        <v>NCNTY25019N25019</v>
      </c>
      <c r="M385" t="str">
        <f>VLOOKUP($H385,'Section8-FY23'!$A$2:$AJ$352,7,FALSE)</f>
        <v>Nantucket County, MA</v>
      </c>
    </row>
  </sheetData>
  <hyperlinks>
    <hyperlink ref="A15" r:id="rId1" display="https://mcdc.missouri.edu/temp/geocorr2022_2432204552.csv" xr:uid="{AB36ED33-AAC3-4369-B3F2-DEEFA104167E}"/>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6FECD-5EAB-41D1-8664-F49B0424049B}">
  <dimension ref="A1:Z49"/>
  <sheetViews>
    <sheetView topLeftCell="B1" workbookViewId="0">
      <selection activeCell="K46" sqref="K46"/>
    </sheetView>
  </sheetViews>
  <sheetFormatPr defaultRowHeight="15.95" customHeight="1" x14ac:dyDescent="0.25"/>
  <cols>
    <col min="1" max="1" width="49" customWidth="1"/>
    <col min="2" max="2" width="61.140625" style="76" customWidth="1"/>
    <col min="3" max="10" width="6" style="76" bestFit="1" customWidth="1"/>
  </cols>
  <sheetData>
    <row r="1" spans="1:26" ht="15.95" customHeight="1" x14ac:dyDescent="0.25">
      <c r="A1" s="73" t="s">
        <v>1940</v>
      </c>
      <c r="B1" s="74" t="s">
        <v>1941</v>
      </c>
      <c r="C1" s="69" t="s">
        <v>179</v>
      </c>
      <c r="D1" s="69" t="s">
        <v>180</v>
      </c>
      <c r="E1" s="69" t="s">
        <v>184</v>
      </c>
      <c r="F1" s="69" t="s">
        <v>185</v>
      </c>
      <c r="G1" s="69" t="s">
        <v>186</v>
      </c>
      <c r="H1" s="69" t="s">
        <v>187</v>
      </c>
      <c r="I1" s="69" t="s">
        <v>236</v>
      </c>
      <c r="J1" s="69" t="s">
        <v>1942</v>
      </c>
      <c r="K1" s="69" t="s">
        <v>179</v>
      </c>
      <c r="L1" s="69" t="s">
        <v>180</v>
      </c>
      <c r="M1" s="69" t="s">
        <v>184</v>
      </c>
      <c r="N1" s="69" t="s">
        <v>185</v>
      </c>
      <c r="O1" s="69" t="s">
        <v>186</v>
      </c>
      <c r="P1" s="69" t="s">
        <v>187</v>
      </c>
      <c r="Q1" s="69" t="s">
        <v>236</v>
      </c>
      <c r="R1" s="69" t="s">
        <v>1942</v>
      </c>
      <c r="S1" s="69" t="s">
        <v>179</v>
      </c>
      <c r="T1" s="69" t="s">
        <v>180</v>
      </c>
      <c r="U1" s="69" t="s">
        <v>184</v>
      </c>
      <c r="V1" s="69" t="s">
        <v>185</v>
      </c>
      <c r="W1" s="69" t="s">
        <v>186</v>
      </c>
      <c r="X1" s="69" t="s">
        <v>187</v>
      </c>
      <c r="Y1" s="69" t="s">
        <v>236</v>
      </c>
      <c r="Z1" s="69" t="s">
        <v>1942</v>
      </c>
    </row>
    <row r="2" spans="1:26" ht="15.95" customHeight="1" x14ac:dyDescent="0.25">
      <c r="A2" s="70" t="s">
        <v>373</v>
      </c>
      <c r="B2" s="75" t="s">
        <v>374</v>
      </c>
      <c r="C2" s="71">
        <v>40300</v>
      </c>
      <c r="D2" s="71">
        <v>46050</v>
      </c>
      <c r="E2" s="71">
        <v>51800</v>
      </c>
      <c r="F2" s="71">
        <v>57550</v>
      </c>
      <c r="G2" s="71">
        <v>62200</v>
      </c>
      <c r="H2" s="71">
        <v>66800</v>
      </c>
      <c r="I2" s="71">
        <v>71400</v>
      </c>
      <c r="J2" s="71">
        <v>76000</v>
      </c>
      <c r="K2" s="71">
        <v>24200</v>
      </c>
      <c r="L2" s="71">
        <v>27650</v>
      </c>
      <c r="M2" s="71">
        <v>31100</v>
      </c>
      <c r="N2" s="71">
        <v>34550</v>
      </c>
      <c r="O2" s="71">
        <v>37350</v>
      </c>
      <c r="P2" s="71">
        <v>40280</v>
      </c>
      <c r="Q2" s="71">
        <v>45420</v>
      </c>
      <c r="R2" s="71">
        <v>50560</v>
      </c>
      <c r="S2" s="71">
        <v>64450</v>
      </c>
      <c r="T2" s="71">
        <v>73650</v>
      </c>
      <c r="U2" s="71">
        <v>82850</v>
      </c>
      <c r="V2" s="71">
        <v>92050</v>
      </c>
      <c r="W2" s="71">
        <v>99450</v>
      </c>
      <c r="X2" s="71">
        <v>106800</v>
      </c>
      <c r="Y2" s="71">
        <v>114150</v>
      </c>
      <c r="Z2" s="71">
        <v>121550</v>
      </c>
    </row>
    <row r="3" spans="1:26" ht="15.95" customHeight="1" x14ac:dyDescent="0.25">
      <c r="A3" s="70" t="s">
        <v>545</v>
      </c>
      <c r="B3" s="75" t="s">
        <v>546</v>
      </c>
      <c r="C3" s="71">
        <v>51950</v>
      </c>
      <c r="D3" s="71">
        <v>59400</v>
      </c>
      <c r="E3" s="71">
        <v>66800</v>
      </c>
      <c r="F3" s="71">
        <v>74200</v>
      </c>
      <c r="G3" s="71">
        <v>80150</v>
      </c>
      <c r="H3" s="71">
        <v>86100</v>
      </c>
      <c r="I3" s="71">
        <v>92050</v>
      </c>
      <c r="J3" s="71">
        <v>97950</v>
      </c>
      <c r="K3" s="71">
        <v>31150</v>
      </c>
      <c r="L3" s="71">
        <v>35600</v>
      </c>
      <c r="M3" s="71">
        <v>40050</v>
      </c>
      <c r="N3" s="71">
        <v>44500</v>
      </c>
      <c r="O3" s="71">
        <v>48100</v>
      </c>
      <c r="P3" s="71">
        <v>51650</v>
      </c>
      <c r="Q3" s="71">
        <v>55200</v>
      </c>
      <c r="R3" s="71">
        <v>58750</v>
      </c>
      <c r="S3" s="71">
        <v>82950</v>
      </c>
      <c r="T3" s="71">
        <v>94800</v>
      </c>
      <c r="U3" s="71">
        <v>106650</v>
      </c>
      <c r="V3" s="71">
        <v>118450</v>
      </c>
      <c r="W3" s="71">
        <v>127950</v>
      </c>
      <c r="X3" s="71">
        <v>137450</v>
      </c>
      <c r="Y3" s="71">
        <v>146900</v>
      </c>
      <c r="Z3" s="71">
        <v>156400</v>
      </c>
    </row>
    <row r="4" spans="1:26" ht="15.95" customHeight="1" x14ac:dyDescent="0.25">
      <c r="A4" s="70" t="s">
        <v>885</v>
      </c>
      <c r="B4" s="75" t="s">
        <v>886</v>
      </c>
      <c r="C4" s="71">
        <v>41450</v>
      </c>
      <c r="D4" s="71">
        <v>47350</v>
      </c>
      <c r="E4" s="71">
        <v>53250</v>
      </c>
      <c r="F4" s="71">
        <v>59150</v>
      </c>
      <c r="G4" s="71">
        <v>63900</v>
      </c>
      <c r="H4" s="71">
        <v>68650</v>
      </c>
      <c r="I4" s="71">
        <v>73350</v>
      </c>
      <c r="J4" s="71">
        <v>78100</v>
      </c>
      <c r="K4" s="71">
        <v>24850</v>
      </c>
      <c r="L4" s="71">
        <v>28400</v>
      </c>
      <c r="M4" s="71">
        <v>31950</v>
      </c>
      <c r="N4" s="71">
        <v>35500</v>
      </c>
      <c r="O4" s="71">
        <v>38350</v>
      </c>
      <c r="P4" s="71">
        <v>41200</v>
      </c>
      <c r="Q4" s="71">
        <v>45420</v>
      </c>
      <c r="R4" s="71">
        <v>50560</v>
      </c>
      <c r="S4" s="71">
        <v>66250</v>
      </c>
      <c r="T4" s="71">
        <v>75700</v>
      </c>
      <c r="U4" s="71">
        <v>85150</v>
      </c>
      <c r="V4" s="71">
        <v>94600</v>
      </c>
      <c r="W4" s="71">
        <v>102200</v>
      </c>
      <c r="X4" s="71">
        <v>109750</v>
      </c>
      <c r="Y4" s="71">
        <v>117350</v>
      </c>
      <c r="Z4" s="71">
        <v>124900</v>
      </c>
    </row>
    <row r="5" spans="1:26" ht="15.95" customHeight="1" x14ac:dyDescent="0.25">
      <c r="A5" s="70" t="s">
        <v>551</v>
      </c>
      <c r="B5" s="75" t="s">
        <v>552</v>
      </c>
      <c r="C5" s="71">
        <v>42700</v>
      </c>
      <c r="D5" s="71">
        <v>48800</v>
      </c>
      <c r="E5" s="71">
        <v>54900</v>
      </c>
      <c r="F5" s="71">
        <v>60950</v>
      </c>
      <c r="G5" s="71">
        <v>65850</v>
      </c>
      <c r="H5" s="71">
        <v>70750</v>
      </c>
      <c r="I5" s="71">
        <v>75600</v>
      </c>
      <c r="J5" s="71">
        <v>80500</v>
      </c>
      <c r="K5" s="71">
        <v>25600</v>
      </c>
      <c r="L5" s="71">
        <v>29250</v>
      </c>
      <c r="M5" s="71">
        <v>32900</v>
      </c>
      <c r="N5" s="71">
        <v>36550</v>
      </c>
      <c r="O5" s="71">
        <v>39500</v>
      </c>
      <c r="P5" s="71">
        <v>42400</v>
      </c>
      <c r="Q5" s="71">
        <v>45420</v>
      </c>
      <c r="R5" s="71">
        <v>50560</v>
      </c>
      <c r="S5" s="71">
        <v>66300</v>
      </c>
      <c r="T5" s="71">
        <v>75750</v>
      </c>
      <c r="U5" s="71">
        <v>85200</v>
      </c>
      <c r="V5" s="71">
        <v>94650</v>
      </c>
      <c r="W5" s="71">
        <v>102250</v>
      </c>
      <c r="X5" s="71">
        <v>109800</v>
      </c>
      <c r="Y5" s="71">
        <v>117400</v>
      </c>
      <c r="Z5" s="71">
        <v>124950</v>
      </c>
    </row>
    <row r="6" spans="1:26" ht="15.95" customHeight="1" x14ac:dyDescent="0.25">
      <c r="A6" s="70" t="s">
        <v>783</v>
      </c>
      <c r="B6" s="75" t="s">
        <v>784</v>
      </c>
      <c r="C6" s="71">
        <v>46350</v>
      </c>
      <c r="D6" s="71">
        <v>53000</v>
      </c>
      <c r="E6" s="71">
        <v>59600</v>
      </c>
      <c r="F6" s="71">
        <v>66200</v>
      </c>
      <c r="G6" s="71">
        <v>71500</v>
      </c>
      <c r="H6" s="71">
        <v>76800</v>
      </c>
      <c r="I6" s="71">
        <v>82100</v>
      </c>
      <c r="J6" s="71">
        <v>87400</v>
      </c>
      <c r="K6" s="71">
        <v>27800</v>
      </c>
      <c r="L6" s="71">
        <v>31800</v>
      </c>
      <c r="M6" s="71">
        <v>35750</v>
      </c>
      <c r="N6" s="71">
        <v>39700</v>
      </c>
      <c r="O6" s="71">
        <v>42900</v>
      </c>
      <c r="P6" s="71">
        <v>46100</v>
      </c>
      <c r="Q6" s="71">
        <v>49250</v>
      </c>
      <c r="R6" s="71">
        <v>52450</v>
      </c>
      <c r="S6" s="71">
        <v>66300</v>
      </c>
      <c r="T6" s="71">
        <v>75750</v>
      </c>
      <c r="U6" s="71">
        <v>85200</v>
      </c>
      <c r="V6" s="71">
        <v>94650</v>
      </c>
      <c r="W6" s="71">
        <v>102250</v>
      </c>
      <c r="X6" s="71">
        <v>109800</v>
      </c>
      <c r="Y6" s="71">
        <v>117400</v>
      </c>
      <c r="Z6" s="71">
        <v>124950</v>
      </c>
    </row>
    <row r="7" spans="1:26" ht="15.95" customHeight="1" x14ac:dyDescent="0.25">
      <c r="A7" s="70" t="s">
        <v>407</v>
      </c>
      <c r="B7" s="75" t="s">
        <v>408</v>
      </c>
      <c r="C7" s="71">
        <v>35850</v>
      </c>
      <c r="D7" s="71">
        <v>40950</v>
      </c>
      <c r="E7" s="71">
        <v>46050</v>
      </c>
      <c r="F7" s="71">
        <v>51150</v>
      </c>
      <c r="G7" s="71">
        <v>55250</v>
      </c>
      <c r="H7" s="71">
        <v>59350</v>
      </c>
      <c r="I7" s="72"/>
      <c r="J7" s="71">
        <v>67550</v>
      </c>
      <c r="K7" s="71">
        <v>21500</v>
      </c>
      <c r="L7" s="71">
        <v>24600</v>
      </c>
      <c r="M7" s="71">
        <v>27650</v>
      </c>
      <c r="N7" s="71">
        <v>30700</v>
      </c>
      <c r="O7" s="71">
        <v>35140</v>
      </c>
      <c r="P7" s="71">
        <v>40280</v>
      </c>
      <c r="Q7" s="72"/>
      <c r="R7" s="71">
        <v>50560</v>
      </c>
      <c r="S7" s="71">
        <v>57300</v>
      </c>
      <c r="T7" s="71">
        <v>65500</v>
      </c>
      <c r="U7" s="71">
        <v>73700</v>
      </c>
      <c r="V7" s="71">
        <v>81850</v>
      </c>
      <c r="W7" s="71">
        <v>88400</v>
      </c>
      <c r="X7" s="71">
        <v>94950</v>
      </c>
      <c r="Y7" s="72"/>
      <c r="Z7" s="71">
        <v>108050</v>
      </c>
    </row>
    <row r="8" spans="1:26" ht="15.95" customHeight="1" x14ac:dyDescent="0.25">
      <c r="A8" s="70" t="s">
        <v>483</v>
      </c>
      <c r="B8" s="75" t="s">
        <v>484</v>
      </c>
      <c r="C8" s="71">
        <v>35850</v>
      </c>
      <c r="D8" s="71">
        <v>41000</v>
      </c>
      <c r="E8" s="71">
        <v>46100</v>
      </c>
      <c r="F8" s="71">
        <v>51200</v>
      </c>
      <c r="G8" s="71">
        <v>55300</v>
      </c>
      <c r="H8" s="71">
        <v>59400</v>
      </c>
      <c r="I8" s="71">
        <v>63500</v>
      </c>
      <c r="J8" s="71">
        <v>67600</v>
      </c>
      <c r="K8" s="71">
        <v>21500</v>
      </c>
      <c r="L8" s="71">
        <v>24600</v>
      </c>
      <c r="M8" s="71">
        <v>27650</v>
      </c>
      <c r="N8" s="71">
        <v>30700</v>
      </c>
      <c r="O8" s="71">
        <v>35140</v>
      </c>
      <c r="P8" s="71">
        <v>40280</v>
      </c>
      <c r="Q8" s="71">
        <v>45420</v>
      </c>
      <c r="R8" s="71">
        <v>50560</v>
      </c>
      <c r="S8" s="71">
        <v>57350</v>
      </c>
      <c r="T8" s="71">
        <v>65550</v>
      </c>
      <c r="U8" s="71">
        <v>73750</v>
      </c>
      <c r="V8" s="71">
        <v>81900</v>
      </c>
      <c r="W8" s="71">
        <v>88500</v>
      </c>
      <c r="X8" s="71">
        <v>95050</v>
      </c>
      <c r="Y8" s="71">
        <v>101600</v>
      </c>
      <c r="Z8" s="71">
        <v>108150</v>
      </c>
    </row>
    <row r="9" spans="1:26" ht="15.95" customHeight="1" x14ac:dyDescent="0.25">
      <c r="A9" s="70" t="s">
        <v>487</v>
      </c>
      <c r="B9" s="75" t="s">
        <v>488</v>
      </c>
      <c r="C9" s="71">
        <v>41450</v>
      </c>
      <c r="D9" s="71">
        <v>47350</v>
      </c>
      <c r="E9" s="71">
        <v>53250</v>
      </c>
      <c r="F9" s="71">
        <v>59150</v>
      </c>
      <c r="G9" s="71">
        <v>63900</v>
      </c>
      <c r="H9" s="71">
        <v>68650</v>
      </c>
      <c r="I9" s="71">
        <v>73350</v>
      </c>
      <c r="J9" s="71">
        <v>78100</v>
      </c>
      <c r="K9" s="71">
        <v>24850</v>
      </c>
      <c r="L9" s="71">
        <v>28400</v>
      </c>
      <c r="M9" s="71">
        <v>31950</v>
      </c>
      <c r="N9" s="71">
        <v>35500</v>
      </c>
      <c r="O9" s="71">
        <v>38350</v>
      </c>
      <c r="P9" s="71">
        <v>41200</v>
      </c>
      <c r="Q9" s="71">
        <v>45420</v>
      </c>
      <c r="R9" s="71">
        <v>50560</v>
      </c>
      <c r="S9" s="71">
        <v>66250</v>
      </c>
      <c r="T9" s="71">
        <v>75700</v>
      </c>
      <c r="U9" s="71">
        <v>85150</v>
      </c>
      <c r="V9" s="71">
        <v>94600</v>
      </c>
      <c r="W9" s="71">
        <v>102200</v>
      </c>
      <c r="X9" s="71">
        <v>109750</v>
      </c>
      <c r="Y9" s="71">
        <v>117350</v>
      </c>
      <c r="Z9" s="71">
        <v>124900</v>
      </c>
    </row>
    <row r="10" spans="1:26" ht="15.95" customHeight="1" x14ac:dyDescent="0.25">
      <c r="A10" s="70" t="s">
        <v>477</v>
      </c>
      <c r="B10" s="75" t="s">
        <v>478</v>
      </c>
      <c r="C10" s="71">
        <v>34900</v>
      </c>
      <c r="D10" s="71">
        <v>39850</v>
      </c>
      <c r="E10" s="71">
        <v>44850</v>
      </c>
      <c r="F10" s="71">
        <v>49800</v>
      </c>
      <c r="G10" s="71">
        <v>53800</v>
      </c>
      <c r="H10" s="71">
        <v>57800</v>
      </c>
      <c r="I10" s="71">
        <v>61800</v>
      </c>
      <c r="J10" s="72"/>
      <c r="K10" s="71">
        <v>21000</v>
      </c>
      <c r="L10" s="71">
        <v>24000</v>
      </c>
      <c r="M10" s="71">
        <v>27000</v>
      </c>
      <c r="N10" s="71">
        <v>30000</v>
      </c>
      <c r="O10" s="71">
        <v>35140</v>
      </c>
      <c r="P10" s="71">
        <v>40280</v>
      </c>
      <c r="Q10" s="71">
        <v>45420</v>
      </c>
      <c r="R10" s="72"/>
      <c r="S10" s="71">
        <v>55800</v>
      </c>
      <c r="T10" s="71">
        <v>63800</v>
      </c>
      <c r="U10" s="71">
        <v>71750</v>
      </c>
      <c r="V10" s="71">
        <v>79700</v>
      </c>
      <c r="W10" s="71">
        <v>86100</v>
      </c>
      <c r="X10" s="71">
        <v>92500</v>
      </c>
      <c r="Y10" s="71">
        <v>98850</v>
      </c>
      <c r="Z10" s="72"/>
    </row>
    <row r="11" spans="1:26" ht="15.95" customHeight="1" x14ac:dyDescent="0.25">
      <c r="A11" s="70" t="s">
        <v>619</v>
      </c>
      <c r="B11" s="75" t="s">
        <v>620</v>
      </c>
      <c r="C11" s="71">
        <v>34900</v>
      </c>
      <c r="D11" s="71">
        <v>39850</v>
      </c>
      <c r="E11" s="71">
        <v>44850</v>
      </c>
      <c r="F11" s="71">
        <v>49800</v>
      </c>
      <c r="G11" s="71">
        <v>53800</v>
      </c>
      <c r="H11" s="71">
        <v>57800</v>
      </c>
      <c r="I11" s="71">
        <v>61800</v>
      </c>
      <c r="J11" s="71">
        <v>65750</v>
      </c>
      <c r="K11" s="71">
        <v>21000</v>
      </c>
      <c r="L11" s="71">
        <v>24000</v>
      </c>
      <c r="M11" s="71">
        <v>27000</v>
      </c>
      <c r="N11" s="71">
        <v>30000</v>
      </c>
      <c r="O11" s="71">
        <v>35140</v>
      </c>
      <c r="P11" s="71">
        <v>40280</v>
      </c>
      <c r="Q11" s="71">
        <v>45420</v>
      </c>
      <c r="R11" s="71">
        <v>50560</v>
      </c>
      <c r="S11" s="71">
        <v>55800</v>
      </c>
      <c r="T11" s="71">
        <v>63800</v>
      </c>
      <c r="U11" s="71">
        <v>71750</v>
      </c>
      <c r="V11" s="71">
        <v>79700</v>
      </c>
      <c r="W11" s="71">
        <v>86100</v>
      </c>
      <c r="X11" s="71">
        <v>92500</v>
      </c>
      <c r="Y11" s="71">
        <v>98850</v>
      </c>
      <c r="Z11" s="71">
        <v>105250</v>
      </c>
    </row>
    <row r="12" spans="1:26" ht="15.95" customHeight="1" x14ac:dyDescent="0.25">
      <c r="A12" s="70" t="s">
        <v>675</v>
      </c>
      <c r="B12" s="75" t="s">
        <v>676</v>
      </c>
      <c r="C12" s="71">
        <v>34900</v>
      </c>
      <c r="D12" s="71">
        <v>39850</v>
      </c>
      <c r="E12" s="71">
        <v>44850</v>
      </c>
      <c r="F12" s="71">
        <v>49800</v>
      </c>
      <c r="G12" s="71">
        <v>53800</v>
      </c>
      <c r="H12" s="71">
        <v>57800</v>
      </c>
      <c r="I12" s="71">
        <v>61800</v>
      </c>
      <c r="J12" s="71">
        <v>65750</v>
      </c>
      <c r="K12" s="71">
        <v>21000</v>
      </c>
      <c r="L12" s="71">
        <v>24000</v>
      </c>
      <c r="M12" s="71">
        <v>27000</v>
      </c>
      <c r="N12" s="71">
        <v>30000</v>
      </c>
      <c r="O12" s="71">
        <v>35140</v>
      </c>
      <c r="P12" s="71">
        <v>40280</v>
      </c>
      <c r="Q12" s="71">
        <v>45420</v>
      </c>
      <c r="R12" s="71">
        <v>50560</v>
      </c>
      <c r="S12" s="71">
        <v>55800</v>
      </c>
      <c r="T12" s="71">
        <v>63800</v>
      </c>
      <c r="U12" s="71">
        <v>71750</v>
      </c>
      <c r="V12" s="71">
        <v>79700</v>
      </c>
      <c r="W12" s="71">
        <v>86100</v>
      </c>
      <c r="X12" s="71">
        <v>92500</v>
      </c>
      <c r="Y12" s="71">
        <v>98850</v>
      </c>
      <c r="Z12" s="71">
        <v>105250</v>
      </c>
    </row>
    <row r="13" spans="1:26" ht="15.95" customHeight="1" x14ac:dyDescent="0.25">
      <c r="A13" s="70" t="s">
        <v>1021</v>
      </c>
      <c r="B13" s="75" t="s">
        <v>1022</v>
      </c>
      <c r="C13" s="71">
        <v>40950</v>
      </c>
      <c r="D13" s="71">
        <v>46800</v>
      </c>
      <c r="E13" s="71">
        <v>52650</v>
      </c>
      <c r="F13" s="71">
        <v>58500</v>
      </c>
      <c r="G13" s="71">
        <v>63200</v>
      </c>
      <c r="H13" s="71">
        <v>67900</v>
      </c>
      <c r="I13" s="71">
        <v>72550</v>
      </c>
      <c r="J13" s="71">
        <v>77250</v>
      </c>
      <c r="K13" s="71">
        <v>24600</v>
      </c>
      <c r="L13" s="71">
        <v>28100</v>
      </c>
      <c r="M13" s="71">
        <v>31600</v>
      </c>
      <c r="N13" s="71">
        <v>35100</v>
      </c>
      <c r="O13" s="71">
        <v>37950</v>
      </c>
      <c r="P13" s="71">
        <v>40750</v>
      </c>
      <c r="Q13" s="71">
        <v>45420</v>
      </c>
      <c r="R13" s="71">
        <v>50560</v>
      </c>
      <c r="S13" s="71">
        <v>65550</v>
      </c>
      <c r="T13" s="71">
        <v>74900</v>
      </c>
      <c r="U13" s="71">
        <v>84250</v>
      </c>
      <c r="V13" s="71">
        <v>93600</v>
      </c>
      <c r="W13" s="71">
        <v>101100</v>
      </c>
      <c r="X13" s="71">
        <v>108600</v>
      </c>
      <c r="Y13" s="71">
        <v>116100</v>
      </c>
      <c r="Z13" s="71">
        <v>123600</v>
      </c>
    </row>
    <row r="14" spans="1:26" ht="15.95" customHeight="1" x14ac:dyDescent="0.25">
      <c r="A14" s="70" t="s">
        <v>1011</v>
      </c>
      <c r="B14" s="75" t="s">
        <v>1012</v>
      </c>
      <c r="C14" s="71">
        <v>37150</v>
      </c>
      <c r="D14" s="71">
        <v>42450</v>
      </c>
      <c r="E14" s="71">
        <v>47750</v>
      </c>
      <c r="F14" s="71">
        <v>53050</v>
      </c>
      <c r="G14" s="71">
        <v>57300</v>
      </c>
      <c r="H14" s="71">
        <v>61550</v>
      </c>
      <c r="I14" s="71">
        <v>65800</v>
      </c>
      <c r="J14" s="71">
        <v>70050</v>
      </c>
      <c r="K14" s="71">
        <v>22300</v>
      </c>
      <c r="L14" s="71">
        <v>25500</v>
      </c>
      <c r="M14" s="71">
        <v>28700</v>
      </c>
      <c r="N14" s="71">
        <v>31850</v>
      </c>
      <c r="O14" s="71">
        <v>35140</v>
      </c>
      <c r="P14" s="71">
        <v>40280</v>
      </c>
      <c r="Q14" s="71">
        <v>45420</v>
      </c>
      <c r="R14" s="71">
        <v>50560</v>
      </c>
      <c r="S14" s="71">
        <v>59400</v>
      </c>
      <c r="T14" s="71">
        <v>67900</v>
      </c>
      <c r="U14" s="71">
        <v>76400</v>
      </c>
      <c r="V14" s="71">
        <v>84850</v>
      </c>
      <c r="W14" s="71">
        <v>91650</v>
      </c>
      <c r="X14" s="71">
        <v>98450</v>
      </c>
      <c r="Y14" s="71">
        <v>105250</v>
      </c>
      <c r="Z14" s="71">
        <v>112050</v>
      </c>
    </row>
    <row r="16" spans="1:26" ht="15.95" customHeight="1" x14ac:dyDescent="0.25">
      <c r="A16" s="69" t="s">
        <v>339</v>
      </c>
      <c r="B16" s="77" t="s">
        <v>340</v>
      </c>
      <c r="C16" s="69" t="s">
        <v>346</v>
      </c>
      <c r="D16" s="69" t="s">
        <v>347</v>
      </c>
      <c r="E16" s="69" t="s">
        <v>348</v>
      </c>
      <c r="F16" s="69" t="s">
        <v>349</v>
      </c>
      <c r="G16" s="69" t="s">
        <v>350</v>
      </c>
      <c r="H16" s="69" t="s">
        <v>351</v>
      </c>
      <c r="I16" s="69" t="s">
        <v>352</v>
      </c>
      <c r="J16" s="69" t="s">
        <v>353</v>
      </c>
      <c r="K16" s="69" t="s">
        <v>354</v>
      </c>
      <c r="L16" s="69" t="s">
        <v>355</v>
      </c>
      <c r="M16" s="69" t="s">
        <v>356</v>
      </c>
      <c r="N16" s="69" t="s">
        <v>357</v>
      </c>
      <c r="O16" s="69" t="s">
        <v>358</v>
      </c>
      <c r="P16" s="69" t="s">
        <v>359</v>
      </c>
      <c r="Q16" s="69" t="s">
        <v>360</v>
      </c>
      <c r="R16" s="69" t="s">
        <v>361</v>
      </c>
      <c r="S16" s="69" t="s">
        <v>362</v>
      </c>
      <c r="T16" s="69" t="s">
        <v>363</v>
      </c>
      <c r="U16" s="69" t="s">
        <v>364</v>
      </c>
      <c r="V16" s="69" t="s">
        <v>365</v>
      </c>
      <c r="W16" s="69" t="s">
        <v>366</v>
      </c>
      <c r="X16" s="69" t="s">
        <v>367</v>
      </c>
      <c r="Y16" s="69" t="s">
        <v>368</v>
      </c>
      <c r="Z16" s="69" t="s">
        <v>369</v>
      </c>
    </row>
    <row r="17" spans="1:26" ht="15.95" customHeight="1" x14ac:dyDescent="0.25">
      <c r="A17" s="70" t="s">
        <v>373</v>
      </c>
      <c r="B17" s="75" t="s">
        <v>374</v>
      </c>
      <c r="C17" s="71">
        <v>40300</v>
      </c>
      <c r="D17" s="71">
        <v>46050</v>
      </c>
      <c r="E17" s="71">
        <v>51800</v>
      </c>
      <c r="F17" s="71">
        <v>57550</v>
      </c>
      <c r="G17" s="71">
        <v>62200</v>
      </c>
      <c r="H17" s="71">
        <v>66800</v>
      </c>
      <c r="I17" s="71">
        <v>71400</v>
      </c>
      <c r="J17" s="71">
        <v>76000</v>
      </c>
      <c r="K17" s="71">
        <v>24200</v>
      </c>
      <c r="L17" s="71">
        <v>27650</v>
      </c>
      <c r="M17" s="71">
        <v>31100</v>
      </c>
      <c r="N17" s="71">
        <v>34550</v>
      </c>
      <c r="O17" s="71">
        <v>37350</v>
      </c>
      <c r="P17" s="71">
        <v>40280</v>
      </c>
      <c r="Q17" s="71">
        <v>45420</v>
      </c>
      <c r="R17" s="71">
        <v>50560</v>
      </c>
      <c r="S17" s="71">
        <v>64450</v>
      </c>
      <c r="T17" s="71">
        <v>73650</v>
      </c>
      <c r="U17" s="71">
        <v>82850</v>
      </c>
      <c r="V17" s="71">
        <v>92050</v>
      </c>
      <c r="W17" s="71">
        <v>99450</v>
      </c>
      <c r="X17" s="71">
        <v>106800</v>
      </c>
      <c r="Y17" s="71">
        <v>114150</v>
      </c>
      <c r="Z17" s="71">
        <v>121550</v>
      </c>
    </row>
    <row r="18" spans="1:26" ht="15.95" customHeight="1" x14ac:dyDescent="0.25">
      <c r="A18" s="70" t="s">
        <v>545</v>
      </c>
      <c r="B18" s="75" t="s">
        <v>546</v>
      </c>
      <c r="C18" s="71">
        <v>51950</v>
      </c>
      <c r="D18" s="71">
        <v>59400</v>
      </c>
      <c r="E18" s="71">
        <v>66800</v>
      </c>
      <c r="F18" s="71">
        <v>74200</v>
      </c>
      <c r="G18" s="71">
        <v>80150</v>
      </c>
      <c r="H18" s="71">
        <v>86100</v>
      </c>
      <c r="I18" s="71">
        <v>92050</v>
      </c>
      <c r="J18" s="71">
        <v>97950</v>
      </c>
      <c r="K18" s="71">
        <v>31150</v>
      </c>
      <c r="L18" s="71">
        <v>35600</v>
      </c>
      <c r="M18" s="71">
        <v>40050</v>
      </c>
      <c r="N18" s="71">
        <v>44500</v>
      </c>
      <c r="O18" s="71">
        <v>48100</v>
      </c>
      <c r="P18" s="71">
        <v>51650</v>
      </c>
      <c r="Q18" s="71">
        <v>55200</v>
      </c>
      <c r="R18" s="71">
        <v>58750</v>
      </c>
      <c r="S18" s="71">
        <v>82950</v>
      </c>
      <c r="T18" s="71">
        <v>94800</v>
      </c>
      <c r="U18" s="71">
        <v>106650</v>
      </c>
      <c r="V18" s="71">
        <v>118450</v>
      </c>
      <c r="W18" s="71">
        <v>127950</v>
      </c>
      <c r="X18" s="71">
        <v>137450</v>
      </c>
      <c r="Y18" s="71">
        <v>146900</v>
      </c>
      <c r="Z18" s="71">
        <v>156400</v>
      </c>
    </row>
    <row r="19" spans="1:26" ht="15.95" customHeight="1" x14ac:dyDescent="0.25">
      <c r="A19" s="70" t="s">
        <v>885</v>
      </c>
      <c r="B19" s="75" t="s">
        <v>886</v>
      </c>
      <c r="C19" s="71">
        <v>41450</v>
      </c>
      <c r="D19" s="71">
        <v>47350</v>
      </c>
      <c r="E19" s="71">
        <v>53250</v>
      </c>
      <c r="F19" s="71">
        <v>59150</v>
      </c>
      <c r="G19" s="71">
        <v>63900</v>
      </c>
      <c r="H19" s="71">
        <v>68650</v>
      </c>
      <c r="I19" s="71">
        <v>73350</v>
      </c>
      <c r="J19" s="71">
        <v>78100</v>
      </c>
      <c r="K19" s="71">
        <v>24850</v>
      </c>
      <c r="L19" s="71">
        <v>28400</v>
      </c>
      <c r="M19" s="71">
        <v>31950</v>
      </c>
      <c r="N19" s="71">
        <v>35500</v>
      </c>
      <c r="O19" s="71">
        <v>38350</v>
      </c>
      <c r="P19" s="71">
        <v>41200</v>
      </c>
      <c r="Q19" s="71">
        <v>45420</v>
      </c>
      <c r="R19" s="71">
        <v>50560</v>
      </c>
      <c r="S19" s="71">
        <v>66250</v>
      </c>
      <c r="T19" s="71">
        <v>75700</v>
      </c>
      <c r="U19" s="71">
        <v>85150</v>
      </c>
      <c r="V19" s="71">
        <v>94600</v>
      </c>
      <c r="W19" s="71">
        <v>102200</v>
      </c>
      <c r="X19" s="71">
        <v>109750</v>
      </c>
      <c r="Y19" s="71">
        <v>117350</v>
      </c>
      <c r="Z19" s="71">
        <v>124900</v>
      </c>
    </row>
    <row r="20" spans="1:26" ht="15.95" customHeight="1" x14ac:dyDescent="0.25">
      <c r="A20" s="70" t="s">
        <v>551</v>
      </c>
      <c r="B20" s="75" t="s">
        <v>552</v>
      </c>
      <c r="C20" s="71">
        <v>42700</v>
      </c>
      <c r="D20" s="71">
        <v>48800</v>
      </c>
      <c r="E20" s="71">
        <v>54900</v>
      </c>
      <c r="F20" s="71">
        <v>60950</v>
      </c>
      <c r="G20" s="71">
        <v>65850</v>
      </c>
      <c r="H20" s="71">
        <v>70750</v>
      </c>
      <c r="I20" s="71">
        <v>75600</v>
      </c>
      <c r="J20" s="71">
        <v>80500</v>
      </c>
      <c r="K20" s="71">
        <v>25600</v>
      </c>
      <c r="L20" s="71">
        <v>29250</v>
      </c>
      <c r="M20" s="71">
        <v>32900</v>
      </c>
      <c r="N20" s="71">
        <v>36550</v>
      </c>
      <c r="O20" s="71">
        <v>39500</v>
      </c>
      <c r="P20" s="71">
        <v>42400</v>
      </c>
      <c r="Q20" s="71">
        <v>45420</v>
      </c>
      <c r="R20" s="71">
        <v>50560</v>
      </c>
      <c r="S20" s="71">
        <v>66300</v>
      </c>
      <c r="T20" s="71">
        <v>75750</v>
      </c>
      <c r="U20" s="71">
        <v>85200</v>
      </c>
      <c r="V20" s="71">
        <v>94650</v>
      </c>
      <c r="W20" s="71">
        <v>102250</v>
      </c>
      <c r="X20" s="71">
        <v>109800</v>
      </c>
      <c r="Y20" s="71">
        <v>117400</v>
      </c>
      <c r="Z20" s="71">
        <v>124950</v>
      </c>
    </row>
    <row r="21" spans="1:26" ht="15.95" customHeight="1" x14ac:dyDescent="0.25">
      <c r="A21" s="70" t="s">
        <v>783</v>
      </c>
      <c r="B21" s="75" t="s">
        <v>784</v>
      </c>
      <c r="C21" s="71">
        <v>46350</v>
      </c>
      <c r="D21" s="71">
        <v>53000</v>
      </c>
      <c r="E21" s="71">
        <v>59600</v>
      </c>
      <c r="F21" s="71">
        <v>66200</v>
      </c>
      <c r="G21" s="71">
        <v>71500</v>
      </c>
      <c r="H21" s="71">
        <v>76800</v>
      </c>
      <c r="I21" s="71">
        <v>82100</v>
      </c>
      <c r="J21" s="71">
        <v>87400</v>
      </c>
      <c r="K21" s="71">
        <v>27800</v>
      </c>
      <c r="L21" s="71">
        <v>31800</v>
      </c>
      <c r="M21" s="71">
        <v>35750</v>
      </c>
      <c r="N21" s="71">
        <v>39700</v>
      </c>
      <c r="O21" s="71">
        <v>42900</v>
      </c>
      <c r="P21" s="71">
        <v>46100</v>
      </c>
      <c r="Q21" s="71">
        <v>49250</v>
      </c>
      <c r="R21" s="71">
        <v>52450</v>
      </c>
      <c r="S21" s="71">
        <v>66300</v>
      </c>
      <c r="T21" s="71">
        <v>75750</v>
      </c>
      <c r="U21" s="71">
        <v>85200</v>
      </c>
      <c r="V21" s="71">
        <v>94650</v>
      </c>
      <c r="W21" s="71">
        <v>102250</v>
      </c>
      <c r="X21" s="71">
        <v>109800</v>
      </c>
      <c r="Y21" s="71">
        <v>117400</v>
      </c>
      <c r="Z21" s="71">
        <v>124950</v>
      </c>
    </row>
    <row r="22" spans="1:26" ht="15.95" customHeight="1" x14ac:dyDescent="0.25">
      <c r="A22" s="70" t="s">
        <v>407</v>
      </c>
      <c r="B22" s="75" t="s">
        <v>408</v>
      </c>
      <c r="C22" s="71">
        <v>35850</v>
      </c>
      <c r="D22" s="71">
        <v>40950</v>
      </c>
      <c r="E22" s="71">
        <v>46050</v>
      </c>
      <c r="F22" s="71">
        <v>51150</v>
      </c>
      <c r="G22" s="71">
        <v>55250</v>
      </c>
      <c r="H22" s="71">
        <v>59350</v>
      </c>
      <c r="I22" s="71">
        <v>63450</v>
      </c>
      <c r="J22" s="71">
        <v>67550</v>
      </c>
      <c r="K22" s="71">
        <v>21500</v>
      </c>
      <c r="L22" s="71">
        <v>24600</v>
      </c>
      <c r="M22" s="71">
        <v>27650</v>
      </c>
      <c r="N22" s="71">
        <v>30700</v>
      </c>
      <c r="O22" s="71">
        <v>35140</v>
      </c>
      <c r="P22" s="71">
        <v>40280</v>
      </c>
      <c r="Q22" s="71">
        <v>45420</v>
      </c>
      <c r="R22" s="71">
        <v>50560</v>
      </c>
      <c r="S22" s="71">
        <v>57300</v>
      </c>
      <c r="T22" s="71">
        <v>65500</v>
      </c>
      <c r="U22" s="71">
        <v>73700</v>
      </c>
      <c r="V22" s="71">
        <v>81850</v>
      </c>
      <c r="W22" s="71">
        <v>88400</v>
      </c>
      <c r="X22" s="71">
        <v>94950</v>
      </c>
      <c r="Y22" s="71">
        <v>101500</v>
      </c>
      <c r="Z22" s="71">
        <v>108050</v>
      </c>
    </row>
    <row r="23" spans="1:26" ht="15.95" customHeight="1" x14ac:dyDescent="0.25">
      <c r="A23" s="70" t="s">
        <v>483</v>
      </c>
      <c r="B23" s="75" t="s">
        <v>484</v>
      </c>
      <c r="C23" s="71">
        <v>35850</v>
      </c>
      <c r="D23" s="71">
        <v>41000</v>
      </c>
      <c r="E23" s="71">
        <v>46100</v>
      </c>
      <c r="F23" s="71">
        <v>51200</v>
      </c>
      <c r="G23" s="71">
        <v>55300</v>
      </c>
      <c r="H23" s="71">
        <v>59400</v>
      </c>
      <c r="I23" s="71">
        <v>63500</v>
      </c>
      <c r="J23" s="71">
        <v>67600</v>
      </c>
      <c r="K23" s="71">
        <v>21500</v>
      </c>
      <c r="L23" s="71">
        <v>24600</v>
      </c>
      <c r="M23" s="71">
        <v>27650</v>
      </c>
      <c r="N23" s="71">
        <v>30700</v>
      </c>
      <c r="O23" s="71">
        <v>35140</v>
      </c>
      <c r="P23" s="71">
        <v>40280</v>
      </c>
      <c r="Q23" s="71">
        <v>45420</v>
      </c>
      <c r="R23" s="71">
        <v>50560</v>
      </c>
      <c r="S23" s="71">
        <v>57350</v>
      </c>
      <c r="T23" s="71">
        <v>65550</v>
      </c>
      <c r="U23" s="71">
        <v>73750</v>
      </c>
      <c r="V23" s="71">
        <v>81900</v>
      </c>
      <c r="W23" s="71">
        <v>88500</v>
      </c>
      <c r="X23" s="71">
        <v>95050</v>
      </c>
      <c r="Y23" s="71">
        <v>101600</v>
      </c>
      <c r="Z23" s="71">
        <v>108150</v>
      </c>
    </row>
    <row r="24" spans="1:26" ht="15.95" customHeight="1" x14ac:dyDescent="0.25">
      <c r="A24" s="70" t="s">
        <v>487</v>
      </c>
      <c r="B24" s="75" t="s">
        <v>488</v>
      </c>
      <c r="C24" s="71">
        <v>41450</v>
      </c>
      <c r="D24" s="71">
        <v>47350</v>
      </c>
      <c r="E24" s="71">
        <v>53250</v>
      </c>
      <c r="F24" s="71">
        <v>59150</v>
      </c>
      <c r="G24" s="71">
        <v>63900</v>
      </c>
      <c r="H24" s="71">
        <v>68650</v>
      </c>
      <c r="I24" s="71">
        <v>73350</v>
      </c>
      <c r="J24" s="71">
        <v>78100</v>
      </c>
      <c r="K24" s="71">
        <v>24850</v>
      </c>
      <c r="L24" s="71">
        <v>28400</v>
      </c>
      <c r="M24" s="71">
        <v>31950</v>
      </c>
      <c r="N24" s="71">
        <v>35500</v>
      </c>
      <c r="O24" s="71">
        <v>38350</v>
      </c>
      <c r="P24" s="71">
        <v>41200</v>
      </c>
      <c r="Q24" s="71">
        <v>45420</v>
      </c>
      <c r="R24" s="71">
        <v>50560</v>
      </c>
      <c r="S24" s="71">
        <v>66250</v>
      </c>
      <c r="T24" s="71">
        <v>75700</v>
      </c>
      <c r="U24" s="71">
        <v>85150</v>
      </c>
      <c r="V24" s="71">
        <v>94600</v>
      </c>
      <c r="W24" s="71">
        <v>102200</v>
      </c>
      <c r="X24" s="71">
        <v>109750</v>
      </c>
      <c r="Y24" s="71">
        <v>117350</v>
      </c>
      <c r="Z24" s="71">
        <v>124900</v>
      </c>
    </row>
    <row r="25" spans="1:26" ht="15.95" customHeight="1" x14ac:dyDescent="0.25">
      <c r="A25" s="70" t="s">
        <v>477</v>
      </c>
      <c r="B25" s="75" t="s">
        <v>478</v>
      </c>
      <c r="C25" s="71">
        <v>34900</v>
      </c>
      <c r="D25" s="71">
        <v>39850</v>
      </c>
      <c r="E25" s="71">
        <v>44850</v>
      </c>
      <c r="F25" s="71">
        <v>49800</v>
      </c>
      <c r="G25" s="71">
        <v>53800</v>
      </c>
      <c r="H25" s="71">
        <v>57800</v>
      </c>
      <c r="I25" s="71">
        <v>61800</v>
      </c>
      <c r="J25" s="71">
        <v>65750</v>
      </c>
      <c r="K25" s="71">
        <v>20950</v>
      </c>
      <c r="L25" s="71">
        <v>23950</v>
      </c>
      <c r="M25" s="71">
        <v>26950</v>
      </c>
      <c r="N25" s="71">
        <v>30000</v>
      </c>
      <c r="O25" s="71">
        <v>35140</v>
      </c>
      <c r="P25" s="71">
        <v>40280</v>
      </c>
      <c r="Q25" s="71">
        <v>45420</v>
      </c>
      <c r="R25" s="71">
        <v>50560</v>
      </c>
      <c r="S25" s="71">
        <v>55800</v>
      </c>
      <c r="T25" s="71">
        <v>63800</v>
      </c>
      <c r="U25" s="71">
        <v>71750</v>
      </c>
      <c r="V25" s="71">
        <v>79700</v>
      </c>
      <c r="W25" s="71">
        <v>86100</v>
      </c>
      <c r="X25" s="71">
        <v>92500</v>
      </c>
      <c r="Y25" s="71">
        <v>98850</v>
      </c>
      <c r="Z25" s="71">
        <v>105250</v>
      </c>
    </row>
    <row r="26" spans="1:26" ht="15.95" customHeight="1" x14ac:dyDescent="0.25">
      <c r="A26" s="70" t="s">
        <v>619</v>
      </c>
      <c r="B26" s="75" t="s">
        <v>620</v>
      </c>
      <c r="C26" s="71">
        <v>34900</v>
      </c>
      <c r="D26" s="71">
        <v>39850</v>
      </c>
      <c r="E26" s="71">
        <v>44850</v>
      </c>
      <c r="F26" s="71">
        <v>49800</v>
      </c>
      <c r="G26" s="71">
        <v>53800</v>
      </c>
      <c r="H26" s="71">
        <v>57800</v>
      </c>
      <c r="I26" s="71">
        <v>61800</v>
      </c>
      <c r="J26" s="71">
        <v>65750</v>
      </c>
      <c r="K26" s="71">
        <v>20950</v>
      </c>
      <c r="L26" s="71">
        <v>23950</v>
      </c>
      <c r="M26" s="71">
        <v>26950</v>
      </c>
      <c r="N26" s="71">
        <v>30000</v>
      </c>
      <c r="O26" s="71">
        <v>35140</v>
      </c>
      <c r="P26" s="71">
        <v>40280</v>
      </c>
      <c r="Q26" s="71">
        <v>45420</v>
      </c>
      <c r="R26" s="71">
        <v>50560</v>
      </c>
      <c r="S26" s="71">
        <v>55800</v>
      </c>
      <c r="T26" s="71">
        <v>63800</v>
      </c>
      <c r="U26" s="71">
        <v>71750</v>
      </c>
      <c r="V26" s="71">
        <v>79700</v>
      </c>
      <c r="W26" s="71">
        <v>86100</v>
      </c>
      <c r="X26" s="71">
        <v>92500</v>
      </c>
      <c r="Y26" s="71">
        <v>98850</v>
      </c>
      <c r="Z26" s="71">
        <v>105250</v>
      </c>
    </row>
    <row r="27" spans="1:26" ht="15.95" customHeight="1" x14ac:dyDescent="0.25">
      <c r="A27" s="70" t="s">
        <v>675</v>
      </c>
      <c r="B27" s="75" t="s">
        <v>676</v>
      </c>
      <c r="C27" s="71">
        <v>34900</v>
      </c>
      <c r="D27" s="71">
        <v>39850</v>
      </c>
      <c r="E27" s="71">
        <v>44850</v>
      </c>
      <c r="F27" s="71">
        <v>49800</v>
      </c>
      <c r="G27" s="71">
        <v>53800</v>
      </c>
      <c r="H27" s="71">
        <v>57800</v>
      </c>
      <c r="I27" s="71">
        <v>61800</v>
      </c>
      <c r="J27" s="71">
        <v>65750</v>
      </c>
      <c r="K27" s="71">
        <v>20950</v>
      </c>
      <c r="L27" s="71">
        <v>23950</v>
      </c>
      <c r="M27" s="71">
        <v>26950</v>
      </c>
      <c r="N27" s="71">
        <v>30000</v>
      </c>
      <c r="O27" s="71">
        <v>35140</v>
      </c>
      <c r="P27" s="71">
        <v>40280</v>
      </c>
      <c r="Q27" s="71">
        <v>45420</v>
      </c>
      <c r="R27" s="71">
        <v>50560</v>
      </c>
      <c r="S27" s="71">
        <v>55800</v>
      </c>
      <c r="T27" s="71">
        <v>63800</v>
      </c>
      <c r="U27" s="71">
        <v>71750</v>
      </c>
      <c r="V27" s="71">
        <v>79700</v>
      </c>
      <c r="W27" s="71">
        <v>86100</v>
      </c>
      <c r="X27" s="71">
        <v>92500</v>
      </c>
      <c r="Y27" s="71">
        <v>98850</v>
      </c>
      <c r="Z27" s="71">
        <v>105250</v>
      </c>
    </row>
    <row r="28" spans="1:26" ht="15.95" customHeight="1" x14ac:dyDescent="0.25">
      <c r="A28" s="70" t="s">
        <v>1021</v>
      </c>
      <c r="B28" s="75" t="s">
        <v>1022</v>
      </c>
      <c r="C28" s="71">
        <v>40950</v>
      </c>
      <c r="D28" s="71">
        <v>46800</v>
      </c>
      <c r="E28" s="71">
        <v>52650</v>
      </c>
      <c r="F28" s="71">
        <v>58500</v>
      </c>
      <c r="G28" s="71">
        <v>63200</v>
      </c>
      <c r="H28" s="71">
        <v>67900</v>
      </c>
      <c r="I28" s="71">
        <v>72550</v>
      </c>
      <c r="J28" s="71">
        <v>77250</v>
      </c>
      <c r="K28" s="71">
        <v>24600</v>
      </c>
      <c r="L28" s="71">
        <v>28100</v>
      </c>
      <c r="M28" s="71">
        <v>31600</v>
      </c>
      <c r="N28" s="71">
        <v>35100</v>
      </c>
      <c r="O28" s="71">
        <v>37950</v>
      </c>
      <c r="P28" s="71">
        <v>40750</v>
      </c>
      <c r="Q28" s="71">
        <v>45420</v>
      </c>
      <c r="R28" s="71">
        <v>50560</v>
      </c>
      <c r="S28" s="71">
        <v>65550</v>
      </c>
      <c r="T28" s="71">
        <v>74900</v>
      </c>
      <c r="U28" s="71">
        <v>84250</v>
      </c>
      <c r="V28" s="71">
        <v>93600</v>
      </c>
      <c r="W28" s="71">
        <v>101100</v>
      </c>
      <c r="X28" s="71">
        <v>108600</v>
      </c>
      <c r="Y28" s="71">
        <v>116100</v>
      </c>
      <c r="Z28" s="71">
        <v>123600</v>
      </c>
    </row>
    <row r="29" spans="1:26" ht="15.95" customHeight="1" x14ac:dyDescent="0.25">
      <c r="A29" s="70" t="s">
        <v>1011</v>
      </c>
      <c r="B29" s="75" t="s">
        <v>1012</v>
      </c>
      <c r="C29" s="71">
        <v>37150</v>
      </c>
      <c r="D29" s="71">
        <v>42450</v>
      </c>
      <c r="E29" s="71">
        <v>47750</v>
      </c>
      <c r="F29" s="71">
        <v>53050</v>
      </c>
      <c r="G29" s="71">
        <v>57300</v>
      </c>
      <c r="H29" s="71">
        <v>61550</v>
      </c>
      <c r="I29" s="71">
        <v>65800</v>
      </c>
      <c r="J29" s="71">
        <v>70050</v>
      </c>
      <c r="K29" s="71">
        <v>22300</v>
      </c>
      <c r="L29" s="71">
        <v>25500</v>
      </c>
      <c r="M29" s="71">
        <v>28700</v>
      </c>
      <c r="N29" s="71">
        <v>31850</v>
      </c>
      <c r="O29" s="71">
        <v>35140</v>
      </c>
      <c r="P29" s="71">
        <v>40280</v>
      </c>
      <c r="Q29" s="71">
        <v>45420</v>
      </c>
      <c r="R29" s="71">
        <v>50560</v>
      </c>
      <c r="S29" s="71">
        <v>59400</v>
      </c>
      <c r="T29" s="71">
        <v>67900</v>
      </c>
      <c r="U29" s="71">
        <v>76400</v>
      </c>
      <c r="V29" s="71">
        <v>84850</v>
      </c>
      <c r="W29" s="71">
        <v>91650</v>
      </c>
      <c r="X29" s="71">
        <v>98450</v>
      </c>
      <c r="Y29" s="71">
        <v>105250</v>
      </c>
      <c r="Z29" s="71">
        <v>112050</v>
      </c>
    </row>
    <row r="30" spans="1:26" ht="15.95" customHeight="1" x14ac:dyDescent="0.25">
      <c r="K30">
        <f>AVERAGE(K17:K29)</f>
        <v>23938.461538461539</v>
      </c>
      <c r="L30">
        <f t="shared" ref="L30:R30" si="0">AVERAGE(L17:L29)</f>
        <v>27365.384615384617</v>
      </c>
      <c r="M30">
        <f t="shared" si="0"/>
        <v>30780.76923076923</v>
      </c>
      <c r="N30">
        <f t="shared" si="0"/>
        <v>34203.846153846156</v>
      </c>
      <c r="O30">
        <f t="shared" si="0"/>
        <v>37949.230769230766</v>
      </c>
      <c r="P30">
        <f t="shared" si="0"/>
        <v>41943.076923076922</v>
      </c>
      <c r="Q30">
        <f t="shared" si="0"/>
        <v>46466.923076923078</v>
      </c>
      <c r="R30">
        <f t="shared" si="0"/>
        <v>51335.384615384617</v>
      </c>
    </row>
    <row r="31" spans="1:26" ht="15.95" customHeight="1" x14ac:dyDescent="0.25">
      <c r="A31" t="b">
        <f t="shared" ref="A31:A38" si="1">A2=A17</f>
        <v>1</v>
      </c>
      <c r="C31" s="76">
        <f>IF(C2&gt;0,ABS(C17-C2),0)</f>
        <v>0</v>
      </c>
      <c r="D31" s="76">
        <f t="shared" ref="D31:Z42" si="2">IF(D2&gt;0,ABS(D17-D2),0)</f>
        <v>0</v>
      </c>
      <c r="E31" s="76">
        <f t="shared" si="2"/>
        <v>0</v>
      </c>
      <c r="F31" s="76">
        <f t="shared" si="2"/>
        <v>0</v>
      </c>
      <c r="G31" s="76">
        <f t="shared" si="2"/>
        <v>0</v>
      </c>
      <c r="H31" s="76">
        <f t="shared" si="2"/>
        <v>0</v>
      </c>
      <c r="I31" s="76">
        <f t="shared" si="2"/>
        <v>0</v>
      </c>
      <c r="J31" s="76">
        <f t="shared" si="2"/>
        <v>0</v>
      </c>
      <c r="K31" s="76">
        <f t="shared" si="2"/>
        <v>0</v>
      </c>
      <c r="L31" s="76">
        <f t="shared" si="2"/>
        <v>0</v>
      </c>
      <c r="M31" s="76">
        <f t="shared" si="2"/>
        <v>0</v>
      </c>
      <c r="N31" s="76">
        <f t="shared" si="2"/>
        <v>0</v>
      </c>
      <c r="O31" s="76">
        <f t="shared" si="2"/>
        <v>0</v>
      </c>
      <c r="P31" s="76">
        <f t="shared" si="2"/>
        <v>0</v>
      </c>
      <c r="Q31" s="76">
        <f t="shared" si="2"/>
        <v>0</v>
      </c>
      <c r="R31" s="76">
        <f t="shared" si="2"/>
        <v>0</v>
      </c>
      <c r="S31" s="76">
        <f t="shared" si="2"/>
        <v>0</v>
      </c>
      <c r="T31" s="76">
        <f t="shared" si="2"/>
        <v>0</v>
      </c>
      <c r="U31" s="76">
        <f t="shared" si="2"/>
        <v>0</v>
      </c>
      <c r="V31" s="76">
        <f t="shared" si="2"/>
        <v>0</v>
      </c>
      <c r="W31" s="76">
        <f t="shared" si="2"/>
        <v>0</v>
      </c>
      <c r="X31" s="76">
        <f t="shared" si="2"/>
        <v>0</v>
      </c>
      <c r="Y31" s="76">
        <f t="shared" si="2"/>
        <v>0</v>
      </c>
      <c r="Z31" s="76">
        <f t="shared" si="2"/>
        <v>0</v>
      </c>
    </row>
    <row r="32" spans="1:26" ht="15.95" customHeight="1" x14ac:dyDescent="0.25">
      <c r="A32" t="b">
        <f t="shared" si="1"/>
        <v>1</v>
      </c>
      <c r="C32" s="76">
        <f t="shared" ref="C32:R43" si="3">IF(C3&gt;0,ABS(C18-C3),0)</f>
        <v>0</v>
      </c>
      <c r="D32" s="76">
        <f t="shared" si="3"/>
        <v>0</v>
      </c>
      <c r="E32" s="76">
        <f t="shared" si="3"/>
        <v>0</v>
      </c>
      <c r="F32" s="76">
        <f t="shared" si="3"/>
        <v>0</v>
      </c>
      <c r="G32" s="76">
        <f t="shared" si="3"/>
        <v>0</v>
      </c>
      <c r="H32" s="76">
        <f t="shared" si="3"/>
        <v>0</v>
      </c>
      <c r="I32" s="76">
        <f t="shared" si="3"/>
        <v>0</v>
      </c>
      <c r="J32" s="76">
        <f t="shared" si="3"/>
        <v>0</v>
      </c>
      <c r="K32" s="76">
        <f t="shared" si="3"/>
        <v>0</v>
      </c>
      <c r="L32" s="76">
        <f t="shared" si="3"/>
        <v>0</v>
      </c>
      <c r="M32" s="76">
        <f t="shared" si="3"/>
        <v>0</v>
      </c>
      <c r="N32" s="76">
        <f t="shared" si="3"/>
        <v>0</v>
      </c>
      <c r="O32" s="76">
        <f t="shared" si="3"/>
        <v>0</v>
      </c>
      <c r="P32" s="76">
        <f t="shared" si="3"/>
        <v>0</v>
      </c>
      <c r="Q32" s="76">
        <f t="shared" si="3"/>
        <v>0</v>
      </c>
      <c r="R32" s="76">
        <f t="shared" si="3"/>
        <v>0</v>
      </c>
      <c r="S32" s="76">
        <f t="shared" si="2"/>
        <v>0</v>
      </c>
      <c r="T32" s="76">
        <f t="shared" si="2"/>
        <v>0</v>
      </c>
      <c r="U32" s="76">
        <f t="shared" si="2"/>
        <v>0</v>
      </c>
      <c r="V32" s="76">
        <f t="shared" si="2"/>
        <v>0</v>
      </c>
      <c r="W32" s="76">
        <f t="shared" si="2"/>
        <v>0</v>
      </c>
      <c r="X32" s="76">
        <f t="shared" si="2"/>
        <v>0</v>
      </c>
      <c r="Y32" s="76">
        <f t="shared" si="2"/>
        <v>0</v>
      </c>
      <c r="Z32" s="76">
        <f t="shared" si="2"/>
        <v>0</v>
      </c>
    </row>
    <row r="33" spans="1:26" ht="15.95" customHeight="1" x14ac:dyDescent="0.25">
      <c r="A33" t="b">
        <f t="shared" si="1"/>
        <v>1</v>
      </c>
      <c r="C33" s="76">
        <f t="shared" si="3"/>
        <v>0</v>
      </c>
      <c r="D33" s="76">
        <f t="shared" si="2"/>
        <v>0</v>
      </c>
      <c r="E33" s="76">
        <f t="shared" si="2"/>
        <v>0</v>
      </c>
      <c r="F33" s="76">
        <f t="shared" si="2"/>
        <v>0</v>
      </c>
      <c r="G33" s="76">
        <f t="shared" si="2"/>
        <v>0</v>
      </c>
      <c r="H33" s="76">
        <f t="shared" si="2"/>
        <v>0</v>
      </c>
      <c r="I33" s="76">
        <f t="shared" si="2"/>
        <v>0</v>
      </c>
      <c r="J33" s="76">
        <f t="shared" si="2"/>
        <v>0</v>
      </c>
      <c r="K33" s="76">
        <f t="shared" si="2"/>
        <v>0</v>
      </c>
      <c r="L33" s="76">
        <f t="shared" si="2"/>
        <v>0</v>
      </c>
      <c r="M33" s="76">
        <f t="shared" si="2"/>
        <v>0</v>
      </c>
      <c r="N33" s="76">
        <f t="shared" si="2"/>
        <v>0</v>
      </c>
      <c r="O33" s="76">
        <f t="shared" si="2"/>
        <v>0</v>
      </c>
      <c r="P33" s="76">
        <f t="shared" si="2"/>
        <v>0</v>
      </c>
      <c r="Q33" s="76">
        <f t="shared" si="2"/>
        <v>0</v>
      </c>
      <c r="R33" s="76">
        <f t="shared" si="2"/>
        <v>0</v>
      </c>
      <c r="S33" s="76">
        <f t="shared" si="2"/>
        <v>0</v>
      </c>
      <c r="T33" s="76">
        <f t="shared" si="2"/>
        <v>0</v>
      </c>
      <c r="U33" s="76">
        <f t="shared" si="2"/>
        <v>0</v>
      </c>
      <c r="V33" s="76">
        <f t="shared" si="2"/>
        <v>0</v>
      </c>
      <c r="W33" s="76">
        <f t="shared" si="2"/>
        <v>0</v>
      </c>
      <c r="X33" s="76">
        <f t="shared" si="2"/>
        <v>0</v>
      </c>
      <c r="Y33" s="76">
        <f t="shared" si="2"/>
        <v>0</v>
      </c>
      <c r="Z33" s="76">
        <f t="shared" si="2"/>
        <v>0</v>
      </c>
    </row>
    <row r="34" spans="1:26" ht="15.95" customHeight="1" x14ac:dyDescent="0.25">
      <c r="A34" t="b">
        <f t="shared" si="1"/>
        <v>1</v>
      </c>
      <c r="C34" s="76">
        <f t="shared" si="3"/>
        <v>0</v>
      </c>
      <c r="D34" s="76">
        <f t="shared" si="2"/>
        <v>0</v>
      </c>
      <c r="E34" s="76">
        <f t="shared" si="2"/>
        <v>0</v>
      </c>
      <c r="F34" s="76">
        <f t="shared" si="2"/>
        <v>0</v>
      </c>
      <c r="G34" s="76">
        <f t="shared" si="2"/>
        <v>0</v>
      </c>
      <c r="H34" s="76">
        <f t="shared" si="2"/>
        <v>0</v>
      </c>
      <c r="I34" s="76">
        <f t="shared" si="2"/>
        <v>0</v>
      </c>
      <c r="J34" s="76">
        <f t="shared" si="2"/>
        <v>0</v>
      </c>
      <c r="K34" s="76">
        <f t="shared" si="2"/>
        <v>0</v>
      </c>
      <c r="L34" s="76">
        <f t="shared" si="2"/>
        <v>0</v>
      </c>
      <c r="M34" s="76">
        <f t="shared" si="2"/>
        <v>0</v>
      </c>
      <c r="N34" s="76">
        <f t="shared" si="2"/>
        <v>0</v>
      </c>
      <c r="O34" s="76">
        <f t="shared" si="2"/>
        <v>0</v>
      </c>
      <c r="P34" s="76">
        <f t="shared" si="2"/>
        <v>0</v>
      </c>
      <c r="Q34" s="76">
        <f t="shared" si="2"/>
        <v>0</v>
      </c>
      <c r="R34" s="76">
        <f t="shared" si="2"/>
        <v>0</v>
      </c>
      <c r="S34" s="76">
        <f t="shared" si="2"/>
        <v>0</v>
      </c>
      <c r="T34" s="76">
        <f t="shared" si="2"/>
        <v>0</v>
      </c>
      <c r="U34" s="76">
        <f t="shared" si="2"/>
        <v>0</v>
      </c>
      <c r="V34" s="76">
        <f t="shared" si="2"/>
        <v>0</v>
      </c>
      <c r="W34" s="76">
        <f t="shared" si="2"/>
        <v>0</v>
      </c>
      <c r="X34" s="76">
        <f t="shared" si="2"/>
        <v>0</v>
      </c>
      <c r="Y34" s="76">
        <f t="shared" si="2"/>
        <v>0</v>
      </c>
      <c r="Z34" s="76">
        <f t="shared" si="2"/>
        <v>0</v>
      </c>
    </row>
    <row r="35" spans="1:26" ht="15.95" customHeight="1" x14ac:dyDescent="0.25">
      <c r="A35" t="b">
        <f t="shared" si="1"/>
        <v>1</v>
      </c>
      <c r="C35" s="76">
        <f t="shared" si="3"/>
        <v>0</v>
      </c>
      <c r="D35" s="76">
        <f t="shared" si="2"/>
        <v>0</v>
      </c>
      <c r="E35" s="76">
        <f t="shared" si="2"/>
        <v>0</v>
      </c>
      <c r="F35" s="76">
        <f t="shared" si="2"/>
        <v>0</v>
      </c>
      <c r="G35" s="76">
        <f t="shared" si="2"/>
        <v>0</v>
      </c>
      <c r="H35" s="76">
        <f t="shared" si="2"/>
        <v>0</v>
      </c>
      <c r="I35" s="76">
        <f t="shared" si="2"/>
        <v>0</v>
      </c>
      <c r="J35" s="76">
        <f t="shared" si="2"/>
        <v>0</v>
      </c>
      <c r="K35" s="76">
        <f t="shared" si="2"/>
        <v>0</v>
      </c>
      <c r="L35" s="76">
        <f t="shared" si="2"/>
        <v>0</v>
      </c>
      <c r="M35" s="76">
        <f t="shared" si="2"/>
        <v>0</v>
      </c>
      <c r="N35" s="76">
        <f t="shared" si="2"/>
        <v>0</v>
      </c>
      <c r="O35" s="76">
        <f t="shared" si="2"/>
        <v>0</v>
      </c>
      <c r="P35" s="76">
        <f t="shared" si="2"/>
        <v>0</v>
      </c>
      <c r="Q35" s="76">
        <f t="shared" si="2"/>
        <v>0</v>
      </c>
      <c r="R35" s="76">
        <f t="shared" si="2"/>
        <v>0</v>
      </c>
      <c r="S35" s="76">
        <f t="shared" si="2"/>
        <v>0</v>
      </c>
      <c r="T35" s="76">
        <f t="shared" si="2"/>
        <v>0</v>
      </c>
      <c r="U35" s="76">
        <f t="shared" si="2"/>
        <v>0</v>
      </c>
      <c r="V35" s="76">
        <f t="shared" si="2"/>
        <v>0</v>
      </c>
      <c r="W35" s="76">
        <f t="shared" si="2"/>
        <v>0</v>
      </c>
      <c r="X35" s="76">
        <f t="shared" si="2"/>
        <v>0</v>
      </c>
      <c r="Y35" s="76">
        <f t="shared" si="2"/>
        <v>0</v>
      </c>
      <c r="Z35" s="76">
        <f t="shared" si="2"/>
        <v>0</v>
      </c>
    </row>
    <row r="36" spans="1:26" ht="15.95" customHeight="1" x14ac:dyDescent="0.25">
      <c r="A36" t="b">
        <f t="shared" si="1"/>
        <v>1</v>
      </c>
      <c r="C36" s="76">
        <f t="shared" si="3"/>
        <v>0</v>
      </c>
      <c r="D36" s="76">
        <f t="shared" si="2"/>
        <v>0</v>
      </c>
      <c r="E36" s="76">
        <f t="shared" si="2"/>
        <v>0</v>
      </c>
      <c r="F36" s="76">
        <f t="shared" si="2"/>
        <v>0</v>
      </c>
      <c r="G36" s="76">
        <f t="shared" si="2"/>
        <v>0</v>
      </c>
      <c r="H36" s="76">
        <f t="shared" si="2"/>
        <v>0</v>
      </c>
      <c r="I36" s="76">
        <f t="shared" si="2"/>
        <v>0</v>
      </c>
      <c r="J36" s="76">
        <f t="shared" si="2"/>
        <v>0</v>
      </c>
      <c r="K36" s="76">
        <f t="shared" si="2"/>
        <v>0</v>
      </c>
      <c r="L36" s="76">
        <f t="shared" si="2"/>
        <v>0</v>
      </c>
      <c r="M36" s="76">
        <f t="shared" si="2"/>
        <v>0</v>
      </c>
      <c r="N36" s="76">
        <f t="shared" si="2"/>
        <v>0</v>
      </c>
      <c r="O36" s="76">
        <f t="shared" si="2"/>
        <v>0</v>
      </c>
      <c r="P36" s="76">
        <f t="shared" si="2"/>
        <v>0</v>
      </c>
      <c r="Q36" s="76">
        <f t="shared" si="2"/>
        <v>0</v>
      </c>
      <c r="R36" s="76">
        <f t="shared" si="2"/>
        <v>0</v>
      </c>
      <c r="S36" s="76">
        <f t="shared" si="2"/>
        <v>0</v>
      </c>
      <c r="T36" s="76">
        <f t="shared" si="2"/>
        <v>0</v>
      </c>
      <c r="U36" s="76">
        <f t="shared" si="2"/>
        <v>0</v>
      </c>
      <c r="V36" s="76">
        <f t="shared" si="2"/>
        <v>0</v>
      </c>
      <c r="W36" s="76">
        <f t="shared" si="2"/>
        <v>0</v>
      </c>
      <c r="X36" s="76">
        <f t="shared" si="2"/>
        <v>0</v>
      </c>
      <c r="Y36" s="76">
        <f t="shared" si="2"/>
        <v>0</v>
      </c>
      <c r="Z36" s="76">
        <f t="shared" si="2"/>
        <v>0</v>
      </c>
    </row>
    <row r="37" spans="1:26" ht="15.95" customHeight="1" x14ac:dyDescent="0.25">
      <c r="A37" t="b">
        <f t="shared" si="1"/>
        <v>1</v>
      </c>
      <c r="C37" s="76">
        <f t="shared" si="3"/>
        <v>0</v>
      </c>
      <c r="D37" s="76">
        <f t="shared" si="2"/>
        <v>0</v>
      </c>
      <c r="E37" s="76">
        <f t="shared" si="2"/>
        <v>0</v>
      </c>
      <c r="F37" s="76">
        <f t="shared" si="2"/>
        <v>0</v>
      </c>
      <c r="G37" s="76">
        <f t="shared" si="2"/>
        <v>0</v>
      </c>
      <c r="H37" s="76">
        <f t="shared" si="2"/>
        <v>0</v>
      </c>
      <c r="I37" s="76">
        <f t="shared" si="2"/>
        <v>0</v>
      </c>
      <c r="J37" s="76">
        <f t="shared" si="2"/>
        <v>0</v>
      </c>
      <c r="K37" s="76">
        <f t="shared" si="2"/>
        <v>0</v>
      </c>
      <c r="L37" s="76">
        <f t="shared" si="2"/>
        <v>0</v>
      </c>
      <c r="M37" s="76">
        <f t="shared" si="2"/>
        <v>0</v>
      </c>
      <c r="N37" s="76">
        <f t="shared" si="2"/>
        <v>0</v>
      </c>
      <c r="O37" s="76">
        <f t="shared" si="2"/>
        <v>0</v>
      </c>
      <c r="P37" s="76">
        <f t="shared" si="2"/>
        <v>0</v>
      </c>
      <c r="Q37" s="76">
        <f t="shared" si="2"/>
        <v>0</v>
      </c>
      <c r="R37" s="76">
        <f t="shared" si="2"/>
        <v>0</v>
      </c>
      <c r="S37" s="76">
        <f t="shared" si="2"/>
        <v>0</v>
      </c>
      <c r="T37" s="76">
        <f t="shared" si="2"/>
        <v>0</v>
      </c>
      <c r="U37" s="76">
        <f t="shared" si="2"/>
        <v>0</v>
      </c>
      <c r="V37" s="76">
        <f t="shared" si="2"/>
        <v>0</v>
      </c>
      <c r="W37" s="76">
        <f t="shared" si="2"/>
        <v>0</v>
      </c>
      <c r="X37" s="76">
        <f t="shared" si="2"/>
        <v>0</v>
      </c>
      <c r="Y37" s="76">
        <f t="shared" si="2"/>
        <v>0</v>
      </c>
      <c r="Z37" s="76">
        <f t="shared" si="2"/>
        <v>0</v>
      </c>
    </row>
    <row r="38" spans="1:26" ht="15.95" customHeight="1" x14ac:dyDescent="0.25">
      <c r="A38" t="b">
        <f t="shared" si="1"/>
        <v>1</v>
      </c>
      <c r="C38" s="76">
        <f t="shared" si="3"/>
        <v>0</v>
      </c>
      <c r="D38" s="76">
        <f t="shared" si="2"/>
        <v>0</v>
      </c>
      <c r="E38" s="76">
        <f t="shared" si="2"/>
        <v>0</v>
      </c>
      <c r="F38" s="76">
        <f t="shared" si="2"/>
        <v>0</v>
      </c>
      <c r="G38" s="76">
        <f t="shared" si="2"/>
        <v>0</v>
      </c>
      <c r="H38" s="76">
        <f t="shared" si="2"/>
        <v>0</v>
      </c>
      <c r="I38" s="76">
        <f t="shared" si="2"/>
        <v>0</v>
      </c>
      <c r="J38" s="76">
        <f t="shared" si="2"/>
        <v>0</v>
      </c>
      <c r="K38" s="76">
        <f t="shared" si="2"/>
        <v>0</v>
      </c>
      <c r="L38" s="76">
        <f t="shared" si="2"/>
        <v>0</v>
      </c>
      <c r="M38" s="76">
        <f t="shared" si="2"/>
        <v>0</v>
      </c>
      <c r="N38" s="76">
        <f t="shared" si="2"/>
        <v>0</v>
      </c>
      <c r="O38" s="76">
        <f t="shared" si="2"/>
        <v>0</v>
      </c>
      <c r="P38" s="76">
        <f t="shared" si="2"/>
        <v>0</v>
      </c>
      <c r="Q38" s="76">
        <f t="shared" si="2"/>
        <v>0</v>
      </c>
      <c r="R38" s="76">
        <f t="shared" si="2"/>
        <v>0</v>
      </c>
      <c r="S38" s="76">
        <f t="shared" si="2"/>
        <v>0</v>
      </c>
      <c r="T38" s="76">
        <f t="shared" si="2"/>
        <v>0</v>
      </c>
      <c r="U38" s="76">
        <f t="shared" si="2"/>
        <v>0</v>
      </c>
      <c r="V38" s="76">
        <f t="shared" si="2"/>
        <v>0</v>
      </c>
      <c r="W38" s="76">
        <f t="shared" si="2"/>
        <v>0</v>
      </c>
      <c r="X38" s="76">
        <f t="shared" si="2"/>
        <v>0</v>
      </c>
      <c r="Y38" s="76">
        <f t="shared" si="2"/>
        <v>0</v>
      </c>
      <c r="Z38" s="76">
        <f t="shared" si="2"/>
        <v>0</v>
      </c>
    </row>
    <row r="39" spans="1:26" ht="15.95" customHeight="1" x14ac:dyDescent="0.25">
      <c r="A39" t="b">
        <f t="shared" ref="A39:A43" si="4">A10=A25</f>
        <v>1</v>
      </c>
      <c r="C39" s="76">
        <f t="shared" si="3"/>
        <v>0</v>
      </c>
      <c r="D39" s="76">
        <f t="shared" si="2"/>
        <v>0</v>
      </c>
      <c r="E39" s="76">
        <f t="shared" si="2"/>
        <v>0</v>
      </c>
      <c r="F39" s="76">
        <f t="shared" si="2"/>
        <v>0</v>
      </c>
      <c r="G39" s="76">
        <f t="shared" si="2"/>
        <v>0</v>
      </c>
      <c r="H39" s="76">
        <f t="shared" si="2"/>
        <v>0</v>
      </c>
      <c r="I39" s="76">
        <f t="shared" si="2"/>
        <v>0</v>
      </c>
      <c r="J39" s="76">
        <f t="shared" si="2"/>
        <v>0</v>
      </c>
      <c r="K39" s="78">
        <f t="shared" si="2"/>
        <v>50</v>
      </c>
      <c r="L39" s="78">
        <f t="shared" si="2"/>
        <v>50</v>
      </c>
      <c r="M39" s="78">
        <f t="shared" si="2"/>
        <v>50</v>
      </c>
      <c r="N39" s="76">
        <f t="shared" si="2"/>
        <v>0</v>
      </c>
      <c r="O39" s="76">
        <f t="shared" si="2"/>
        <v>0</v>
      </c>
      <c r="P39" s="76">
        <f t="shared" si="2"/>
        <v>0</v>
      </c>
      <c r="Q39" s="76">
        <f t="shared" si="2"/>
        <v>0</v>
      </c>
      <c r="R39" s="76">
        <f t="shared" si="2"/>
        <v>0</v>
      </c>
      <c r="S39" s="76">
        <f t="shared" si="2"/>
        <v>0</v>
      </c>
      <c r="T39" s="76">
        <f t="shared" si="2"/>
        <v>0</v>
      </c>
      <c r="U39" s="76">
        <f t="shared" si="2"/>
        <v>0</v>
      </c>
      <c r="V39" s="76">
        <f t="shared" si="2"/>
        <v>0</v>
      </c>
      <c r="W39" s="76">
        <f t="shared" si="2"/>
        <v>0</v>
      </c>
      <c r="X39" s="76">
        <f t="shared" si="2"/>
        <v>0</v>
      </c>
      <c r="Y39" s="76">
        <f t="shared" si="2"/>
        <v>0</v>
      </c>
      <c r="Z39" s="76">
        <f t="shared" si="2"/>
        <v>0</v>
      </c>
    </row>
    <row r="40" spans="1:26" ht="15.95" customHeight="1" x14ac:dyDescent="0.25">
      <c r="A40" t="b">
        <f t="shared" si="4"/>
        <v>1</v>
      </c>
      <c r="C40" s="76">
        <f t="shared" si="3"/>
        <v>0</v>
      </c>
      <c r="D40" s="76">
        <f t="shared" si="2"/>
        <v>0</v>
      </c>
      <c r="E40" s="76">
        <f t="shared" si="2"/>
        <v>0</v>
      </c>
      <c r="F40" s="76">
        <f t="shared" si="2"/>
        <v>0</v>
      </c>
      <c r="G40" s="76">
        <f t="shared" si="2"/>
        <v>0</v>
      </c>
      <c r="H40" s="76">
        <f t="shared" si="2"/>
        <v>0</v>
      </c>
      <c r="I40" s="76">
        <f t="shared" si="2"/>
        <v>0</v>
      </c>
      <c r="J40" s="76">
        <f t="shared" si="2"/>
        <v>0</v>
      </c>
      <c r="K40" s="78">
        <f t="shared" si="2"/>
        <v>50</v>
      </c>
      <c r="L40" s="78">
        <f t="shared" si="2"/>
        <v>50</v>
      </c>
      <c r="M40" s="78">
        <f t="shared" si="2"/>
        <v>50</v>
      </c>
      <c r="N40" s="76">
        <f t="shared" si="2"/>
        <v>0</v>
      </c>
      <c r="O40" s="76">
        <f t="shared" si="2"/>
        <v>0</v>
      </c>
      <c r="P40" s="76">
        <f t="shared" si="2"/>
        <v>0</v>
      </c>
      <c r="Q40" s="76">
        <f t="shared" si="2"/>
        <v>0</v>
      </c>
      <c r="R40" s="76">
        <f t="shared" si="2"/>
        <v>0</v>
      </c>
      <c r="S40" s="76">
        <f t="shared" si="2"/>
        <v>0</v>
      </c>
      <c r="T40" s="76">
        <f t="shared" si="2"/>
        <v>0</v>
      </c>
      <c r="U40" s="76">
        <f t="shared" si="2"/>
        <v>0</v>
      </c>
      <c r="V40" s="76">
        <f t="shared" si="2"/>
        <v>0</v>
      </c>
      <c r="W40" s="76">
        <f t="shared" si="2"/>
        <v>0</v>
      </c>
      <c r="X40" s="76">
        <f t="shared" si="2"/>
        <v>0</v>
      </c>
      <c r="Y40" s="76">
        <f t="shared" si="2"/>
        <v>0</v>
      </c>
      <c r="Z40" s="76">
        <f t="shared" si="2"/>
        <v>0</v>
      </c>
    </row>
    <row r="41" spans="1:26" ht="15.95" customHeight="1" x14ac:dyDescent="0.25">
      <c r="A41" t="b">
        <f t="shared" si="4"/>
        <v>1</v>
      </c>
      <c r="C41" s="76">
        <f t="shared" si="3"/>
        <v>0</v>
      </c>
      <c r="D41" s="76">
        <f t="shared" si="2"/>
        <v>0</v>
      </c>
      <c r="E41" s="76">
        <f t="shared" si="2"/>
        <v>0</v>
      </c>
      <c r="F41" s="76">
        <f t="shared" si="2"/>
        <v>0</v>
      </c>
      <c r="G41" s="76">
        <f t="shared" si="2"/>
        <v>0</v>
      </c>
      <c r="H41" s="76">
        <f t="shared" si="2"/>
        <v>0</v>
      </c>
      <c r="I41" s="76">
        <f t="shared" si="2"/>
        <v>0</v>
      </c>
      <c r="J41" s="76">
        <f t="shared" si="2"/>
        <v>0</v>
      </c>
      <c r="K41" s="78">
        <f t="shared" si="2"/>
        <v>50</v>
      </c>
      <c r="L41" s="78">
        <f t="shared" si="2"/>
        <v>50</v>
      </c>
      <c r="M41" s="78">
        <f t="shared" si="2"/>
        <v>50</v>
      </c>
      <c r="N41" s="76">
        <f t="shared" si="2"/>
        <v>0</v>
      </c>
      <c r="O41" s="76">
        <f t="shared" si="2"/>
        <v>0</v>
      </c>
      <c r="P41" s="76">
        <f t="shared" si="2"/>
        <v>0</v>
      </c>
      <c r="Q41" s="76">
        <f t="shared" si="2"/>
        <v>0</v>
      </c>
      <c r="R41" s="76">
        <f t="shared" si="2"/>
        <v>0</v>
      </c>
      <c r="S41" s="76">
        <f t="shared" si="2"/>
        <v>0</v>
      </c>
      <c r="T41" s="76">
        <f t="shared" si="2"/>
        <v>0</v>
      </c>
      <c r="U41" s="76">
        <f t="shared" si="2"/>
        <v>0</v>
      </c>
      <c r="V41" s="76">
        <f t="shared" si="2"/>
        <v>0</v>
      </c>
      <c r="W41" s="76">
        <f t="shared" si="2"/>
        <v>0</v>
      </c>
      <c r="X41" s="76">
        <f t="shared" si="2"/>
        <v>0</v>
      </c>
      <c r="Y41" s="76">
        <f t="shared" si="2"/>
        <v>0</v>
      </c>
      <c r="Z41" s="76">
        <f t="shared" si="2"/>
        <v>0</v>
      </c>
    </row>
    <row r="42" spans="1:26" ht="15.95" customHeight="1" x14ac:dyDescent="0.25">
      <c r="A42" t="b">
        <f t="shared" si="4"/>
        <v>1</v>
      </c>
      <c r="C42" s="76">
        <f t="shared" si="3"/>
        <v>0</v>
      </c>
      <c r="D42" s="76">
        <f t="shared" si="2"/>
        <v>0</v>
      </c>
      <c r="E42" s="76">
        <f t="shared" si="2"/>
        <v>0</v>
      </c>
      <c r="F42" s="76">
        <f t="shared" si="2"/>
        <v>0</v>
      </c>
      <c r="G42" s="76">
        <f t="shared" si="2"/>
        <v>0</v>
      </c>
      <c r="H42" s="76">
        <f t="shared" si="2"/>
        <v>0</v>
      </c>
      <c r="I42" s="76">
        <f t="shared" si="2"/>
        <v>0</v>
      </c>
      <c r="J42" s="76">
        <f t="shared" si="2"/>
        <v>0</v>
      </c>
      <c r="K42" s="76">
        <f t="shared" si="2"/>
        <v>0</v>
      </c>
      <c r="L42" s="76">
        <f t="shared" si="2"/>
        <v>0</v>
      </c>
      <c r="M42" s="76">
        <f t="shared" si="2"/>
        <v>0</v>
      </c>
      <c r="N42" s="76">
        <f t="shared" si="2"/>
        <v>0</v>
      </c>
      <c r="O42" s="76">
        <f t="shared" si="2"/>
        <v>0</v>
      </c>
      <c r="P42" s="76">
        <f t="shared" si="2"/>
        <v>0</v>
      </c>
      <c r="Q42" s="76">
        <f t="shared" si="2"/>
        <v>0</v>
      </c>
      <c r="R42" s="76">
        <f t="shared" si="2"/>
        <v>0</v>
      </c>
      <c r="S42" s="76">
        <f t="shared" si="2"/>
        <v>0</v>
      </c>
      <c r="T42" s="76">
        <f t="shared" si="2"/>
        <v>0</v>
      </c>
      <c r="U42" s="76">
        <f t="shared" ref="D42:Z43" si="5">IF(U13&gt;0,ABS(U28-U13),0)</f>
        <v>0</v>
      </c>
      <c r="V42" s="76">
        <f t="shared" si="5"/>
        <v>0</v>
      </c>
      <c r="W42" s="76">
        <f t="shared" si="5"/>
        <v>0</v>
      </c>
      <c r="X42" s="76">
        <f t="shared" si="5"/>
        <v>0</v>
      </c>
      <c r="Y42" s="76">
        <f t="shared" si="5"/>
        <v>0</v>
      </c>
      <c r="Z42" s="76">
        <f t="shared" si="5"/>
        <v>0</v>
      </c>
    </row>
    <row r="43" spans="1:26" ht="15.95" customHeight="1" x14ac:dyDescent="0.25">
      <c r="A43" t="b">
        <f t="shared" si="4"/>
        <v>1</v>
      </c>
      <c r="C43" s="76">
        <f t="shared" si="3"/>
        <v>0</v>
      </c>
      <c r="D43" s="76">
        <f t="shared" si="5"/>
        <v>0</v>
      </c>
      <c r="E43" s="76">
        <f t="shared" si="5"/>
        <v>0</v>
      </c>
      <c r="F43" s="76">
        <f t="shared" si="5"/>
        <v>0</v>
      </c>
      <c r="G43" s="76">
        <f t="shared" si="5"/>
        <v>0</v>
      </c>
      <c r="H43" s="76">
        <f t="shared" si="5"/>
        <v>0</v>
      </c>
      <c r="I43" s="76">
        <f t="shared" si="5"/>
        <v>0</v>
      </c>
      <c r="J43" s="76">
        <f t="shared" si="5"/>
        <v>0</v>
      </c>
      <c r="K43" s="76">
        <f t="shared" si="5"/>
        <v>0</v>
      </c>
      <c r="L43" s="76">
        <f t="shared" si="5"/>
        <v>0</v>
      </c>
      <c r="M43" s="76">
        <f t="shared" si="5"/>
        <v>0</v>
      </c>
      <c r="N43" s="76">
        <f t="shared" si="5"/>
        <v>0</v>
      </c>
      <c r="O43" s="76">
        <f t="shared" si="5"/>
        <v>0</v>
      </c>
      <c r="P43" s="76">
        <f t="shared" si="5"/>
        <v>0</v>
      </c>
      <c r="Q43" s="76">
        <f t="shared" si="5"/>
        <v>0</v>
      </c>
      <c r="R43" s="76">
        <f t="shared" si="5"/>
        <v>0</v>
      </c>
      <c r="S43" s="76">
        <f t="shared" si="5"/>
        <v>0</v>
      </c>
      <c r="T43" s="76">
        <f t="shared" si="5"/>
        <v>0</v>
      </c>
      <c r="U43" s="76">
        <f t="shared" si="5"/>
        <v>0</v>
      </c>
      <c r="V43" s="76">
        <f t="shared" si="5"/>
        <v>0</v>
      </c>
      <c r="W43" s="76">
        <f t="shared" si="5"/>
        <v>0</v>
      </c>
      <c r="X43" s="76">
        <f t="shared" si="5"/>
        <v>0</v>
      </c>
      <c r="Y43" s="76">
        <f t="shared" si="5"/>
        <v>0</v>
      </c>
      <c r="Z43" s="76">
        <f t="shared" si="5"/>
        <v>0</v>
      </c>
    </row>
    <row r="44" spans="1:26" ht="15.95" customHeight="1" x14ac:dyDescent="0.25">
      <c r="K44" s="76"/>
      <c r="L44" s="76"/>
      <c r="M44" s="76"/>
      <c r="N44" s="76"/>
      <c r="O44" s="76"/>
      <c r="P44" s="76"/>
      <c r="Q44" s="76"/>
      <c r="R44" s="76"/>
      <c r="S44" s="76"/>
      <c r="T44" s="76"/>
      <c r="U44" s="76"/>
      <c r="V44" s="76"/>
      <c r="W44" s="76"/>
      <c r="X44" s="76"/>
      <c r="Y44" s="76"/>
      <c r="Z44" s="76"/>
    </row>
    <row r="45" spans="1:26" ht="15.95" customHeight="1" x14ac:dyDescent="0.25">
      <c r="K45" s="78" t="s">
        <v>2255</v>
      </c>
      <c r="L45" s="76"/>
      <c r="M45" s="76"/>
      <c r="N45" s="76"/>
      <c r="O45" s="76"/>
      <c r="P45" s="76"/>
      <c r="Q45" s="76"/>
      <c r="R45" s="76"/>
      <c r="S45" s="76"/>
      <c r="T45" s="76"/>
      <c r="U45" s="76"/>
      <c r="V45" s="76"/>
      <c r="W45" s="76"/>
      <c r="X45" s="76"/>
      <c r="Y45" s="76"/>
      <c r="Z45" s="76"/>
    </row>
    <row r="46" spans="1:26" ht="15.95" customHeight="1" x14ac:dyDescent="0.25">
      <c r="K46" s="76"/>
      <c r="L46" s="76"/>
      <c r="M46" s="76"/>
      <c r="N46" s="76"/>
      <c r="O46" s="76"/>
      <c r="P46" s="76"/>
      <c r="Q46" s="76"/>
      <c r="R46" s="76"/>
      <c r="S46" s="76"/>
      <c r="T46" s="76"/>
      <c r="U46" s="76"/>
      <c r="V46" s="76"/>
      <c r="W46" s="76"/>
      <c r="X46" s="76"/>
      <c r="Y46" s="76"/>
      <c r="Z46" s="76"/>
    </row>
    <row r="47" spans="1:26" ht="15.95" customHeight="1" x14ac:dyDescent="0.25">
      <c r="K47" s="76"/>
      <c r="L47" s="76"/>
      <c r="M47" s="76"/>
      <c r="N47" s="76"/>
      <c r="O47" s="76"/>
      <c r="P47" s="76"/>
      <c r="Q47" s="76"/>
      <c r="R47" s="76"/>
      <c r="S47" s="76"/>
      <c r="T47" s="76"/>
      <c r="U47" s="76"/>
      <c r="V47" s="76"/>
      <c r="W47" s="76"/>
      <c r="X47" s="76"/>
      <c r="Y47" s="76"/>
      <c r="Z47" s="76"/>
    </row>
    <row r="48" spans="1:26" ht="15.95" customHeight="1" x14ac:dyDescent="0.25">
      <c r="K48" s="76"/>
      <c r="L48" s="76"/>
      <c r="M48" s="76"/>
      <c r="N48" s="76"/>
      <c r="O48" s="76"/>
      <c r="P48" s="76"/>
      <c r="Q48" s="76"/>
      <c r="R48" s="76"/>
      <c r="S48" s="76"/>
      <c r="T48" s="76"/>
      <c r="U48" s="76"/>
      <c r="V48" s="76"/>
      <c r="W48" s="76"/>
      <c r="X48" s="76"/>
      <c r="Y48" s="76"/>
      <c r="Z48" s="76"/>
    </row>
    <row r="49" spans="11:26" ht="15.95" customHeight="1" x14ac:dyDescent="0.25">
      <c r="K49" s="76"/>
      <c r="L49" s="76"/>
      <c r="M49" s="76"/>
      <c r="N49" s="76"/>
      <c r="O49" s="76"/>
      <c r="P49" s="76"/>
      <c r="Q49" s="76"/>
      <c r="R49" s="76"/>
      <c r="S49" s="76"/>
      <c r="T49" s="76"/>
      <c r="U49" s="76"/>
      <c r="V49" s="76"/>
      <c r="W49" s="76"/>
      <c r="X49" s="76"/>
      <c r="Y49" s="76"/>
      <c r="Z49" s="76"/>
    </row>
  </sheetData>
  <sortState xmlns:xlrd2="http://schemas.microsoft.com/office/spreadsheetml/2017/richdata2" ref="A17:Z29">
    <sortCondition ref="A17:A29"/>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F27F9-5C5B-44AB-962F-3AB032426825}">
  <dimension ref="A1:AJ352"/>
  <sheetViews>
    <sheetView workbookViewId="0">
      <selection sqref="A1:XFD1048576"/>
    </sheetView>
  </sheetViews>
  <sheetFormatPr defaultRowHeight="15" x14ac:dyDescent="0.25"/>
  <cols>
    <col min="1" max="1" width="41" customWidth="1"/>
    <col min="2" max="2" width="11" customWidth="1"/>
    <col min="3" max="3" width="7" customWidth="1"/>
    <col min="4" max="4" width="6" customWidth="1"/>
    <col min="5" max="5" width="21" customWidth="1"/>
    <col min="6" max="6" width="17" customWidth="1"/>
    <col min="7" max="7" width="41" customWidth="1"/>
    <col min="8" max="8" width="7" customWidth="1"/>
    <col min="9" max="10" width="41" customWidth="1"/>
    <col min="11" max="36" width="13" customWidth="1"/>
  </cols>
  <sheetData>
    <row r="1" spans="1:36" x14ac:dyDescent="0.25">
      <c r="A1" t="s">
        <v>1140</v>
      </c>
      <c r="B1" t="s">
        <v>335</v>
      </c>
      <c r="C1" t="s">
        <v>336</v>
      </c>
      <c r="D1" t="s">
        <v>337</v>
      </c>
      <c r="E1" t="s">
        <v>338</v>
      </c>
      <c r="F1" t="s">
        <v>339</v>
      </c>
      <c r="G1" t="s">
        <v>340</v>
      </c>
      <c r="H1" t="s">
        <v>341</v>
      </c>
      <c r="I1" t="s">
        <v>342</v>
      </c>
      <c r="J1" t="s">
        <v>343</v>
      </c>
      <c r="K1" t="s">
        <v>344</v>
      </c>
      <c r="L1" t="s">
        <v>345</v>
      </c>
      <c r="M1" t="s">
        <v>346</v>
      </c>
      <c r="N1" t="s">
        <v>347</v>
      </c>
      <c r="O1" t="s">
        <v>348</v>
      </c>
      <c r="P1" t="s">
        <v>349</v>
      </c>
      <c r="Q1" t="s">
        <v>350</v>
      </c>
      <c r="R1" t="s">
        <v>351</v>
      </c>
      <c r="S1" t="s">
        <v>352</v>
      </c>
      <c r="T1" t="s">
        <v>353</v>
      </c>
      <c r="U1" t="s">
        <v>354</v>
      </c>
      <c r="V1" t="s">
        <v>355</v>
      </c>
      <c r="W1" t="s">
        <v>356</v>
      </c>
      <c r="X1" t="s">
        <v>357</v>
      </c>
      <c r="Y1" t="s">
        <v>358</v>
      </c>
      <c r="Z1" t="s">
        <v>359</v>
      </c>
      <c r="AA1" t="s">
        <v>360</v>
      </c>
      <c r="AB1" t="s">
        <v>361</v>
      </c>
      <c r="AC1" t="s">
        <v>362</v>
      </c>
      <c r="AD1" t="s">
        <v>363</v>
      </c>
      <c r="AE1" t="s">
        <v>364</v>
      </c>
      <c r="AF1" t="s">
        <v>365</v>
      </c>
      <c r="AG1" t="s">
        <v>366</v>
      </c>
      <c r="AH1" t="s">
        <v>367</v>
      </c>
      <c r="AI1" t="s">
        <v>368</v>
      </c>
      <c r="AJ1" t="s">
        <v>369</v>
      </c>
    </row>
    <row r="2" spans="1:36" x14ac:dyDescent="0.25">
      <c r="A2" t="s">
        <v>1141</v>
      </c>
      <c r="B2" t="s">
        <v>370</v>
      </c>
      <c r="C2" t="s">
        <v>371</v>
      </c>
      <c r="D2" t="s">
        <v>372</v>
      </c>
      <c r="E2" t="s">
        <v>38</v>
      </c>
      <c r="F2" t="s">
        <v>373</v>
      </c>
      <c r="G2" t="s">
        <v>374</v>
      </c>
      <c r="H2" t="s">
        <v>375</v>
      </c>
      <c r="I2" t="s">
        <v>376</v>
      </c>
      <c r="J2" t="s">
        <v>377</v>
      </c>
      <c r="K2">
        <v>1</v>
      </c>
      <c r="L2" s="59">
        <v>124300</v>
      </c>
      <c r="M2">
        <v>40300</v>
      </c>
      <c r="N2">
        <v>46050</v>
      </c>
      <c r="O2">
        <v>51800</v>
      </c>
      <c r="P2">
        <v>57550</v>
      </c>
      <c r="Q2">
        <v>62200</v>
      </c>
      <c r="R2">
        <v>66800</v>
      </c>
      <c r="S2">
        <v>71400</v>
      </c>
      <c r="T2">
        <v>76000</v>
      </c>
      <c r="U2">
        <v>24200</v>
      </c>
      <c r="V2">
        <v>27650</v>
      </c>
      <c r="W2">
        <v>31100</v>
      </c>
      <c r="X2">
        <v>34550</v>
      </c>
      <c r="Y2">
        <v>37350</v>
      </c>
      <c r="Z2">
        <v>40280</v>
      </c>
      <c r="AA2">
        <v>45420</v>
      </c>
      <c r="AB2">
        <v>50560</v>
      </c>
      <c r="AC2">
        <v>64450</v>
      </c>
      <c r="AD2">
        <v>73650</v>
      </c>
      <c r="AE2">
        <v>82850</v>
      </c>
      <c r="AF2">
        <v>92050</v>
      </c>
      <c r="AG2">
        <v>99450</v>
      </c>
      <c r="AH2">
        <v>106800</v>
      </c>
      <c r="AI2">
        <v>114150</v>
      </c>
      <c r="AJ2">
        <v>121550</v>
      </c>
    </row>
    <row r="3" spans="1:36" x14ac:dyDescent="0.25">
      <c r="A3" t="s">
        <v>1154</v>
      </c>
      <c r="B3" t="s">
        <v>378</v>
      </c>
      <c r="C3" t="s">
        <v>371</v>
      </c>
      <c r="D3" t="s">
        <v>372</v>
      </c>
      <c r="E3" t="s">
        <v>38</v>
      </c>
      <c r="F3" t="s">
        <v>373</v>
      </c>
      <c r="G3" t="s">
        <v>374</v>
      </c>
      <c r="H3" t="s">
        <v>375</v>
      </c>
      <c r="I3" t="s">
        <v>376</v>
      </c>
      <c r="J3" t="s">
        <v>379</v>
      </c>
      <c r="K3">
        <v>1</v>
      </c>
      <c r="L3" s="59">
        <v>124300</v>
      </c>
      <c r="M3">
        <v>40300</v>
      </c>
      <c r="N3">
        <v>46050</v>
      </c>
      <c r="O3">
        <v>51800</v>
      </c>
      <c r="P3">
        <v>57550</v>
      </c>
      <c r="Q3">
        <v>62200</v>
      </c>
      <c r="R3">
        <v>66800</v>
      </c>
      <c r="S3">
        <v>71400</v>
      </c>
      <c r="T3">
        <v>76000</v>
      </c>
      <c r="U3">
        <v>24200</v>
      </c>
      <c r="V3">
        <v>27650</v>
      </c>
      <c r="W3">
        <v>31100</v>
      </c>
      <c r="X3">
        <v>34550</v>
      </c>
      <c r="Y3">
        <v>37350</v>
      </c>
      <c r="Z3">
        <v>40280</v>
      </c>
      <c r="AA3">
        <v>45420</v>
      </c>
      <c r="AB3">
        <v>50560</v>
      </c>
      <c r="AC3">
        <v>64450</v>
      </c>
      <c r="AD3">
        <v>73650</v>
      </c>
      <c r="AE3">
        <v>82850</v>
      </c>
      <c r="AF3">
        <v>92050</v>
      </c>
      <c r="AG3">
        <v>99450</v>
      </c>
      <c r="AH3">
        <v>106800</v>
      </c>
      <c r="AI3">
        <v>114150</v>
      </c>
      <c r="AJ3">
        <v>121550</v>
      </c>
    </row>
    <row r="4" spans="1:36" x14ac:dyDescent="0.25">
      <c r="A4" t="s">
        <v>1155</v>
      </c>
      <c r="B4" t="s">
        <v>380</v>
      </c>
      <c r="C4" t="s">
        <v>371</v>
      </c>
      <c r="D4" t="s">
        <v>372</v>
      </c>
      <c r="E4" t="s">
        <v>38</v>
      </c>
      <c r="F4" t="s">
        <v>373</v>
      </c>
      <c r="G4" t="s">
        <v>374</v>
      </c>
      <c r="H4" t="s">
        <v>375</v>
      </c>
      <c r="I4" t="s">
        <v>376</v>
      </c>
      <c r="J4" t="s">
        <v>381</v>
      </c>
      <c r="K4">
        <v>1</v>
      </c>
      <c r="L4" s="59">
        <v>124300</v>
      </c>
      <c r="M4">
        <v>40300</v>
      </c>
      <c r="N4">
        <v>46050</v>
      </c>
      <c r="O4">
        <v>51800</v>
      </c>
      <c r="P4">
        <v>57550</v>
      </c>
      <c r="Q4">
        <v>62200</v>
      </c>
      <c r="R4">
        <v>66800</v>
      </c>
      <c r="S4">
        <v>71400</v>
      </c>
      <c r="T4">
        <v>76000</v>
      </c>
      <c r="U4">
        <v>24200</v>
      </c>
      <c r="V4">
        <v>27650</v>
      </c>
      <c r="W4">
        <v>31100</v>
      </c>
      <c r="X4">
        <v>34550</v>
      </c>
      <c r="Y4">
        <v>37350</v>
      </c>
      <c r="Z4">
        <v>40280</v>
      </c>
      <c r="AA4">
        <v>45420</v>
      </c>
      <c r="AB4">
        <v>50560</v>
      </c>
      <c r="AC4">
        <v>64450</v>
      </c>
      <c r="AD4">
        <v>73650</v>
      </c>
      <c r="AE4">
        <v>82850</v>
      </c>
      <c r="AF4">
        <v>92050</v>
      </c>
      <c r="AG4">
        <v>99450</v>
      </c>
      <c r="AH4">
        <v>106800</v>
      </c>
      <c r="AI4">
        <v>114150</v>
      </c>
      <c r="AJ4">
        <v>121550</v>
      </c>
    </row>
    <row r="5" spans="1:36" x14ac:dyDescent="0.25">
      <c r="A5" t="s">
        <v>1156</v>
      </c>
      <c r="B5" t="s">
        <v>382</v>
      </c>
      <c r="C5" t="s">
        <v>371</v>
      </c>
      <c r="D5" t="s">
        <v>372</v>
      </c>
      <c r="E5" t="s">
        <v>38</v>
      </c>
      <c r="F5" t="s">
        <v>373</v>
      </c>
      <c r="G5" t="s">
        <v>374</v>
      </c>
      <c r="H5" t="s">
        <v>375</v>
      </c>
      <c r="I5" t="s">
        <v>376</v>
      </c>
      <c r="J5" t="s">
        <v>383</v>
      </c>
      <c r="K5">
        <v>1</v>
      </c>
      <c r="L5" s="59">
        <v>124300</v>
      </c>
      <c r="M5">
        <v>40300</v>
      </c>
      <c r="N5">
        <v>46050</v>
      </c>
      <c r="O5">
        <v>51800</v>
      </c>
      <c r="P5">
        <v>57550</v>
      </c>
      <c r="Q5">
        <v>62200</v>
      </c>
      <c r="R5">
        <v>66800</v>
      </c>
      <c r="S5">
        <v>71400</v>
      </c>
      <c r="T5">
        <v>76000</v>
      </c>
      <c r="U5">
        <v>24200</v>
      </c>
      <c r="V5">
        <v>27650</v>
      </c>
      <c r="W5">
        <v>31100</v>
      </c>
      <c r="X5">
        <v>34550</v>
      </c>
      <c r="Y5">
        <v>37350</v>
      </c>
      <c r="Z5">
        <v>40280</v>
      </c>
      <c r="AA5">
        <v>45420</v>
      </c>
      <c r="AB5">
        <v>50560</v>
      </c>
      <c r="AC5">
        <v>64450</v>
      </c>
      <c r="AD5">
        <v>73650</v>
      </c>
      <c r="AE5">
        <v>82850</v>
      </c>
      <c r="AF5">
        <v>92050</v>
      </c>
      <c r="AG5">
        <v>99450</v>
      </c>
      <c r="AH5">
        <v>106800</v>
      </c>
      <c r="AI5">
        <v>114150</v>
      </c>
      <c r="AJ5">
        <v>121550</v>
      </c>
    </row>
    <row r="6" spans="1:36" x14ac:dyDescent="0.25">
      <c r="A6" t="s">
        <v>1157</v>
      </c>
      <c r="B6" t="s">
        <v>384</v>
      </c>
      <c r="C6" t="s">
        <v>371</v>
      </c>
      <c r="D6" t="s">
        <v>372</v>
      </c>
      <c r="E6" t="s">
        <v>38</v>
      </c>
      <c r="F6" t="s">
        <v>373</v>
      </c>
      <c r="G6" t="s">
        <v>374</v>
      </c>
      <c r="H6" t="s">
        <v>375</v>
      </c>
      <c r="I6" t="s">
        <v>376</v>
      </c>
      <c r="J6" t="s">
        <v>385</v>
      </c>
      <c r="K6">
        <v>1</v>
      </c>
      <c r="L6" s="59">
        <v>124300</v>
      </c>
      <c r="M6">
        <v>40300</v>
      </c>
      <c r="N6">
        <v>46050</v>
      </c>
      <c r="O6">
        <v>51800</v>
      </c>
      <c r="P6">
        <v>57550</v>
      </c>
      <c r="Q6">
        <v>62200</v>
      </c>
      <c r="R6">
        <v>66800</v>
      </c>
      <c r="S6">
        <v>71400</v>
      </c>
      <c r="T6">
        <v>76000</v>
      </c>
      <c r="U6">
        <v>24200</v>
      </c>
      <c r="V6">
        <v>27650</v>
      </c>
      <c r="W6">
        <v>31100</v>
      </c>
      <c r="X6">
        <v>34550</v>
      </c>
      <c r="Y6">
        <v>37350</v>
      </c>
      <c r="Z6">
        <v>40280</v>
      </c>
      <c r="AA6">
        <v>45420</v>
      </c>
      <c r="AB6">
        <v>50560</v>
      </c>
      <c r="AC6">
        <v>64450</v>
      </c>
      <c r="AD6">
        <v>73650</v>
      </c>
      <c r="AE6">
        <v>82850</v>
      </c>
      <c r="AF6">
        <v>92050</v>
      </c>
      <c r="AG6">
        <v>99450</v>
      </c>
      <c r="AH6">
        <v>106800</v>
      </c>
      <c r="AI6">
        <v>114150</v>
      </c>
      <c r="AJ6">
        <v>121550</v>
      </c>
    </row>
    <row r="7" spans="1:36" x14ac:dyDescent="0.25">
      <c r="A7" t="s">
        <v>1158</v>
      </c>
      <c r="B7" t="s">
        <v>386</v>
      </c>
      <c r="C7" t="s">
        <v>371</v>
      </c>
      <c r="D7" t="s">
        <v>372</v>
      </c>
      <c r="E7" t="s">
        <v>38</v>
      </c>
      <c r="F7" t="s">
        <v>373</v>
      </c>
      <c r="G7" t="s">
        <v>374</v>
      </c>
      <c r="H7" t="s">
        <v>375</v>
      </c>
      <c r="I7" t="s">
        <v>376</v>
      </c>
      <c r="J7" t="s">
        <v>387</v>
      </c>
      <c r="K7">
        <v>1</v>
      </c>
      <c r="L7" s="59">
        <v>124300</v>
      </c>
      <c r="M7">
        <v>40300</v>
      </c>
      <c r="N7">
        <v>46050</v>
      </c>
      <c r="O7">
        <v>51800</v>
      </c>
      <c r="P7">
        <v>57550</v>
      </c>
      <c r="Q7">
        <v>62200</v>
      </c>
      <c r="R7">
        <v>66800</v>
      </c>
      <c r="S7">
        <v>71400</v>
      </c>
      <c r="T7">
        <v>76000</v>
      </c>
      <c r="U7">
        <v>24200</v>
      </c>
      <c r="V7">
        <v>27650</v>
      </c>
      <c r="W7">
        <v>31100</v>
      </c>
      <c r="X7">
        <v>34550</v>
      </c>
      <c r="Y7">
        <v>37350</v>
      </c>
      <c r="Z7">
        <v>40280</v>
      </c>
      <c r="AA7">
        <v>45420</v>
      </c>
      <c r="AB7">
        <v>50560</v>
      </c>
      <c r="AC7">
        <v>64450</v>
      </c>
      <c r="AD7">
        <v>73650</v>
      </c>
      <c r="AE7">
        <v>82850</v>
      </c>
      <c r="AF7">
        <v>92050</v>
      </c>
      <c r="AG7">
        <v>99450</v>
      </c>
      <c r="AH7">
        <v>106800</v>
      </c>
      <c r="AI7">
        <v>114150</v>
      </c>
      <c r="AJ7">
        <v>121550</v>
      </c>
    </row>
    <row r="8" spans="1:36" x14ac:dyDescent="0.25">
      <c r="A8" t="s">
        <v>1159</v>
      </c>
      <c r="B8" t="s">
        <v>388</v>
      </c>
      <c r="C8" t="s">
        <v>371</v>
      </c>
      <c r="D8" t="s">
        <v>372</v>
      </c>
      <c r="E8" t="s">
        <v>38</v>
      </c>
      <c r="F8" t="s">
        <v>373</v>
      </c>
      <c r="G8" t="s">
        <v>374</v>
      </c>
      <c r="H8" t="s">
        <v>375</v>
      </c>
      <c r="I8" t="s">
        <v>376</v>
      </c>
      <c r="J8" t="s">
        <v>389</v>
      </c>
      <c r="K8">
        <v>1</v>
      </c>
      <c r="L8" s="59">
        <v>124300</v>
      </c>
      <c r="M8">
        <v>40300</v>
      </c>
      <c r="N8">
        <v>46050</v>
      </c>
      <c r="O8">
        <v>51800</v>
      </c>
      <c r="P8">
        <v>57550</v>
      </c>
      <c r="Q8">
        <v>62200</v>
      </c>
      <c r="R8">
        <v>66800</v>
      </c>
      <c r="S8">
        <v>71400</v>
      </c>
      <c r="T8">
        <v>76000</v>
      </c>
      <c r="U8">
        <v>24200</v>
      </c>
      <c r="V8">
        <v>27650</v>
      </c>
      <c r="W8">
        <v>31100</v>
      </c>
      <c r="X8">
        <v>34550</v>
      </c>
      <c r="Y8">
        <v>37350</v>
      </c>
      <c r="Z8">
        <v>40280</v>
      </c>
      <c r="AA8">
        <v>45420</v>
      </c>
      <c r="AB8">
        <v>50560</v>
      </c>
      <c r="AC8">
        <v>64450</v>
      </c>
      <c r="AD8">
        <v>73650</v>
      </c>
      <c r="AE8">
        <v>82850</v>
      </c>
      <c r="AF8">
        <v>92050</v>
      </c>
      <c r="AG8">
        <v>99450</v>
      </c>
      <c r="AH8">
        <v>106800</v>
      </c>
      <c r="AI8">
        <v>114150</v>
      </c>
      <c r="AJ8">
        <v>121550</v>
      </c>
    </row>
    <row r="9" spans="1:36" x14ac:dyDescent="0.25">
      <c r="A9" t="s">
        <v>1160</v>
      </c>
      <c r="B9" t="s">
        <v>390</v>
      </c>
      <c r="C9" t="s">
        <v>371</v>
      </c>
      <c r="D9" t="s">
        <v>372</v>
      </c>
      <c r="E9" t="s">
        <v>38</v>
      </c>
      <c r="F9" t="s">
        <v>373</v>
      </c>
      <c r="G9" t="s">
        <v>374</v>
      </c>
      <c r="H9" t="s">
        <v>375</v>
      </c>
      <c r="I9" t="s">
        <v>376</v>
      </c>
      <c r="J9" t="s">
        <v>391</v>
      </c>
      <c r="K9">
        <v>1</v>
      </c>
      <c r="L9" s="59">
        <v>124300</v>
      </c>
      <c r="M9">
        <v>40300</v>
      </c>
      <c r="N9">
        <v>46050</v>
      </c>
      <c r="O9">
        <v>51800</v>
      </c>
      <c r="P9">
        <v>57550</v>
      </c>
      <c r="Q9">
        <v>62200</v>
      </c>
      <c r="R9">
        <v>66800</v>
      </c>
      <c r="S9">
        <v>71400</v>
      </c>
      <c r="T9">
        <v>76000</v>
      </c>
      <c r="U9">
        <v>24200</v>
      </c>
      <c r="V9">
        <v>27650</v>
      </c>
      <c r="W9">
        <v>31100</v>
      </c>
      <c r="X9">
        <v>34550</v>
      </c>
      <c r="Y9">
        <v>37350</v>
      </c>
      <c r="Z9">
        <v>40280</v>
      </c>
      <c r="AA9">
        <v>45420</v>
      </c>
      <c r="AB9">
        <v>50560</v>
      </c>
      <c r="AC9">
        <v>64450</v>
      </c>
      <c r="AD9">
        <v>73650</v>
      </c>
      <c r="AE9">
        <v>82850</v>
      </c>
      <c r="AF9">
        <v>92050</v>
      </c>
      <c r="AG9">
        <v>99450</v>
      </c>
      <c r="AH9">
        <v>106800</v>
      </c>
      <c r="AI9">
        <v>114150</v>
      </c>
      <c r="AJ9">
        <v>121550</v>
      </c>
    </row>
    <row r="10" spans="1:36" x14ac:dyDescent="0.25">
      <c r="A10" t="s">
        <v>1161</v>
      </c>
      <c r="B10" t="s">
        <v>392</v>
      </c>
      <c r="C10" t="s">
        <v>371</v>
      </c>
      <c r="D10" t="s">
        <v>372</v>
      </c>
      <c r="E10" t="s">
        <v>38</v>
      </c>
      <c r="F10" t="s">
        <v>373</v>
      </c>
      <c r="G10" t="s">
        <v>374</v>
      </c>
      <c r="H10" t="s">
        <v>375</v>
      </c>
      <c r="I10" t="s">
        <v>376</v>
      </c>
      <c r="J10" t="s">
        <v>393</v>
      </c>
      <c r="K10">
        <v>1</v>
      </c>
      <c r="L10" s="59">
        <v>124300</v>
      </c>
      <c r="M10">
        <v>40300</v>
      </c>
      <c r="N10">
        <v>46050</v>
      </c>
      <c r="O10">
        <v>51800</v>
      </c>
      <c r="P10">
        <v>57550</v>
      </c>
      <c r="Q10">
        <v>62200</v>
      </c>
      <c r="R10">
        <v>66800</v>
      </c>
      <c r="S10">
        <v>71400</v>
      </c>
      <c r="T10">
        <v>76000</v>
      </c>
      <c r="U10">
        <v>24200</v>
      </c>
      <c r="V10">
        <v>27650</v>
      </c>
      <c r="W10">
        <v>31100</v>
      </c>
      <c r="X10">
        <v>34550</v>
      </c>
      <c r="Y10">
        <v>37350</v>
      </c>
      <c r="Z10">
        <v>40280</v>
      </c>
      <c r="AA10">
        <v>45420</v>
      </c>
      <c r="AB10">
        <v>50560</v>
      </c>
      <c r="AC10">
        <v>64450</v>
      </c>
      <c r="AD10">
        <v>73650</v>
      </c>
      <c r="AE10">
        <v>82850</v>
      </c>
      <c r="AF10">
        <v>92050</v>
      </c>
      <c r="AG10">
        <v>99450</v>
      </c>
      <c r="AH10">
        <v>106800</v>
      </c>
      <c r="AI10">
        <v>114150</v>
      </c>
      <c r="AJ10">
        <v>121550</v>
      </c>
    </row>
    <row r="11" spans="1:36" x14ac:dyDescent="0.25">
      <c r="A11" t="s">
        <v>1162</v>
      </c>
      <c r="B11" t="s">
        <v>394</v>
      </c>
      <c r="C11" t="s">
        <v>371</v>
      </c>
      <c r="D11" t="s">
        <v>372</v>
      </c>
      <c r="E11" t="s">
        <v>38</v>
      </c>
      <c r="F11" t="s">
        <v>373</v>
      </c>
      <c r="G11" t="s">
        <v>374</v>
      </c>
      <c r="H11" t="s">
        <v>375</v>
      </c>
      <c r="I11" t="s">
        <v>376</v>
      </c>
      <c r="J11" t="s">
        <v>395</v>
      </c>
      <c r="K11">
        <v>1</v>
      </c>
      <c r="L11" s="59">
        <v>124300</v>
      </c>
      <c r="M11">
        <v>40300</v>
      </c>
      <c r="N11">
        <v>46050</v>
      </c>
      <c r="O11">
        <v>51800</v>
      </c>
      <c r="P11">
        <v>57550</v>
      </c>
      <c r="Q11">
        <v>62200</v>
      </c>
      <c r="R11">
        <v>66800</v>
      </c>
      <c r="S11">
        <v>71400</v>
      </c>
      <c r="T11">
        <v>76000</v>
      </c>
      <c r="U11">
        <v>24200</v>
      </c>
      <c r="V11">
        <v>27650</v>
      </c>
      <c r="W11">
        <v>31100</v>
      </c>
      <c r="X11">
        <v>34550</v>
      </c>
      <c r="Y11">
        <v>37350</v>
      </c>
      <c r="Z11">
        <v>40280</v>
      </c>
      <c r="AA11">
        <v>45420</v>
      </c>
      <c r="AB11">
        <v>50560</v>
      </c>
      <c r="AC11">
        <v>64450</v>
      </c>
      <c r="AD11">
        <v>73650</v>
      </c>
      <c r="AE11">
        <v>82850</v>
      </c>
      <c r="AF11">
        <v>92050</v>
      </c>
      <c r="AG11">
        <v>99450</v>
      </c>
      <c r="AH11">
        <v>106800</v>
      </c>
      <c r="AI11">
        <v>114150</v>
      </c>
      <c r="AJ11">
        <v>121550</v>
      </c>
    </row>
    <row r="12" spans="1:36" x14ac:dyDescent="0.25">
      <c r="A12" t="s">
        <v>1163</v>
      </c>
      <c r="B12" t="s">
        <v>396</v>
      </c>
      <c r="C12" t="s">
        <v>371</v>
      </c>
      <c r="D12" t="s">
        <v>372</v>
      </c>
      <c r="E12" t="s">
        <v>38</v>
      </c>
      <c r="F12" t="s">
        <v>373</v>
      </c>
      <c r="G12" t="s">
        <v>374</v>
      </c>
      <c r="H12" t="s">
        <v>375</v>
      </c>
      <c r="I12" t="s">
        <v>376</v>
      </c>
      <c r="J12" t="s">
        <v>397</v>
      </c>
      <c r="K12">
        <v>1</v>
      </c>
      <c r="L12" s="59">
        <v>124300</v>
      </c>
      <c r="M12">
        <v>40300</v>
      </c>
      <c r="N12">
        <v>46050</v>
      </c>
      <c r="O12">
        <v>51800</v>
      </c>
      <c r="P12">
        <v>57550</v>
      </c>
      <c r="Q12">
        <v>62200</v>
      </c>
      <c r="R12">
        <v>66800</v>
      </c>
      <c r="S12">
        <v>71400</v>
      </c>
      <c r="T12">
        <v>76000</v>
      </c>
      <c r="U12">
        <v>24200</v>
      </c>
      <c r="V12">
        <v>27650</v>
      </c>
      <c r="W12">
        <v>31100</v>
      </c>
      <c r="X12">
        <v>34550</v>
      </c>
      <c r="Y12">
        <v>37350</v>
      </c>
      <c r="Z12">
        <v>40280</v>
      </c>
      <c r="AA12">
        <v>45420</v>
      </c>
      <c r="AB12">
        <v>50560</v>
      </c>
      <c r="AC12">
        <v>64450</v>
      </c>
      <c r="AD12">
        <v>73650</v>
      </c>
      <c r="AE12">
        <v>82850</v>
      </c>
      <c r="AF12">
        <v>92050</v>
      </c>
      <c r="AG12">
        <v>99450</v>
      </c>
      <c r="AH12">
        <v>106800</v>
      </c>
      <c r="AI12">
        <v>114150</v>
      </c>
      <c r="AJ12">
        <v>121550</v>
      </c>
    </row>
    <row r="13" spans="1:36" x14ac:dyDescent="0.25">
      <c r="A13" t="s">
        <v>1164</v>
      </c>
      <c r="B13" t="s">
        <v>398</v>
      </c>
      <c r="C13" t="s">
        <v>371</v>
      </c>
      <c r="D13" t="s">
        <v>372</v>
      </c>
      <c r="E13" t="s">
        <v>38</v>
      </c>
      <c r="F13" t="s">
        <v>373</v>
      </c>
      <c r="G13" t="s">
        <v>374</v>
      </c>
      <c r="H13" t="s">
        <v>375</v>
      </c>
      <c r="I13" t="s">
        <v>376</v>
      </c>
      <c r="J13" t="s">
        <v>399</v>
      </c>
      <c r="K13">
        <v>1</v>
      </c>
      <c r="L13" s="59">
        <v>124300</v>
      </c>
      <c r="M13">
        <v>40300</v>
      </c>
      <c r="N13">
        <v>46050</v>
      </c>
      <c r="O13">
        <v>51800</v>
      </c>
      <c r="P13">
        <v>57550</v>
      </c>
      <c r="Q13">
        <v>62200</v>
      </c>
      <c r="R13">
        <v>66800</v>
      </c>
      <c r="S13">
        <v>71400</v>
      </c>
      <c r="T13">
        <v>76000</v>
      </c>
      <c r="U13">
        <v>24200</v>
      </c>
      <c r="V13">
        <v>27650</v>
      </c>
      <c r="W13">
        <v>31100</v>
      </c>
      <c r="X13">
        <v>34550</v>
      </c>
      <c r="Y13">
        <v>37350</v>
      </c>
      <c r="Z13">
        <v>40280</v>
      </c>
      <c r="AA13">
        <v>45420</v>
      </c>
      <c r="AB13">
        <v>50560</v>
      </c>
      <c r="AC13">
        <v>64450</v>
      </c>
      <c r="AD13">
        <v>73650</v>
      </c>
      <c r="AE13">
        <v>82850</v>
      </c>
      <c r="AF13">
        <v>92050</v>
      </c>
      <c r="AG13">
        <v>99450</v>
      </c>
      <c r="AH13">
        <v>106800</v>
      </c>
      <c r="AI13">
        <v>114150</v>
      </c>
      <c r="AJ13">
        <v>121550</v>
      </c>
    </row>
    <row r="14" spans="1:36" x14ac:dyDescent="0.25">
      <c r="A14" t="s">
        <v>1165</v>
      </c>
      <c r="B14" t="s">
        <v>400</v>
      </c>
      <c r="C14" t="s">
        <v>371</v>
      </c>
      <c r="D14" t="s">
        <v>372</v>
      </c>
      <c r="E14" t="s">
        <v>38</v>
      </c>
      <c r="F14" t="s">
        <v>373</v>
      </c>
      <c r="G14" t="s">
        <v>374</v>
      </c>
      <c r="H14" t="s">
        <v>375</v>
      </c>
      <c r="I14" t="s">
        <v>376</v>
      </c>
      <c r="J14" t="s">
        <v>401</v>
      </c>
      <c r="K14">
        <v>1</v>
      </c>
      <c r="L14" s="59">
        <v>124300</v>
      </c>
      <c r="M14">
        <v>40300</v>
      </c>
      <c r="N14">
        <v>46050</v>
      </c>
      <c r="O14">
        <v>51800</v>
      </c>
      <c r="P14">
        <v>57550</v>
      </c>
      <c r="Q14">
        <v>62200</v>
      </c>
      <c r="R14">
        <v>66800</v>
      </c>
      <c r="S14">
        <v>71400</v>
      </c>
      <c r="T14">
        <v>76000</v>
      </c>
      <c r="U14">
        <v>24200</v>
      </c>
      <c r="V14">
        <v>27650</v>
      </c>
      <c r="W14">
        <v>31100</v>
      </c>
      <c r="X14">
        <v>34550</v>
      </c>
      <c r="Y14">
        <v>37350</v>
      </c>
      <c r="Z14">
        <v>40280</v>
      </c>
      <c r="AA14">
        <v>45420</v>
      </c>
      <c r="AB14">
        <v>50560</v>
      </c>
      <c r="AC14">
        <v>64450</v>
      </c>
      <c r="AD14">
        <v>73650</v>
      </c>
      <c r="AE14">
        <v>82850</v>
      </c>
      <c r="AF14">
        <v>92050</v>
      </c>
      <c r="AG14">
        <v>99450</v>
      </c>
      <c r="AH14">
        <v>106800</v>
      </c>
      <c r="AI14">
        <v>114150</v>
      </c>
      <c r="AJ14">
        <v>121550</v>
      </c>
    </row>
    <row r="15" spans="1:36" x14ac:dyDescent="0.25">
      <c r="A15" t="s">
        <v>1166</v>
      </c>
      <c r="B15" t="s">
        <v>402</v>
      </c>
      <c r="C15" t="s">
        <v>371</v>
      </c>
      <c r="D15" t="s">
        <v>372</v>
      </c>
      <c r="E15" t="s">
        <v>38</v>
      </c>
      <c r="F15" t="s">
        <v>373</v>
      </c>
      <c r="G15" t="s">
        <v>374</v>
      </c>
      <c r="H15" t="s">
        <v>375</v>
      </c>
      <c r="I15" t="s">
        <v>376</v>
      </c>
      <c r="J15" t="s">
        <v>403</v>
      </c>
      <c r="K15">
        <v>1</v>
      </c>
      <c r="L15" s="59">
        <v>124300</v>
      </c>
      <c r="M15">
        <v>40300</v>
      </c>
      <c r="N15">
        <v>46050</v>
      </c>
      <c r="O15">
        <v>51800</v>
      </c>
      <c r="P15">
        <v>57550</v>
      </c>
      <c r="Q15">
        <v>62200</v>
      </c>
      <c r="R15">
        <v>66800</v>
      </c>
      <c r="S15">
        <v>71400</v>
      </c>
      <c r="T15">
        <v>76000</v>
      </c>
      <c r="U15">
        <v>24200</v>
      </c>
      <c r="V15">
        <v>27650</v>
      </c>
      <c r="W15">
        <v>31100</v>
      </c>
      <c r="X15">
        <v>34550</v>
      </c>
      <c r="Y15">
        <v>37350</v>
      </c>
      <c r="Z15">
        <v>40280</v>
      </c>
      <c r="AA15">
        <v>45420</v>
      </c>
      <c r="AB15">
        <v>50560</v>
      </c>
      <c r="AC15">
        <v>64450</v>
      </c>
      <c r="AD15">
        <v>73650</v>
      </c>
      <c r="AE15">
        <v>82850</v>
      </c>
      <c r="AF15">
        <v>92050</v>
      </c>
      <c r="AG15">
        <v>99450</v>
      </c>
      <c r="AH15">
        <v>106800</v>
      </c>
      <c r="AI15">
        <v>114150</v>
      </c>
      <c r="AJ15">
        <v>121550</v>
      </c>
    </row>
    <row r="16" spans="1:36" x14ac:dyDescent="0.25">
      <c r="A16" t="s">
        <v>1167</v>
      </c>
      <c r="B16" t="s">
        <v>404</v>
      </c>
      <c r="C16" t="s">
        <v>371</v>
      </c>
      <c r="D16" t="s">
        <v>372</v>
      </c>
      <c r="E16" t="s">
        <v>38</v>
      </c>
      <c r="F16" t="s">
        <v>373</v>
      </c>
      <c r="G16" t="s">
        <v>374</v>
      </c>
      <c r="H16" t="s">
        <v>375</v>
      </c>
      <c r="I16" t="s">
        <v>376</v>
      </c>
      <c r="J16" t="s">
        <v>405</v>
      </c>
      <c r="K16">
        <v>1</v>
      </c>
      <c r="L16" s="59">
        <v>124300</v>
      </c>
      <c r="M16">
        <v>40300</v>
      </c>
      <c r="N16">
        <v>46050</v>
      </c>
      <c r="O16">
        <v>51800</v>
      </c>
      <c r="P16">
        <v>57550</v>
      </c>
      <c r="Q16">
        <v>62200</v>
      </c>
      <c r="R16">
        <v>66800</v>
      </c>
      <c r="S16">
        <v>71400</v>
      </c>
      <c r="T16">
        <v>76000</v>
      </c>
      <c r="U16">
        <v>24200</v>
      </c>
      <c r="V16">
        <v>27650</v>
      </c>
      <c r="W16">
        <v>31100</v>
      </c>
      <c r="X16">
        <v>34550</v>
      </c>
      <c r="Y16">
        <v>37350</v>
      </c>
      <c r="Z16">
        <v>40280</v>
      </c>
      <c r="AA16">
        <v>45420</v>
      </c>
      <c r="AB16">
        <v>50560</v>
      </c>
      <c r="AC16">
        <v>64450</v>
      </c>
      <c r="AD16">
        <v>73650</v>
      </c>
      <c r="AE16">
        <v>82850</v>
      </c>
      <c r="AF16">
        <v>92050</v>
      </c>
      <c r="AG16">
        <v>99450</v>
      </c>
      <c r="AH16">
        <v>106800</v>
      </c>
      <c r="AI16">
        <v>114150</v>
      </c>
      <c r="AJ16">
        <v>121550</v>
      </c>
    </row>
    <row r="17" spans="1:36" x14ac:dyDescent="0.25">
      <c r="A17" t="s">
        <v>1168</v>
      </c>
      <c r="B17" t="s">
        <v>406</v>
      </c>
      <c r="C17" t="s">
        <v>371</v>
      </c>
      <c r="D17" t="s">
        <v>372</v>
      </c>
      <c r="E17" t="s">
        <v>38</v>
      </c>
      <c r="F17" t="s">
        <v>407</v>
      </c>
      <c r="G17" t="s">
        <v>408</v>
      </c>
      <c r="H17" t="s">
        <v>409</v>
      </c>
      <c r="I17" t="s">
        <v>410</v>
      </c>
      <c r="J17" t="s">
        <v>411</v>
      </c>
      <c r="K17">
        <v>1</v>
      </c>
      <c r="L17" s="59">
        <v>88800</v>
      </c>
      <c r="M17">
        <v>35850</v>
      </c>
      <c r="N17">
        <v>40950</v>
      </c>
      <c r="O17">
        <v>46050</v>
      </c>
      <c r="P17">
        <v>51150</v>
      </c>
      <c r="Q17">
        <v>55250</v>
      </c>
      <c r="R17">
        <v>59350</v>
      </c>
      <c r="S17">
        <v>63450</v>
      </c>
      <c r="T17">
        <v>67550</v>
      </c>
      <c r="U17">
        <v>21500</v>
      </c>
      <c r="V17">
        <v>24600</v>
      </c>
      <c r="W17">
        <v>27650</v>
      </c>
      <c r="X17">
        <v>30700</v>
      </c>
      <c r="Y17">
        <v>35140</v>
      </c>
      <c r="Z17">
        <v>40280</v>
      </c>
      <c r="AA17">
        <v>45420</v>
      </c>
      <c r="AB17">
        <v>50560</v>
      </c>
      <c r="AC17">
        <v>57300</v>
      </c>
      <c r="AD17">
        <v>65500</v>
      </c>
      <c r="AE17">
        <v>73700</v>
      </c>
      <c r="AF17">
        <v>81850</v>
      </c>
      <c r="AG17">
        <v>88400</v>
      </c>
      <c r="AH17">
        <v>94950</v>
      </c>
      <c r="AI17">
        <v>101500</v>
      </c>
      <c r="AJ17">
        <v>108050</v>
      </c>
    </row>
    <row r="18" spans="1:36" x14ac:dyDescent="0.25">
      <c r="A18" t="s">
        <v>1169</v>
      </c>
      <c r="B18" t="s">
        <v>412</v>
      </c>
      <c r="C18" t="s">
        <v>371</v>
      </c>
      <c r="D18" t="s">
        <v>372</v>
      </c>
      <c r="E18" t="s">
        <v>38</v>
      </c>
      <c r="F18" t="s">
        <v>413</v>
      </c>
      <c r="G18" t="s">
        <v>414</v>
      </c>
      <c r="H18" t="s">
        <v>409</v>
      </c>
      <c r="I18" t="s">
        <v>410</v>
      </c>
      <c r="J18" t="s">
        <v>415</v>
      </c>
      <c r="K18">
        <v>1</v>
      </c>
      <c r="L18" s="59">
        <v>101500</v>
      </c>
      <c r="M18">
        <v>34900</v>
      </c>
      <c r="N18">
        <v>39850</v>
      </c>
      <c r="O18">
        <v>44850</v>
      </c>
      <c r="P18">
        <v>49800</v>
      </c>
      <c r="Q18">
        <v>53800</v>
      </c>
      <c r="R18">
        <v>57800</v>
      </c>
      <c r="S18">
        <v>61800</v>
      </c>
      <c r="T18">
        <v>65750</v>
      </c>
      <c r="U18">
        <v>20950</v>
      </c>
      <c r="V18">
        <v>23950</v>
      </c>
      <c r="W18">
        <v>26950</v>
      </c>
      <c r="X18">
        <v>30000</v>
      </c>
      <c r="Y18">
        <v>35140</v>
      </c>
      <c r="Z18">
        <v>40280</v>
      </c>
      <c r="AA18">
        <v>45420</v>
      </c>
      <c r="AB18">
        <v>50560</v>
      </c>
      <c r="AC18">
        <v>55800</v>
      </c>
      <c r="AD18">
        <v>63800</v>
      </c>
      <c r="AE18">
        <v>71750</v>
      </c>
      <c r="AF18">
        <v>79700</v>
      </c>
      <c r="AG18">
        <v>86100</v>
      </c>
      <c r="AH18">
        <v>92500</v>
      </c>
      <c r="AI18">
        <v>98850</v>
      </c>
      <c r="AJ18">
        <v>105250</v>
      </c>
    </row>
    <row r="19" spans="1:36" x14ac:dyDescent="0.25">
      <c r="A19" t="s">
        <v>1170</v>
      </c>
      <c r="B19" t="s">
        <v>416</v>
      </c>
      <c r="C19" t="s">
        <v>371</v>
      </c>
      <c r="D19" t="s">
        <v>372</v>
      </c>
      <c r="E19" t="s">
        <v>38</v>
      </c>
      <c r="F19" t="s">
        <v>413</v>
      </c>
      <c r="G19" t="s">
        <v>414</v>
      </c>
      <c r="H19" t="s">
        <v>409</v>
      </c>
      <c r="I19" t="s">
        <v>410</v>
      </c>
      <c r="J19" t="s">
        <v>417</v>
      </c>
      <c r="K19">
        <v>1</v>
      </c>
      <c r="L19" s="59">
        <v>101500</v>
      </c>
      <c r="M19">
        <v>34900</v>
      </c>
      <c r="N19">
        <v>39850</v>
      </c>
      <c r="O19">
        <v>44850</v>
      </c>
      <c r="P19">
        <v>49800</v>
      </c>
      <c r="Q19">
        <v>53800</v>
      </c>
      <c r="R19">
        <v>57800</v>
      </c>
      <c r="S19">
        <v>61800</v>
      </c>
      <c r="T19">
        <v>65750</v>
      </c>
      <c r="U19">
        <v>20950</v>
      </c>
      <c r="V19">
        <v>23950</v>
      </c>
      <c r="W19">
        <v>26950</v>
      </c>
      <c r="X19">
        <v>30000</v>
      </c>
      <c r="Y19">
        <v>35140</v>
      </c>
      <c r="Z19">
        <v>40280</v>
      </c>
      <c r="AA19">
        <v>45420</v>
      </c>
      <c r="AB19">
        <v>50560</v>
      </c>
      <c r="AC19">
        <v>55800</v>
      </c>
      <c r="AD19">
        <v>63800</v>
      </c>
      <c r="AE19">
        <v>71750</v>
      </c>
      <c r="AF19">
        <v>79700</v>
      </c>
      <c r="AG19">
        <v>86100</v>
      </c>
      <c r="AH19">
        <v>92500</v>
      </c>
      <c r="AI19">
        <v>98850</v>
      </c>
      <c r="AJ19">
        <v>105250</v>
      </c>
    </row>
    <row r="20" spans="1:36" x14ac:dyDescent="0.25">
      <c r="A20" t="s">
        <v>1171</v>
      </c>
      <c r="B20" t="s">
        <v>418</v>
      </c>
      <c r="C20" t="s">
        <v>371</v>
      </c>
      <c r="D20" t="s">
        <v>372</v>
      </c>
      <c r="E20" t="s">
        <v>38</v>
      </c>
      <c r="F20" t="s">
        <v>407</v>
      </c>
      <c r="G20" t="s">
        <v>408</v>
      </c>
      <c r="H20" t="s">
        <v>409</v>
      </c>
      <c r="I20" t="s">
        <v>410</v>
      </c>
      <c r="J20" t="s">
        <v>419</v>
      </c>
      <c r="K20">
        <v>1</v>
      </c>
      <c r="L20" s="59">
        <v>88800</v>
      </c>
      <c r="M20">
        <v>35850</v>
      </c>
      <c r="N20">
        <v>40950</v>
      </c>
      <c r="O20">
        <v>46050</v>
      </c>
      <c r="P20">
        <v>51150</v>
      </c>
      <c r="Q20">
        <v>55250</v>
      </c>
      <c r="R20">
        <v>59350</v>
      </c>
      <c r="S20">
        <v>63450</v>
      </c>
      <c r="T20">
        <v>67550</v>
      </c>
      <c r="U20">
        <v>21500</v>
      </c>
      <c r="V20">
        <v>24600</v>
      </c>
      <c r="W20">
        <v>27650</v>
      </c>
      <c r="X20">
        <v>30700</v>
      </c>
      <c r="Y20">
        <v>35140</v>
      </c>
      <c r="Z20">
        <v>40280</v>
      </c>
      <c r="AA20">
        <v>45420</v>
      </c>
      <c r="AB20">
        <v>50560</v>
      </c>
      <c r="AC20">
        <v>57300</v>
      </c>
      <c r="AD20">
        <v>65500</v>
      </c>
      <c r="AE20">
        <v>73700</v>
      </c>
      <c r="AF20">
        <v>81850</v>
      </c>
      <c r="AG20">
        <v>88400</v>
      </c>
      <c r="AH20">
        <v>94950</v>
      </c>
      <c r="AI20">
        <v>101500</v>
      </c>
      <c r="AJ20">
        <v>108050</v>
      </c>
    </row>
    <row r="21" spans="1:36" x14ac:dyDescent="0.25">
      <c r="A21" t="s">
        <v>1172</v>
      </c>
      <c r="B21" t="s">
        <v>420</v>
      </c>
      <c r="C21" t="s">
        <v>371</v>
      </c>
      <c r="D21" t="s">
        <v>372</v>
      </c>
      <c r="E21" t="s">
        <v>38</v>
      </c>
      <c r="F21" t="s">
        <v>413</v>
      </c>
      <c r="G21" t="s">
        <v>414</v>
      </c>
      <c r="H21" t="s">
        <v>409</v>
      </c>
      <c r="I21" t="s">
        <v>410</v>
      </c>
      <c r="J21" t="s">
        <v>421</v>
      </c>
      <c r="K21">
        <v>1</v>
      </c>
      <c r="L21" s="59">
        <v>101500</v>
      </c>
      <c r="M21">
        <v>34900</v>
      </c>
      <c r="N21">
        <v>39850</v>
      </c>
      <c r="O21">
        <v>44850</v>
      </c>
      <c r="P21">
        <v>49800</v>
      </c>
      <c r="Q21">
        <v>53800</v>
      </c>
      <c r="R21">
        <v>57800</v>
      </c>
      <c r="S21">
        <v>61800</v>
      </c>
      <c r="T21">
        <v>65750</v>
      </c>
      <c r="U21">
        <v>20950</v>
      </c>
      <c r="V21">
        <v>23950</v>
      </c>
      <c r="W21">
        <v>26950</v>
      </c>
      <c r="X21">
        <v>30000</v>
      </c>
      <c r="Y21">
        <v>35140</v>
      </c>
      <c r="Z21">
        <v>40280</v>
      </c>
      <c r="AA21">
        <v>45420</v>
      </c>
      <c r="AB21">
        <v>50560</v>
      </c>
      <c r="AC21">
        <v>55800</v>
      </c>
      <c r="AD21">
        <v>63800</v>
      </c>
      <c r="AE21">
        <v>71750</v>
      </c>
      <c r="AF21">
        <v>79700</v>
      </c>
      <c r="AG21">
        <v>86100</v>
      </c>
      <c r="AH21">
        <v>92500</v>
      </c>
      <c r="AI21">
        <v>98850</v>
      </c>
      <c r="AJ21">
        <v>105250</v>
      </c>
    </row>
    <row r="22" spans="1:36" x14ac:dyDescent="0.25">
      <c r="A22" t="s">
        <v>1173</v>
      </c>
      <c r="B22" t="s">
        <v>422</v>
      </c>
      <c r="C22" t="s">
        <v>371</v>
      </c>
      <c r="D22" t="s">
        <v>372</v>
      </c>
      <c r="E22" t="s">
        <v>38</v>
      </c>
      <c r="F22" t="s">
        <v>407</v>
      </c>
      <c r="G22" t="s">
        <v>408</v>
      </c>
      <c r="H22" t="s">
        <v>409</v>
      </c>
      <c r="I22" t="s">
        <v>410</v>
      </c>
      <c r="J22" t="s">
        <v>423</v>
      </c>
      <c r="K22">
        <v>1</v>
      </c>
      <c r="L22" s="59">
        <v>88800</v>
      </c>
      <c r="M22">
        <v>35850</v>
      </c>
      <c r="N22">
        <v>40950</v>
      </c>
      <c r="O22">
        <v>46050</v>
      </c>
      <c r="P22">
        <v>51150</v>
      </c>
      <c r="Q22">
        <v>55250</v>
      </c>
      <c r="R22">
        <v>59350</v>
      </c>
      <c r="S22">
        <v>63450</v>
      </c>
      <c r="T22">
        <v>67550</v>
      </c>
      <c r="U22">
        <v>21500</v>
      </c>
      <c r="V22">
        <v>24600</v>
      </c>
      <c r="W22">
        <v>27650</v>
      </c>
      <c r="X22">
        <v>30700</v>
      </c>
      <c r="Y22">
        <v>35140</v>
      </c>
      <c r="Z22">
        <v>40280</v>
      </c>
      <c r="AA22">
        <v>45420</v>
      </c>
      <c r="AB22">
        <v>50560</v>
      </c>
      <c r="AC22">
        <v>57300</v>
      </c>
      <c r="AD22">
        <v>65500</v>
      </c>
      <c r="AE22">
        <v>73700</v>
      </c>
      <c r="AF22">
        <v>81850</v>
      </c>
      <c r="AG22">
        <v>88400</v>
      </c>
      <c r="AH22">
        <v>94950</v>
      </c>
      <c r="AI22">
        <v>101500</v>
      </c>
      <c r="AJ22">
        <v>108050</v>
      </c>
    </row>
    <row r="23" spans="1:36" x14ac:dyDescent="0.25">
      <c r="A23" t="s">
        <v>1174</v>
      </c>
      <c r="B23" t="s">
        <v>424</v>
      </c>
      <c r="C23" t="s">
        <v>371</v>
      </c>
      <c r="D23" t="s">
        <v>372</v>
      </c>
      <c r="E23" t="s">
        <v>38</v>
      </c>
      <c r="F23" t="s">
        <v>413</v>
      </c>
      <c r="G23" t="s">
        <v>414</v>
      </c>
      <c r="H23" t="s">
        <v>409</v>
      </c>
      <c r="I23" t="s">
        <v>410</v>
      </c>
      <c r="J23" t="s">
        <v>425</v>
      </c>
      <c r="K23">
        <v>1</v>
      </c>
      <c r="L23" s="59">
        <v>101500</v>
      </c>
      <c r="M23">
        <v>34900</v>
      </c>
      <c r="N23">
        <v>39850</v>
      </c>
      <c r="O23">
        <v>44850</v>
      </c>
      <c r="P23">
        <v>49800</v>
      </c>
      <c r="Q23">
        <v>53800</v>
      </c>
      <c r="R23">
        <v>57800</v>
      </c>
      <c r="S23">
        <v>61800</v>
      </c>
      <c r="T23">
        <v>65750</v>
      </c>
      <c r="U23">
        <v>20950</v>
      </c>
      <c r="V23">
        <v>23950</v>
      </c>
      <c r="W23">
        <v>26950</v>
      </c>
      <c r="X23">
        <v>30000</v>
      </c>
      <c r="Y23">
        <v>35140</v>
      </c>
      <c r="Z23">
        <v>40280</v>
      </c>
      <c r="AA23">
        <v>45420</v>
      </c>
      <c r="AB23">
        <v>50560</v>
      </c>
      <c r="AC23">
        <v>55800</v>
      </c>
      <c r="AD23">
        <v>63800</v>
      </c>
      <c r="AE23">
        <v>71750</v>
      </c>
      <c r="AF23">
        <v>79700</v>
      </c>
      <c r="AG23">
        <v>86100</v>
      </c>
      <c r="AH23">
        <v>92500</v>
      </c>
      <c r="AI23">
        <v>98850</v>
      </c>
      <c r="AJ23">
        <v>105250</v>
      </c>
    </row>
    <row r="24" spans="1:36" x14ac:dyDescent="0.25">
      <c r="A24" t="s">
        <v>1175</v>
      </c>
      <c r="B24" t="s">
        <v>426</v>
      </c>
      <c r="C24" t="s">
        <v>371</v>
      </c>
      <c r="D24" t="s">
        <v>372</v>
      </c>
      <c r="E24" t="s">
        <v>38</v>
      </c>
      <c r="F24" t="s">
        <v>413</v>
      </c>
      <c r="G24" t="s">
        <v>414</v>
      </c>
      <c r="H24" t="s">
        <v>409</v>
      </c>
      <c r="I24" t="s">
        <v>410</v>
      </c>
      <c r="J24" t="s">
        <v>427</v>
      </c>
      <c r="K24">
        <v>1</v>
      </c>
      <c r="L24" s="59">
        <v>101500</v>
      </c>
      <c r="M24">
        <v>34900</v>
      </c>
      <c r="N24">
        <v>39850</v>
      </c>
      <c r="O24">
        <v>44850</v>
      </c>
      <c r="P24">
        <v>49800</v>
      </c>
      <c r="Q24">
        <v>53800</v>
      </c>
      <c r="R24">
        <v>57800</v>
      </c>
      <c r="S24">
        <v>61800</v>
      </c>
      <c r="T24">
        <v>65750</v>
      </c>
      <c r="U24">
        <v>20950</v>
      </c>
      <c r="V24">
        <v>23950</v>
      </c>
      <c r="W24">
        <v>26950</v>
      </c>
      <c r="X24">
        <v>30000</v>
      </c>
      <c r="Y24">
        <v>35140</v>
      </c>
      <c r="Z24">
        <v>40280</v>
      </c>
      <c r="AA24">
        <v>45420</v>
      </c>
      <c r="AB24">
        <v>50560</v>
      </c>
      <c r="AC24">
        <v>55800</v>
      </c>
      <c r="AD24">
        <v>63800</v>
      </c>
      <c r="AE24">
        <v>71750</v>
      </c>
      <c r="AF24">
        <v>79700</v>
      </c>
      <c r="AG24">
        <v>86100</v>
      </c>
      <c r="AH24">
        <v>92500</v>
      </c>
      <c r="AI24">
        <v>98850</v>
      </c>
      <c r="AJ24">
        <v>105250</v>
      </c>
    </row>
    <row r="25" spans="1:36" x14ac:dyDescent="0.25">
      <c r="A25" t="s">
        <v>1176</v>
      </c>
      <c r="B25" t="s">
        <v>428</v>
      </c>
      <c r="C25" t="s">
        <v>371</v>
      </c>
      <c r="D25" t="s">
        <v>372</v>
      </c>
      <c r="E25" t="s">
        <v>38</v>
      </c>
      <c r="F25" t="s">
        <v>413</v>
      </c>
      <c r="G25" t="s">
        <v>414</v>
      </c>
      <c r="H25" t="s">
        <v>409</v>
      </c>
      <c r="I25" t="s">
        <v>410</v>
      </c>
      <c r="J25" t="s">
        <v>429</v>
      </c>
      <c r="K25">
        <v>1</v>
      </c>
      <c r="L25" s="59">
        <v>101500</v>
      </c>
      <c r="M25">
        <v>34900</v>
      </c>
      <c r="N25">
        <v>39850</v>
      </c>
      <c r="O25">
        <v>44850</v>
      </c>
      <c r="P25">
        <v>49800</v>
      </c>
      <c r="Q25">
        <v>53800</v>
      </c>
      <c r="R25">
        <v>57800</v>
      </c>
      <c r="S25">
        <v>61800</v>
      </c>
      <c r="T25">
        <v>65750</v>
      </c>
      <c r="U25">
        <v>20950</v>
      </c>
      <c r="V25">
        <v>23950</v>
      </c>
      <c r="W25">
        <v>26950</v>
      </c>
      <c r="X25">
        <v>30000</v>
      </c>
      <c r="Y25">
        <v>35140</v>
      </c>
      <c r="Z25">
        <v>40280</v>
      </c>
      <c r="AA25">
        <v>45420</v>
      </c>
      <c r="AB25">
        <v>50560</v>
      </c>
      <c r="AC25">
        <v>55800</v>
      </c>
      <c r="AD25">
        <v>63800</v>
      </c>
      <c r="AE25">
        <v>71750</v>
      </c>
      <c r="AF25">
        <v>79700</v>
      </c>
      <c r="AG25">
        <v>86100</v>
      </c>
      <c r="AH25">
        <v>92500</v>
      </c>
      <c r="AI25">
        <v>98850</v>
      </c>
      <c r="AJ25">
        <v>105250</v>
      </c>
    </row>
    <row r="26" spans="1:36" x14ac:dyDescent="0.25">
      <c r="A26" t="s">
        <v>1177</v>
      </c>
      <c r="B26" t="s">
        <v>430</v>
      </c>
      <c r="C26" t="s">
        <v>371</v>
      </c>
      <c r="D26" t="s">
        <v>372</v>
      </c>
      <c r="E26" t="s">
        <v>38</v>
      </c>
      <c r="F26" t="s">
        <v>413</v>
      </c>
      <c r="G26" t="s">
        <v>414</v>
      </c>
      <c r="H26" t="s">
        <v>409</v>
      </c>
      <c r="I26" t="s">
        <v>410</v>
      </c>
      <c r="J26" t="s">
        <v>431</v>
      </c>
      <c r="K26">
        <v>1</v>
      </c>
      <c r="L26" s="59">
        <v>101500</v>
      </c>
      <c r="M26">
        <v>34900</v>
      </c>
      <c r="N26">
        <v>39850</v>
      </c>
      <c r="O26">
        <v>44850</v>
      </c>
      <c r="P26">
        <v>49800</v>
      </c>
      <c r="Q26">
        <v>53800</v>
      </c>
      <c r="R26">
        <v>57800</v>
      </c>
      <c r="S26">
        <v>61800</v>
      </c>
      <c r="T26">
        <v>65750</v>
      </c>
      <c r="U26">
        <v>20950</v>
      </c>
      <c r="V26">
        <v>23950</v>
      </c>
      <c r="W26">
        <v>26950</v>
      </c>
      <c r="X26">
        <v>30000</v>
      </c>
      <c r="Y26">
        <v>35140</v>
      </c>
      <c r="Z26">
        <v>40280</v>
      </c>
      <c r="AA26">
        <v>45420</v>
      </c>
      <c r="AB26">
        <v>50560</v>
      </c>
      <c r="AC26">
        <v>55800</v>
      </c>
      <c r="AD26">
        <v>63800</v>
      </c>
      <c r="AE26">
        <v>71750</v>
      </c>
      <c r="AF26">
        <v>79700</v>
      </c>
      <c r="AG26">
        <v>86100</v>
      </c>
      <c r="AH26">
        <v>92500</v>
      </c>
      <c r="AI26">
        <v>98850</v>
      </c>
      <c r="AJ26">
        <v>105250</v>
      </c>
    </row>
    <row r="27" spans="1:36" x14ac:dyDescent="0.25">
      <c r="A27" t="s">
        <v>1178</v>
      </c>
      <c r="B27" t="s">
        <v>432</v>
      </c>
      <c r="C27" t="s">
        <v>371</v>
      </c>
      <c r="D27" t="s">
        <v>372</v>
      </c>
      <c r="E27" t="s">
        <v>38</v>
      </c>
      <c r="F27" t="s">
        <v>407</v>
      </c>
      <c r="G27" t="s">
        <v>408</v>
      </c>
      <c r="H27" t="s">
        <v>409</v>
      </c>
      <c r="I27" t="s">
        <v>410</v>
      </c>
      <c r="J27" t="s">
        <v>433</v>
      </c>
      <c r="K27">
        <v>1</v>
      </c>
      <c r="L27" s="59">
        <v>88800</v>
      </c>
      <c r="M27">
        <v>35850</v>
      </c>
      <c r="N27">
        <v>40950</v>
      </c>
      <c r="O27">
        <v>46050</v>
      </c>
      <c r="P27">
        <v>51150</v>
      </c>
      <c r="Q27">
        <v>55250</v>
      </c>
      <c r="R27">
        <v>59350</v>
      </c>
      <c r="S27">
        <v>63450</v>
      </c>
      <c r="T27">
        <v>67550</v>
      </c>
      <c r="U27">
        <v>21500</v>
      </c>
      <c r="V27">
        <v>24600</v>
      </c>
      <c r="W27">
        <v>27650</v>
      </c>
      <c r="X27">
        <v>30700</v>
      </c>
      <c r="Y27">
        <v>35140</v>
      </c>
      <c r="Z27">
        <v>40280</v>
      </c>
      <c r="AA27">
        <v>45420</v>
      </c>
      <c r="AB27">
        <v>50560</v>
      </c>
      <c r="AC27">
        <v>57300</v>
      </c>
      <c r="AD27">
        <v>65500</v>
      </c>
      <c r="AE27">
        <v>73700</v>
      </c>
      <c r="AF27">
        <v>81850</v>
      </c>
      <c r="AG27">
        <v>88400</v>
      </c>
      <c r="AH27">
        <v>94950</v>
      </c>
      <c r="AI27">
        <v>101500</v>
      </c>
      <c r="AJ27">
        <v>108050</v>
      </c>
    </row>
    <row r="28" spans="1:36" x14ac:dyDescent="0.25">
      <c r="A28" t="s">
        <v>1179</v>
      </c>
      <c r="B28" t="s">
        <v>434</v>
      </c>
      <c r="C28" t="s">
        <v>371</v>
      </c>
      <c r="D28" t="s">
        <v>372</v>
      </c>
      <c r="E28" t="s">
        <v>38</v>
      </c>
      <c r="F28" t="s">
        <v>407</v>
      </c>
      <c r="G28" t="s">
        <v>408</v>
      </c>
      <c r="H28" t="s">
        <v>409</v>
      </c>
      <c r="I28" t="s">
        <v>410</v>
      </c>
      <c r="J28" t="s">
        <v>435</v>
      </c>
      <c r="K28">
        <v>1</v>
      </c>
      <c r="L28" s="59">
        <v>88800</v>
      </c>
      <c r="M28">
        <v>35850</v>
      </c>
      <c r="N28">
        <v>40950</v>
      </c>
      <c r="O28">
        <v>46050</v>
      </c>
      <c r="P28">
        <v>51150</v>
      </c>
      <c r="Q28">
        <v>55250</v>
      </c>
      <c r="R28">
        <v>59350</v>
      </c>
      <c r="S28">
        <v>63450</v>
      </c>
      <c r="T28">
        <v>67550</v>
      </c>
      <c r="U28">
        <v>21500</v>
      </c>
      <c r="V28">
        <v>24600</v>
      </c>
      <c r="W28">
        <v>27650</v>
      </c>
      <c r="X28">
        <v>30700</v>
      </c>
      <c r="Y28">
        <v>35140</v>
      </c>
      <c r="Z28">
        <v>40280</v>
      </c>
      <c r="AA28">
        <v>45420</v>
      </c>
      <c r="AB28">
        <v>50560</v>
      </c>
      <c r="AC28">
        <v>57300</v>
      </c>
      <c r="AD28">
        <v>65500</v>
      </c>
      <c r="AE28">
        <v>73700</v>
      </c>
      <c r="AF28">
        <v>81850</v>
      </c>
      <c r="AG28">
        <v>88400</v>
      </c>
      <c r="AH28">
        <v>94950</v>
      </c>
      <c r="AI28">
        <v>101500</v>
      </c>
      <c r="AJ28">
        <v>108050</v>
      </c>
    </row>
    <row r="29" spans="1:36" x14ac:dyDescent="0.25">
      <c r="A29" t="s">
        <v>1180</v>
      </c>
      <c r="B29" t="s">
        <v>436</v>
      </c>
      <c r="C29" t="s">
        <v>371</v>
      </c>
      <c r="D29" t="s">
        <v>372</v>
      </c>
      <c r="E29" t="s">
        <v>38</v>
      </c>
      <c r="F29" t="s">
        <v>407</v>
      </c>
      <c r="G29" t="s">
        <v>408</v>
      </c>
      <c r="H29" t="s">
        <v>409</v>
      </c>
      <c r="I29" t="s">
        <v>410</v>
      </c>
      <c r="J29" t="s">
        <v>437</v>
      </c>
      <c r="K29">
        <v>1</v>
      </c>
      <c r="L29" s="59">
        <v>88800</v>
      </c>
      <c r="M29">
        <v>35850</v>
      </c>
      <c r="N29">
        <v>40950</v>
      </c>
      <c r="O29">
        <v>46050</v>
      </c>
      <c r="P29">
        <v>51150</v>
      </c>
      <c r="Q29">
        <v>55250</v>
      </c>
      <c r="R29">
        <v>59350</v>
      </c>
      <c r="S29">
        <v>63450</v>
      </c>
      <c r="T29">
        <v>67550</v>
      </c>
      <c r="U29">
        <v>21500</v>
      </c>
      <c r="V29">
        <v>24600</v>
      </c>
      <c r="W29">
        <v>27650</v>
      </c>
      <c r="X29">
        <v>30700</v>
      </c>
      <c r="Y29">
        <v>35140</v>
      </c>
      <c r="Z29">
        <v>40280</v>
      </c>
      <c r="AA29">
        <v>45420</v>
      </c>
      <c r="AB29">
        <v>50560</v>
      </c>
      <c r="AC29">
        <v>57300</v>
      </c>
      <c r="AD29">
        <v>65500</v>
      </c>
      <c r="AE29">
        <v>73700</v>
      </c>
      <c r="AF29">
        <v>81850</v>
      </c>
      <c r="AG29">
        <v>88400</v>
      </c>
      <c r="AH29">
        <v>94950</v>
      </c>
      <c r="AI29">
        <v>101500</v>
      </c>
      <c r="AJ29">
        <v>108050</v>
      </c>
    </row>
    <row r="30" spans="1:36" x14ac:dyDescent="0.25">
      <c r="A30" t="s">
        <v>1181</v>
      </c>
      <c r="B30" t="s">
        <v>438</v>
      </c>
      <c r="C30" t="s">
        <v>371</v>
      </c>
      <c r="D30" t="s">
        <v>372</v>
      </c>
      <c r="E30" t="s">
        <v>38</v>
      </c>
      <c r="F30" t="s">
        <v>407</v>
      </c>
      <c r="G30" t="s">
        <v>408</v>
      </c>
      <c r="H30" t="s">
        <v>409</v>
      </c>
      <c r="I30" t="s">
        <v>410</v>
      </c>
      <c r="J30" t="s">
        <v>439</v>
      </c>
      <c r="K30">
        <v>1</v>
      </c>
      <c r="L30" s="59">
        <v>88800</v>
      </c>
      <c r="M30">
        <v>35850</v>
      </c>
      <c r="N30">
        <v>40950</v>
      </c>
      <c r="O30">
        <v>46050</v>
      </c>
      <c r="P30">
        <v>51150</v>
      </c>
      <c r="Q30">
        <v>55250</v>
      </c>
      <c r="R30">
        <v>59350</v>
      </c>
      <c r="S30">
        <v>63450</v>
      </c>
      <c r="T30">
        <v>67550</v>
      </c>
      <c r="U30">
        <v>21500</v>
      </c>
      <c r="V30">
        <v>24600</v>
      </c>
      <c r="W30">
        <v>27650</v>
      </c>
      <c r="X30">
        <v>30700</v>
      </c>
      <c r="Y30">
        <v>35140</v>
      </c>
      <c r="Z30">
        <v>40280</v>
      </c>
      <c r="AA30">
        <v>45420</v>
      </c>
      <c r="AB30">
        <v>50560</v>
      </c>
      <c r="AC30">
        <v>57300</v>
      </c>
      <c r="AD30">
        <v>65500</v>
      </c>
      <c r="AE30">
        <v>73700</v>
      </c>
      <c r="AF30">
        <v>81850</v>
      </c>
      <c r="AG30">
        <v>88400</v>
      </c>
      <c r="AH30">
        <v>94950</v>
      </c>
      <c r="AI30">
        <v>101500</v>
      </c>
      <c r="AJ30">
        <v>108050</v>
      </c>
    </row>
    <row r="31" spans="1:36" x14ac:dyDescent="0.25">
      <c r="A31" t="s">
        <v>1182</v>
      </c>
      <c r="B31" t="s">
        <v>440</v>
      </c>
      <c r="C31" t="s">
        <v>371</v>
      </c>
      <c r="D31" t="s">
        <v>372</v>
      </c>
      <c r="E31" t="s">
        <v>38</v>
      </c>
      <c r="F31" t="s">
        <v>413</v>
      </c>
      <c r="G31" t="s">
        <v>414</v>
      </c>
      <c r="H31" t="s">
        <v>409</v>
      </c>
      <c r="I31" t="s">
        <v>410</v>
      </c>
      <c r="J31" t="s">
        <v>441</v>
      </c>
      <c r="K31">
        <v>1</v>
      </c>
      <c r="L31" s="59">
        <v>101500</v>
      </c>
      <c r="M31">
        <v>34900</v>
      </c>
      <c r="N31">
        <v>39850</v>
      </c>
      <c r="O31">
        <v>44850</v>
      </c>
      <c r="P31">
        <v>49800</v>
      </c>
      <c r="Q31">
        <v>53800</v>
      </c>
      <c r="R31">
        <v>57800</v>
      </c>
      <c r="S31">
        <v>61800</v>
      </c>
      <c r="T31">
        <v>65750</v>
      </c>
      <c r="U31">
        <v>20950</v>
      </c>
      <c r="V31">
        <v>23950</v>
      </c>
      <c r="W31">
        <v>26950</v>
      </c>
      <c r="X31">
        <v>30000</v>
      </c>
      <c r="Y31">
        <v>35140</v>
      </c>
      <c r="Z31">
        <v>40280</v>
      </c>
      <c r="AA31">
        <v>45420</v>
      </c>
      <c r="AB31">
        <v>50560</v>
      </c>
      <c r="AC31">
        <v>55800</v>
      </c>
      <c r="AD31">
        <v>63800</v>
      </c>
      <c r="AE31">
        <v>71750</v>
      </c>
      <c r="AF31">
        <v>79700</v>
      </c>
      <c r="AG31">
        <v>86100</v>
      </c>
      <c r="AH31">
        <v>92500</v>
      </c>
      <c r="AI31">
        <v>98850</v>
      </c>
      <c r="AJ31">
        <v>105250</v>
      </c>
    </row>
    <row r="32" spans="1:36" x14ac:dyDescent="0.25">
      <c r="A32" t="s">
        <v>1183</v>
      </c>
      <c r="B32" t="s">
        <v>442</v>
      </c>
      <c r="C32" t="s">
        <v>371</v>
      </c>
      <c r="D32" t="s">
        <v>372</v>
      </c>
      <c r="E32" t="s">
        <v>38</v>
      </c>
      <c r="F32" t="s">
        <v>413</v>
      </c>
      <c r="G32" t="s">
        <v>414</v>
      </c>
      <c r="H32" t="s">
        <v>409</v>
      </c>
      <c r="I32" t="s">
        <v>410</v>
      </c>
      <c r="J32" t="s">
        <v>443</v>
      </c>
      <c r="K32">
        <v>1</v>
      </c>
      <c r="L32" s="59">
        <v>101500</v>
      </c>
      <c r="M32">
        <v>34900</v>
      </c>
      <c r="N32">
        <v>39850</v>
      </c>
      <c r="O32">
        <v>44850</v>
      </c>
      <c r="P32">
        <v>49800</v>
      </c>
      <c r="Q32">
        <v>53800</v>
      </c>
      <c r="R32">
        <v>57800</v>
      </c>
      <c r="S32">
        <v>61800</v>
      </c>
      <c r="T32">
        <v>65750</v>
      </c>
      <c r="U32">
        <v>20950</v>
      </c>
      <c r="V32">
        <v>23950</v>
      </c>
      <c r="W32">
        <v>26950</v>
      </c>
      <c r="X32">
        <v>30000</v>
      </c>
      <c r="Y32">
        <v>35140</v>
      </c>
      <c r="Z32">
        <v>40280</v>
      </c>
      <c r="AA32">
        <v>45420</v>
      </c>
      <c r="AB32">
        <v>50560</v>
      </c>
      <c r="AC32">
        <v>55800</v>
      </c>
      <c r="AD32">
        <v>63800</v>
      </c>
      <c r="AE32">
        <v>71750</v>
      </c>
      <c r="AF32">
        <v>79700</v>
      </c>
      <c r="AG32">
        <v>86100</v>
      </c>
      <c r="AH32">
        <v>92500</v>
      </c>
      <c r="AI32">
        <v>98850</v>
      </c>
      <c r="AJ32">
        <v>105250</v>
      </c>
    </row>
    <row r="33" spans="1:36" x14ac:dyDescent="0.25">
      <c r="A33" t="s">
        <v>1184</v>
      </c>
      <c r="B33" t="s">
        <v>444</v>
      </c>
      <c r="C33" t="s">
        <v>371</v>
      </c>
      <c r="D33" t="s">
        <v>372</v>
      </c>
      <c r="E33" t="s">
        <v>38</v>
      </c>
      <c r="F33" t="s">
        <v>413</v>
      </c>
      <c r="G33" t="s">
        <v>414</v>
      </c>
      <c r="H33" t="s">
        <v>409</v>
      </c>
      <c r="I33" t="s">
        <v>410</v>
      </c>
      <c r="J33" t="s">
        <v>445</v>
      </c>
      <c r="K33">
        <v>1</v>
      </c>
      <c r="L33" s="59">
        <v>101500</v>
      </c>
      <c r="M33">
        <v>34900</v>
      </c>
      <c r="N33">
        <v>39850</v>
      </c>
      <c r="O33">
        <v>44850</v>
      </c>
      <c r="P33">
        <v>49800</v>
      </c>
      <c r="Q33">
        <v>53800</v>
      </c>
      <c r="R33">
        <v>57800</v>
      </c>
      <c r="S33">
        <v>61800</v>
      </c>
      <c r="T33">
        <v>65750</v>
      </c>
      <c r="U33">
        <v>20950</v>
      </c>
      <c r="V33">
        <v>23950</v>
      </c>
      <c r="W33">
        <v>26950</v>
      </c>
      <c r="X33">
        <v>30000</v>
      </c>
      <c r="Y33">
        <v>35140</v>
      </c>
      <c r="Z33">
        <v>40280</v>
      </c>
      <c r="AA33">
        <v>45420</v>
      </c>
      <c r="AB33">
        <v>50560</v>
      </c>
      <c r="AC33">
        <v>55800</v>
      </c>
      <c r="AD33">
        <v>63800</v>
      </c>
      <c r="AE33">
        <v>71750</v>
      </c>
      <c r="AF33">
        <v>79700</v>
      </c>
      <c r="AG33">
        <v>86100</v>
      </c>
      <c r="AH33">
        <v>92500</v>
      </c>
      <c r="AI33">
        <v>98850</v>
      </c>
      <c r="AJ33">
        <v>105250</v>
      </c>
    </row>
    <row r="34" spans="1:36" x14ac:dyDescent="0.25">
      <c r="A34" t="s">
        <v>1185</v>
      </c>
      <c r="B34" t="s">
        <v>446</v>
      </c>
      <c r="C34" t="s">
        <v>371</v>
      </c>
      <c r="D34" t="s">
        <v>372</v>
      </c>
      <c r="E34" t="s">
        <v>38</v>
      </c>
      <c r="F34" t="s">
        <v>413</v>
      </c>
      <c r="G34" t="s">
        <v>414</v>
      </c>
      <c r="H34" t="s">
        <v>409</v>
      </c>
      <c r="I34" t="s">
        <v>410</v>
      </c>
      <c r="J34" t="s">
        <v>447</v>
      </c>
      <c r="K34">
        <v>1</v>
      </c>
      <c r="L34" s="59">
        <v>101500</v>
      </c>
      <c r="M34">
        <v>34900</v>
      </c>
      <c r="N34">
        <v>39850</v>
      </c>
      <c r="O34">
        <v>44850</v>
      </c>
      <c r="P34">
        <v>49800</v>
      </c>
      <c r="Q34">
        <v>53800</v>
      </c>
      <c r="R34">
        <v>57800</v>
      </c>
      <c r="S34">
        <v>61800</v>
      </c>
      <c r="T34">
        <v>65750</v>
      </c>
      <c r="U34">
        <v>20950</v>
      </c>
      <c r="V34">
        <v>23950</v>
      </c>
      <c r="W34">
        <v>26950</v>
      </c>
      <c r="X34">
        <v>30000</v>
      </c>
      <c r="Y34">
        <v>35140</v>
      </c>
      <c r="Z34">
        <v>40280</v>
      </c>
      <c r="AA34">
        <v>45420</v>
      </c>
      <c r="AB34">
        <v>50560</v>
      </c>
      <c r="AC34">
        <v>55800</v>
      </c>
      <c r="AD34">
        <v>63800</v>
      </c>
      <c r="AE34">
        <v>71750</v>
      </c>
      <c r="AF34">
        <v>79700</v>
      </c>
      <c r="AG34">
        <v>86100</v>
      </c>
      <c r="AH34">
        <v>92500</v>
      </c>
      <c r="AI34">
        <v>98850</v>
      </c>
      <c r="AJ34">
        <v>105250</v>
      </c>
    </row>
    <row r="35" spans="1:36" x14ac:dyDescent="0.25">
      <c r="A35" t="s">
        <v>1446</v>
      </c>
      <c r="B35" t="s">
        <v>448</v>
      </c>
      <c r="C35" t="s">
        <v>371</v>
      </c>
      <c r="D35" t="s">
        <v>372</v>
      </c>
      <c r="E35" t="s">
        <v>38</v>
      </c>
      <c r="F35" t="s">
        <v>413</v>
      </c>
      <c r="G35" t="s">
        <v>414</v>
      </c>
      <c r="H35" t="s">
        <v>409</v>
      </c>
      <c r="I35" t="s">
        <v>410</v>
      </c>
      <c r="J35" t="s">
        <v>449</v>
      </c>
      <c r="K35">
        <v>1</v>
      </c>
      <c r="L35" s="59">
        <v>101500</v>
      </c>
      <c r="M35">
        <v>34900</v>
      </c>
      <c r="N35">
        <v>39850</v>
      </c>
      <c r="O35">
        <v>44850</v>
      </c>
      <c r="P35">
        <v>49800</v>
      </c>
      <c r="Q35">
        <v>53800</v>
      </c>
      <c r="R35">
        <v>57800</v>
      </c>
      <c r="S35">
        <v>61800</v>
      </c>
      <c r="T35">
        <v>65750</v>
      </c>
      <c r="U35">
        <v>20950</v>
      </c>
      <c r="V35">
        <v>23950</v>
      </c>
      <c r="W35">
        <v>26950</v>
      </c>
      <c r="X35">
        <v>30000</v>
      </c>
      <c r="Y35">
        <v>35140</v>
      </c>
      <c r="Z35">
        <v>40280</v>
      </c>
      <c r="AA35">
        <v>45420</v>
      </c>
      <c r="AB35">
        <v>50560</v>
      </c>
      <c r="AC35">
        <v>55800</v>
      </c>
      <c r="AD35">
        <v>63800</v>
      </c>
      <c r="AE35">
        <v>71750</v>
      </c>
      <c r="AF35">
        <v>79700</v>
      </c>
      <c r="AG35">
        <v>86100</v>
      </c>
      <c r="AH35">
        <v>92500</v>
      </c>
      <c r="AI35">
        <v>98850</v>
      </c>
      <c r="AJ35">
        <v>105250</v>
      </c>
    </row>
    <row r="36" spans="1:36" x14ac:dyDescent="0.25">
      <c r="A36" t="s">
        <v>1186</v>
      </c>
      <c r="B36" t="s">
        <v>450</v>
      </c>
      <c r="C36" t="s">
        <v>371</v>
      </c>
      <c r="D36" t="s">
        <v>372</v>
      </c>
      <c r="E36" t="s">
        <v>38</v>
      </c>
      <c r="F36" t="s">
        <v>413</v>
      </c>
      <c r="G36" t="s">
        <v>414</v>
      </c>
      <c r="H36" t="s">
        <v>409</v>
      </c>
      <c r="I36" t="s">
        <v>410</v>
      </c>
      <c r="J36" t="s">
        <v>451</v>
      </c>
      <c r="K36">
        <v>1</v>
      </c>
      <c r="L36" s="59">
        <v>101500</v>
      </c>
      <c r="M36">
        <v>34900</v>
      </c>
      <c r="N36">
        <v>39850</v>
      </c>
      <c r="O36">
        <v>44850</v>
      </c>
      <c r="P36">
        <v>49800</v>
      </c>
      <c r="Q36">
        <v>53800</v>
      </c>
      <c r="R36">
        <v>57800</v>
      </c>
      <c r="S36">
        <v>61800</v>
      </c>
      <c r="T36">
        <v>65750</v>
      </c>
      <c r="U36">
        <v>20950</v>
      </c>
      <c r="V36">
        <v>23950</v>
      </c>
      <c r="W36">
        <v>26950</v>
      </c>
      <c r="X36">
        <v>30000</v>
      </c>
      <c r="Y36">
        <v>35140</v>
      </c>
      <c r="Z36">
        <v>40280</v>
      </c>
      <c r="AA36">
        <v>45420</v>
      </c>
      <c r="AB36">
        <v>50560</v>
      </c>
      <c r="AC36">
        <v>55800</v>
      </c>
      <c r="AD36">
        <v>63800</v>
      </c>
      <c r="AE36">
        <v>71750</v>
      </c>
      <c r="AF36">
        <v>79700</v>
      </c>
      <c r="AG36">
        <v>86100</v>
      </c>
      <c r="AH36">
        <v>92500</v>
      </c>
      <c r="AI36">
        <v>98850</v>
      </c>
      <c r="AJ36">
        <v>105250</v>
      </c>
    </row>
    <row r="37" spans="1:36" x14ac:dyDescent="0.25">
      <c r="A37" t="s">
        <v>137</v>
      </c>
      <c r="B37" t="s">
        <v>452</v>
      </c>
      <c r="C37" t="s">
        <v>371</v>
      </c>
      <c r="D37" t="s">
        <v>372</v>
      </c>
      <c r="E37" t="s">
        <v>38</v>
      </c>
      <c r="F37" t="s">
        <v>413</v>
      </c>
      <c r="G37" t="s">
        <v>414</v>
      </c>
      <c r="H37" t="s">
        <v>409</v>
      </c>
      <c r="I37" t="s">
        <v>410</v>
      </c>
      <c r="J37" t="s">
        <v>453</v>
      </c>
      <c r="K37">
        <v>1</v>
      </c>
      <c r="L37" s="59">
        <v>101500</v>
      </c>
      <c r="M37">
        <v>34900</v>
      </c>
      <c r="N37">
        <v>39850</v>
      </c>
      <c r="O37">
        <v>44850</v>
      </c>
      <c r="P37">
        <v>49800</v>
      </c>
      <c r="Q37">
        <v>53800</v>
      </c>
      <c r="R37">
        <v>57800</v>
      </c>
      <c r="S37">
        <v>61800</v>
      </c>
      <c r="T37">
        <v>65750</v>
      </c>
      <c r="U37">
        <v>20950</v>
      </c>
      <c r="V37">
        <v>23950</v>
      </c>
      <c r="W37">
        <v>26950</v>
      </c>
      <c r="X37">
        <v>30000</v>
      </c>
      <c r="Y37">
        <v>35140</v>
      </c>
      <c r="Z37">
        <v>40280</v>
      </c>
      <c r="AA37">
        <v>45420</v>
      </c>
      <c r="AB37">
        <v>50560</v>
      </c>
      <c r="AC37">
        <v>55800</v>
      </c>
      <c r="AD37">
        <v>63800</v>
      </c>
      <c r="AE37">
        <v>71750</v>
      </c>
      <c r="AF37">
        <v>79700</v>
      </c>
      <c r="AG37">
        <v>86100</v>
      </c>
      <c r="AH37">
        <v>92500</v>
      </c>
      <c r="AI37">
        <v>98850</v>
      </c>
      <c r="AJ37">
        <v>105250</v>
      </c>
    </row>
    <row r="38" spans="1:36" x14ac:dyDescent="0.25">
      <c r="A38" t="s">
        <v>1447</v>
      </c>
      <c r="B38" t="s">
        <v>454</v>
      </c>
      <c r="C38" t="s">
        <v>371</v>
      </c>
      <c r="D38" t="s">
        <v>372</v>
      </c>
      <c r="E38" t="s">
        <v>38</v>
      </c>
      <c r="F38" t="s">
        <v>407</v>
      </c>
      <c r="G38" t="s">
        <v>408</v>
      </c>
      <c r="H38" t="s">
        <v>409</v>
      </c>
      <c r="I38" t="s">
        <v>410</v>
      </c>
      <c r="J38" t="s">
        <v>455</v>
      </c>
      <c r="K38">
        <v>1</v>
      </c>
      <c r="L38" s="59">
        <v>88800</v>
      </c>
      <c r="M38">
        <v>35850</v>
      </c>
      <c r="N38">
        <v>40950</v>
      </c>
      <c r="O38">
        <v>46050</v>
      </c>
      <c r="P38">
        <v>51150</v>
      </c>
      <c r="Q38">
        <v>55250</v>
      </c>
      <c r="R38">
        <v>59350</v>
      </c>
      <c r="S38">
        <v>63450</v>
      </c>
      <c r="T38">
        <v>67550</v>
      </c>
      <c r="U38">
        <v>21500</v>
      </c>
      <c r="V38">
        <v>24600</v>
      </c>
      <c r="W38">
        <v>27650</v>
      </c>
      <c r="X38">
        <v>30700</v>
      </c>
      <c r="Y38">
        <v>35140</v>
      </c>
      <c r="Z38">
        <v>40280</v>
      </c>
      <c r="AA38">
        <v>45420</v>
      </c>
      <c r="AB38">
        <v>50560</v>
      </c>
      <c r="AC38">
        <v>57300</v>
      </c>
      <c r="AD38">
        <v>65500</v>
      </c>
      <c r="AE38">
        <v>73700</v>
      </c>
      <c r="AF38">
        <v>81850</v>
      </c>
      <c r="AG38">
        <v>88400</v>
      </c>
      <c r="AH38">
        <v>94950</v>
      </c>
      <c r="AI38">
        <v>101500</v>
      </c>
      <c r="AJ38">
        <v>108050</v>
      </c>
    </row>
    <row r="39" spans="1:36" x14ac:dyDescent="0.25">
      <c r="A39" t="s">
        <v>1187</v>
      </c>
      <c r="B39" t="s">
        <v>456</v>
      </c>
      <c r="C39" t="s">
        <v>371</v>
      </c>
      <c r="D39" t="s">
        <v>372</v>
      </c>
      <c r="E39" t="s">
        <v>38</v>
      </c>
      <c r="F39" t="s">
        <v>407</v>
      </c>
      <c r="G39" t="s">
        <v>408</v>
      </c>
      <c r="H39" t="s">
        <v>409</v>
      </c>
      <c r="I39" t="s">
        <v>410</v>
      </c>
      <c r="J39" t="s">
        <v>457</v>
      </c>
      <c r="K39">
        <v>1</v>
      </c>
      <c r="L39" s="59">
        <v>88800</v>
      </c>
      <c r="M39">
        <v>35850</v>
      </c>
      <c r="N39">
        <v>40950</v>
      </c>
      <c r="O39">
        <v>46050</v>
      </c>
      <c r="P39">
        <v>51150</v>
      </c>
      <c r="Q39">
        <v>55250</v>
      </c>
      <c r="R39">
        <v>59350</v>
      </c>
      <c r="S39">
        <v>63450</v>
      </c>
      <c r="T39">
        <v>67550</v>
      </c>
      <c r="U39">
        <v>21500</v>
      </c>
      <c r="V39">
        <v>24600</v>
      </c>
      <c r="W39">
        <v>27650</v>
      </c>
      <c r="X39">
        <v>30700</v>
      </c>
      <c r="Y39">
        <v>35140</v>
      </c>
      <c r="Z39">
        <v>40280</v>
      </c>
      <c r="AA39">
        <v>45420</v>
      </c>
      <c r="AB39">
        <v>50560</v>
      </c>
      <c r="AC39">
        <v>57300</v>
      </c>
      <c r="AD39">
        <v>65500</v>
      </c>
      <c r="AE39">
        <v>73700</v>
      </c>
      <c r="AF39">
        <v>81850</v>
      </c>
      <c r="AG39">
        <v>88400</v>
      </c>
      <c r="AH39">
        <v>94950</v>
      </c>
      <c r="AI39">
        <v>101500</v>
      </c>
      <c r="AJ39">
        <v>108050</v>
      </c>
    </row>
    <row r="40" spans="1:36" x14ac:dyDescent="0.25">
      <c r="A40" t="s">
        <v>1188</v>
      </c>
      <c r="B40" t="s">
        <v>458</v>
      </c>
      <c r="C40" t="s">
        <v>371</v>
      </c>
      <c r="D40" t="s">
        <v>372</v>
      </c>
      <c r="E40" t="s">
        <v>38</v>
      </c>
      <c r="F40" t="s">
        <v>413</v>
      </c>
      <c r="G40" t="s">
        <v>414</v>
      </c>
      <c r="H40" t="s">
        <v>409</v>
      </c>
      <c r="I40" t="s">
        <v>410</v>
      </c>
      <c r="J40" t="s">
        <v>459</v>
      </c>
      <c r="K40">
        <v>1</v>
      </c>
      <c r="L40" s="59">
        <v>101500</v>
      </c>
      <c r="M40">
        <v>34900</v>
      </c>
      <c r="N40">
        <v>39850</v>
      </c>
      <c r="O40">
        <v>44850</v>
      </c>
      <c r="P40">
        <v>49800</v>
      </c>
      <c r="Q40">
        <v>53800</v>
      </c>
      <c r="R40">
        <v>57800</v>
      </c>
      <c r="S40">
        <v>61800</v>
      </c>
      <c r="T40">
        <v>65750</v>
      </c>
      <c r="U40">
        <v>20950</v>
      </c>
      <c r="V40">
        <v>23950</v>
      </c>
      <c r="W40">
        <v>26950</v>
      </c>
      <c r="X40">
        <v>30000</v>
      </c>
      <c r="Y40">
        <v>35140</v>
      </c>
      <c r="Z40">
        <v>40280</v>
      </c>
      <c r="AA40">
        <v>45420</v>
      </c>
      <c r="AB40">
        <v>50560</v>
      </c>
      <c r="AC40">
        <v>55800</v>
      </c>
      <c r="AD40">
        <v>63800</v>
      </c>
      <c r="AE40">
        <v>71750</v>
      </c>
      <c r="AF40">
        <v>79700</v>
      </c>
      <c r="AG40">
        <v>86100</v>
      </c>
      <c r="AH40">
        <v>92500</v>
      </c>
      <c r="AI40">
        <v>98850</v>
      </c>
      <c r="AJ40">
        <v>105250</v>
      </c>
    </row>
    <row r="41" spans="1:36" x14ac:dyDescent="0.25">
      <c r="A41" t="s">
        <v>1189</v>
      </c>
      <c r="B41" t="s">
        <v>460</v>
      </c>
      <c r="C41" t="s">
        <v>371</v>
      </c>
      <c r="D41" t="s">
        <v>372</v>
      </c>
      <c r="E41" t="s">
        <v>38</v>
      </c>
      <c r="F41" t="s">
        <v>413</v>
      </c>
      <c r="G41" t="s">
        <v>414</v>
      </c>
      <c r="H41" t="s">
        <v>409</v>
      </c>
      <c r="I41" t="s">
        <v>410</v>
      </c>
      <c r="J41" t="s">
        <v>461</v>
      </c>
      <c r="K41">
        <v>1</v>
      </c>
      <c r="L41" s="59">
        <v>101500</v>
      </c>
      <c r="M41">
        <v>34900</v>
      </c>
      <c r="N41">
        <v>39850</v>
      </c>
      <c r="O41">
        <v>44850</v>
      </c>
      <c r="P41">
        <v>49800</v>
      </c>
      <c r="Q41">
        <v>53800</v>
      </c>
      <c r="R41">
        <v>57800</v>
      </c>
      <c r="S41">
        <v>61800</v>
      </c>
      <c r="T41">
        <v>65750</v>
      </c>
      <c r="U41">
        <v>20950</v>
      </c>
      <c r="V41">
        <v>23950</v>
      </c>
      <c r="W41">
        <v>26950</v>
      </c>
      <c r="X41">
        <v>30000</v>
      </c>
      <c r="Y41">
        <v>35140</v>
      </c>
      <c r="Z41">
        <v>40280</v>
      </c>
      <c r="AA41">
        <v>45420</v>
      </c>
      <c r="AB41">
        <v>50560</v>
      </c>
      <c r="AC41">
        <v>55800</v>
      </c>
      <c r="AD41">
        <v>63800</v>
      </c>
      <c r="AE41">
        <v>71750</v>
      </c>
      <c r="AF41">
        <v>79700</v>
      </c>
      <c r="AG41">
        <v>86100</v>
      </c>
      <c r="AH41">
        <v>92500</v>
      </c>
      <c r="AI41">
        <v>98850</v>
      </c>
      <c r="AJ41">
        <v>105250</v>
      </c>
    </row>
    <row r="42" spans="1:36" x14ac:dyDescent="0.25">
      <c r="A42" t="s">
        <v>1190</v>
      </c>
      <c r="B42" t="s">
        <v>462</v>
      </c>
      <c r="C42" t="s">
        <v>371</v>
      </c>
      <c r="D42" t="s">
        <v>372</v>
      </c>
      <c r="E42" t="s">
        <v>38</v>
      </c>
      <c r="F42" t="s">
        <v>413</v>
      </c>
      <c r="G42" t="s">
        <v>414</v>
      </c>
      <c r="H42" t="s">
        <v>409</v>
      </c>
      <c r="I42" t="s">
        <v>410</v>
      </c>
      <c r="J42" t="s">
        <v>463</v>
      </c>
      <c r="K42">
        <v>1</v>
      </c>
      <c r="L42" s="59">
        <v>101500</v>
      </c>
      <c r="M42">
        <v>34900</v>
      </c>
      <c r="N42">
        <v>39850</v>
      </c>
      <c r="O42">
        <v>44850</v>
      </c>
      <c r="P42">
        <v>49800</v>
      </c>
      <c r="Q42">
        <v>53800</v>
      </c>
      <c r="R42">
        <v>57800</v>
      </c>
      <c r="S42">
        <v>61800</v>
      </c>
      <c r="T42">
        <v>65750</v>
      </c>
      <c r="U42">
        <v>20950</v>
      </c>
      <c r="V42">
        <v>23950</v>
      </c>
      <c r="W42">
        <v>26950</v>
      </c>
      <c r="X42">
        <v>30000</v>
      </c>
      <c r="Y42">
        <v>35140</v>
      </c>
      <c r="Z42">
        <v>40280</v>
      </c>
      <c r="AA42">
        <v>45420</v>
      </c>
      <c r="AB42">
        <v>50560</v>
      </c>
      <c r="AC42">
        <v>55800</v>
      </c>
      <c r="AD42">
        <v>63800</v>
      </c>
      <c r="AE42">
        <v>71750</v>
      </c>
      <c r="AF42">
        <v>79700</v>
      </c>
      <c r="AG42">
        <v>86100</v>
      </c>
      <c r="AH42">
        <v>92500</v>
      </c>
      <c r="AI42">
        <v>98850</v>
      </c>
      <c r="AJ42">
        <v>105250</v>
      </c>
    </row>
    <row r="43" spans="1:36" x14ac:dyDescent="0.25">
      <c r="A43" t="s">
        <v>1191</v>
      </c>
      <c r="B43" t="s">
        <v>464</v>
      </c>
      <c r="C43" t="s">
        <v>371</v>
      </c>
      <c r="D43" t="s">
        <v>372</v>
      </c>
      <c r="E43" t="s">
        <v>38</v>
      </c>
      <c r="F43" t="s">
        <v>407</v>
      </c>
      <c r="G43" t="s">
        <v>408</v>
      </c>
      <c r="H43" t="s">
        <v>409</v>
      </c>
      <c r="I43" t="s">
        <v>410</v>
      </c>
      <c r="J43" t="s">
        <v>465</v>
      </c>
      <c r="K43">
        <v>1</v>
      </c>
      <c r="L43" s="59">
        <v>88800</v>
      </c>
      <c r="M43">
        <v>35850</v>
      </c>
      <c r="N43">
        <v>40950</v>
      </c>
      <c r="O43">
        <v>46050</v>
      </c>
      <c r="P43">
        <v>51150</v>
      </c>
      <c r="Q43">
        <v>55250</v>
      </c>
      <c r="R43">
        <v>59350</v>
      </c>
      <c r="S43">
        <v>63450</v>
      </c>
      <c r="T43">
        <v>67550</v>
      </c>
      <c r="U43">
        <v>21500</v>
      </c>
      <c r="V43">
        <v>24600</v>
      </c>
      <c r="W43">
        <v>27650</v>
      </c>
      <c r="X43">
        <v>30700</v>
      </c>
      <c r="Y43">
        <v>35140</v>
      </c>
      <c r="Z43">
        <v>40280</v>
      </c>
      <c r="AA43">
        <v>45420</v>
      </c>
      <c r="AB43">
        <v>50560</v>
      </c>
      <c r="AC43">
        <v>57300</v>
      </c>
      <c r="AD43">
        <v>65500</v>
      </c>
      <c r="AE43">
        <v>73700</v>
      </c>
      <c r="AF43">
        <v>81850</v>
      </c>
      <c r="AG43">
        <v>88400</v>
      </c>
      <c r="AH43">
        <v>94950</v>
      </c>
      <c r="AI43">
        <v>101500</v>
      </c>
      <c r="AJ43">
        <v>108050</v>
      </c>
    </row>
    <row r="44" spans="1:36" x14ac:dyDescent="0.25">
      <c r="A44" t="s">
        <v>1192</v>
      </c>
      <c r="B44" t="s">
        <v>466</v>
      </c>
      <c r="C44" t="s">
        <v>371</v>
      </c>
      <c r="D44" t="s">
        <v>372</v>
      </c>
      <c r="E44" t="s">
        <v>38</v>
      </c>
      <c r="F44" t="s">
        <v>413</v>
      </c>
      <c r="G44" t="s">
        <v>414</v>
      </c>
      <c r="H44" t="s">
        <v>409</v>
      </c>
      <c r="I44" t="s">
        <v>410</v>
      </c>
      <c r="J44" t="s">
        <v>467</v>
      </c>
      <c r="K44">
        <v>1</v>
      </c>
      <c r="L44" s="59">
        <v>101500</v>
      </c>
      <c r="M44">
        <v>34900</v>
      </c>
      <c r="N44">
        <v>39850</v>
      </c>
      <c r="O44">
        <v>44850</v>
      </c>
      <c r="P44">
        <v>49800</v>
      </c>
      <c r="Q44">
        <v>53800</v>
      </c>
      <c r="R44">
        <v>57800</v>
      </c>
      <c r="S44">
        <v>61800</v>
      </c>
      <c r="T44">
        <v>65750</v>
      </c>
      <c r="U44">
        <v>20950</v>
      </c>
      <c r="V44">
        <v>23950</v>
      </c>
      <c r="W44">
        <v>26950</v>
      </c>
      <c r="X44">
        <v>30000</v>
      </c>
      <c r="Y44">
        <v>35140</v>
      </c>
      <c r="Z44">
        <v>40280</v>
      </c>
      <c r="AA44">
        <v>45420</v>
      </c>
      <c r="AB44">
        <v>50560</v>
      </c>
      <c r="AC44">
        <v>55800</v>
      </c>
      <c r="AD44">
        <v>63800</v>
      </c>
      <c r="AE44">
        <v>71750</v>
      </c>
      <c r="AF44">
        <v>79700</v>
      </c>
      <c r="AG44">
        <v>86100</v>
      </c>
      <c r="AH44">
        <v>92500</v>
      </c>
      <c r="AI44">
        <v>98850</v>
      </c>
      <c r="AJ44">
        <v>105250</v>
      </c>
    </row>
    <row r="45" spans="1:36" x14ac:dyDescent="0.25">
      <c r="A45" t="s">
        <v>1193</v>
      </c>
      <c r="B45" t="s">
        <v>468</v>
      </c>
      <c r="C45" t="s">
        <v>371</v>
      </c>
      <c r="D45" t="s">
        <v>372</v>
      </c>
      <c r="E45" t="s">
        <v>38</v>
      </c>
      <c r="F45" t="s">
        <v>413</v>
      </c>
      <c r="G45" t="s">
        <v>414</v>
      </c>
      <c r="H45" t="s">
        <v>409</v>
      </c>
      <c r="I45" t="s">
        <v>410</v>
      </c>
      <c r="J45" t="s">
        <v>469</v>
      </c>
      <c r="K45">
        <v>1</v>
      </c>
      <c r="L45" s="59">
        <v>101500</v>
      </c>
      <c r="M45">
        <v>34900</v>
      </c>
      <c r="N45">
        <v>39850</v>
      </c>
      <c r="O45">
        <v>44850</v>
      </c>
      <c r="P45">
        <v>49800</v>
      </c>
      <c r="Q45">
        <v>53800</v>
      </c>
      <c r="R45">
        <v>57800</v>
      </c>
      <c r="S45">
        <v>61800</v>
      </c>
      <c r="T45">
        <v>65750</v>
      </c>
      <c r="U45">
        <v>20950</v>
      </c>
      <c r="V45">
        <v>23950</v>
      </c>
      <c r="W45">
        <v>26950</v>
      </c>
      <c r="X45">
        <v>30000</v>
      </c>
      <c r="Y45">
        <v>35140</v>
      </c>
      <c r="Z45">
        <v>40280</v>
      </c>
      <c r="AA45">
        <v>45420</v>
      </c>
      <c r="AB45">
        <v>50560</v>
      </c>
      <c r="AC45">
        <v>55800</v>
      </c>
      <c r="AD45">
        <v>63800</v>
      </c>
      <c r="AE45">
        <v>71750</v>
      </c>
      <c r="AF45">
        <v>79700</v>
      </c>
      <c r="AG45">
        <v>86100</v>
      </c>
      <c r="AH45">
        <v>92500</v>
      </c>
      <c r="AI45">
        <v>98850</v>
      </c>
      <c r="AJ45">
        <v>105250</v>
      </c>
    </row>
    <row r="46" spans="1:36" x14ac:dyDescent="0.25">
      <c r="A46" t="s">
        <v>1194</v>
      </c>
      <c r="B46" t="s">
        <v>470</v>
      </c>
      <c r="C46" t="s">
        <v>371</v>
      </c>
      <c r="D46" t="s">
        <v>372</v>
      </c>
      <c r="E46" t="s">
        <v>38</v>
      </c>
      <c r="F46" t="s">
        <v>413</v>
      </c>
      <c r="G46" t="s">
        <v>414</v>
      </c>
      <c r="H46" t="s">
        <v>409</v>
      </c>
      <c r="I46" t="s">
        <v>410</v>
      </c>
      <c r="J46" t="s">
        <v>471</v>
      </c>
      <c r="K46">
        <v>1</v>
      </c>
      <c r="L46" s="59">
        <v>101500</v>
      </c>
      <c r="M46">
        <v>34900</v>
      </c>
      <c r="N46">
        <v>39850</v>
      </c>
      <c r="O46">
        <v>44850</v>
      </c>
      <c r="P46">
        <v>49800</v>
      </c>
      <c r="Q46">
        <v>53800</v>
      </c>
      <c r="R46">
        <v>57800</v>
      </c>
      <c r="S46">
        <v>61800</v>
      </c>
      <c r="T46">
        <v>65750</v>
      </c>
      <c r="U46">
        <v>20950</v>
      </c>
      <c r="V46">
        <v>23950</v>
      </c>
      <c r="W46">
        <v>26950</v>
      </c>
      <c r="X46">
        <v>30000</v>
      </c>
      <c r="Y46">
        <v>35140</v>
      </c>
      <c r="Z46">
        <v>40280</v>
      </c>
      <c r="AA46">
        <v>45420</v>
      </c>
      <c r="AB46">
        <v>50560</v>
      </c>
      <c r="AC46">
        <v>55800</v>
      </c>
      <c r="AD46">
        <v>63800</v>
      </c>
      <c r="AE46">
        <v>71750</v>
      </c>
      <c r="AF46">
        <v>79700</v>
      </c>
      <c r="AG46">
        <v>86100</v>
      </c>
      <c r="AH46">
        <v>92500</v>
      </c>
      <c r="AI46">
        <v>98850</v>
      </c>
      <c r="AJ46">
        <v>105250</v>
      </c>
    </row>
    <row r="47" spans="1:36" x14ac:dyDescent="0.25">
      <c r="A47" t="s">
        <v>1195</v>
      </c>
      <c r="B47" t="s">
        <v>472</v>
      </c>
      <c r="C47" t="s">
        <v>371</v>
      </c>
      <c r="D47" t="s">
        <v>372</v>
      </c>
      <c r="E47" t="s">
        <v>38</v>
      </c>
      <c r="F47" t="s">
        <v>413</v>
      </c>
      <c r="G47" t="s">
        <v>414</v>
      </c>
      <c r="H47" t="s">
        <v>409</v>
      </c>
      <c r="I47" t="s">
        <v>410</v>
      </c>
      <c r="J47" t="s">
        <v>473</v>
      </c>
      <c r="K47">
        <v>1</v>
      </c>
      <c r="L47" s="59">
        <v>101500</v>
      </c>
      <c r="M47">
        <v>34900</v>
      </c>
      <c r="N47">
        <v>39850</v>
      </c>
      <c r="O47">
        <v>44850</v>
      </c>
      <c r="P47">
        <v>49800</v>
      </c>
      <c r="Q47">
        <v>53800</v>
      </c>
      <c r="R47">
        <v>57800</v>
      </c>
      <c r="S47">
        <v>61800</v>
      </c>
      <c r="T47">
        <v>65750</v>
      </c>
      <c r="U47">
        <v>20950</v>
      </c>
      <c r="V47">
        <v>23950</v>
      </c>
      <c r="W47">
        <v>26950</v>
      </c>
      <c r="X47">
        <v>30000</v>
      </c>
      <c r="Y47">
        <v>35140</v>
      </c>
      <c r="Z47">
        <v>40280</v>
      </c>
      <c r="AA47">
        <v>45420</v>
      </c>
      <c r="AB47">
        <v>50560</v>
      </c>
      <c r="AC47">
        <v>55800</v>
      </c>
      <c r="AD47">
        <v>63800</v>
      </c>
      <c r="AE47">
        <v>71750</v>
      </c>
      <c r="AF47">
        <v>79700</v>
      </c>
      <c r="AG47">
        <v>86100</v>
      </c>
      <c r="AH47">
        <v>92500</v>
      </c>
      <c r="AI47">
        <v>98850</v>
      </c>
      <c r="AJ47">
        <v>105250</v>
      </c>
    </row>
    <row r="48" spans="1:36" x14ac:dyDescent="0.25">
      <c r="A48" t="s">
        <v>1196</v>
      </c>
      <c r="B48" t="s">
        <v>474</v>
      </c>
      <c r="C48" t="s">
        <v>371</v>
      </c>
      <c r="D48" t="s">
        <v>372</v>
      </c>
      <c r="E48" t="s">
        <v>38</v>
      </c>
      <c r="F48" t="s">
        <v>413</v>
      </c>
      <c r="G48" t="s">
        <v>414</v>
      </c>
      <c r="H48" t="s">
        <v>409</v>
      </c>
      <c r="I48" t="s">
        <v>410</v>
      </c>
      <c r="J48" t="s">
        <v>475</v>
      </c>
      <c r="K48">
        <v>1</v>
      </c>
      <c r="L48" s="59">
        <v>101500</v>
      </c>
      <c r="M48">
        <v>34900</v>
      </c>
      <c r="N48">
        <v>39850</v>
      </c>
      <c r="O48">
        <v>44850</v>
      </c>
      <c r="P48">
        <v>49800</v>
      </c>
      <c r="Q48">
        <v>53800</v>
      </c>
      <c r="R48">
        <v>57800</v>
      </c>
      <c r="S48">
        <v>61800</v>
      </c>
      <c r="T48">
        <v>65750</v>
      </c>
      <c r="U48">
        <v>20950</v>
      </c>
      <c r="V48">
        <v>23950</v>
      </c>
      <c r="W48">
        <v>26950</v>
      </c>
      <c r="X48">
        <v>30000</v>
      </c>
      <c r="Y48">
        <v>35140</v>
      </c>
      <c r="Z48">
        <v>40280</v>
      </c>
      <c r="AA48">
        <v>45420</v>
      </c>
      <c r="AB48">
        <v>50560</v>
      </c>
      <c r="AC48">
        <v>55800</v>
      </c>
      <c r="AD48">
        <v>63800</v>
      </c>
      <c r="AE48">
        <v>71750</v>
      </c>
      <c r="AF48">
        <v>79700</v>
      </c>
      <c r="AG48">
        <v>86100</v>
      </c>
      <c r="AH48">
        <v>92500</v>
      </c>
      <c r="AI48">
        <v>98850</v>
      </c>
      <c r="AJ48">
        <v>105250</v>
      </c>
    </row>
    <row r="49" spans="1:36" x14ac:dyDescent="0.25">
      <c r="A49" t="s">
        <v>1197</v>
      </c>
      <c r="B49" t="s">
        <v>476</v>
      </c>
      <c r="C49" t="s">
        <v>371</v>
      </c>
      <c r="D49" t="s">
        <v>372</v>
      </c>
      <c r="E49" t="s">
        <v>38</v>
      </c>
      <c r="F49" t="s">
        <v>477</v>
      </c>
      <c r="G49" t="s">
        <v>478</v>
      </c>
      <c r="H49" t="s">
        <v>479</v>
      </c>
      <c r="I49" t="s">
        <v>480</v>
      </c>
      <c r="J49" t="s">
        <v>481</v>
      </c>
      <c r="K49">
        <v>1</v>
      </c>
      <c r="L49" s="59">
        <v>87700</v>
      </c>
      <c r="M49">
        <v>34900</v>
      </c>
      <c r="N49">
        <v>39850</v>
      </c>
      <c r="O49">
        <v>44850</v>
      </c>
      <c r="P49">
        <v>49800</v>
      </c>
      <c r="Q49">
        <v>53800</v>
      </c>
      <c r="R49">
        <v>57800</v>
      </c>
      <c r="S49">
        <v>61800</v>
      </c>
      <c r="T49">
        <v>65750</v>
      </c>
      <c r="U49">
        <v>20950</v>
      </c>
      <c r="V49">
        <v>23950</v>
      </c>
      <c r="W49">
        <v>26950</v>
      </c>
      <c r="X49">
        <v>30000</v>
      </c>
      <c r="Y49">
        <v>35140</v>
      </c>
      <c r="Z49">
        <v>40280</v>
      </c>
      <c r="AA49">
        <v>45420</v>
      </c>
      <c r="AB49">
        <v>50560</v>
      </c>
      <c r="AC49">
        <v>55800</v>
      </c>
      <c r="AD49">
        <v>63800</v>
      </c>
      <c r="AE49">
        <v>71750</v>
      </c>
      <c r="AF49">
        <v>79700</v>
      </c>
      <c r="AG49">
        <v>86100</v>
      </c>
      <c r="AH49">
        <v>92500</v>
      </c>
      <c r="AI49">
        <v>98850</v>
      </c>
      <c r="AJ49">
        <v>105250</v>
      </c>
    </row>
    <row r="50" spans="1:36" x14ac:dyDescent="0.25">
      <c r="A50" t="s">
        <v>1448</v>
      </c>
      <c r="B50" t="s">
        <v>482</v>
      </c>
      <c r="C50" t="s">
        <v>371</v>
      </c>
      <c r="D50" t="s">
        <v>372</v>
      </c>
      <c r="E50" t="s">
        <v>38</v>
      </c>
      <c r="F50" t="s">
        <v>483</v>
      </c>
      <c r="G50" t="s">
        <v>484</v>
      </c>
      <c r="H50" t="s">
        <v>479</v>
      </c>
      <c r="I50" t="s">
        <v>480</v>
      </c>
      <c r="J50" t="s">
        <v>485</v>
      </c>
      <c r="K50">
        <v>1</v>
      </c>
      <c r="L50" s="59">
        <v>106000</v>
      </c>
      <c r="M50">
        <v>35850</v>
      </c>
      <c r="N50">
        <v>41000</v>
      </c>
      <c r="O50">
        <v>46100</v>
      </c>
      <c r="P50">
        <v>51200</v>
      </c>
      <c r="Q50">
        <v>55300</v>
      </c>
      <c r="R50">
        <v>59400</v>
      </c>
      <c r="S50">
        <v>63500</v>
      </c>
      <c r="T50">
        <v>67600</v>
      </c>
      <c r="U50">
        <v>21500</v>
      </c>
      <c r="V50">
        <v>24600</v>
      </c>
      <c r="W50">
        <v>27650</v>
      </c>
      <c r="X50">
        <v>30700</v>
      </c>
      <c r="Y50">
        <v>35140</v>
      </c>
      <c r="Z50">
        <v>40280</v>
      </c>
      <c r="AA50">
        <v>45420</v>
      </c>
      <c r="AB50">
        <v>50560</v>
      </c>
      <c r="AC50">
        <v>57350</v>
      </c>
      <c r="AD50">
        <v>65550</v>
      </c>
      <c r="AE50">
        <v>73750</v>
      </c>
      <c r="AF50">
        <v>81900</v>
      </c>
      <c r="AG50">
        <v>88500</v>
      </c>
      <c r="AH50">
        <v>95050</v>
      </c>
      <c r="AI50">
        <v>101600</v>
      </c>
      <c r="AJ50">
        <v>108150</v>
      </c>
    </row>
    <row r="51" spans="1:36" x14ac:dyDescent="0.25">
      <c r="A51" t="s">
        <v>1198</v>
      </c>
      <c r="B51" t="s">
        <v>486</v>
      </c>
      <c r="C51" t="s">
        <v>371</v>
      </c>
      <c r="D51" t="s">
        <v>372</v>
      </c>
      <c r="E51" t="s">
        <v>38</v>
      </c>
      <c r="F51" t="s">
        <v>487</v>
      </c>
      <c r="G51" t="s">
        <v>488</v>
      </c>
      <c r="H51" t="s">
        <v>479</v>
      </c>
      <c r="I51" t="s">
        <v>480</v>
      </c>
      <c r="J51" t="s">
        <v>489</v>
      </c>
      <c r="K51">
        <v>1</v>
      </c>
      <c r="L51" s="59">
        <v>124900</v>
      </c>
      <c r="M51">
        <v>41450</v>
      </c>
      <c r="N51">
        <v>47350</v>
      </c>
      <c r="O51">
        <v>53250</v>
      </c>
      <c r="P51">
        <v>59150</v>
      </c>
      <c r="Q51">
        <v>63900</v>
      </c>
      <c r="R51">
        <v>68650</v>
      </c>
      <c r="S51">
        <v>73350</v>
      </c>
      <c r="T51">
        <v>78100</v>
      </c>
      <c r="U51">
        <v>24850</v>
      </c>
      <c r="V51">
        <v>28400</v>
      </c>
      <c r="W51">
        <v>31950</v>
      </c>
      <c r="X51">
        <v>35500</v>
      </c>
      <c r="Y51">
        <v>38350</v>
      </c>
      <c r="Z51">
        <v>41200</v>
      </c>
      <c r="AA51">
        <v>45420</v>
      </c>
      <c r="AB51">
        <v>50560</v>
      </c>
      <c r="AC51">
        <v>66250</v>
      </c>
      <c r="AD51">
        <v>75700</v>
      </c>
      <c r="AE51">
        <v>85150</v>
      </c>
      <c r="AF51">
        <v>94600</v>
      </c>
      <c r="AG51">
        <v>102200</v>
      </c>
      <c r="AH51">
        <v>109750</v>
      </c>
      <c r="AI51">
        <v>117350</v>
      </c>
      <c r="AJ51">
        <v>124900</v>
      </c>
    </row>
    <row r="52" spans="1:36" x14ac:dyDescent="0.25">
      <c r="A52" t="s">
        <v>1199</v>
      </c>
      <c r="B52" t="s">
        <v>490</v>
      </c>
      <c r="C52" t="s">
        <v>371</v>
      </c>
      <c r="D52" t="s">
        <v>372</v>
      </c>
      <c r="E52" t="s">
        <v>38</v>
      </c>
      <c r="F52" t="s">
        <v>477</v>
      </c>
      <c r="G52" t="s">
        <v>478</v>
      </c>
      <c r="H52" t="s">
        <v>479</v>
      </c>
      <c r="I52" t="s">
        <v>480</v>
      </c>
      <c r="J52" t="s">
        <v>491</v>
      </c>
      <c r="K52">
        <v>1</v>
      </c>
      <c r="L52" s="59">
        <v>87700</v>
      </c>
      <c r="M52">
        <v>34900</v>
      </c>
      <c r="N52">
        <v>39850</v>
      </c>
      <c r="O52">
        <v>44850</v>
      </c>
      <c r="P52">
        <v>49800</v>
      </c>
      <c r="Q52">
        <v>53800</v>
      </c>
      <c r="R52">
        <v>57800</v>
      </c>
      <c r="S52">
        <v>61800</v>
      </c>
      <c r="T52">
        <v>65750</v>
      </c>
      <c r="U52">
        <v>20950</v>
      </c>
      <c r="V52">
        <v>23950</v>
      </c>
      <c r="W52">
        <v>26950</v>
      </c>
      <c r="X52">
        <v>30000</v>
      </c>
      <c r="Y52">
        <v>35140</v>
      </c>
      <c r="Z52">
        <v>40280</v>
      </c>
      <c r="AA52">
        <v>45420</v>
      </c>
      <c r="AB52">
        <v>50560</v>
      </c>
      <c r="AC52">
        <v>55800</v>
      </c>
      <c r="AD52">
        <v>63800</v>
      </c>
      <c r="AE52">
        <v>71750</v>
      </c>
      <c r="AF52">
        <v>79700</v>
      </c>
      <c r="AG52">
        <v>86100</v>
      </c>
      <c r="AH52">
        <v>92500</v>
      </c>
      <c r="AI52">
        <v>98850</v>
      </c>
      <c r="AJ52">
        <v>105250</v>
      </c>
    </row>
    <row r="53" spans="1:36" x14ac:dyDescent="0.25">
      <c r="A53" t="s">
        <v>1200</v>
      </c>
      <c r="B53" t="s">
        <v>492</v>
      </c>
      <c r="C53" t="s">
        <v>371</v>
      </c>
      <c r="D53" t="s">
        <v>372</v>
      </c>
      <c r="E53" t="s">
        <v>38</v>
      </c>
      <c r="F53" t="s">
        <v>487</v>
      </c>
      <c r="G53" t="s">
        <v>488</v>
      </c>
      <c r="H53" t="s">
        <v>479</v>
      </c>
      <c r="I53" t="s">
        <v>480</v>
      </c>
      <c r="J53" t="s">
        <v>493</v>
      </c>
      <c r="K53">
        <v>1</v>
      </c>
      <c r="L53" s="59">
        <v>124900</v>
      </c>
      <c r="M53">
        <v>41450</v>
      </c>
      <c r="N53">
        <v>47350</v>
      </c>
      <c r="O53">
        <v>53250</v>
      </c>
      <c r="P53">
        <v>59150</v>
      </c>
      <c r="Q53">
        <v>63900</v>
      </c>
      <c r="R53">
        <v>68650</v>
      </c>
      <c r="S53">
        <v>73350</v>
      </c>
      <c r="T53">
        <v>78100</v>
      </c>
      <c r="U53">
        <v>24850</v>
      </c>
      <c r="V53">
        <v>28400</v>
      </c>
      <c r="W53">
        <v>31950</v>
      </c>
      <c r="X53">
        <v>35500</v>
      </c>
      <c r="Y53">
        <v>38350</v>
      </c>
      <c r="Z53">
        <v>41200</v>
      </c>
      <c r="AA53">
        <v>45420</v>
      </c>
      <c r="AB53">
        <v>50560</v>
      </c>
      <c r="AC53">
        <v>66250</v>
      </c>
      <c r="AD53">
        <v>75700</v>
      </c>
      <c r="AE53">
        <v>85150</v>
      </c>
      <c r="AF53">
        <v>94600</v>
      </c>
      <c r="AG53">
        <v>102200</v>
      </c>
      <c r="AH53">
        <v>109750</v>
      </c>
      <c r="AI53">
        <v>117350</v>
      </c>
      <c r="AJ53">
        <v>124900</v>
      </c>
    </row>
    <row r="54" spans="1:36" x14ac:dyDescent="0.25">
      <c r="A54" t="s">
        <v>1201</v>
      </c>
      <c r="B54" t="s">
        <v>494</v>
      </c>
      <c r="C54" t="s">
        <v>371</v>
      </c>
      <c r="D54" t="s">
        <v>372</v>
      </c>
      <c r="E54" t="s">
        <v>38</v>
      </c>
      <c r="F54" t="s">
        <v>495</v>
      </c>
      <c r="G54" t="s">
        <v>496</v>
      </c>
      <c r="H54" t="s">
        <v>479</v>
      </c>
      <c r="I54" t="s">
        <v>480</v>
      </c>
      <c r="J54" t="s">
        <v>497</v>
      </c>
      <c r="K54">
        <v>1</v>
      </c>
      <c r="L54" s="59">
        <v>152600</v>
      </c>
      <c r="M54">
        <v>52800</v>
      </c>
      <c r="N54">
        <v>60350</v>
      </c>
      <c r="O54">
        <v>67900</v>
      </c>
      <c r="P54">
        <v>75400</v>
      </c>
      <c r="Q54">
        <v>81450</v>
      </c>
      <c r="R54">
        <v>87500</v>
      </c>
      <c r="S54">
        <v>93500</v>
      </c>
      <c r="T54">
        <v>99550</v>
      </c>
      <c r="U54">
        <v>31700</v>
      </c>
      <c r="V54">
        <v>36200</v>
      </c>
      <c r="W54">
        <v>40750</v>
      </c>
      <c r="X54">
        <v>45250</v>
      </c>
      <c r="Y54">
        <v>48900</v>
      </c>
      <c r="Z54">
        <v>52500</v>
      </c>
      <c r="AA54">
        <v>56150</v>
      </c>
      <c r="AB54">
        <v>59750</v>
      </c>
      <c r="AC54">
        <v>66300</v>
      </c>
      <c r="AD54">
        <v>75750</v>
      </c>
      <c r="AE54">
        <v>85200</v>
      </c>
      <c r="AF54">
        <v>94650</v>
      </c>
      <c r="AG54">
        <v>102250</v>
      </c>
      <c r="AH54">
        <v>109800</v>
      </c>
      <c r="AI54">
        <v>117400</v>
      </c>
      <c r="AJ54">
        <v>124950</v>
      </c>
    </row>
    <row r="55" spans="1:36" x14ac:dyDescent="0.25">
      <c r="A55" t="s">
        <v>1202</v>
      </c>
      <c r="B55" t="s">
        <v>498</v>
      </c>
      <c r="C55" t="s">
        <v>371</v>
      </c>
      <c r="D55" t="s">
        <v>372</v>
      </c>
      <c r="E55" t="s">
        <v>38</v>
      </c>
      <c r="F55" t="s">
        <v>477</v>
      </c>
      <c r="G55" t="s">
        <v>478</v>
      </c>
      <c r="H55" t="s">
        <v>479</v>
      </c>
      <c r="I55" t="s">
        <v>480</v>
      </c>
      <c r="J55" t="s">
        <v>499</v>
      </c>
      <c r="K55">
        <v>1</v>
      </c>
      <c r="L55" s="59">
        <v>87700</v>
      </c>
      <c r="M55">
        <v>34900</v>
      </c>
      <c r="N55">
        <v>39850</v>
      </c>
      <c r="O55">
        <v>44850</v>
      </c>
      <c r="P55">
        <v>49800</v>
      </c>
      <c r="Q55">
        <v>53800</v>
      </c>
      <c r="R55">
        <v>57800</v>
      </c>
      <c r="S55">
        <v>61800</v>
      </c>
      <c r="T55">
        <v>65750</v>
      </c>
      <c r="U55">
        <v>20950</v>
      </c>
      <c r="V55">
        <v>23950</v>
      </c>
      <c r="W55">
        <v>26950</v>
      </c>
      <c r="X55">
        <v>30000</v>
      </c>
      <c r="Y55">
        <v>35140</v>
      </c>
      <c r="Z55">
        <v>40280</v>
      </c>
      <c r="AA55">
        <v>45420</v>
      </c>
      <c r="AB55">
        <v>50560</v>
      </c>
      <c r="AC55">
        <v>55800</v>
      </c>
      <c r="AD55">
        <v>63800</v>
      </c>
      <c r="AE55">
        <v>71750</v>
      </c>
      <c r="AF55">
        <v>79700</v>
      </c>
      <c r="AG55">
        <v>86100</v>
      </c>
      <c r="AH55">
        <v>92500</v>
      </c>
      <c r="AI55">
        <v>98850</v>
      </c>
      <c r="AJ55">
        <v>105250</v>
      </c>
    </row>
    <row r="56" spans="1:36" x14ac:dyDescent="0.25">
      <c r="A56" t="s">
        <v>1449</v>
      </c>
      <c r="B56" t="s">
        <v>500</v>
      </c>
      <c r="C56" t="s">
        <v>371</v>
      </c>
      <c r="D56" t="s">
        <v>372</v>
      </c>
      <c r="E56" t="s">
        <v>38</v>
      </c>
      <c r="F56" t="s">
        <v>483</v>
      </c>
      <c r="G56" t="s">
        <v>484</v>
      </c>
      <c r="H56" t="s">
        <v>479</v>
      </c>
      <c r="I56" t="s">
        <v>480</v>
      </c>
      <c r="J56" t="s">
        <v>501</v>
      </c>
      <c r="K56">
        <v>1</v>
      </c>
      <c r="L56" s="59">
        <v>106000</v>
      </c>
      <c r="M56">
        <v>35850</v>
      </c>
      <c r="N56">
        <v>41000</v>
      </c>
      <c r="O56">
        <v>46100</v>
      </c>
      <c r="P56">
        <v>51200</v>
      </c>
      <c r="Q56">
        <v>55300</v>
      </c>
      <c r="R56">
        <v>59400</v>
      </c>
      <c r="S56">
        <v>63500</v>
      </c>
      <c r="T56">
        <v>67600</v>
      </c>
      <c r="U56">
        <v>21500</v>
      </c>
      <c r="V56">
        <v>24600</v>
      </c>
      <c r="W56">
        <v>27650</v>
      </c>
      <c r="X56">
        <v>30700</v>
      </c>
      <c r="Y56">
        <v>35140</v>
      </c>
      <c r="Z56">
        <v>40280</v>
      </c>
      <c r="AA56">
        <v>45420</v>
      </c>
      <c r="AB56">
        <v>50560</v>
      </c>
      <c r="AC56">
        <v>57350</v>
      </c>
      <c r="AD56">
        <v>65550</v>
      </c>
      <c r="AE56">
        <v>73750</v>
      </c>
      <c r="AF56">
        <v>81900</v>
      </c>
      <c r="AG56">
        <v>88500</v>
      </c>
      <c r="AH56">
        <v>95050</v>
      </c>
      <c r="AI56">
        <v>101600</v>
      </c>
      <c r="AJ56">
        <v>108150</v>
      </c>
    </row>
    <row r="57" spans="1:36" x14ac:dyDescent="0.25">
      <c r="A57" t="s">
        <v>1203</v>
      </c>
      <c r="B57" t="s">
        <v>502</v>
      </c>
      <c r="C57" t="s">
        <v>371</v>
      </c>
      <c r="D57" t="s">
        <v>372</v>
      </c>
      <c r="E57" t="s">
        <v>38</v>
      </c>
      <c r="F57" t="s">
        <v>477</v>
      </c>
      <c r="G57" t="s">
        <v>478</v>
      </c>
      <c r="H57" t="s">
        <v>479</v>
      </c>
      <c r="I57" t="s">
        <v>480</v>
      </c>
      <c r="J57" t="s">
        <v>503</v>
      </c>
      <c r="K57">
        <v>1</v>
      </c>
      <c r="L57" s="59">
        <v>87700</v>
      </c>
      <c r="M57">
        <v>34900</v>
      </c>
      <c r="N57">
        <v>39850</v>
      </c>
      <c r="O57">
        <v>44850</v>
      </c>
      <c r="P57">
        <v>49800</v>
      </c>
      <c r="Q57">
        <v>53800</v>
      </c>
      <c r="R57">
        <v>57800</v>
      </c>
      <c r="S57">
        <v>61800</v>
      </c>
      <c r="T57">
        <v>65750</v>
      </c>
      <c r="U57">
        <v>20950</v>
      </c>
      <c r="V57">
        <v>23950</v>
      </c>
      <c r="W57">
        <v>26950</v>
      </c>
      <c r="X57">
        <v>30000</v>
      </c>
      <c r="Y57">
        <v>35140</v>
      </c>
      <c r="Z57">
        <v>40280</v>
      </c>
      <c r="AA57">
        <v>45420</v>
      </c>
      <c r="AB57">
        <v>50560</v>
      </c>
      <c r="AC57">
        <v>55800</v>
      </c>
      <c r="AD57">
        <v>63800</v>
      </c>
      <c r="AE57">
        <v>71750</v>
      </c>
      <c r="AF57">
        <v>79700</v>
      </c>
      <c r="AG57">
        <v>86100</v>
      </c>
      <c r="AH57">
        <v>92500</v>
      </c>
      <c r="AI57">
        <v>98850</v>
      </c>
      <c r="AJ57">
        <v>105250</v>
      </c>
    </row>
    <row r="58" spans="1:36" x14ac:dyDescent="0.25">
      <c r="A58" t="s">
        <v>1204</v>
      </c>
      <c r="B58" t="s">
        <v>504</v>
      </c>
      <c r="C58" t="s">
        <v>371</v>
      </c>
      <c r="D58" t="s">
        <v>372</v>
      </c>
      <c r="E58" t="s">
        <v>38</v>
      </c>
      <c r="F58" t="s">
        <v>487</v>
      </c>
      <c r="G58" t="s">
        <v>488</v>
      </c>
      <c r="H58" t="s">
        <v>479</v>
      </c>
      <c r="I58" t="s">
        <v>480</v>
      </c>
      <c r="J58" t="s">
        <v>505</v>
      </c>
      <c r="K58">
        <v>1</v>
      </c>
      <c r="L58" s="59">
        <v>124900</v>
      </c>
      <c r="M58">
        <v>41450</v>
      </c>
      <c r="N58">
        <v>47350</v>
      </c>
      <c r="O58">
        <v>53250</v>
      </c>
      <c r="P58">
        <v>59150</v>
      </c>
      <c r="Q58">
        <v>63900</v>
      </c>
      <c r="R58">
        <v>68650</v>
      </c>
      <c r="S58">
        <v>73350</v>
      </c>
      <c r="T58">
        <v>78100</v>
      </c>
      <c r="U58">
        <v>24850</v>
      </c>
      <c r="V58">
        <v>28400</v>
      </c>
      <c r="W58">
        <v>31950</v>
      </c>
      <c r="X58">
        <v>35500</v>
      </c>
      <c r="Y58">
        <v>38350</v>
      </c>
      <c r="Z58">
        <v>41200</v>
      </c>
      <c r="AA58">
        <v>45420</v>
      </c>
      <c r="AB58">
        <v>50560</v>
      </c>
      <c r="AC58">
        <v>66250</v>
      </c>
      <c r="AD58">
        <v>75700</v>
      </c>
      <c r="AE58">
        <v>85150</v>
      </c>
      <c r="AF58">
        <v>94600</v>
      </c>
      <c r="AG58">
        <v>102200</v>
      </c>
      <c r="AH58">
        <v>109750</v>
      </c>
      <c r="AI58">
        <v>117350</v>
      </c>
      <c r="AJ58">
        <v>124900</v>
      </c>
    </row>
    <row r="59" spans="1:36" x14ac:dyDescent="0.25">
      <c r="A59" t="s">
        <v>1450</v>
      </c>
      <c r="B59" t="s">
        <v>506</v>
      </c>
      <c r="C59" t="s">
        <v>371</v>
      </c>
      <c r="D59" t="s">
        <v>372</v>
      </c>
      <c r="E59" t="s">
        <v>38</v>
      </c>
      <c r="F59" t="s">
        <v>477</v>
      </c>
      <c r="G59" t="s">
        <v>478</v>
      </c>
      <c r="H59" t="s">
        <v>479</v>
      </c>
      <c r="I59" t="s">
        <v>480</v>
      </c>
      <c r="J59" t="s">
        <v>507</v>
      </c>
      <c r="K59">
        <v>1</v>
      </c>
      <c r="L59" s="59">
        <v>87700</v>
      </c>
      <c r="M59">
        <v>34900</v>
      </c>
      <c r="N59">
        <v>39850</v>
      </c>
      <c r="O59">
        <v>44850</v>
      </c>
      <c r="P59">
        <v>49800</v>
      </c>
      <c r="Q59">
        <v>53800</v>
      </c>
      <c r="R59">
        <v>57800</v>
      </c>
      <c r="S59">
        <v>61800</v>
      </c>
      <c r="T59">
        <v>65750</v>
      </c>
      <c r="U59">
        <v>20950</v>
      </c>
      <c r="V59">
        <v>23950</v>
      </c>
      <c r="W59">
        <v>26950</v>
      </c>
      <c r="X59">
        <v>30000</v>
      </c>
      <c r="Y59">
        <v>35140</v>
      </c>
      <c r="Z59">
        <v>40280</v>
      </c>
      <c r="AA59">
        <v>45420</v>
      </c>
      <c r="AB59">
        <v>50560</v>
      </c>
      <c r="AC59">
        <v>55800</v>
      </c>
      <c r="AD59">
        <v>63800</v>
      </c>
      <c r="AE59">
        <v>71750</v>
      </c>
      <c r="AF59">
        <v>79700</v>
      </c>
      <c r="AG59">
        <v>86100</v>
      </c>
      <c r="AH59">
        <v>92500</v>
      </c>
      <c r="AI59">
        <v>98850</v>
      </c>
      <c r="AJ59">
        <v>105250</v>
      </c>
    </row>
    <row r="60" spans="1:36" x14ac:dyDescent="0.25">
      <c r="A60" t="s">
        <v>1142</v>
      </c>
      <c r="B60" t="s">
        <v>508</v>
      </c>
      <c r="C60" t="s">
        <v>371</v>
      </c>
      <c r="D60" t="s">
        <v>372</v>
      </c>
      <c r="E60" t="s">
        <v>38</v>
      </c>
      <c r="F60" t="s">
        <v>483</v>
      </c>
      <c r="G60" t="s">
        <v>484</v>
      </c>
      <c r="H60" t="s">
        <v>479</v>
      </c>
      <c r="I60" t="s">
        <v>480</v>
      </c>
      <c r="J60" t="s">
        <v>509</v>
      </c>
      <c r="K60">
        <v>1</v>
      </c>
      <c r="L60" s="59">
        <v>106000</v>
      </c>
      <c r="M60">
        <v>35850</v>
      </c>
      <c r="N60">
        <v>41000</v>
      </c>
      <c r="O60">
        <v>46100</v>
      </c>
      <c r="P60">
        <v>51200</v>
      </c>
      <c r="Q60">
        <v>55300</v>
      </c>
      <c r="R60">
        <v>59400</v>
      </c>
      <c r="S60">
        <v>63500</v>
      </c>
      <c r="T60">
        <v>67600</v>
      </c>
      <c r="U60">
        <v>21500</v>
      </c>
      <c r="V60">
        <v>24600</v>
      </c>
      <c r="W60">
        <v>27650</v>
      </c>
      <c r="X60">
        <v>30700</v>
      </c>
      <c r="Y60">
        <v>35140</v>
      </c>
      <c r="Z60">
        <v>40280</v>
      </c>
      <c r="AA60">
        <v>45420</v>
      </c>
      <c r="AB60">
        <v>50560</v>
      </c>
      <c r="AC60">
        <v>57350</v>
      </c>
      <c r="AD60">
        <v>65550</v>
      </c>
      <c r="AE60">
        <v>73750</v>
      </c>
      <c r="AF60">
        <v>81900</v>
      </c>
      <c r="AG60">
        <v>88500</v>
      </c>
      <c r="AH60">
        <v>95050</v>
      </c>
      <c r="AI60">
        <v>101600</v>
      </c>
      <c r="AJ60">
        <v>108150</v>
      </c>
    </row>
    <row r="61" spans="1:36" x14ac:dyDescent="0.25">
      <c r="A61" t="s">
        <v>1205</v>
      </c>
      <c r="B61" t="s">
        <v>510</v>
      </c>
      <c r="C61" t="s">
        <v>371</v>
      </c>
      <c r="D61" t="s">
        <v>372</v>
      </c>
      <c r="E61" t="s">
        <v>38</v>
      </c>
      <c r="F61" t="s">
        <v>487</v>
      </c>
      <c r="G61" t="s">
        <v>488</v>
      </c>
      <c r="H61" t="s">
        <v>479</v>
      </c>
      <c r="I61" t="s">
        <v>480</v>
      </c>
      <c r="J61" t="s">
        <v>511</v>
      </c>
      <c r="K61">
        <v>1</v>
      </c>
      <c r="L61" s="59">
        <v>124900</v>
      </c>
      <c r="M61">
        <v>41450</v>
      </c>
      <c r="N61">
        <v>47350</v>
      </c>
      <c r="O61">
        <v>53250</v>
      </c>
      <c r="P61">
        <v>59150</v>
      </c>
      <c r="Q61">
        <v>63900</v>
      </c>
      <c r="R61">
        <v>68650</v>
      </c>
      <c r="S61">
        <v>73350</v>
      </c>
      <c r="T61">
        <v>78100</v>
      </c>
      <c r="U61">
        <v>24850</v>
      </c>
      <c r="V61">
        <v>28400</v>
      </c>
      <c r="W61">
        <v>31950</v>
      </c>
      <c r="X61">
        <v>35500</v>
      </c>
      <c r="Y61">
        <v>38350</v>
      </c>
      <c r="Z61">
        <v>41200</v>
      </c>
      <c r="AA61">
        <v>45420</v>
      </c>
      <c r="AB61">
        <v>50560</v>
      </c>
      <c r="AC61">
        <v>66250</v>
      </c>
      <c r="AD61">
        <v>75700</v>
      </c>
      <c r="AE61">
        <v>85150</v>
      </c>
      <c r="AF61">
        <v>94600</v>
      </c>
      <c r="AG61">
        <v>102200</v>
      </c>
      <c r="AH61">
        <v>109750</v>
      </c>
      <c r="AI61">
        <v>117350</v>
      </c>
      <c r="AJ61">
        <v>124900</v>
      </c>
    </row>
    <row r="62" spans="1:36" x14ac:dyDescent="0.25">
      <c r="A62" t="s">
        <v>1206</v>
      </c>
      <c r="B62" t="s">
        <v>512</v>
      </c>
      <c r="C62" t="s">
        <v>371</v>
      </c>
      <c r="D62" t="s">
        <v>372</v>
      </c>
      <c r="E62" t="s">
        <v>38</v>
      </c>
      <c r="F62" t="s">
        <v>495</v>
      </c>
      <c r="G62" t="s">
        <v>496</v>
      </c>
      <c r="H62" t="s">
        <v>479</v>
      </c>
      <c r="I62" t="s">
        <v>480</v>
      </c>
      <c r="J62" t="s">
        <v>513</v>
      </c>
      <c r="K62">
        <v>1</v>
      </c>
      <c r="L62" s="59">
        <v>152600</v>
      </c>
      <c r="M62">
        <v>52800</v>
      </c>
      <c r="N62">
        <v>60350</v>
      </c>
      <c r="O62">
        <v>67900</v>
      </c>
      <c r="P62">
        <v>75400</v>
      </c>
      <c r="Q62">
        <v>81450</v>
      </c>
      <c r="R62">
        <v>87500</v>
      </c>
      <c r="S62">
        <v>93500</v>
      </c>
      <c r="T62">
        <v>99550</v>
      </c>
      <c r="U62">
        <v>31700</v>
      </c>
      <c r="V62">
        <v>36200</v>
      </c>
      <c r="W62">
        <v>40750</v>
      </c>
      <c r="X62">
        <v>45250</v>
      </c>
      <c r="Y62">
        <v>48900</v>
      </c>
      <c r="Z62">
        <v>52500</v>
      </c>
      <c r="AA62">
        <v>56150</v>
      </c>
      <c r="AB62">
        <v>59750</v>
      </c>
      <c r="AC62">
        <v>66300</v>
      </c>
      <c r="AD62">
        <v>75750</v>
      </c>
      <c r="AE62">
        <v>85200</v>
      </c>
      <c r="AF62">
        <v>94650</v>
      </c>
      <c r="AG62">
        <v>102250</v>
      </c>
      <c r="AH62">
        <v>109800</v>
      </c>
      <c r="AI62">
        <v>117400</v>
      </c>
      <c r="AJ62">
        <v>124950</v>
      </c>
    </row>
    <row r="63" spans="1:36" x14ac:dyDescent="0.25">
      <c r="A63" t="s">
        <v>1207</v>
      </c>
      <c r="B63" t="s">
        <v>514</v>
      </c>
      <c r="C63" t="s">
        <v>371</v>
      </c>
      <c r="D63" t="s">
        <v>372</v>
      </c>
      <c r="E63" t="s">
        <v>38</v>
      </c>
      <c r="F63" t="s">
        <v>483</v>
      </c>
      <c r="G63" t="s">
        <v>484</v>
      </c>
      <c r="H63" t="s">
        <v>479</v>
      </c>
      <c r="I63" t="s">
        <v>480</v>
      </c>
      <c r="J63" t="s">
        <v>515</v>
      </c>
      <c r="K63">
        <v>1</v>
      </c>
      <c r="L63" s="59">
        <v>106000</v>
      </c>
      <c r="M63">
        <v>35850</v>
      </c>
      <c r="N63">
        <v>41000</v>
      </c>
      <c r="O63">
        <v>46100</v>
      </c>
      <c r="P63">
        <v>51200</v>
      </c>
      <c r="Q63">
        <v>55300</v>
      </c>
      <c r="R63">
        <v>59400</v>
      </c>
      <c r="S63">
        <v>63500</v>
      </c>
      <c r="T63">
        <v>67600</v>
      </c>
      <c r="U63">
        <v>21500</v>
      </c>
      <c r="V63">
        <v>24600</v>
      </c>
      <c r="W63">
        <v>27650</v>
      </c>
      <c r="X63">
        <v>30700</v>
      </c>
      <c r="Y63">
        <v>35140</v>
      </c>
      <c r="Z63">
        <v>40280</v>
      </c>
      <c r="AA63">
        <v>45420</v>
      </c>
      <c r="AB63">
        <v>50560</v>
      </c>
      <c r="AC63">
        <v>57350</v>
      </c>
      <c r="AD63">
        <v>65550</v>
      </c>
      <c r="AE63">
        <v>73750</v>
      </c>
      <c r="AF63">
        <v>81900</v>
      </c>
      <c r="AG63">
        <v>88500</v>
      </c>
      <c r="AH63">
        <v>95050</v>
      </c>
      <c r="AI63">
        <v>101600</v>
      </c>
      <c r="AJ63">
        <v>108150</v>
      </c>
    </row>
    <row r="64" spans="1:36" x14ac:dyDescent="0.25">
      <c r="A64" t="s">
        <v>1208</v>
      </c>
      <c r="B64" t="s">
        <v>516</v>
      </c>
      <c r="C64" t="s">
        <v>371</v>
      </c>
      <c r="D64" t="s">
        <v>372</v>
      </c>
      <c r="E64" t="s">
        <v>38</v>
      </c>
      <c r="F64" t="s">
        <v>483</v>
      </c>
      <c r="G64" t="s">
        <v>484</v>
      </c>
      <c r="H64" t="s">
        <v>479</v>
      </c>
      <c r="I64" t="s">
        <v>480</v>
      </c>
      <c r="J64" t="s">
        <v>517</v>
      </c>
      <c r="K64">
        <v>1</v>
      </c>
      <c r="L64" s="59">
        <v>106000</v>
      </c>
      <c r="M64">
        <v>35850</v>
      </c>
      <c r="N64">
        <v>41000</v>
      </c>
      <c r="O64">
        <v>46100</v>
      </c>
      <c r="P64">
        <v>51200</v>
      </c>
      <c r="Q64">
        <v>55300</v>
      </c>
      <c r="R64">
        <v>59400</v>
      </c>
      <c r="S64">
        <v>63500</v>
      </c>
      <c r="T64">
        <v>67600</v>
      </c>
      <c r="U64">
        <v>21500</v>
      </c>
      <c r="V64">
        <v>24600</v>
      </c>
      <c r="W64">
        <v>27650</v>
      </c>
      <c r="X64">
        <v>30700</v>
      </c>
      <c r="Y64">
        <v>35140</v>
      </c>
      <c r="Z64">
        <v>40280</v>
      </c>
      <c r="AA64">
        <v>45420</v>
      </c>
      <c r="AB64">
        <v>50560</v>
      </c>
      <c r="AC64">
        <v>57350</v>
      </c>
      <c r="AD64">
        <v>65550</v>
      </c>
      <c r="AE64">
        <v>73750</v>
      </c>
      <c r="AF64">
        <v>81900</v>
      </c>
      <c r="AG64">
        <v>88500</v>
      </c>
      <c r="AH64">
        <v>95050</v>
      </c>
      <c r="AI64">
        <v>101600</v>
      </c>
      <c r="AJ64">
        <v>108150</v>
      </c>
    </row>
    <row r="65" spans="1:36" x14ac:dyDescent="0.25">
      <c r="A65" t="s">
        <v>1209</v>
      </c>
      <c r="B65" t="s">
        <v>518</v>
      </c>
      <c r="C65" t="s">
        <v>371</v>
      </c>
      <c r="D65" t="s">
        <v>372</v>
      </c>
      <c r="E65" t="s">
        <v>38</v>
      </c>
      <c r="F65" t="s">
        <v>483</v>
      </c>
      <c r="G65" t="s">
        <v>484</v>
      </c>
      <c r="H65" t="s">
        <v>479</v>
      </c>
      <c r="I65" t="s">
        <v>480</v>
      </c>
      <c r="J65" t="s">
        <v>519</v>
      </c>
      <c r="K65">
        <v>1</v>
      </c>
      <c r="L65" s="59">
        <v>106000</v>
      </c>
      <c r="M65">
        <v>35850</v>
      </c>
      <c r="N65">
        <v>41000</v>
      </c>
      <c r="O65">
        <v>46100</v>
      </c>
      <c r="P65">
        <v>51200</v>
      </c>
      <c r="Q65">
        <v>55300</v>
      </c>
      <c r="R65">
        <v>59400</v>
      </c>
      <c r="S65">
        <v>63500</v>
      </c>
      <c r="T65">
        <v>67600</v>
      </c>
      <c r="U65">
        <v>21500</v>
      </c>
      <c r="V65">
        <v>24600</v>
      </c>
      <c r="W65">
        <v>27650</v>
      </c>
      <c r="X65">
        <v>30700</v>
      </c>
      <c r="Y65">
        <v>35140</v>
      </c>
      <c r="Z65">
        <v>40280</v>
      </c>
      <c r="AA65">
        <v>45420</v>
      </c>
      <c r="AB65">
        <v>50560</v>
      </c>
      <c r="AC65">
        <v>57350</v>
      </c>
      <c r="AD65">
        <v>65550</v>
      </c>
      <c r="AE65">
        <v>73750</v>
      </c>
      <c r="AF65">
        <v>81900</v>
      </c>
      <c r="AG65">
        <v>88500</v>
      </c>
      <c r="AH65">
        <v>95050</v>
      </c>
      <c r="AI65">
        <v>101600</v>
      </c>
      <c r="AJ65">
        <v>108150</v>
      </c>
    </row>
    <row r="66" spans="1:36" x14ac:dyDescent="0.25">
      <c r="A66" t="s">
        <v>1210</v>
      </c>
      <c r="B66" t="s">
        <v>520</v>
      </c>
      <c r="C66" t="s">
        <v>371</v>
      </c>
      <c r="D66" t="s">
        <v>372</v>
      </c>
      <c r="E66" t="s">
        <v>38</v>
      </c>
      <c r="F66" t="s">
        <v>483</v>
      </c>
      <c r="G66" t="s">
        <v>484</v>
      </c>
      <c r="H66" t="s">
        <v>479</v>
      </c>
      <c r="I66" t="s">
        <v>480</v>
      </c>
      <c r="J66" t="s">
        <v>521</v>
      </c>
      <c r="K66">
        <v>1</v>
      </c>
      <c r="L66" s="59">
        <v>106000</v>
      </c>
      <c r="M66">
        <v>35850</v>
      </c>
      <c r="N66">
        <v>41000</v>
      </c>
      <c r="O66">
        <v>46100</v>
      </c>
      <c r="P66">
        <v>51200</v>
      </c>
      <c r="Q66">
        <v>55300</v>
      </c>
      <c r="R66">
        <v>59400</v>
      </c>
      <c r="S66">
        <v>63500</v>
      </c>
      <c r="T66">
        <v>67600</v>
      </c>
      <c r="U66">
        <v>21500</v>
      </c>
      <c r="V66">
        <v>24600</v>
      </c>
      <c r="W66">
        <v>27650</v>
      </c>
      <c r="X66">
        <v>30700</v>
      </c>
      <c r="Y66">
        <v>35140</v>
      </c>
      <c r="Z66">
        <v>40280</v>
      </c>
      <c r="AA66">
        <v>45420</v>
      </c>
      <c r="AB66">
        <v>50560</v>
      </c>
      <c r="AC66">
        <v>57350</v>
      </c>
      <c r="AD66">
        <v>65550</v>
      </c>
      <c r="AE66">
        <v>73750</v>
      </c>
      <c r="AF66">
        <v>81900</v>
      </c>
      <c r="AG66">
        <v>88500</v>
      </c>
      <c r="AH66">
        <v>95050</v>
      </c>
      <c r="AI66">
        <v>101600</v>
      </c>
      <c r="AJ66">
        <v>108150</v>
      </c>
    </row>
    <row r="67" spans="1:36" x14ac:dyDescent="0.25">
      <c r="A67" t="s">
        <v>1451</v>
      </c>
      <c r="B67" t="s">
        <v>522</v>
      </c>
      <c r="C67" t="s">
        <v>371</v>
      </c>
      <c r="D67" t="s">
        <v>372</v>
      </c>
      <c r="E67" t="s">
        <v>38</v>
      </c>
      <c r="F67" t="s">
        <v>487</v>
      </c>
      <c r="G67" t="s">
        <v>488</v>
      </c>
      <c r="H67" t="s">
        <v>479</v>
      </c>
      <c r="I67" t="s">
        <v>480</v>
      </c>
      <c r="J67" t="s">
        <v>523</v>
      </c>
      <c r="K67">
        <v>1</v>
      </c>
      <c r="L67" s="59">
        <v>124900</v>
      </c>
      <c r="M67">
        <v>41450</v>
      </c>
      <c r="N67">
        <v>47350</v>
      </c>
      <c r="O67">
        <v>53250</v>
      </c>
      <c r="P67">
        <v>59150</v>
      </c>
      <c r="Q67">
        <v>63900</v>
      </c>
      <c r="R67">
        <v>68650</v>
      </c>
      <c r="S67">
        <v>73350</v>
      </c>
      <c r="T67">
        <v>78100</v>
      </c>
      <c r="U67">
        <v>24850</v>
      </c>
      <c r="V67">
        <v>28400</v>
      </c>
      <c r="W67">
        <v>31950</v>
      </c>
      <c r="X67">
        <v>35500</v>
      </c>
      <c r="Y67">
        <v>38350</v>
      </c>
      <c r="Z67">
        <v>41200</v>
      </c>
      <c r="AA67">
        <v>45420</v>
      </c>
      <c r="AB67">
        <v>50560</v>
      </c>
      <c r="AC67">
        <v>66250</v>
      </c>
      <c r="AD67">
        <v>75700</v>
      </c>
      <c r="AE67">
        <v>85150</v>
      </c>
      <c r="AF67">
        <v>94600</v>
      </c>
      <c r="AG67">
        <v>102200</v>
      </c>
      <c r="AH67">
        <v>109750</v>
      </c>
      <c r="AI67">
        <v>117350</v>
      </c>
      <c r="AJ67">
        <v>124900</v>
      </c>
    </row>
    <row r="68" spans="1:36" x14ac:dyDescent="0.25">
      <c r="A68" t="s">
        <v>1211</v>
      </c>
      <c r="B68" t="s">
        <v>524</v>
      </c>
      <c r="C68" t="s">
        <v>371</v>
      </c>
      <c r="D68" t="s">
        <v>372</v>
      </c>
      <c r="E68" t="s">
        <v>38</v>
      </c>
      <c r="F68" t="s">
        <v>483</v>
      </c>
      <c r="G68" t="s">
        <v>484</v>
      </c>
      <c r="H68" t="s">
        <v>479</v>
      </c>
      <c r="I68" t="s">
        <v>480</v>
      </c>
      <c r="J68" t="s">
        <v>525</v>
      </c>
      <c r="K68">
        <v>1</v>
      </c>
      <c r="L68" s="59">
        <v>106000</v>
      </c>
      <c r="M68">
        <v>35850</v>
      </c>
      <c r="N68">
        <v>41000</v>
      </c>
      <c r="O68">
        <v>46100</v>
      </c>
      <c r="P68">
        <v>51200</v>
      </c>
      <c r="Q68">
        <v>55300</v>
      </c>
      <c r="R68">
        <v>59400</v>
      </c>
      <c r="S68">
        <v>63500</v>
      </c>
      <c r="T68">
        <v>67600</v>
      </c>
      <c r="U68">
        <v>21500</v>
      </c>
      <c r="V68">
        <v>24600</v>
      </c>
      <c r="W68">
        <v>27650</v>
      </c>
      <c r="X68">
        <v>30700</v>
      </c>
      <c r="Y68">
        <v>35140</v>
      </c>
      <c r="Z68">
        <v>40280</v>
      </c>
      <c r="AA68">
        <v>45420</v>
      </c>
      <c r="AB68">
        <v>50560</v>
      </c>
      <c r="AC68">
        <v>57350</v>
      </c>
      <c r="AD68">
        <v>65550</v>
      </c>
      <c r="AE68">
        <v>73750</v>
      </c>
      <c r="AF68">
        <v>81900</v>
      </c>
      <c r="AG68">
        <v>88500</v>
      </c>
      <c r="AH68">
        <v>95050</v>
      </c>
      <c r="AI68">
        <v>101600</v>
      </c>
      <c r="AJ68">
        <v>108150</v>
      </c>
    </row>
    <row r="69" spans="1:36" x14ac:dyDescent="0.25">
      <c r="A69" t="s">
        <v>1212</v>
      </c>
      <c r="B69" t="s">
        <v>526</v>
      </c>
      <c r="C69" t="s">
        <v>371</v>
      </c>
      <c r="D69" t="s">
        <v>372</v>
      </c>
      <c r="E69" t="s">
        <v>38</v>
      </c>
      <c r="F69" t="s">
        <v>527</v>
      </c>
      <c r="G69" t="s">
        <v>528</v>
      </c>
      <c r="H69" t="s">
        <v>529</v>
      </c>
      <c r="I69" t="s">
        <v>530</v>
      </c>
      <c r="J69" t="s">
        <v>531</v>
      </c>
      <c r="K69">
        <v>0</v>
      </c>
      <c r="L69" s="59">
        <v>124900</v>
      </c>
      <c r="M69">
        <v>45600</v>
      </c>
      <c r="N69">
        <v>52100</v>
      </c>
      <c r="O69">
        <v>58600</v>
      </c>
      <c r="P69">
        <v>65100</v>
      </c>
      <c r="Q69">
        <v>70350</v>
      </c>
      <c r="R69">
        <v>75550</v>
      </c>
      <c r="S69">
        <v>80750</v>
      </c>
      <c r="T69">
        <v>85950</v>
      </c>
      <c r="U69">
        <v>27350</v>
      </c>
      <c r="V69">
        <v>31250</v>
      </c>
      <c r="W69">
        <v>35150</v>
      </c>
      <c r="X69">
        <v>39050</v>
      </c>
      <c r="Y69">
        <v>42200</v>
      </c>
      <c r="Z69">
        <v>45300</v>
      </c>
      <c r="AA69">
        <v>48450</v>
      </c>
      <c r="AB69">
        <v>51550</v>
      </c>
      <c r="AC69">
        <v>70150</v>
      </c>
      <c r="AD69">
        <v>80150</v>
      </c>
      <c r="AE69">
        <v>90150</v>
      </c>
      <c r="AF69">
        <v>100150</v>
      </c>
      <c r="AG69">
        <v>108200</v>
      </c>
      <c r="AH69">
        <v>116200</v>
      </c>
      <c r="AI69">
        <v>124200</v>
      </c>
      <c r="AJ69">
        <v>132200</v>
      </c>
    </row>
    <row r="70" spans="1:36" x14ac:dyDescent="0.25">
      <c r="A70" t="s">
        <v>1213</v>
      </c>
      <c r="B70" t="s">
        <v>532</v>
      </c>
      <c r="C70" t="s">
        <v>371</v>
      </c>
      <c r="D70" t="s">
        <v>372</v>
      </c>
      <c r="E70" t="s">
        <v>38</v>
      </c>
      <c r="F70" t="s">
        <v>527</v>
      </c>
      <c r="G70" t="s">
        <v>528</v>
      </c>
      <c r="H70" t="s">
        <v>529</v>
      </c>
      <c r="I70" t="s">
        <v>530</v>
      </c>
      <c r="J70" t="s">
        <v>533</v>
      </c>
      <c r="K70">
        <v>0</v>
      </c>
      <c r="L70" s="59">
        <v>124900</v>
      </c>
      <c r="M70">
        <v>45600</v>
      </c>
      <c r="N70">
        <v>52100</v>
      </c>
      <c r="O70">
        <v>58600</v>
      </c>
      <c r="P70">
        <v>65100</v>
      </c>
      <c r="Q70">
        <v>70350</v>
      </c>
      <c r="R70">
        <v>75550</v>
      </c>
      <c r="S70">
        <v>80750</v>
      </c>
      <c r="T70">
        <v>85950</v>
      </c>
      <c r="U70">
        <v>27350</v>
      </c>
      <c r="V70">
        <v>31250</v>
      </c>
      <c r="W70">
        <v>35150</v>
      </c>
      <c r="X70">
        <v>39050</v>
      </c>
      <c r="Y70">
        <v>42200</v>
      </c>
      <c r="Z70">
        <v>45300</v>
      </c>
      <c r="AA70">
        <v>48450</v>
      </c>
      <c r="AB70">
        <v>51550</v>
      </c>
      <c r="AC70">
        <v>70150</v>
      </c>
      <c r="AD70">
        <v>80150</v>
      </c>
      <c r="AE70">
        <v>90150</v>
      </c>
      <c r="AF70">
        <v>100150</v>
      </c>
      <c r="AG70">
        <v>108200</v>
      </c>
      <c r="AH70">
        <v>116200</v>
      </c>
      <c r="AI70">
        <v>124200</v>
      </c>
      <c r="AJ70">
        <v>132200</v>
      </c>
    </row>
    <row r="71" spans="1:36" x14ac:dyDescent="0.25">
      <c r="A71" t="s">
        <v>1214</v>
      </c>
      <c r="B71" t="s">
        <v>534</v>
      </c>
      <c r="C71" t="s">
        <v>371</v>
      </c>
      <c r="D71" t="s">
        <v>372</v>
      </c>
      <c r="E71" t="s">
        <v>38</v>
      </c>
      <c r="F71" t="s">
        <v>527</v>
      </c>
      <c r="G71" t="s">
        <v>528</v>
      </c>
      <c r="H71" t="s">
        <v>529</v>
      </c>
      <c r="I71" t="s">
        <v>530</v>
      </c>
      <c r="J71" t="s">
        <v>535</v>
      </c>
      <c r="K71">
        <v>0</v>
      </c>
      <c r="L71" s="59">
        <v>124900</v>
      </c>
      <c r="M71">
        <v>45600</v>
      </c>
      <c r="N71">
        <v>52100</v>
      </c>
      <c r="O71">
        <v>58600</v>
      </c>
      <c r="P71">
        <v>65100</v>
      </c>
      <c r="Q71">
        <v>70350</v>
      </c>
      <c r="R71">
        <v>75550</v>
      </c>
      <c r="S71">
        <v>80750</v>
      </c>
      <c r="T71">
        <v>85950</v>
      </c>
      <c r="U71">
        <v>27350</v>
      </c>
      <c r="V71">
        <v>31250</v>
      </c>
      <c r="W71">
        <v>35150</v>
      </c>
      <c r="X71">
        <v>39050</v>
      </c>
      <c r="Y71">
        <v>42200</v>
      </c>
      <c r="Z71">
        <v>45300</v>
      </c>
      <c r="AA71">
        <v>48450</v>
      </c>
      <c r="AB71">
        <v>51550</v>
      </c>
      <c r="AC71">
        <v>70150</v>
      </c>
      <c r="AD71">
        <v>80150</v>
      </c>
      <c r="AE71">
        <v>90150</v>
      </c>
      <c r="AF71">
        <v>100150</v>
      </c>
      <c r="AG71">
        <v>108200</v>
      </c>
      <c r="AH71">
        <v>116200</v>
      </c>
      <c r="AI71">
        <v>124200</v>
      </c>
      <c r="AJ71">
        <v>132200</v>
      </c>
    </row>
    <row r="72" spans="1:36" x14ac:dyDescent="0.25">
      <c r="A72" t="s">
        <v>1215</v>
      </c>
      <c r="B72" t="s">
        <v>536</v>
      </c>
      <c r="C72" t="s">
        <v>371</v>
      </c>
      <c r="D72" t="s">
        <v>372</v>
      </c>
      <c r="E72" t="s">
        <v>38</v>
      </c>
      <c r="F72" t="s">
        <v>527</v>
      </c>
      <c r="G72" t="s">
        <v>528</v>
      </c>
      <c r="H72" t="s">
        <v>529</v>
      </c>
      <c r="I72" t="s">
        <v>530</v>
      </c>
      <c r="J72" t="s">
        <v>537</v>
      </c>
      <c r="K72">
        <v>0</v>
      </c>
      <c r="L72" s="59">
        <v>124900</v>
      </c>
      <c r="M72">
        <v>45600</v>
      </c>
      <c r="N72">
        <v>52100</v>
      </c>
      <c r="O72">
        <v>58600</v>
      </c>
      <c r="P72">
        <v>65100</v>
      </c>
      <c r="Q72">
        <v>70350</v>
      </c>
      <c r="R72">
        <v>75550</v>
      </c>
      <c r="S72">
        <v>80750</v>
      </c>
      <c r="T72">
        <v>85950</v>
      </c>
      <c r="U72">
        <v>27350</v>
      </c>
      <c r="V72">
        <v>31250</v>
      </c>
      <c r="W72">
        <v>35150</v>
      </c>
      <c r="X72">
        <v>39050</v>
      </c>
      <c r="Y72">
        <v>42200</v>
      </c>
      <c r="Z72">
        <v>45300</v>
      </c>
      <c r="AA72">
        <v>48450</v>
      </c>
      <c r="AB72">
        <v>51550</v>
      </c>
      <c r="AC72">
        <v>70150</v>
      </c>
      <c r="AD72">
        <v>80150</v>
      </c>
      <c r="AE72">
        <v>90150</v>
      </c>
      <c r="AF72">
        <v>100150</v>
      </c>
      <c r="AG72">
        <v>108200</v>
      </c>
      <c r="AH72">
        <v>116200</v>
      </c>
      <c r="AI72">
        <v>124200</v>
      </c>
      <c r="AJ72">
        <v>132200</v>
      </c>
    </row>
    <row r="73" spans="1:36" x14ac:dyDescent="0.25">
      <c r="A73" t="s">
        <v>1216</v>
      </c>
      <c r="B73" t="s">
        <v>538</v>
      </c>
      <c r="C73" t="s">
        <v>371</v>
      </c>
      <c r="D73" t="s">
        <v>372</v>
      </c>
      <c r="E73" t="s">
        <v>38</v>
      </c>
      <c r="F73" t="s">
        <v>527</v>
      </c>
      <c r="G73" t="s">
        <v>528</v>
      </c>
      <c r="H73" t="s">
        <v>529</v>
      </c>
      <c r="I73" t="s">
        <v>530</v>
      </c>
      <c r="J73" t="s">
        <v>539</v>
      </c>
      <c r="K73">
        <v>0</v>
      </c>
      <c r="L73" s="59">
        <v>124900</v>
      </c>
      <c r="M73">
        <v>45600</v>
      </c>
      <c r="N73">
        <v>52100</v>
      </c>
      <c r="O73">
        <v>58600</v>
      </c>
      <c r="P73">
        <v>65100</v>
      </c>
      <c r="Q73">
        <v>70350</v>
      </c>
      <c r="R73">
        <v>75550</v>
      </c>
      <c r="S73">
        <v>80750</v>
      </c>
      <c r="T73">
        <v>85950</v>
      </c>
      <c r="U73">
        <v>27350</v>
      </c>
      <c r="V73">
        <v>31250</v>
      </c>
      <c r="W73">
        <v>35150</v>
      </c>
      <c r="X73">
        <v>39050</v>
      </c>
      <c r="Y73">
        <v>42200</v>
      </c>
      <c r="Z73">
        <v>45300</v>
      </c>
      <c r="AA73">
        <v>48450</v>
      </c>
      <c r="AB73">
        <v>51550</v>
      </c>
      <c r="AC73">
        <v>70150</v>
      </c>
      <c r="AD73">
        <v>80150</v>
      </c>
      <c r="AE73">
        <v>90150</v>
      </c>
      <c r="AF73">
        <v>100150</v>
      </c>
      <c r="AG73">
        <v>108200</v>
      </c>
      <c r="AH73">
        <v>116200</v>
      </c>
      <c r="AI73">
        <v>124200</v>
      </c>
      <c r="AJ73">
        <v>132200</v>
      </c>
    </row>
    <row r="74" spans="1:36" x14ac:dyDescent="0.25">
      <c r="A74" t="s">
        <v>1217</v>
      </c>
      <c r="B74" t="s">
        <v>540</v>
      </c>
      <c r="C74" t="s">
        <v>371</v>
      </c>
      <c r="D74" t="s">
        <v>372</v>
      </c>
      <c r="E74" t="s">
        <v>38</v>
      </c>
      <c r="F74" t="s">
        <v>527</v>
      </c>
      <c r="G74" t="s">
        <v>528</v>
      </c>
      <c r="H74" t="s">
        <v>529</v>
      </c>
      <c r="I74" t="s">
        <v>530</v>
      </c>
      <c r="J74" t="s">
        <v>541</v>
      </c>
      <c r="K74">
        <v>0</v>
      </c>
      <c r="L74" s="59">
        <v>124900</v>
      </c>
      <c r="M74">
        <v>45600</v>
      </c>
      <c r="N74">
        <v>52100</v>
      </c>
      <c r="O74">
        <v>58600</v>
      </c>
      <c r="P74">
        <v>65100</v>
      </c>
      <c r="Q74">
        <v>70350</v>
      </c>
      <c r="R74">
        <v>75550</v>
      </c>
      <c r="S74">
        <v>80750</v>
      </c>
      <c r="T74">
        <v>85950</v>
      </c>
      <c r="U74">
        <v>27350</v>
      </c>
      <c r="V74">
        <v>31250</v>
      </c>
      <c r="W74">
        <v>35150</v>
      </c>
      <c r="X74">
        <v>39050</v>
      </c>
      <c r="Y74">
        <v>42200</v>
      </c>
      <c r="Z74">
        <v>45300</v>
      </c>
      <c r="AA74">
        <v>48450</v>
      </c>
      <c r="AB74">
        <v>51550</v>
      </c>
      <c r="AC74">
        <v>70150</v>
      </c>
      <c r="AD74">
        <v>80150</v>
      </c>
      <c r="AE74">
        <v>90150</v>
      </c>
      <c r="AF74">
        <v>100150</v>
      </c>
      <c r="AG74">
        <v>108200</v>
      </c>
      <c r="AH74">
        <v>116200</v>
      </c>
      <c r="AI74">
        <v>124200</v>
      </c>
      <c r="AJ74">
        <v>132200</v>
      </c>
    </row>
    <row r="75" spans="1:36" x14ac:dyDescent="0.25">
      <c r="A75" t="s">
        <v>1218</v>
      </c>
      <c r="B75" t="s">
        <v>542</v>
      </c>
      <c r="C75" t="s">
        <v>371</v>
      </c>
      <c r="D75" t="s">
        <v>372</v>
      </c>
      <c r="E75" t="s">
        <v>38</v>
      </c>
      <c r="F75" t="s">
        <v>527</v>
      </c>
      <c r="G75" t="s">
        <v>528</v>
      </c>
      <c r="H75" t="s">
        <v>529</v>
      </c>
      <c r="I75" t="s">
        <v>530</v>
      </c>
      <c r="J75" t="s">
        <v>543</v>
      </c>
      <c r="K75">
        <v>0</v>
      </c>
      <c r="L75" s="59">
        <v>124900</v>
      </c>
      <c r="M75">
        <v>45600</v>
      </c>
      <c r="N75">
        <v>52100</v>
      </c>
      <c r="O75">
        <v>58600</v>
      </c>
      <c r="P75">
        <v>65100</v>
      </c>
      <c r="Q75">
        <v>70350</v>
      </c>
      <c r="R75">
        <v>75550</v>
      </c>
      <c r="S75">
        <v>80750</v>
      </c>
      <c r="T75">
        <v>85950</v>
      </c>
      <c r="U75">
        <v>27350</v>
      </c>
      <c r="V75">
        <v>31250</v>
      </c>
      <c r="W75">
        <v>35150</v>
      </c>
      <c r="X75">
        <v>39050</v>
      </c>
      <c r="Y75">
        <v>42200</v>
      </c>
      <c r="Z75">
        <v>45300</v>
      </c>
      <c r="AA75">
        <v>48450</v>
      </c>
      <c r="AB75">
        <v>51550</v>
      </c>
      <c r="AC75">
        <v>70150</v>
      </c>
      <c r="AD75">
        <v>80150</v>
      </c>
      <c r="AE75">
        <v>90150</v>
      </c>
      <c r="AF75">
        <v>100150</v>
      </c>
      <c r="AG75">
        <v>108200</v>
      </c>
      <c r="AH75">
        <v>116200</v>
      </c>
      <c r="AI75">
        <v>124200</v>
      </c>
      <c r="AJ75">
        <v>132200</v>
      </c>
    </row>
    <row r="76" spans="1:36" x14ac:dyDescent="0.25">
      <c r="A76" t="s">
        <v>1143</v>
      </c>
      <c r="B76" t="s">
        <v>544</v>
      </c>
      <c r="C76" t="s">
        <v>371</v>
      </c>
      <c r="D76" t="s">
        <v>372</v>
      </c>
      <c r="E76" t="s">
        <v>38</v>
      </c>
      <c r="F76" t="s">
        <v>545</v>
      </c>
      <c r="G76" t="s">
        <v>546</v>
      </c>
      <c r="H76" t="s">
        <v>547</v>
      </c>
      <c r="I76" t="s">
        <v>548</v>
      </c>
      <c r="J76" t="s">
        <v>549</v>
      </c>
      <c r="K76">
        <v>1</v>
      </c>
      <c r="L76" s="59">
        <v>149300</v>
      </c>
      <c r="M76">
        <v>51950</v>
      </c>
      <c r="N76">
        <v>59400</v>
      </c>
      <c r="O76">
        <v>66800</v>
      </c>
      <c r="P76">
        <v>74200</v>
      </c>
      <c r="Q76">
        <v>80150</v>
      </c>
      <c r="R76">
        <v>86100</v>
      </c>
      <c r="S76">
        <v>92050</v>
      </c>
      <c r="T76">
        <v>97950</v>
      </c>
      <c r="U76">
        <v>31150</v>
      </c>
      <c r="V76">
        <v>35600</v>
      </c>
      <c r="W76">
        <v>40050</v>
      </c>
      <c r="X76">
        <v>44500</v>
      </c>
      <c r="Y76">
        <v>48100</v>
      </c>
      <c r="Z76">
        <v>51650</v>
      </c>
      <c r="AA76">
        <v>55200</v>
      </c>
      <c r="AB76">
        <v>58750</v>
      </c>
      <c r="AC76">
        <v>82950</v>
      </c>
      <c r="AD76">
        <v>94800</v>
      </c>
      <c r="AE76">
        <v>106650</v>
      </c>
      <c r="AF76">
        <v>118450</v>
      </c>
      <c r="AG76">
        <v>127950</v>
      </c>
      <c r="AH76">
        <v>137450</v>
      </c>
      <c r="AI76">
        <v>146900</v>
      </c>
      <c r="AJ76">
        <v>156400</v>
      </c>
    </row>
    <row r="77" spans="1:36" x14ac:dyDescent="0.25">
      <c r="A77" t="s">
        <v>1219</v>
      </c>
      <c r="B77" t="s">
        <v>550</v>
      </c>
      <c r="C77" t="s">
        <v>371</v>
      </c>
      <c r="D77" t="s">
        <v>372</v>
      </c>
      <c r="E77" t="s">
        <v>38</v>
      </c>
      <c r="F77" t="s">
        <v>551</v>
      </c>
      <c r="G77" t="s">
        <v>552</v>
      </c>
      <c r="H77" t="s">
        <v>547</v>
      </c>
      <c r="I77" t="s">
        <v>548</v>
      </c>
      <c r="J77" t="s">
        <v>553</v>
      </c>
      <c r="K77">
        <v>1</v>
      </c>
      <c r="L77" s="59">
        <v>118600</v>
      </c>
      <c r="M77">
        <v>42700</v>
      </c>
      <c r="N77">
        <v>48800</v>
      </c>
      <c r="O77">
        <v>54900</v>
      </c>
      <c r="P77">
        <v>60950</v>
      </c>
      <c r="Q77">
        <v>65850</v>
      </c>
      <c r="R77">
        <v>70750</v>
      </c>
      <c r="S77">
        <v>75600</v>
      </c>
      <c r="T77">
        <v>80500</v>
      </c>
      <c r="U77">
        <v>25600</v>
      </c>
      <c r="V77">
        <v>29250</v>
      </c>
      <c r="W77">
        <v>32900</v>
      </c>
      <c r="X77">
        <v>36550</v>
      </c>
      <c r="Y77">
        <v>39500</v>
      </c>
      <c r="Z77">
        <v>42400</v>
      </c>
      <c r="AA77">
        <v>45420</v>
      </c>
      <c r="AB77">
        <v>50560</v>
      </c>
      <c r="AC77">
        <v>66300</v>
      </c>
      <c r="AD77">
        <v>75750</v>
      </c>
      <c r="AE77">
        <v>85200</v>
      </c>
      <c r="AF77">
        <v>94650</v>
      </c>
      <c r="AG77">
        <v>102250</v>
      </c>
      <c r="AH77">
        <v>109800</v>
      </c>
      <c r="AI77">
        <v>117400</v>
      </c>
      <c r="AJ77">
        <v>124950</v>
      </c>
    </row>
    <row r="78" spans="1:36" x14ac:dyDescent="0.25">
      <c r="A78" t="s">
        <v>1452</v>
      </c>
      <c r="B78" t="s">
        <v>554</v>
      </c>
      <c r="C78" t="s">
        <v>371</v>
      </c>
      <c r="D78" t="s">
        <v>372</v>
      </c>
      <c r="E78" t="s">
        <v>38</v>
      </c>
      <c r="F78" t="s">
        <v>545</v>
      </c>
      <c r="G78" t="s">
        <v>546</v>
      </c>
      <c r="H78" t="s">
        <v>547</v>
      </c>
      <c r="I78" t="s">
        <v>548</v>
      </c>
      <c r="J78" t="s">
        <v>555</v>
      </c>
      <c r="K78">
        <v>1</v>
      </c>
      <c r="L78" s="59">
        <v>149300</v>
      </c>
      <c r="M78">
        <v>51950</v>
      </c>
      <c r="N78">
        <v>59400</v>
      </c>
      <c r="O78">
        <v>66800</v>
      </c>
      <c r="P78">
        <v>74200</v>
      </c>
      <c r="Q78">
        <v>80150</v>
      </c>
      <c r="R78">
        <v>86100</v>
      </c>
      <c r="S78">
        <v>92050</v>
      </c>
      <c r="T78">
        <v>97950</v>
      </c>
      <c r="U78">
        <v>31150</v>
      </c>
      <c r="V78">
        <v>35600</v>
      </c>
      <c r="W78">
        <v>40050</v>
      </c>
      <c r="X78">
        <v>44500</v>
      </c>
      <c r="Y78">
        <v>48100</v>
      </c>
      <c r="Z78">
        <v>51650</v>
      </c>
      <c r="AA78">
        <v>55200</v>
      </c>
      <c r="AB78">
        <v>58750</v>
      </c>
      <c r="AC78">
        <v>82950</v>
      </c>
      <c r="AD78">
        <v>94800</v>
      </c>
      <c r="AE78">
        <v>106650</v>
      </c>
      <c r="AF78">
        <v>118450</v>
      </c>
      <c r="AG78">
        <v>127950</v>
      </c>
      <c r="AH78">
        <v>137450</v>
      </c>
      <c r="AI78">
        <v>146900</v>
      </c>
      <c r="AJ78">
        <v>156400</v>
      </c>
    </row>
    <row r="79" spans="1:36" x14ac:dyDescent="0.25">
      <c r="A79" t="s">
        <v>1220</v>
      </c>
      <c r="B79" t="s">
        <v>556</v>
      </c>
      <c r="C79" t="s">
        <v>371</v>
      </c>
      <c r="D79" t="s">
        <v>372</v>
      </c>
      <c r="E79" t="s">
        <v>38</v>
      </c>
      <c r="F79" t="s">
        <v>551</v>
      </c>
      <c r="G79" t="s">
        <v>552</v>
      </c>
      <c r="H79" t="s">
        <v>547</v>
      </c>
      <c r="I79" t="s">
        <v>548</v>
      </c>
      <c r="J79" t="s">
        <v>557</v>
      </c>
      <c r="K79">
        <v>1</v>
      </c>
      <c r="L79" s="59">
        <v>118600</v>
      </c>
      <c r="M79">
        <v>42700</v>
      </c>
      <c r="N79">
        <v>48800</v>
      </c>
      <c r="O79">
        <v>54900</v>
      </c>
      <c r="P79">
        <v>60950</v>
      </c>
      <c r="Q79">
        <v>65850</v>
      </c>
      <c r="R79">
        <v>70750</v>
      </c>
      <c r="S79">
        <v>75600</v>
      </c>
      <c r="T79">
        <v>80500</v>
      </c>
      <c r="U79">
        <v>25600</v>
      </c>
      <c r="V79">
        <v>29250</v>
      </c>
      <c r="W79">
        <v>32900</v>
      </c>
      <c r="X79">
        <v>36550</v>
      </c>
      <c r="Y79">
        <v>39500</v>
      </c>
      <c r="Z79">
        <v>42400</v>
      </c>
      <c r="AA79">
        <v>45420</v>
      </c>
      <c r="AB79">
        <v>50560</v>
      </c>
      <c r="AC79">
        <v>66300</v>
      </c>
      <c r="AD79">
        <v>75750</v>
      </c>
      <c r="AE79">
        <v>85200</v>
      </c>
      <c r="AF79">
        <v>94650</v>
      </c>
      <c r="AG79">
        <v>102250</v>
      </c>
      <c r="AH79">
        <v>109800</v>
      </c>
      <c r="AI79">
        <v>117400</v>
      </c>
      <c r="AJ79">
        <v>124950</v>
      </c>
    </row>
    <row r="80" spans="1:36" x14ac:dyDescent="0.25">
      <c r="A80" t="s">
        <v>1221</v>
      </c>
      <c r="B80" t="s">
        <v>558</v>
      </c>
      <c r="C80" t="s">
        <v>371</v>
      </c>
      <c r="D80" t="s">
        <v>372</v>
      </c>
      <c r="E80" t="s">
        <v>38</v>
      </c>
      <c r="F80" t="s">
        <v>545</v>
      </c>
      <c r="G80" t="s">
        <v>546</v>
      </c>
      <c r="H80" t="s">
        <v>547</v>
      </c>
      <c r="I80" t="s">
        <v>548</v>
      </c>
      <c r="J80" t="s">
        <v>559</v>
      </c>
      <c r="K80">
        <v>1</v>
      </c>
      <c r="L80" s="59">
        <v>149300</v>
      </c>
      <c r="M80">
        <v>51950</v>
      </c>
      <c r="N80">
        <v>59400</v>
      </c>
      <c r="O80">
        <v>66800</v>
      </c>
      <c r="P80">
        <v>74200</v>
      </c>
      <c r="Q80">
        <v>80150</v>
      </c>
      <c r="R80">
        <v>86100</v>
      </c>
      <c r="S80">
        <v>92050</v>
      </c>
      <c r="T80">
        <v>97950</v>
      </c>
      <c r="U80">
        <v>31150</v>
      </c>
      <c r="V80">
        <v>35600</v>
      </c>
      <c r="W80">
        <v>40050</v>
      </c>
      <c r="X80">
        <v>44500</v>
      </c>
      <c r="Y80">
        <v>48100</v>
      </c>
      <c r="Z80">
        <v>51650</v>
      </c>
      <c r="AA80">
        <v>55200</v>
      </c>
      <c r="AB80">
        <v>58750</v>
      </c>
      <c r="AC80">
        <v>82950</v>
      </c>
      <c r="AD80">
        <v>94800</v>
      </c>
      <c r="AE80">
        <v>106650</v>
      </c>
      <c r="AF80">
        <v>118450</v>
      </c>
      <c r="AG80">
        <v>127950</v>
      </c>
      <c r="AH80">
        <v>137450</v>
      </c>
      <c r="AI80">
        <v>146900</v>
      </c>
      <c r="AJ80">
        <v>156400</v>
      </c>
    </row>
    <row r="81" spans="1:36" x14ac:dyDescent="0.25">
      <c r="A81" t="s">
        <v>1222</v>
      </c>
      <c r="B81" t="s">
        <v>560</v>
      </c>
      <c r="C81" t="s">
        <v>371</v>
      </c>
      <c r="D81" t="s">
        <v>372</v>
      </c>
      <c r="E81" t="s">
        <v>38</v>
      </c>
      <c r="F81" t="s">
        <v>545</v>
      </c>
      <c r="G81" t="s">
        <v>546</v>
      </c>
      <c r="H81" t="s">
        <v>547</v>
      </c>
      <c r="I81" t="s">
        <v>548</v>
      </c>
      <c r="J81" t="s">
        <v>561</v>
      </c>
      <c r="K81">
        <v>1</v>
      </c>
      <c r="L81" s="59">
        <v>149300</v>
      </c>
      <c r="M81">
        <v>51950</v>
      </c>
      <c r="N81">
        <v>59400</v>
      </c>
      <c r="O81">
        <v>66800</v>
      </c>
      <c r="P81">
        <v>74200</v>
      </c>
      <c r="Q81">
        <v>80150</v>
      </c>
      <c r="R81">
        <v>86100</v>
      </c>
      <c r="S81">
        <v>92050</v>
      </c>
      <c r="T81">
        <v>97950</v>
      </c>
      <c r="U81">
        <v>31150</v>
      </c>
      <c r="V81">
        <v>35600</v>
      </c>
      <c r="W81">
        <v>40050</v>
      </c>
      <c r="X81">
        <v>44500</v>
      </c>
      <c r="Y81">
        <v>48100</v>
      </c>
      <c r="Z81">
        <v>51650</v>
      </c>
      <c r="AA81">
        <v>55200</v>
      </c>
      <c r="AB81">
        <v>58750</v>
      </c>
      <c r="AC81">
        <v>82950</v>
      </c>
      <c r="AD81">
        <v>94800</v>
      </c>
      <c r="AE81">
        <v>106650</v>
      </c>
      <c r="AF81">
        <v>118450</v>
      </c>
      <c r="AG81">
        <v>127950</v>
      </c>
      <c r="AH81">
        <v>137450</v>
      </c>
      <c r="AI81">
        <v>146900</v>
      </c>
      <c r="AJ81">
        <v>156400</v>
      </c>
    </row>
    <row r="82" spans="1:36" x14ac:dyDescent="0.25">
      <c r="A82" t="s">
        <v>1223</v>
      </c>
      <c r="B82" t="s">
        <v>562</v>
      </c>
      <c r="C82" t="s">
        <v>371</v>
      </c>
      <c r="D82" t="s">
        <v>372</v>
      </c>
      <c r="E82" t="s">
        <v>38</v>
      </c>
      <c r="F82" t="s">
        <v>551</v>
      </c>
      <c r="G82" t="s">
        <v>552</v>
      </c>
      <c r="H82" t="s">
        <v>547</v>
      </c>
      <c r="I82" t="s">
        <v>548</v>
      </c>
      <c r="J82" t="s">
        <v>563</v>
      </c>
      <c r="K82">
        <v>1</v>
      </c>
      <c r="L82" s="59">
        <v>118600</v>
      </c>
      <c r="M82">
        <v>42700</v>
      </c>
      <c r="N82">
        <v>48800</v>
      </c>
      <c r="O82">
        <v>54900</v>
      </c>
      <c r="P82">
        <v>60950</v>
      </c>
      <c r="Q82">
        <v>65850</v>
      </c>
      <c r="R82">
        <v>70750</v>
      </c>
      <c r="S82">
        <v>75600</v>
      </c>
      <c r="T82">
        <v>80500</v>
      </c>
      <c r="U82">
        <v>25600</v>
      </c>
      <c r="V82">
        <v>29250</v>
      </c>
      <c r="W82">
        <v>32900</v>
      </c>
      <c r="X82">
        <v>36550</v>
      </c>
      <c r="Y82">
        <v>39500</v>
      </c>
      <c r="Z82">
        <v>42400</v>
      </c>
      <c r="AA82">
        <v>45420</v>
      </c>
      <c r="AB82">
        <v>50560</v>
      </c>
      <c r="AC82">
        <v>66300</v>
      </c>
      <c r="AD82">
        <v>75750</v>
      </c>
      <c r="AE82">
        <v>85200</v>
      </c>
      <c r="AF82">
        <v>94650</v>
      </c>
      <c r="AG82">
        <v>102250</v>
      </c>
      <c r="AH82">
        <v>109800</v>
      </c>
      <c r="AI82">
        <v>117400</v>
      </c>
      <c r="AJ82">
        <v>124950</v>
      </c>
    </row>
    <row r="83" spans="1:36" x14ac:dyDescent="0.25">
      <c r="A83" t="s">
        <v>1453</v>
      </c>
      <c r="B83" t="s">
        <v>564</v>
      </c>
      <c r="C83" t="s">
        <v>371</v>
      </c>
      <c r="D83" t="s">
        <v>372</v>
      </c>
      <c r="E83" t="s">
        <v>38</v>
      </c>
      <c r="F83" t="s">
        <v>545</v>
      </c>
      <c r="G83" t="s">
        <v>546</v>
      </c>
      <c r="H83" t="s">
        <v>547</v>
      </c>
      <c r="I83" t="s">
        <v>548</v>
      </c>
      <c r="J83" t="s">
        <v>565</v>
      </c>
      <c r="K83">
        <v>1</v>
      </c>
      <c r="L83" s="59">
        <v>149300</v>
      </c>
      <c r="M83">
        <v>51950</v>
      </c>
      <c r="N83">
        <v>59400</v>
      </c>
      <c r="O83">
        <v>66800</v>
      </c>
      <c r="P83">
        <v>74200</v>
      </c>
      <c r="Q83">
        <v>80150</v>
      </c>
      <c r="R83">
        <v>86100</v>
      </c>
      <c r="S83">
        <v>92050</v>
      </c>
      <c r="T83">
        <v>97950</v>
      </c>
      <c r="U83">
        <v>31150</v>
      </c>
      <c r="V83">
        <v>35600</v>
      </c>
      <c r="W83">
        <v>40050</v>
      </c>
      <c r="X83">
        <v>44500</v>
      </c>
      <c r="Y83">
        <v>48100</v>
      </c>
      <c r="Z83">
        <v>51650</v>
      </c>
      <c r="AA83">
        <v>55200</v>
      </c>
      <c r="AB83">
        <v>58750</v>
      </c>
      <c r="AC83">
        <v>82950</v>
      </c>
      <c r="AD83">
        <v>94800</v>
      </c>
      <c r="AE83">
        <v>106650</v>
      </c>
      <c r="AF83">
        <v>118450</v>
      </c>
      <c r="AG83">
        <v>127950</v>
      </c>
      <c r="AH83">
        <v>137450</v>
      </c>
      <c r="AI83">
        <v>146900</v>
      </c>
      <c r="AJ83">
        <v>156400</v>
      </c>
    </row>
    <row r="84" spans="1:36" x14ac:dyDescent="0.25">
      <c r="A84" t="s">
        <v>1224</v>
      </c>
      <c r="B84" t="s">
        <v>566</v>
      </c>
      <c r="C84" t="s">
        <v>371</v>
      </c>
      <c r="D84" t="s">
        <v>372</v>
      </c>
      <c r="E84" t="s">
        <v>38</v>
      </c>
      <c r="F84" t="s">
        <v>551</v>
      </c>
      <c r="G84" t="s">
        <v>552</v>
      </c>
      <c r="H84" t="s">
        <v>547</v>
      </c>
      <c r="I84" t="s">
        <v>548</v>
      </c>
      <c r="J84" t="s">
        <v>567</v>
      </c>
      <c r="K84">
        <v>1</v>
      </c>
      <c r="L84" s="59">
        <v>118600</v>
      </c>
      <c r="M84">
        <v>42700</v>
      </c>
      <c r="N84">
        <v>48800</v>
      </c>
      <c r="O84">
        <v>54900</v>
      </c>
      <c r="P84">
        <v>60950</v>
      </c>
      <c r="Q84">
        <v>65850</v>
      </c>
      <c r="R84">
        <v>70750</v>
      </c>
      <c r="S84">
        <v>75600</v>
      </c>
      <c r="T84">
        <v>80500</v>
      </c>
      <c r="U84">
        <v>25600</v>
      </c>
      <c r="V84">
        <v>29250</v>
      </c>
      <c r="W84">
        <v>32900</v>
      </c>
      <c r="X84">
        <v>36550</v>
      </c>
      <c r="Y84">
        <v>39500</v>
      </c>
      <c r="Z84">
        <v>42400</v>
      </c>
      <c r="AA84">
        <v>45420</v>
      </c>
      <c r="AB84">
        <v>50560</v>
      </c>
      <c r="AC84">
        <v>66300</v>
      </c>
      <c r="AD84">
        <v>75750</v>
      </c>
      <c r="AE84">
        <v>85200</v>
      </c>
      <c r="AF84">
        <v>94650</v>
      </c>
      <c r="AG84">
        <v>102250</v>
      </c>
      <c r="AH84">
        <v>109800</v>
      </c>
      <c r="AI84">
        <v>117400</v>
      </c>
      <c r="AJ84">
        <v>124950</v>
      </c>
    </row>
    <row r="85" spans="1:36" x14ac:dyDescent="0.25">
      <c r="A85" t="s">
        <v>1225</v>
      </c>
      <c r="B85" t="s">
        <v>568</v>
      </c>
      <c r="C85" t="s">
        <v>371</v>
      </c>
      <c r="D85" t="s">
        <v>372</v>
      </c>
      <c r="E85" t="s">
        <v>38</v>
      </c>
      <c r="F85" t="s">
        <v>545</v>
      </c>
      <c r="G85" t="s">
        <v>546</v>
      </c>
      <c r="H85" t="s">
        <v>547</v>
      </c>
      <c r="I85" t="s">
        <v>548</v>
      </c>
      <c r="J85" t="s">
        <v>569</v>
      </c>
      <c r="K85">
        <v>1</v>
      </c>
      <c r="L85" s="59">
        <v>149300</v>
      </c>
      <c r="M85">
        <v>51950</v>
      </c>
      <c r="N85">
        <v>59400</v>
      </c>
      <c r="O85">
        <v>66800</v>
      </c>
      <c r="P85">
        <v>74200</v>
      </c>
      <c r="Q85">
        <v>80150</v>
      </c>
      <c r="R85">
        <v>86100</v>
      </c>
      <c r="S85">
        <v>92050</v>
      </c>
      <c r="T85">
        <v>97950</v>
      </c>
      <c r="U85">
        <v>31150</v>
      </c>
      <c r="V85">
        <v>35600</v>
      </c>
      <c r="W85">
        <v>40050</v>
      </c>
      <c r="X85">
        <v>44500</v>
      </c>
      <c r="Y85">
        <v>48100</v>
      </c>
      <c r="Z85">
        <v>51650</v>
      </c>
      <c r="AA85">
        <v>55200</v>
      </c>
      <c r="AB85">
        <v>58750</v>
      </c>
      <c r="AC85">
        <v>82950</v>
      </c>
      <c r="AD85">
        <v>94800</v>
      </c>
      <c r="AE85">
        <v>106650</v>
      </c>
      <c r="AF85">
        <v>118450</v>
      </c>
      <c r="AG85">
        <v>127950</v>
      </c>
      <c r="AH85">
        <v>137450</v>
      </c>
      <c r="AI85">
        <v>146900</v>
      </c>
      <c r="AJ85">
        <v>156400</v>
      </c>
    </row>
    <row r="86" spans="1:36" x14ac:dyDescent="0.25">
      <c r="A86" t="s">
        <v>1454</v>
      </c>
      <c r="B86" t="s">
        <v>570</v>
      </c>
      <c r="C86" t="s">
        <v>371</v>
      </c>
      <c r="D86" t="s">
        <v>372</v>
      </c>
      <c r="E86" t="s">
        <v>38</v>
      </c>
      <c r="F86" t="s">
        <v>551</v>
      </c>
      <c r="G86" t="s">
        <v>552</v>
      </c>
      <c r="H86" t="s">
        <v>547</v>
      </c>
      <c r="I86" t="s">
        <v>548</v>
      </c>
      <c r="J86" t="s">
        <v>571</v>
      </c>
      <c r="K86">
        <v>1</v>
      </c>
      <c r="L86" s="59">
        <v>118600</v>
      </c>
      <c r="M86">
        <v>42700</v>
      </c>
      <c r="N86">
        <v>48800</v>
      </c>
      <c r="O86">
        <v>54900</v>
      </c>
      <c r="P86">
        <v>60950</v>
      </c>
      <c r="Q86">
        <v>65850</v>
      </c>
      <c r="R86">
        <v>70750</v>
      </c>
      <c r="S86">
        <v>75600</v>
      </c>
      <c r="T86">
        <v>80500</v>
      </c>
      <c r="U86">
        <v>25600</v>
      </c>
      <c r="V86">
        <v>29250</v>
      </c>
      <c r="W86">
        <v>32900</v>
      </c>
      <c r="X86">
        <v>36550</v>
      </c>
      <c r="Y86">
        <v>39500</v>
      </c>
      <c r="Z86">
        <v>42400</v>
      </c>
      <c r="AA86">
        <v>45420</v>
      </c>
      <c r="AB86">
        <v>50560</v>
      </c>
      <c r="AC86">
        <v>66300</v>
      </c>
      <c r="AD86">
        <v>75750</v>
      </c>
      <c r="AE86">
        <v>85200</v>
      </c>
      <c r="AF86">
        <v>94650</v>
      </c>
      <c r="AG86">
        <v>102250</v>
      </c>
      <c r="AH86">
        <v>109800</v>
      </c>
      <c r="AI86">
        <v>117400</v>
      </c>
      <c r="AJ86">
        <v>124950</v>
      </c>
    </row>
    <row r="87" spans="1:36" x14ac:dyDescent="0.25">
      <c r="A87" t="s">
        <v>1226</v>
      </c>
      <c r="B87" t="s">
        <v>572</v>
      </c>
      <c r="C87" t="s">
        <v>371</v>
      </c>
      <c r="D87" t="s">
        <v>372</v>
      </c>
      <c r="E87" t="s">
        <v>38</v>
      </c>
      <c r="F87" t="s">
        <v>545</v>
      </c>
      <c r="G87" t="s">
        <v>546</v>
      </c>
      <c r="H87" t="s">
        <v>547</v>
      </c>
      <c r="I87" t="s">
        <v>548</v>
      </c>
      <c r="J87" t="s">
        <v>573</v>
      </c>
      <c r="K87">
        <v>1</v>
      </c>
      <c r="L87" s="59">
        <v>149300</v>
      </c>
      <c r="M87">
        <v>51950</v>
      </c>
      <c r="N87">
        <v>59400</v>
      </c>
      <c r="O87">
        <v>66800</v>
      </c>
      <c r="P87">
        <v>74200</v>
      </c>
      <c r="Q87">
        <v>80150</v>
      </c>
      <c r="R87">
        <v>86100</v>
      </c>
      <c r="S87">
        <v>92050</v>
      </c>
      <c r="T87">
        <v>97950</v>
      </c>
      <c r="U87">
        <v>31150</v>
      </c>
      <c r="V87">
        <v>35600</v>
      </c>
      <c r="W87">
        <v>40050</v>
      </c>
      <c r="X87">
        <v>44500</v>
      </c>
      <c r="Y87">
        <v>48100</v>
      </c>
      <c r="Z87">
        <v>51650</v>
      </c>
      <c r="AA87">
        <v>55200</v>
      </c>
      <c r="AB87">
        <v>58750</v>
      </c>
      <c r="AC87">
        <v>82950</v>
      </c>
      <c r="AD87">
        <v>94800</v>
      </c>
      <c r="AE87">
        <v>106650</v>
      </c>
      <c r="AF87">
        <v>118450</v>
      </c>
      <c r="AG87">
        <v>127950</v>
      </c>
      <c r="AH87">
        <v>137450</v>
      </c>
      <c r="AI87">
        <v>146900</v>
      </c>
      <c r="AJ87">
        <v>156400</v>
      </c>
    </row>
    <row r="88" spans="1:36" x14ac:dyDescent="0.25">
      <c r="A88" t="s">
        <v>1455</v>
      </c>
      <c r="B88" t="s">
        <v>574</v>
      </c>
      <c r="C88" t="s">
        <v>371</v>
      </c>
      <c r="D88" t="s">
        <v>372</v>
      </c>
      <c r="E88" t="s">
        <v>38</v>
      </c>
      <c r="F88" t="s">
        <v>551</v>
      </c>
      <c r="G88" t="s">
        <v>552</v>
      </c>
      <c r="H88" t="s">
        <v>547</v>
      </c>
      <c r="I88" t="s">
        <v>548</v>
      </c>
      <c r="J88" t="s">
        <v>575</v>
      </c>
      <c r="K88">
        <v>1</v>
      </c>
      <c r="L88" s="59">
        <v>118600</v>
      </c>
      <c r="M88">
        <v>42700</v>
      </c>
      <c r="N88">
        <v>48800</v>
      </c>
      <c r="O88">
        <v>54900</v>
      </c>
      <c r="P88">
        <v>60950</v>
      </c>
      <c r="Q88">
        <v>65850</v>
      </c>
      <c r="R88">
        <v>70750</v>
      </c>
      <c r="S88">
        <v>75600</v>
      </c>
      <c r="T88">
        <v>80500</v>
      </c>
      <c r="U88">
        <v>25600</v>
      </c>
      <c r="V88">
        <v>29250</v>
      </c>
      <c r="W88">
        <v>32900</v>
      </c>
      <c r="X88">
        <v>36550</v>
      </c>
      <c r="Y88">
        <v>39500</v>
      </c>
      <c r="Z88">
        <v>42400</v>
      </c>
      <c r="AA88">
        <v>45420</v>
      </c>
      <c r="AB88">
        <v>50560</v>
      </c>
      <c r="AC88">
        <v>66300</v>
      </c>
      <c r="AD88">
        <v>75750</v>
      </c>
      <c r="AE88">
        <v>85200</v>
      </c>
      <c r="AF88">
        <v>94650</v>
      </c>
      <c r="AG88">
        <v>102250</v>
      </c>
      <c r="AH88">
        <v>109800</v>
      </c>
      <c r="AI88">
        <v>117400</v>
      </c>
      <c r="AJ88">
        <v>124950</v>
      </c>
    </row>
    <row r="89" spans="1:36" x14ac:dyDescent="0.25">
      <c r="A89" t="s">
        <v>1456</v>
      </c>
      <c r="B89" t="s">
        <v>576</v>
      </c>
      <c r="C89" t="s">
        <v>371</v>
      </c>
      <c r="D89" t="s">
        <v>372</v>
      </c>
      <c r="E89" t="s">
        <v>38</v>
      </c>
      <c r="F89" t="s">
        <v>545</v>
      </c>
      <c r="G89" t="s">
        <v>546</v>
      </c>
      <c r="H89" t="s">
        <v>547</v>
      </c>
      <c r="I89" t="s">
        <v>548</v>
      </c>
      <c r="J89" t="s">
        <v>577</v>
      </c>
      <c r="K89">
        <v>1</v>
      </c>
      <c r="L89" s="59">
        <v>149300</v>
      </c>
      <c r="M89">
        <v>51950</v>
      </c>
      <c r="N89">
        <v>59400</v>
      </c>
      <c r="O89">
        <v>66800</v>
      </c>
      <c r="P89">
        <v>74200</v>
      </c>
      <c r="Q89">
        <v>80150</v>
      </c>
      <c r="R89">
        <v>86100</v>
      </c>
      <c r="S89">
        <v>92050</v>
      </c>
      <c r="T89">
        <v>97950</v>
      </c>
      <c r="U89">
        <v>31150</v>
      </c>
      <c r="V89">
        <v>35600</v>
      </c>
      <c r="W89">
        <v>40050</v>
      </c>
      <c r="X89">
        <v>44500</v>
      </c>
      <c r="Y89">
        <v>48100</v>
      </c>
      <c r="Z89">
        <v>51650</v>
      </c>
      <c r="AA89">
        <v>55200</v>
      </c>
      <c r="AB89">
        <v>58750</v>
      </c>
      <c r="AC89">
        <v>82950</v>
      </c>
      <c r="AD89">
        <v>94800</v>
      </c>
      <c r="AE89">
        <v>106650</v>
      </c>
      <c r="AF89">
        <v>118450</v>
      </c>
      <c r="AG89">
        <v>127950</v>
      </c>
      <c r="AH89">
        <v>137450</v>
      </c>
      <c r="AI89">
        <v>146900</v>
      </c>
      <c r="AJ89">
        <v>156400</v>
      </c>
    </row>
    <row r="90" spans="1:36" x14ac:dyDescent="0.25">
      <c r="A90" t="s">
        <v>1227</v>
      </c>
      <c r="B90" t="s">
        <v>578</v>
      </c>
      <c r="C90" t="s">
        <v>371</v>
      </c>
      <c r="D90" t="s">
        <v>372</v>
      </c>
      <c r="E90" t="s">
        <v>38</v>
      </c>
      <c r="F90" t="s">
        <v>545</v>
      </c>
      <c r="G90" t="s">
        <v>546</v>
      </c>
      <c r="H90" t="s">
        <v>547</v>
      </c>
      <c r="I90" t="s">
        <v>548</v>
      </c>
      <c r="J90" t="s">
        <v>579</v>
      </c>
      <c r="K90">
        <v>1</v>
      </c>
      <c r="L90" s="59">
        <v>149300</v>
      </c>
      <c r="M90">
        <v>51950</v>
      </c>
      <c r="N90">
        <v>59400</v>
      </c>
      <c r="O90">
        <v>66800</v>
      </c>
      <c r="P90">
        <v>74200</v>
      </c>
      <c r="Q90">
        <v>80150</v>
      </c>
      <c r="R90">
        <v>86100</v>
      </c>
      <c r="S90">
        <v>92050</v>
      </c>
      <c r="T90">
        <v>97950</v>
      </c>
      <c r="U90">
        <v>31150</v>
      </c>
      <c r="V90">
        <v>35600</v>
      </c>
      <c r="W90">
        <v>40050</v>
      </c>
      <c r="X90">
        <v>44500</v>
      </c>
      <c r="Y90">
        <v>48100</v>
      </c>
      <c r="Z90">
        <v>51650</v>
      </c>
      <c r="AA90">
        <v>55200</v>
      </c>
      <c r="AB90">
        <v>58750</v>
      </c>
      <c r="AC90">
        <v>82950</v>
      </c>
      <c r="AD90">
        <v>94800</v>
      </c>
      <c r="AE90">
        <v>106650</v>
      </c>
      <c r="AF90">
        <v>118450</v>
      </c>
      <c r="AG90">
        <v>127950</v>
      </c>
      <c r="AH90">
        <v>137450</v>
      </c>
      <c r="AI90">
        <v>146900</v>
      </c>
      <c r="AJ90">
        <v>156400</v>
      </c>
    </row>
    <row r="91" spans="1:36" x14ac:dyDescent="0.25">
      <c r="A91" t="s">
        <v>1228</v>
      </c>
      <c r="B91" t="s">
        <v>580</v>
      </c>
      <c r="C91" t="s">
        <v>371</v>
      </c>
      <c r="D91" t="s">
        <v>372</v>
      </c>
      <c r="E91" t="s">
        <v>38</v>
      </c>
      <c r="F91" t="s">
        <v>545</v>
      </c>
      <c r="G91" t="s">
        <v>546</v>
      </c>
      <c r="H91" t="s">
        <v>547</v>
      </c>
      <c r="I91" t="s">
        <v>548</v>
      </c>
      <c r="J91" t="s">
        <v>581</v>
      </c>
      <c r="K91">
        <v>1</v>
      </c>
      <c r="L91" s="59">
        <v>149300</v>
      </c>
      <c r="M91">
        <v>51950</v>
      </c>
      <c r="N91">
        <v>59400</v>
      </c>
      <c r="O91">
        <v>66800</v>
      </c>
      <c r="P91">
        <v>74200</v>
      </c>
      <c r="Q91">
        <v>80150</v>
      </c>
      <c r="R91">
        <v>86100</v>
      </c>
      <c r="S91">
        <v>92050</v>
      </c>
      <c r="T91">
        <v>97950</v>
      </c>
      <c r="U91">
        <v>31150</v>
      </c>
      <c r="V91">
        <v>35600</v>
      </c>
      <c r="W91">
        <v>40050</v>
      </c>
      <c r="X91">
        <v>44500</v>
      </c>
      <c r="Y91">
        <v>48100</v>
      </c>
      <c r="Z91">
        <v>51650</v>
      </c>
      <c r="AA91">
        <v>55200</v>
      </c>
      <c r="AB91">
        <v>58750</v>
      </c>
      <c r="AC91">
        <v>82950</v>
      </c>
      <c r="AD91">
        <v>94800</v>
      </c>
      <c r="AE91">
        <v>106650</v>
      </c>
      <c r="AF91">
        <v>118450</v>
      </c>
      <c r="AG91">
        <v>127950</v>
      </c>
      <c r="AH91">
        <v>137450</v>
      </c>
      <c r="AI91">
        <v>146900</v>
      </c>
      <c r="AJ91">
        <v>156400</v>
      </c>
    </row>
    <row r="92" spans="1:36" x14ac:dyDescent="0.25">
      <c r="A92" t="s">
        <v>1229</v>
      </c>
      <c r="B92" t="s">
        <v>582</v>
      </c>
      <c r="C92" t="s">
        <v>371</v>
      </c>
      <c r="D92" t="s">
        <v>372</v>
      </c>
      <c r="E92" t="s">
        <v>38</v>
      </c>
      <c r="F92" t="s">
        <v>545</v>
      </c>
      <c r="G92" t="s">
        <v>546</v>
      </c>
      <c r="H92" t="s">
        <v>547</v>
      </c>
      <c r="I92" t="s">
        <v>548</v>
      </c>
      <c r="J92" t="s">
        <v>583</v>
      </c>
      <c r="K92">
        <v>1</v>
      </c>
      <c r="L92" s="59">
        <v>149300</v>
      </c>
      <c r="M92">
        <v>51950</v>
      </c>
      <c r="N92">
        <v>59400</v>
      </c>
      <c r="O92">
        <v>66800</v>
      </c>
      <c r="P92">
        <v>74200</v>
      </c>
      <c r="Q92">
        <v>80150</v>
      </c>
      <c r="R92">
        <v>86100</v>
      </c>
      <c r="S92">
        <v>92050</v>
      </c>
      <c r="T92">
        <v>97950</v>
      </c>
      <c r="U92">
        <v>31150</v>
      </c>
      <c r="V92">
        <v>35600</v>
      </c>
      <c r="W92">
        <v>40050</v>
      </c>
      <c r="X92">
        <v>44500</v>
      </c>
      <c r="Y92">
        <v>48100</v>
      </c>
      <c r="Z92">
        <v>51650</v>
      </c>
      <c r="AA92">
        <v>55200</v>
      </c>
      <c r="AB92">
        <v>58750</v>
      </c>
      <c r="AC92">
        <v>82950</v>
      </c>
      <c r="AD92">
        <v>94800</v>
      </c>
      <c r="AE92">
        <v>106650</v>
      </c>
      <c r="AF92">
        <v>118450</v>
      </c>
      <c r="AG92">
        <v>127950</v>
      </c>
      <c r="AH92">
        <v>137450</v>
      </c>
      <c r="AI92">
        <v>146900</v>
      </c>
      <c r="AJ92">
        <v>156400</v>
      </c>
    </row>
    <row r="93" spans="1:36" x14ac:dyDescent="0.25">
      <c r="A93" t="s">
        <v>1230</v>
      </c>
      <c r="B93" t="s">
        <v>584</v>
      </c>
      <c r="C93" t="s">
        <v>371</v>
      </c>
      <c r="D93" t="s">
        <v>372</v>
      </c>
      <c r="E93" t="s">
        <v>38</v>
      </c>
      <c r="F93" t="s">
        <v>551</v>
      </c>
      <c r="G93" t="s">
        <v>552</v>
      </c>
      <c r="H93" t="s">
        <v>547</v>
      </c>
      <c r="I93" t="s">
        <v>548</v>
      </c>
      <c r="J93" t="s">
        <v>585</v>
      </c>
      <c r="K93">
        <v>1</v>
      </c>
      <c r="L93" s="59">
        <v>118600</v>
      </c>
      <c r="M93">
        <v>42700</v>
      </c>
      <c r="N93">
        <v>48800</v>
      </c>
      <c r="O93">
        <v>54900</v>
      </c>
      <c r="P93">
        <v>60950</v>
      </c>
      <c r="Q93">
        <v>65850</v>
      </c>
      <c r="R93">
        <v>70750</v>
      </c>
      <c r="S93">
        <v>75600</v>
      </c>
      <c r="T93">
        <v>80500</v>
      </c>
      <c r="U93">
        <v>25600</v>
      </c>
      <c r="V93">
        <v>29250</v>
      </c>
      <c r="W93">
        <v>32900</v>
      </c>
      <c r="X93">
        <v>36550</v>
      </c>
      <c r="Y93">
        <v>39500</v>
      </c>
      <c r="Z93">
        <v>42400</v>
      </c>
      <c r="AA93">
        <v>45420</v>
      </c>
      <c r="AB93">
        <v>50560</v>
      </c>
      <c r="AC93">
        <v>66300</v>
      </c>
      <c r="AD93">
        <v>75750</v>
      </c>
      <c r="AE93">
        <v>85200</v>
      </c>
      <c r="AF93">
        <v>94650</v>
      </c>
      <c r="AG93">
        <v>102250</v>
      </c>
      <c r="AH93">
        <v>109800</v>
      </c>
      <c r="AI93">
        <v>117400</v>
      </c>
      <c r="AJ93">
        <v>124950</v>
      </c>
    </row>
    <row r="94" spans="1:36" x14ac:dyDescent="0.25">
      <c r="A94" t="s">
        <v>1457</v>
      </c>
      <c r="B94" t="s">
        <v>586</v>
      </c>
      <c r="C94" t="s">
        <v>371</v>
      </c>
      <c r="D94" t="s">
        <v>372</v>
      </c>
      <c r="E94" t="s">
        <v>38</v>
      </c>
      <c r="F94" t="s">
        <v>551</v>
      </c>
      <c r="G94" t="s">
        <v>552</v>
      </c>
      <c r="H94" t="s">
        <v>547</v>
      </c>
      <c r="I94" t="s">
        <v>548</v>
      </c>
      <c r="J94" t="s">
        <v>587</v>
      </c>
      <c r="K94">
        <v>1</v>
      </c>
      <c r="L94" s="59">
        <v>118600</v>
      </c>
      <c r="M94">
        <v>42700</v>
      </c>
      <c r="N94">
        <v>48800</v>
      </c>
      <c r="O94">
        <v>54900</v>
      </c>
      <c r="P94">
        <v>60950</v>
      </c>
      <c r="Q94">
        <v>65850</v>
      </c>
      <c r="R94">
        <v>70750</v>
      </c>
      <c r="S94">
        <v>75600</v>
      </c>
      <c r="T94">
        <v>80500</v>
      </c>
      <c r="U94">
        <v>25600</v>
      </c>
      <c r="V94">
        <v>29250</v>
      </c>
      <c r="W94">
        <v>32900</v>
      </c>
      <c r="X94">
        <v>36550</v>
      </c>
      <c r="Y94">
        <v>39500</v>
      </c>
      <c r="Z94">
        <v>42400</v>
      </c>
      <c r="AA94">
        <v>45420</v>
      </c>
      <c r="AB94">
        <v>50560</v>
      </c>
      <c r="AC94">
        <v>66300</v>
      </c>
      <c r="AD94">
        <v>75750</v>
      </c>
      <c r="AE94">
        <v>85200</v>
      </c>
      <c r="AF94">
        <v>94650</v>
      </c>
      <c r="AG94">
        <v>102250</v>
      </c>
      <c r="AH94">
        <v>109800</v>
      </c>
      <c r="AI94">
        <v>117400</v>
      </c>
      <c r="AJ94">
        <v>124950</v>
      </c>
    </row>
    <row r="95" spans="1:36" x14ac:dyDescent="0.25">
      <c r="A95" t="s">
        <v>1231</v>
      </c>
      <c r="B95" t="s">
        <v>588</v>
      </c>
      <c r="C95" t="s">
        <v>371</v>
      </c>
      <c r="D95" t="s">
        <v>372</v>
      </c>
      <c r="E95" t="s">
        <v>38</v>
      </c>
      <c r="F95" t="s">
        <v>545</v>
      </c>
      <c r="G95" t="s">
        <v>546</v>
      </c>
      <c r="H95" t="s">
        <v>547</v>
      </c>
      <c r="I95" t="s">
        <v>548</v>
      </c>
      <c r="J95" t="s">
        <v>589</v>
      </c>
      <c r="K95">
        <v>1</v>
      </c>
      <c r="L95" s="59">
        <v>149300</v>
      </c>
      <c r="M95">
        <v>51950</v>
      </c>
      <c r="N95">
        <v>59400</v>
      </c>
      <c r="O95">
        <v>66800</v>
      </c>
      <c r="P95">
        <v>74200</v>
      </c>
      <c r="Q95">
        <v>80150</v>
      </c>
      <c r="R95">
        <v>86100</v>
      </c>
      <c r="S95">
        <v>92050</v>
      </c>
      <c r="T95">
        <v>97950</v>
      </c>
      <c r="U95">
        <v>31150</v>
      </c>
      <c r="V95">
        <v>35600</v>
      </c>
      <c r="W95">
        <v>40050</v>
      </c>
      <c r="X95">
        <v>44500</v>
      </c>
      <c r="Y95">
        <v>48100</v>
      </c>
      <c r="Z95">
        <v>51650</v>
      </c>
      <c r="AA95">
        <v>55200</v>
      </c>
      <c r="AB95">
        <v>58750</v>
      </c>
      <c r="AC95">
        <v>82950</v>
      </c>
      <c r="AD95">
        <v>94800</v>
      </c>
      <c r="AE95">
        <v>106650</v>
      </c>
      <c r="AF95">
        <v>118450</v>
      </c>
      <c r="AG95">
        <v>127950</v>
      </c>
      <c r="AH95">
        <v>137450</v>
      </c>
      <c r="AI95">
        <v>146900</v>
      </c>
      <c r="AJ95">
        <v>156400</v>
      </c>
    </row>
    <row r="96" spans="1:36" x14ac:dyDescent="0.25">
      <c r="A96" t="s">
        <v>1232</v>
      </c>
      <c r="B96" t="s">
        <v>590</v>
      </c>
      <c r="C96" t="s">
        <v>371</v>
      </c>
      <c r="D96" t="s">
        <v>372</v>
      </c>
      <c r="E96" t="s">
        <v>38</v>
      </c>
      <c r="F96" t="s">
        <v>545</v>
      </c>
      <c r="G96" t="s">
        <v>546</v>
      </c>
      <c r="H96" t="s">
        <v>547</v>
      </c>
      <c r="I96" t="s">
        <v>548</v>
      </c>
      <c r="J96" t="s">
        <v>591</v>
      </c>
      <c r="K96">
        <v>1</v>
      </c>
      <c r="L96" s="59">
        <v>149300</v>
      </c>
      <c r="M96">
        <v>51950</v>
      </c>
      <c r="N96">
        <v>59400</v>
      </c>
      <c r="O96">
        <v>66800</v>
      </c>
      <c r="P96">
        <v>74200</v>
      </c>
      <c r="Q96">
        <v>80150</v>
      </c>
      <c r="R96">
        <v>86100</v>
      </c>
      <c r="S96">
        <v>92050</v>
      </c>
      <c r="T96">
        <v>97950</v>
      </c>
      <c r="U96">
        <v>31150</v>
      </c>
      <c r="V96">
        <v>35600</v>
      </c>
      <c r="W96">
        <v>40050</v>
      </c>
      <c r="X96">
        <v>44500</v>
      </c>
      <c r="Y96">
        <v>48100</v>
      </c>
      <c r="Z96">
        <v>51650</v>
      </c>
      <c r="AA96">
        <v>55200</v>
      </c>
      <c r="AB96">
        <v>58750</v>
      </c>
      <c r="AC96">
        <v>82950</v>
      </c>
      <c r="AD96">
        <v>94800</v>
      </c>
      <c r="AE96">
        <v>106650</v>
      </c>
      <c r="AF96">
        <v>118450</v>
      </c>
      <c r="AG96">
        <v>127950</v>
      </c>
      <c r="AH96">
        <v>137450</v>
      </c>
      <c r="AI96">
        <v>146900</v>
      </c>
      <c r="AJ96">
        <v>156400</v>
      </c>
    </row>
    <row r="97" spans="1:36" x14ac:dyDescent="0.25">
      <c r="A97" t="s">
        <v>1233</v>
      </c>
      <c r="B97" t="s">
        <v>592</v>
      </c>
      <c r="C97" t="s">
        <v>371</v>
      </c>
      <c r="D97" t="s">
        <v>372</v>
      </c>
      <c r="E97" t="s">
        <v>38</v>
      </c>
      <c r="F97" t="s">
        <v>545</v>
      </c>
      <c r="G97" t="s">
        <v>546</v>
      </c>
      <c r="H97" t="s">
        <v>547</v>
      </c>
      <c r="I97" t="s">
        <v>548</v>
      </c>
      <c r="J97" t="s">
        <v>593</v>
      </c>
      <c r="K97">
        <v>1</v>
      </c>
      <c r="L97" s="59">
        <v>149300</v>
      </c>
      <c r="M97">
        <v>51950</v>
      </c>
      <c r="N97">
        <v>59400</v>
      </c>
      <c r="O97">
        <v>66800</v>
      </c>
      <c r="P97">
        <v>74200</v>
      </c>
      <c r="Q97">
        <v>80150</v>
      </c>
      <c r="R97">
        <v>86100</v>
      </c>
      <c r="S97">
        <v>92050</v>
      </c>
      <c r="T97">
        <v>97950</v>
      </c>
      <c r="U97">
        <v>31150</v>
      </c>
      <c r="V97">
        <v>35600</v>
      </c>
      <c r="W97">
        <v>40050</v>
      </c>
      <c r="X97">
        <v>44500</v>
      </c>
      <c r="Y97">
        <v>48100</v>
      </c>
      <c r="Z97">
        <v>51650</v>
      </c>
      <c r="AA97">
        <v>55200</v>
      </c>
      <c r="AB97">
        <v>58750</v>
      </c>
      <c r="AC97">
        <v>82950</v>
      </c>
      <c r="AD97">
        <v>94800</v>
      </c>
      <c r="AE97">
        <v>106650</v>
      </c>
      <c r="AF97">
        <v>118450</v>
      </c>
      <c r="AG97">
        <v>127950</v>
      </c>
      <c r="AH97">
        <v>137450</v>
      </c>
      <c r="AI97">
        <v>146900</v>
      </c>
      <c r="AJ97">
        <v>156400</v>
      </c>
    </row>
    <row r="98" spans="1:36" x14ac:dyDescent="0.25">
      <c r="A98" t="s">
        <v>1458</v>
      </c>
      <c r="B98" t="s">
        <v>594</v>
      </c>
      <c r="C98" t="s">
        <v>371</v>
      </c>
      <c r="D98" t="s">
        <v>372</v>
      </c>
      <c r="E98" t="s">
        <v>38</v>
      </c>
      <c r="F98" t="s">
        <v>545</v>
      </c>
      <c r="G98" t="s">
        <v>546</v>
      </c>
      <c r="H98" t="s">
        <v>547</v>
      </c>
      <c r="I98" t="s">
        <v>548</v>
      </c>
      <c r="J98" t="s">
        <v>595</v>
      </c>
      <c r="K98">
        <v>1</v>
      </c>
      <c r="L98" s="59">
        <v>149300</v>
      </c>
      <c r="M98">
        <v>51950</v>
      </c>
      <c r="N98">
        <v>59400</v>
      </c>
      <c r="O98">
        <v>66800</v>
      </c>
      <c r="P98">
        <v>74200</v>
      </c>
      <c r="Q98">
        <v>80150</v>
      </c>
      <c r="R98">
        <v>86100</v>
      </c>
      <c r="S98">
        <v>92050</v>
      </c>
      <c r="T98">
        <v>97950</v>
      </c>
      <c r="U98">
        <v>31150</v>
      </c>
      <c r="V98">
        <v>35600</v>
      </c>
      <c r="W98">
        <v>40050</v>
      </c>
      <c r="X98">
        <v>44500</v>
      </c>
      <c r="Y98">
        <v>48100</v>
      </c>
      <c r="Z98">
        <v>51650</v>
      </c>
      <c r="AA98">
        <v>55200</v>
      </c>
      <c r="AB98">
        <v>58750</v>
      </c>
      <c r="AC98">
        <v>82950</v>
      </c>
      <c r="AD98">
        <v>94800</v>
      </c>
      <c r="AE98">
        <v>106650</v>
      </c>
      <c r="AF98">
        <v>118450</v>
      </c>
      <c r="AG98">
        <v>127950</v>
      </c>
      <c r="AH98">
        <v>137450</v>
      </c>
      <c r="AI98">
        <v>146900</v>
      </c>
      <c r="AJ98">
        <v>156400</v>
      </c>
    </row>
    <row r="99" spans="1:36" x14ac:dyDescent="0.25">
      <c r="A99" t="s">
        <v>1234</v>
      </c>
      <c r="B99" t="s">
        <v>596</v>
      </c>
      <c r="C99" t="s">
        <v>371</v>
      </c>
      <c r="D99" t="s">
        <v>372</v>
      </c>
      <c r="E99" t="s">
        <v>38</v>
      </c>
      <c r="F99" t="s">
        <v>551</v>
      </c>
      <c r="G99" t="s">
        <v>552</v>
      </c>
      <c r="H99" t="s">
        <v>547</v>
      </c>
      <c r="I99" t="s">
        <v>548</v>
      </c>
      <c r="J99" t="s">
        <v>597</v>
      </c>
      <c r="K99">
        <v>1</v>
      </c>
      <c r="L99" s="59">
        <v>118600</v>
      </c>
      <c r="M99">
        <v>42700</v>
      </c>
      <c r="N99">
        <v>48800</v>
      </c>
      <c r="O99">
        <v>54900</v>
      </c>
      <c r="P99">
        <v>60950</v>
      </c>
      <c r="Q99">
        <v>65850</v>
      </c>
      <c r="R99">
        <v>70750</v>
      </c>
      <c r="S99">
        <v>75600</v>
      </c>
      <c r="T99">
        <v>80500</v>
      </c>
      <c r="U99">
        <v>25600</v>
      </c>
      <c r="V99">
        <v>29250</v>
      </c>
      <c r="W99">
        <v>32900</v>
      </c>
      <c r="X99">
        <v>36550</v>
      </c>
      <c r="Y99">
        <v>39500</v>
      </c>
      <c r="Z99">
        <v>42400</v>
      </c>
      <c r="AA99">
        <v>45420</v>
      </c>
      <c r="AB99">
        <v>50560</v>
      </c>
      <c r="AC99">
        <v>66300</v>
      </c>
      <c r="AD99">
        <v>75750</v>
      </c>
      <c r="AE99">
        <v>85200</v>
      </c>
      <c r="AF99">
        <v>94650</v>
      </c>
      <c r="AG99">
        <v>102250</v>
      </c>
      <c r="AH99">
        <v>109800</v>
      </c>
      <c r="AI99">
        <v>117400</v>
      </c>
      <c r="AJ99">
        <v>124950</v>
      </c>
    </row>
    <row r="100" spans="1:36" x14ac:dyDescent="0.25">
      <c r="A100" t="s">
        <v>1459</v>
      </c>
      <c r="B100" t="s">
        <v>598</v>
      </c>
      <c r="C100" t="s">
        <v>371</v>
      </c>
      <c r="D100" t="s">
        <v>372</v>
      </c>
      <c r="E100" t="s">
        <v>38</v>
      </c>
      <c r="F100" t="s">
        <v>545</v>
      </c>
      <c r="G100" t="s">
        <v>546</v>
      </c>
      <c r="H100" t="s">
        <v>547</v>
      </c>
      <c r="I100" t="s">
        <v>548</v>
      </c>
      <c r="J100" t="s">
        <v>599</v>
      </c>
      <c r="K100">
        <v>1</v>
      </c>
      <c r="L100" s="59">
        <v>149300</v>
      </c>
      <c r="M100">
        <v>51950</v>
      </c>
      <c r="N100">
        <v>59400</v>
      </c>
      <c r="O100">
        <v>66800</v>
      </c>
      <c r="P100">
        <v>74200</v>
      </c>
      <c r="Q100">
        <v>80150</v>
      </c>
      <c r="R100">
        <v>86100</v>
      </c>
      <c r="S100">
        <v>92050</v>
      </c>
      <c r="T100">
        <v>97950</v>
      </c>
      <c r="U100">
        <v>31150</v>
      </c>
      <c r="V100">
        <v>35600</v>
      </c>
      <c r="W100">
        <v>40050</v>
      </c>
      <c r="X100">
        <v>44500</v>
      </c>
      <c r="Y100">
        <v>48100</v>
      </c>
      <c r="Z100">
        <v>51650</v>
      </c>
      <c r="AA100">
        <v>55200</v>
      </c>
      <c r="AB100">
        <v>58750</v>
      </c>
      <c r="AC100">
        <v>82950</v>
      </c>
      <c r="AD100">
        <v>94800</v>
      </c>
      <c r="AE100">
        <v>106650</v>
      </c>
      <c r="AF100">
        <v>118450</v>
      </c>
      <c r="AG100">
        <v>127950</v>
      </c>
      <c r="AH100">
        <v>137450</v>
      </c>
      <c r="AI100">
        <v>146900</v>
      </c>
      <c r="AJ100">
        <v>156400</v>
      </c>
    </row>
    <row r="101" spans="1:36" x14ac:dyDescent="0.25">
      <c r="A101" t="s">
        <v>1235</v>
      </c>
      <c r="B101" t="s">
        <v>600</v>
      </c>
      <c r="C101" t="s">
        <v>371</v>
      </c>
      <c r="D101" t="s">
        <v>372</v>
      </c>
      <c r="E101" t="s">
        <v>38</v>
      </c>
      <c r="F101" t="s">
        <v>545</v>
      </c>
      <c r="G101" t="s">
        <v>546</v>
      </c>
      <c r="H101" t="s">
        <v>547</v>
      </c>
      <c r="I101" t="s">
        <v>548</v>
      </c>
      <c r="J101" t="s">
        <v>601</v>
      </c>
      <c r="K101">
        <v>1</v>
      </c>
      <c r="L101" s="59">
        <v>149300</v>
      </c>
      <c r="M101">
        <v>51950</v>
      </c>
      <c r="N101">
        <v>59400</v>
      </c>
      <c r="O101">
        <v>66800</v>
      </c>
      <c r="P101">
        <v>74200</v>
      </c>
      <c r="Q101">
        <v>80150</v>
      </c>
      <c r="R101">
        <v>86100</v>
      </c>
      <c r="S101">
        <v>92050</v>
      </c>
      <c r="T101">
        <v>97950</v>
      </c>
      <c r="U101">
        <v>31150</v>
      </c>
      <c r="V101">
        <v>35600</v>
      </c>
      <c r="W101">
        <v>40050</v>
      </c>
      <c r="X101">
        <v>44500</v>
      </c>
      <c r="Y101">
        <v>48100</v>
      </c>
      <c r="Z101">
        <v>51650</v>
      </c>
      <c r="AA101">
        <v>55200</v>
      </c>
      <c r="AB101">
        <v>58750</v>
      </c>
      <c r="AC101">
        <v>82950</v>
      </c>
      <c r="AD101">
        <v>94800</v>
      </c>
      <c r="AE101">
        <v>106650</v>
      </c>
      <c r="AF101">
        <v>118450</v>
      </c>
      <c r="AG101">
        <v>127950</v>
      </c>
      <c r="AH101">
        <v>137450</v>
      </c>
      <c r="AI101">
        <v>146900</v>
      </c>
      <c r="AJ101">
        <v>156400</v>
      </c>
    </row>
    <row r="102" spans="1:36" x14ac:dyDescent="0.25">
      <c r="A102" t="s">
        <v>1236</v>
      </c>
      <c r="B102" t="s">
        <v>602</v>
      </c>
      <c r="C102" t="s">
        <v>371</v>
      </c>
      <c r="D102" t="s">
        <v>372</v>
      </c>
      <c r="E102" t="s">
        <v>38</v>
      </c>
      <c r="F102" t="s">
        <v>545</v>
      </c>
      <c r="G102" t="s">
        <v>546</v>
      </c>
      <c r="H102" t="s">
        <v>547</v>
      </c>
      <c r="I102" t="s">
        <v>548</v>
      </c>
      <c r="J102" t="s">
        <v>603</v>
      </c>
      <c r="K102">
        <v>1</v>
      </c>
      <c r="L102" s="59">
        <v>149300</v>
      </c>
      <c r="M102">
        <v>51950</v>
      </c>
      <c r="N102">
        <v>59400</v>
      </c>
      <c r="O102">
        <v>66800</v>
      </c>
      <c r="P102">
        <v>74200</v>
      </c>
      <c r="Q102">
        <v>80150</v>
      </c>
      <c r="R102">
        <v>86100</v>
      </c>
      <c r="S102">
        <v>92050</v>
      </c>
      <c r="T102">
        <v>97950</v>
      </c>
      <c r="U102">
        <v>31150</v>
      </c>
      <c r="V102">
        <v>35600</v>
      </c>
      <c r="W102">
        <v>40050</v>
      </c>
      <c r="X102">
        <v>44500</v>
      </c>
      <c r="Y102">
        <v>48100</v>
      </c>
      <c r="Z102">
        <v>51650</v>
      </c>
      <c r="AA102">
        <v>55200</v>
      </c>
      <c r="AB102">
        <v>58750</v>
      </c>
      <c r="AC102">
        <v>82950</v>
      </c>
      <c r="AD102">
        <v>94800</v>
      </c>
      <c r="AE102">
        <v>106650</v>
      </c>
      <c r="AF102">
        <v>118450</v>
      </c>
      <c r="AG102">
        <v>127950</v>
      </c>
      <c r="AH102">
        <v>137450</v>
      </c>
      <c r="AI102">
        <v>146900</v>
      </c>
      <c r="AJ102">
        <v>156400</v>
      </c>
    </row>
    <row r="103" spans="1:36" x14ac:dyDescent="0.25">
      <c r="A103" t="s">
        <v>1460</v>
      </c>
      <c r="B103" t="s">
        <v>604</v>
      </c>
      <c r="C103" t="s">
        <v>371</v>
      </c>
      <c r="D103" t="s">
        <v>372</v>
      </c>
      <c r="E103" t="s">
        <v>38</v>
      </c>
      <c r="F103" t="s">
        <v>545</v>
      </c>
      <c r="G103" t="s">
        <v>546</v>
      </c>
      <c r="H103" t="s">
        <v>547</v>
      </c>
      <c r="I103" t="s">
        <v>548</v>
      </c>
      <c r="J103" t="s">
        <v>605</v>
      </c>
      <c r="K103">
        <v>1</v>
      </c>
      <c r="L103" s="59">
        <v>149300</v>
      </c>
      <c r="M103">
        <v>51950</v>
      </c>
      <c r="N103">
        <v>59400</v>
      </c>
      <c r="O103">
        <v>66800</v>
      </c>
      <c r="P103">
        <v>74200</v>
      </c>
      <c r="Q103">
        <v>80150</v>
      </c>
      <c r="R103">
        <v>86100</v>
      </c>
      <c r="S103">
        <v>92050</v>
      </c>
      <c r="T103">
        <v>97950</v>
      </c>
      <c r="U103">
        <v>31150</v>
      </c>
      <c r="V103">
        <v>35600</v>
      </c>
      <c r="W103">
        <v>40050</v>
      </c>
      <c r="X103">
        <v>44500</v>
      </c>
      <c r="Y103">
        <v>48100</v>
      </c>
      <c r="Z103">
        <v>51650</v>
      </c>
      <c r="AA103">
        <v>55200</v>
      </c>
      <c r="AB103">
        <v>58750</v>
      </c>
      <c r="AC103">
        <v>82950</v>
      </c>
      <c r="AD103">
        <v>94800</v>
      </c>
      <c r="AE103">
        <v>106650</v>
      </c>
      <c r="AF103">
        <v>118450</v>
      </c>
      <c r="AG103">
        <v>127950</v>
      </c>
      <c r="AH103">
        <v>137450</v>
      </c>
      <c r="AI103">
        <v>146900</v>
      </c>
      <c r="AJ103">
        <v>156400</v>
      </c>
    </row>
    <row r="104" spans="1:36" x14ac:dyDescent="0.25">
      <c r="A104" t="s">
        <v>1237</v>
      </c>
      <c r="B104" t="s">
        <v>606</v>
      </c>
      <c r="C104" t="s">
        <v>371</v>
      </c>
      <c r="D104" t="s">
        <v>372</v>
      </c>
      <c r="E104" t="s">
        <v>38</v>
      </c>
      <c r="F104" t="s">
        <v>545</v>
      </c>
      <c r="G104" t="s">
        <v>546</v>
      </c>
      <c r="H104" t="s">
        <v>547</v>
      </c>
      <c r="I104" t="s">
        <v>548</v>
      </c>
      <c r="J104" t="s">
        <v>607</v>
      </c>
      <c r="K104">
        <v>1</v>
      </c>
      <c r="L104" s="59">
        <v>149300</v>
      </c>
      <c r="M104">
        <v>51950</v>
      </c>
      <c r="N104">
        <v>59400</v>
      </c>
      <c r="O104">
        <v>66800</v>
      </c>
      <c r="P104">
        <v>74200</v>
      </c>
      <c r="Q104">
        <v>80150</v>
      </c>
      <c r="R104">
        <v>86100</v>
      </c>
      <c r="S104">
        <v>92050</v>
      </c>
      <c r="T104">
        <v>97950</v>
      </c>
      <c r="U104">
        <v>31150</v>
      </c>
      <c r="V104">
        <v>35600</v>
      </c>
      <c r="W104">
        <v>40050</v>
      </c>
      <c r="X104">
        <v>44500</v>
      </c>
      <c r="Y104">
        <v>48100</v>
      </c>
      <c r="Z104">
        <v>51650</v>
      </c>
      <c r="AA104">
        <v>55200</v>
      </c>
      <c r="AB104">
        <v>58750</v>
      </c>
      <c r="AC104">
        <v>82950</v>
      </c>
      <c r="AD104">
        <v>94800</v>
      </c>
      <c r="AE104">
        <v>106650</v>
      </c>
      <c r="AF104">
        <v>118450</v>
      </c>
      <c r="AG104">
        <v>127950</v>
      </c>
      <c r="AH104">
        <v>137450</v>
      </c>
      <c r="AI104">
        <v>146900</v>
      </c>
      <c r="AJ104">
        <v>156400</v>
      </c>
    </row>
    <row r="105" spans="1:36" x14ac:dyDescent="0.25">
      <c r="A105" t="s">
        <v>1238</v>
      </c>
      <c r="B105" t="s">
        <v>608</v>
      </c>
      <c r="C105" t="s">
        <v>371</v>
      </c>
      <c r="D105" t="s">
        <v>372</v>
      </c>
      <c r="E105" t="s">
        <v>38</v>
      </c>
      <c r="F105" t="s">
        <v>545</v>
      </c>
      <c r="G105" t="s">
        <v>546</v>
      </c>
      <c r="H105" t="s">
        <v>547</v>
      </c>
      <c r="I105" t="s">
        <v>548</v>
      </c>
      <c r="J105" t="s">
        <v>609</v>
      </c>
      <c r="K105">
        <v>1</v>
      </c>
      <c r="L105" s="59">
        <v>149300</v>
      </c>
      <c r="M105">
        <v>51950</v>
      </c>
      <c r="N105">
        <v>59400</v>
      </c>
      <c r="O105">
        <v>66800</v>
      </c>
      <c r="P105">
        <v>74200</v>
      </c>
      <c r="Q105">
        <v>80150</v>
      </c>
      <c r="R105">
        <v>86100</v>
      </c>
      <c r="S105">
        <v>92050</v>
      </c>
      <c r="T105">
        <v>97950</v>
      </c>
      <c r="U105">
        <v>31150</v>
      </c>
      <c r="V105">
        <v>35600</v>
      </c>
      <c r="W105">
        <v>40050</v>
      </c>
      <c r="X105">
        <v>44500</v>
      </c>
      <c r="Y105">
        <v>48100</v>
      </c>
      <c r="Z105">
        <v>51650</v>
      </c>
      <c r="AA105">
        <v>55200</v>
      </c>
      <c r="AB105">
        <v>58750</v>
      </c>
      <c r="AC105">
        <v>82950</v>
      </c>
      <c r="AD105">
        <v>94800</v>
      </c>
      <c r="AE105">
        <v>106650</v>
      </c>
      <c r="AF105">
        <v>118450</v>
      </c>
      <c r="AG105">
        <v>127950</v>
      </c>
      <c r="AH105">
        <v>137450</v>
      </c>
      <c r="AI105">
        <v>146900</v>
      </c>
      <c r="AJ105">
        <v>156400</v>
      </c>
    </row>
    <row r="106" spans="1:36" x14ac:dyDescent="0.25">
      <c r="A106" t="s">
        <v>1239</v>
      </c>
      <c r="B106" t="s">
        <v>610</v>
      </c>
      <c r="C106" t="s">
        <v>371</v>
      </c>
      <c r="D106" t="s">
        <v>372</v>
      </c>
      <c r="E106" t="s">
        <v>38</v>
      </c>
      <c r="F106" t="s">
        <v>545</v>
      </c>
      <c r="G106" t="s">
        <v>546</v>
      </c>
      <c r="H106" t="s">
        <v>547</v>
      </c>
      <c r="I106" t="s">
        <v>548</v>
      </c>
      <c r="J106" t="s">
        <v>611</v>
      </c>
      <c r="K106">
        <v>1</v>
      </c>
      <c r="L106" s="59">
        <v>149300</v>
      </c>
      <c r="M106">
        <v>51950</v>
      </c>
      <c r="N106">
        <v>59400</v>
      </c>
      <c r="O106">
        <v>66800</v>
      </c>
      <c r="P106">
        <v>74200</v>
      </c>
      <c r="Q106">
        <v>80150</v>
      </c>
      <c r="R106">
        <v>86100</v>
      </c>
      <c r="S106">
        <v>92050</v>
      </c>
      <c r="T106">
        <v>97950</v>
      </c>
      <c r="U106">
        <v>31150</v>
      </c>
      <c r="V106">
        <v>35600</v>
      </c>
      <c r="W106">
        <v>40050</v>
      </c>
      <c r="X106">
        <v>44500</v>
      </c>
      <c r="Y106">
        <v>48100</v>
      </c>
      <c r="Z106">
        <v>51650</v>
      </c>
      <c r="AA106">
        <v>55200</v>
      </c>
      <c r="AB106">
        <v>58750</v>
      </c>
      <c r="AC106">
        <v>82950</v>
      </c>
      <c r="AD106">
        <v>94800</v>
      </c>
      <c r="AE106">
        <v>106650</v>
      </c>
      <c r="AF106">
        <v>118450</v>
      </c>
      <c r="AG106">
        <v>127950</v>
      </c>
      <c r="AH106">
        <v>137450</v>
      </c>
      <c r="AI106">
        <v>146900</v>
      </c>
      <c r="AJ106">
        <v>156400</v>
      </c>
    </row>
    <row r="107" spans="1:36" x14ac:dyDescent="0.25">
      <c r="A107" t="s">
        <v>1240</v>
      </c>
      <c r="B107" t="s">
        <v>612</v>
      </c>
      <c r="C107" t="s">
        <v>371</v>
      </c>
      <c r="D107" t="s">
        <v>372</v>
      </c>
      <c r="E107" t="s">
        <v>38</v>
      </c>
      <c r="F107" t="s">
        <v>545</v>
      </c>
      <c r="G107" t="s">
        <v>546</v>
      </c>
      <c r="H107" t="s">
        <v>547</v>
      </c>
      <c r="I107" t="s">
        <v>548</v>
      </c>
      <c r="J107" t="s">
        <v>613</v>
      </c>
      <c r="K107">
        <v>1</v>
      </c>
      <c r="L107" s="59">
        <v>149300</v>
      </c>
      <c r="M107">
        <v>51950</v>
      </c>
      <c r="N107">
        <v>59400</v>
      </c>
      <c r="O107">
        <v>66800</v>
      </c>
      <c r="P107">
        <v>74200</v>
      </c>
      <c r="Q107">
        <v>80150</v>
      </c>
      <c r="R107">
        <v>86100</v>
      </c>
      <c r="S107">
        <v>92050</v>
      </c>
      <c r="T107">
        <v>97950</v>
      </c>
      <c r="U107">
        <v>31150</v>
      </c>
      <c r="V107">
        <v>35600</v>
      </c>
      <c r="W107">
        <v>40050</v>
      </c>
      <c r="X107">
        <v>44500</v>
      </c>
      <c r="Y107">
        <v>48100</v>
      </c>
      <c r="Z107">
        <v>51650</v>
      </c>
      <c r="AA107">
        <v>55200</v>
      </c>
      <c r="AB107">
        <v>58750</v>
      </c>
      <c r="AC107">
        <v>82950</v>
      </c>
      <c r="AD107">
        <v>94800</v>
      </c>
      <c r="AE107">
        <v>106650</v>
      </c>
      <c r="AF107">
        <v>118450</v>
      </c>
      <c r="AG107">
        <v>127950</v>
      </c>
      <c r="AH107">
        <v>137450</v>
      </c>
      <c r="AI107">
        <v>146900</v>
      </c>
      <c r="AJ107">
        <v>156400</v>
      </c>
    </row>
    <row r="108" spans="1:36" x14ac:dyDescent="0.25">
      <c r="A108" t="s">
        <v>1241</v>
      </c>
      <c r="B108" t="s">
        <v>614</v>
      </c>
      <c r="C108" t="s">
        <v>371</v>
      </c>
      <c r="D108" t="s">
        <v>372</v>
      </c>
      <c r="E108" t="s">
        <v>38</v>
      </c>
      <c r="F108" t="s">
        <v>545</v>
      </c>
      <c r="G108" t="s">
        <v>546</v>
      </c>
      <c r="H108" t="s">
        <v>547</v>
      </c>
      <c r="I108" t="s">
        <v>548</v>
      </c>
      <c r="J108" t="s">
        <v>615</v>
      </c>
      <c r="K108">
        <v>1</v>
      </c>
      <c r="L108" s="59">
        <v>149300</v>
      </c>
      <c r="M108">
        <v>51950</v>
      </c>
      <c r="N108">
        <v>59400</v>
      </c>
      <c r="O108">
        <v>66800</v>
      </c>
      <c r="P108">
        <v>74200</v>
      </c>
      <c r="Q108">
        <v>80150</v>
      </c>
      <c r="R108">
        <v>86100</v>
      </c>
      <c r="S108">
        <v>92050</v>
      </c>
      <c r="T108">
        <v>97950</v>
      </c>
      <c r="U108">
        <v>31150</v>
      </c>
      <c r="V108">
        <v>35600</v>
      </c>
      <c r="W108">
        <v>40050</v>
      </c>
      <c r="X108">
        <v>44500</v>
      </c>
      <c r="Y108">
        <v>48100</v>
      </c>
      <c r="Z108">
        <v>51650</v>
      </c>
      <c r="AA108">
        <v>55200</v>
      </c>
      <c r="AB108">
        <v>58750</v>
      </c>
      <c r="AC108">
        <v>82950</v>
      </c>
      <c r="AD108">
        <v>94800</v>
      </c>
      <c r="AE108">
        <v>106650</v>
      </c>
      <c r="AF108">
        <v>118450</v>
      </c>
      <c r="AG108">
        <v>127950</v>
      </c>
      <c r="AH108">
        <v>137450</v>
      </c>
      <c r="AI108">
        <v>146900</v>
      </c>
      <c r="AJ108">
        <v>156400</v>
      </c>
    </row>
    <row r="109" spans="1:36" x14ac:dyDescent="0.25">
      <c r="A109" t="s">
        <v>1242</v>
      </c>
      <c r="B109" t="s">
        <v>616</v>
      </c>
      <c r="C109" t="s">
        <v>371</v>
      </c>
      <c r="D109" t="s">
        <v>372</v>
      </c>
      <c r="E109" t="s">
        <v>38</v>
      </c>
      <c r="F109" t="s">
        <v>551</v>
      </c>
      <c r="G109" t="s">
        <v>552</v>
      </c>
      <c r="H109" t="s">
        <v>547</v>
      </c>
      <c r="I109" t="s">
        <v>548</v>
      </c>
      <c r="J109" t="s">
        <v>617</v>
      </c>
      <c r="K109">
        <v>1</v>
      </c>
      <c r="L109" s="59">
        <v>118600</v>
      </c>
      <c r="M109">
        <v>42700</v>
      </c>
      <c r="N109">
        <v>48800</v>
      </c>
      <c r="O109">
        <v>54900</v>
      </c>
      <c r="P109">
        <v>60950</v>
      </c>
      <c r="Q109">
        <v>65850</v>
      </c>
      <c r="R109">
        <v>70750</v>
      </c>
      <c r="S109">
        <v>75600</v>
      </c>
      <c r="T109">
        <v>80500</v>
      </c>
      <c r="U109">
        <v>25600</v>
      </c>
      <c r="V109">
        <v>29250</v>
      </c>
      <c r="W109">
        <v>32900</v>
      </c>
      <c r="X109">
        <v>36550</v>
      </c>
      <c r="Y109">
        <v>39500</v>
      </c>
      <c r="Z109">
        <v>42400</v>
      </c>
      <c r="AA109">
        <v>45420</v>
      </c>
      <c r="AB109">
        <v>50560</v>
      </c>
      <c r="AC109">
        <v>66300</v>
      </c>
      <c r="AD109">
        <v>75750</v>
      </c>
      <c r="AE109">
        <v>85200</v>
      </c>
      <c r="AF109">
        <v>94650</v>
      </c>
      <c r="AG109">
        <v>102250</v>
      </c>
      <c r="AH109">
        <v>109800</v>
      </c>
      <c r="AI109">
        <v>117400</v>
      </c>
      <c r="AJ109">
        <v>124950</v>
      </c>
    </row>
    <row r="110" spans="1:36" x14ac:dyDescent="0.25">
      <c r="A110" t="s">
        <v>1243</v>
      </c>
      <c r="B110" t="s">
        <v>618</v>
      </c>
      <c r="C110" t="s">
        <v>371</v>
      </c>
      <c r="D110" t="s">
        <v>372</v>
      </c>
      <c r="E110" t="s">
        <v>38</v>
      </c>
      <c r="F110" t="s">
        <v>619</v>
      </c>
      <c r="G110" t="s">
        <v>620</v>
      </c>
      <c r="H110" t="s">
        <v>621</v>
      </c>
      <c r="I110" t="s">
        <v>622</v>
      </c>
      <c r="J110" t="s">
        <v>623</v>
      </c>
      <c r="K110">
        <v>1</v>
      </c>
      <c r="L110" s="59">
        <v>98600</v>
      </c>
      <c r="M110">
        <v>34900</v>
      </c>
      <c r="N110">
        <v>39850</v>
      </c>
      <c r="O110">
        <v>44850</v>
      </c>
      <c r="P110">
        <v>49800</v>
      </c>
      <c r="Q110">
        <v>53800</v>
      </c>
      <c r="R110">
        <v>57800</v>
      </c>
      <c r="S110">
        <v>61800</v>
      </c>
      <c r="T110">
        <v>65750</v>
      </c>
      <c r="U110">
        <v>20950</v>
      </c>
      <c r="V110">
        <v>23950</v>
      </c>
      <c r="W110">
        <v>26950</v>
      </c>
      <c r="X110">
        <v>30000</v>
      </c>
      <c r="Y110">
        <v>35140</v>
      </c>
      <c r="Z110">
        <v>40280</v>
      </c>
      <c r="AA110">
        <v>45420</v>
      </c>
      <c r="AB110">
        <v>50560</v>
      </c>
      <c r="AC110">
        <v>55800</v>
      </c>
      <c r="AD110">
        <v>63800</v>
      </c>
      <c r="AE110">
        <v>71750</v>
      </c>
      <c r="AF110">
        <v>79700</v>
      </c>
      <c r="AG110">
        <v>86100</v>
      </c>
      <c r="AH110">
        <v>92500</v>
      </c>
      <c r="AI110">
        <v>98850</v>
      </c>
      <c r="AJ110">
        <v>105250</v>
      </c>
    </row>
    <row r="111" spans="1:36" x14ac:dyDescent="0.25">
      <c r="A111" t="s">
        <v>1244</v>
      </c>
      <c r="B111" t="s">
        <v>624</v>
      </c>
      <c r="C111" t="s">
        <v>371</v>
      </c>
      <c r="D111" t="s">
        <v>372</v>
      </c>
      <c r="E111" t="s">
        <v>38</v>
      </c>
      <c r="F111" t="s">
        <v>619</v>
      </c>
      <c r="G111" t="s">
        <v>620</v>
      </c>
      <c r="H111" t="s">
        <v>621</v>
      </c>
      <c r="I111" t="s">
        <v>622</v>
      </c>
      <c r="J111" t="s">
        <v>625</v>
      </c>
      <c r="K111">
        <v>1</v>
      </c>
      <c r="L111" s="59">
        <v>98600</v>
      </c>
      <c r="M111">
        <v>34900</v>
      </c>
      <c r="N111">
        <v>39850</v>
      </c>
      <c r="O111">
        <v>44850</v>
      </c>
      <c r="P111">
        <v>49800</v>
      </c>
      <c r="Q111">
        <v>53800</v>
      </c>
      <c r="R111">
        <v>57800</v>
      </c>
      <c r="S111">
        <v>61800</v>
      </c>
      <c r="T111">
        <v>65750</v>
      </c>
      <c r="U111">
        <v>20950</v>
      </c>
      <c r="V111">
        <v>23950</v>
      </c>
      <c r="W111">
        <v>26950</v>
      </c>
      <c r="X111">
        <v>30000</v>
      </c>
      <c r="Y111">
        <v>35140</v>
      </c>
      <c r="Z111">
        <v>40280</v>
      </c>
      <c r="AA111">
        <v>45420</v>
      </c>
      <c r="AB111">
        <v>50560</v>
      </c>
      <c r="AC111">
        <v>55800</v>
      </c>
      <c r="AD111">
        <v>63800</v>
      </c>
      <c r="AE111">
        <v>71750</v>
      </c>
      <c r="AF111">
        <v>79700</v>
      </c>
      <c r="AG111">
        <v>86100</v>
      </c>
      <c r="AH111">
        <v>92500</v>
      </c>
      <c r="AI111">
        <v>98850</v>
      </c>
      <c r="AJ111">
        <v>105250</v>
      </c>
    </row>
    <row r="112" spans="1:36" x14ac:dyDescent="0.25">
      <c r="A112" t="s">
        <v>1245</v>
      </c>
      <c r="B112" t="s">
        <v>626</v>
      </c>
      <c r="C112" t="s">
        <v>371</v>
      </c>
      <c r="D112" t="s">
        <v>372</v>
      </c>
      <c r="E112" t="s">
        <v>38</v>
      </c>
      <c r="F112" t="s">
        <v>619</v>
      </c>
      <c r="G112" t="s">
        <v>620</v>
      </c>
      <c r="H112" t="s">
        <v>621</v>
      </c>
      <c r="I112" t="s">
        <v>622</v>
      </c>
      <c r="J112" t="s">
        <v>627</v>
      </c>
      <c r="K112">
        <v>1</v>
      </c>
      <c r="L112" s="59">
        <v>98600</v>
      </c>
      <c r="M112">
        <v>34900</v>
      </c>
      <c r="N112">
        <v>39850</v>
      </c>
      <c r="O112">
        <v>44850</v>
      </c>
      <c r="P112">
        <v>49800</v>
      </c>
      <c r="Q112">
        <v>53800</v>
      </c>
      <c r="R112">
        <v>57800</v>
      </c>
      <c r="S112">
        <v>61800</v>
      </c>
      <c r="T112">
        <v>65750</v>
      </c>
      <c r="U112">
        <v>20950</v>
      </c>
      <c r="V112">
        <v>23950</v>
      </c>
      <c r="W112">
        <v>26950</v>
      </c>
      <c r="X112">
        <v>30000</v>
      </c>
      <c r="Y112">
        <v>35140</v>
      </c>
      <c r="Z112">
        <v>40280</v>
      </c>
      <c r="AA112">
        <v>45420</v>
      </c>
      <c r="AB112">
        <v>50560</v>
      </c>
      <c r="AC112">
        <v>55800</v>
      </c>
      <c r="AD112">
        <v>63800</v>
      </c>
      <c r="AE112">
        <v>71750</v>
      </c>
      <c r="AF112">
        <v>79700</v>
      </c>
      <c r="AG112">
        <v>86100</v>
      </c>
      <c r="AH112">
        <v>92500</v>
      </c>
      <c r="AI112">
        <v>98850</v>
      </c>
      <c r="AJ112">
        <v>105250</v>
      </c>
    </row>
    <row r="113" spans="1:36" x14ac:dyDescent="0.25">
      <c r="A113" t="s">
        <v>1246</v>
      </c>
      <c r="B113" t="s">
        <v>628</v>
      </c>
      <c r="C113" t="s">
        <v>371</v>
      </c>
      <c r="D113" t="s">
        <v>372</v>
      </c>
      <c r="E113" t="s">
        <v>38</v>
      </c>
      <c r="F113" t="s">
        <v>619</v>
      </c>
      <c r="G113" t="s">
        <v>620</v>
      </c>
      <c r="H113" t="s">
        <v>621</v>
      </c>
      <c r="I113" t="s">
        <v>622</v>
      </c>
      <c r="J113" t="s">
        <v>629</v>
      </c>
      <c r="K113">
        <v>1</v>
      </c>
      <c r="L113" s="59">
        <v>98600</v>
      </c>
      <c r="M113">
        <v>34900</v>
      </c>
      <c r="N113">
        <v>39850</v>
      </c>
      <c r="O113">
        <v>44850</v>
      </c>
      <c r="P113">
        <v>49800</v>
      </c>
      <c r="Q113">
        <v>53800</v>
      </c>
      <c r="R113">
        <v>57800</v>
      </c>
      <c r="S113">
        <v>61800</v>
      </c>
      <c r="T113">
        <v>65750</v>
      </c>
      <c r="U113">
        <v>20950</v>
      </c>
      <c r="V113">
        <v>23950</v>
      </c>
      <c r="W113">
        <v>26950</v>
      </c>
      <c r="X113">
        <v>30000</v>
      </c>
      <c r="Y113">
        <v>35140</v>
      </c>
      <c r="Z113">
        <v>40280</v>
      </c>
      <c r="AA113">
        <v>45420</v>
      </c>
      <c r="AB113">
        <v>50560</v>
      </c>
      <c r="AC113">
        <v>55800</v>
      </c>
      <c r="AD113">
        <v>63800</v>
      </c>
      <c r="AE113">
        <v>71750</v>
      </c>
      <c r="AF113">
        <v>79700</v>
      </c>
      <c r="AG113">
        <v>86100</v>
      </c>
      <c r="AH113">
        <v>92500</v>
      </c>
      <c r="AI113">
        <v>98850</v>
      </c>
      <c r="AJ113">
        <v>105250</v>
      </c>
    </row>
    <row r="114" spans="1:36" x14ac:dyDescent="0.25">
      <c r="A114" t="s">
        <v>1247</v>
      </c>
      <c r="B114" t="s">
        <v>630</v>
      </c>
      <c r="C114" t="s">
        <v>371</v>
      </c>
      <c r="D114" t="s">
        <v>372</v>
      </c>
      <c r="E114" t="s">
        <v>38</v>
      </c>
      <c r="F114" t="s">
        <v>619</v>
      </c>
      <c r="G114" t="s">
        <v>620</v>
      </c>
      <c r="H114" t="s">
        <v>621</v>
      </c>
      <c r="I114" t="s">
        <v>622</v>
      </c>
      <c r="J114" t="s">
        <v>631</v>
      </c>
      <c r="K114">
        <v>1</v>
      </c>
      <c r="L114" s="59">
        <v>98600</v>
      </c>
      <c r="M114">
        <v>34900</v>
      </c>
      <c r="N114">
        <v>39850</v>
      </c>
      <c r="O114">
        <v>44850</v>
      </c>
      <c r="P114">
        <v>49800</v>
      </c>
      <c r="Q114">
        <v>53800</v>
      </c>
      <c r="R114">
        <v>57800</v>
      </c>
      <c r="S114">
        <v>61800</v>
      </c>
      <c r="T114">
        <v>65750</v>
      </c>
      <c r="U114">
        <v>20950</v>
      </c>
      <c r="V114">
        <v>23950</v>
      </c>
      <c r="W114">
        <v>26950</v>
      </c>
      <c r="X114">
        <v>30000</v>
      </c>
      <c r="Y114">
        <v>35140</v>
      </c>
      <c r="Z114">
        <v>40280</v>
      </c>
      <c r="AA114">
        <v>45420</v>
      </c>
      <c r="AB114">
        <v>50560</v>
      </c>
      <c r="AC114">
        <v>55800</v>
      </c>
      <c r="AD114">
        <v>63800</v>
      </c>
      <c r="AE114">
        <v>71750</v>
      </c>
      <c r="AF114">
        <v>79700</v>
      </c>
      <c r="AG114">
        <v>86100</v>
      </c>
      <c r="AH114">
        <v>92500</v>
      </c>
      <c r="AI114">
        <v>98850</v>
      </c>
      <c r="AJ114">
        <v>105250</v>
      </c>
    </row>
    <row r="115" spans="1:36" x14ac:dyDescent="0.25">
      <c r="A115" t="s">
        <v>1248</v>
      </c>
      <c r="B115" t="s">
        <v>632</v>
      </c>
      <c r="C115" t="s">
        <v>371</v>
      </c>
      <c r="D115" t="s">
        <v>372</v>
      </c>
      <c r="E115" t="s">
        <v>38</v>
      </c>
      <c r="F115" t="s">
        <v>619</v>
      </c>
      <c r="G115" t="s">
        <v>620</v>
      </c>
      <c r="H115" t="s">
        <v>621</v>
      </c>
      <c r="I115" t="s">
        <v>622</v>
      </c>
      <c r="J115" t="s">
        <v>633</v>
      </c>
      <c r="K115">
        <v>1</v>
      </c>
      <c r="L115" s="59">
        <v>98600</v>
      </c>
      <c r="M115">
        <v>34900</v>
      </c>
      <c r="N115">
        <v>39850</v>
      </c>
      <c r="O115">
        <v>44850</v>
      </c>
      <c r="P115">
        <v>49800</v>
      </c>
      <c r="Q115">
        <v>53800</v>
      </c>
      <c r="R115">
        <v>57800</v>
      </c>
      <c r="S115">
        <v>61800</v>
      </c>
      <c r="T115">
        <v>65750</v>
      </c>
      <c r="U115">
        <v>20950</v>
      </c>
      <c r="V115">
        <v>23950</v>
      </c>
      <c r="W115">
        <v>26950</v>
      </c>
      <c r="X115">
        <v>30000</v>
      </c>
      <c r="Y115">
        <v>35140</v>
      </c>
      <c r="Z115">
        <v>40280</v>
      </c>
      <c r="AA115">
        <v>45420</v>
      </c>
      <c r="AB115">
        <v>50560</v>
      </c>
      <c r="AC115">
        <v>55800</v>
      </c>
      <c r="AD115">
        <v>63800</v>
      </c>
      <c r="AE115">
        <v>71750</v>
      </c>
      <c r="AF115">
        <v>79700</v>
      </c>
      <c r="AG115">
        <v>86100</v>
      </c>
      <c r="AH115">
        <v>92500</v>
      </c>
      <c r="AI115">
        <v>98850</v>
      </c>
      <c r="AJ115">
        <v>105250</v>
      </c>
    </row>
    <row r="116" spans="1:36" x14ac:dyDescent="0.25">
      <c r="A116" t="s">
        <v>1249</v>
      </c>
      <c r="B116" t="s">
        <v>634</v>
      </c>
      <c r="C116" t="s">
        <v>371</v>
      </c>
      <c r="D116" t="s">
        <v>372</v>
      </c>
      <c r="E116" t="s">
        <v>38</v>
      </c>
      <c r="F116" t="s">
        <v>619</v>
      </c>
      <c r="G116" t="s">
        <v>620</v>
      </c>
      <c r="H116" t="s">
        <v>621</v>
      </c>
      <c r="I116" t="s">
        <v>622</v>
      </c>
      <c r="J116" t="s">
        <v>635</v>
      </c>
      <c r="K116">
        <v>1</v>
      </c>
      <c r="L116" s="59">
        <v>98600</v>
      </c>
      <c r="M116">
        <v>34900</v>
      </c>
      <c r="N116">
        <v>39850</v>
      </c>
      <c r="O116">
        <v>44850</v>
      </c>
      <c r="P116">
        <v>49800</v>
      </c>
      <c r="Q116">
        <v>53800</v>
      </c>
      <c r="R116">
        <v>57800</v>
      </c>
      <c r="S116">
        <v>61800</v>
      </c>
      <c r="T116">
        <v>65750</v>
      </c>
      <c r="U116">
        <v>20950</v>
      </c>
      <c r="V116">
        <v>23950</v>
      </c>
      <c r="W116">
        <v>26950</v>
      </c>
      <c r="X116">
        <v>30000</v>
      </c>
      <c r="Y116">
        <v>35140</v>
      </c>
      <c r="Z116">
        <v>40280</v>
      </c>
      <c r="AA116">
        <v>45420</v>
      </c>
      <c r="AB116">
        <v>50560</v>
      </c>
      <c r="AC116">
        <v>55800</v>
      </c>
      <c r="AD116">
        <v>63800</v>
      </c>
      <c r="AE116">
        <v>71750</v>
      </c>
      <c r="AF116">
        <v>79700</v>
      </c>
      <c r="AG116">
        <v>86100</v>
      </c>
      <c r="AH116">
        <v>92500</v>
      </c>
      <c r="AI116">
        <v>98850</v>
      </c>
      <c r="AJ116">
        <v>105250</v>
      </c>
    </row>
    <row r="117" spans="1:36" x14ac:dyDescent="0.25">
      <c r="A117" t="s">
        <v>1250</v>
      </c>
      <c r="B117" t="s">
        <v>636</v>
      </c>
      <c r="C117" t="s">
        <v>371</v>
      </c>
      <c r="D117" t="s">
        <v>372</v>
      </c>
      <c r="E117" t="s">
        <v>38</v>
      </c>
      <c r="F117" t="s">
        <v>619</v>
      </c>
      <c r="G117" t="s">
        <v>620</v>
      </c>
      <c r="H117" t="s">
        <v>621</v>
      </c>
      <c r="I117" t="s">
        <v>622</v>
      </c>
      <c r="J117" t="s">
        <v>637</v>
      </c>
      <c r="K117">
        <v>1</v>
      </c>
      <c r="L117" s="59">
        <v>98600</v>
      </c>
      <c r="M117">
        <v>34900</v>
      </c>
      <c r="N117">
        <v>39850</v>
      </c>
      <c r="O117">
        <v>44850</v>
      </c>
      <c r="P117">
        <v>49800</v>
      </c>
      <c r="Q117">
        <v>53800</v>
      </c>
      <c r="R117">
        <v>57800</v>
      </c>
      <c r="S117">
        <v>61800</v>
      </c>
      <c r="T117">
        <v>65750</v>
      </c>
      <c r="U117">
        <v>20950</v>
      </c>
      <c r="V117">
        <v>23950</v>
      </c>
      <c r="W117">
        <v>26950</v>
      </c>
      <c r="X117">
        <v>30000</v>
      </c>
      <c r="Y117">
        <v>35140</v>
      </c>
      <c r="Z117">
        <v>40280</v>
      </c>
      <c r="AA117">
        <v>45420</v>
      </c>
      <c r="AB117">
        <v>50560</v>
      </c>
      <c r="AC117">
        <v>55800</v>
      </c>
      <c r="AD117">
        <v>63800</v>
      </c>
      <c r="AE117">
        <v>71750</v>
      </c>
      <c r="AF117">
        <v>79700</v>
      </c>
      <c r="AG117">
        <v>86100</v>
      </c>
      <c r="AH117">
        <v>92500</v>
      </c>
      <c r="AI117">
        <v>98850</v>
      </c>
      <c r="AJ117">
        <v>105250</v>
      </c>
    </row>
    <row r="118" spans="1:36" x14ac:dyDescent="0.25">
      <c r="A118" t="s">
        <v>1251</v>
      </c>
      <c r="B118" t="s">
        <v>638</v>
      </c>
      <c r="C118" t="s">
        <v>371</v>
      </c>
      <c r="D118" t="s">
        <v>372</v>
      </c>
      <c r="E118" t="s">
        <v>38</v>
      </c>
      <c r="F118" t="s">
        <v>619</v>
      </c>
      <c r="G118" t="s">
        <v>620</v>
      </c>
      <c r="H118" t="s">
        <v>621</v>
      </c>
      <c r="I118" t="s">
        <v>622</v>
      </c>
      <c r="J118" t="s">
        <v>639</v>
      </c>
      <c r="K118">
        <v>1</v>
      </c>
      <c r="L118" s="59">
        <v>98600</v>
      </c>
      <c r="M118">
        <v>34900</v>
      </c>
      <c r="N118">
        <v>39850</v>
      </c>
      <c r="O118">
        <v>44850</v>
      </c>
      <c r="P118">
        <v>49800</v>
      </c>
      <c r="Q118">
        <v>53800</v>
      </c>
      <c r="R118">
        <v>57800</v>
      </c>
      <c r="S118">
        <v>61800</v>
      </c>
      <c r="T118">
        <v>65750</v>
      </c>
      <c r="U118">
        <v>20950</v>
      </c>
      <c r="V118">
        <v>23950</v>
      </c>
      <c r="W118">
        <v>26950</v>
      </c>
      <c r="X118">
        <v>30000</v>
      </c>
      <c r="Y118">
        <v>35140</v>
      </c>
      <c r="Z118">
        <v>40280</v>
      </c>
      <c r="AA118">
        <v>45420</v>
      </c>
      <c r="AB118">
        <v>50560</v>
      </c>
      <c r="AC118">
        <v>55800</v>
      </c>
      <c r="AD118">
        <v>63800</v>
      </c>
      <c r="AE118">
        <v>71750</v>
      </c>
      <c r="AF118">
        <v>79700</v>
      </c>
      <c r="AG118">
        <v>86100</v>
      </c>
      <c r="AH118">
        <v>92500</v>
      </c>
      <c r="AI118">
        <v>98850</v>
      </c>
      <c r="AJ118">
        <v>105250</v>
      </c>
    </row>
    <row r="119" spans="1:36" x14ac:dyDescent="0.25">
      <c r="A119" t="s">
        <v>1461</v>
      </c>
      <c r="B119" t="s">
        <v>640</v>
      </c>
      <c r="C119" t="s">
        <v>371</v>
      </c>
      <c r="D119" t="s">
        <v>372</v>
      </c>
      <c r="E119" t="s">
        <v>38</v>
      </c>
      <c r="F119" t="s">
        <v>619</v>
      </c>
      <c r="G119" t="s">
        <v>620</v>
      </c>
      <c r="H119" t="s">
        <v>621</v>
      </c>
      <c r="I119" t="s">
        <v>622</v>
      </c>
      <c r="J119" t="s">
        <v>641</v>
      </c>
      <c r="K119">
        <v>1</v>
      </c>
      <c r="L119" s="59">
        <v>98600</v>
      </c>
      <c r="M119">
        <v>34900</v>
      </c>
      <c r="N119">
        <v>39850</v>
      </c>
      <c r="O119">
        <v>44850</v>
      </c>
      <c r="P119">
        <v>49800</v>
      </c>
      <c r="Q119">
        <v>53800</v>
      </c>
      <c r="R119">
        <v>57800</v>
      </c>
      <c r="S119">
        <v>61800</v>
      </c>
      <c r="T119">
        <v>65750</v>
      </c>
      <c r="U119">
        <v>20950</v>
      </c>
      <c r="V119">
        <v>23950</v>
      </c>
      <c r="W119">
        <v>26950</v>
      </c>
      <c r="X119">
        <v>30000</v>
      </c>
      <c r="Y119">
        <v>35140</v>
      </c>
      <c r="Z119">
        <v>40280</v>
      </c>
      <c r="AA119">
        <v>45420</v>
      </c>
      <c r="AB119">
        <v>50560</v>
      </c>
      <c r="AC119">
        <v>55800</v>
      </c>
      <c r="AD119">
        <v>63800</v>
      </c>
      <c r="AE119">
        <v>71750</v>
      </c>
      <c r="AF119">
        <v>79700</v>
      </c>
      <c r="AG119">
        <v>86100</v>
      </c>
      <c r="AH119">
        <v>92500</v>
      </c>
      <c r="AI119">
        <v>98850</v>
      </c>
      <c r="AJ119">
        <v>105250</v>
      </c>
    </row>
    <row r="120" spans="1:36" x14ac:dyDescent="0.25">
      <c r="A120" t="s">
        <v>1252</v>
      </c>
      <c r="B120" t="s">
        <v>642</v>
      </c>
      <c r="C120" t="s">
        <v>371</v>
      </c>
      <c r="D120" t="s">
        <v>372</v>
      </c>
      <c r="E120" t="s">
        <v>38</v>
      </c>
      <c r="F120" t="s">
        <v>619</v>
      </c>
      <c r="G120" t="s">
        <v>620</v>
      </c>
      <c r="H120" t="s">
        <v>621</v>
      </c>
      <c r="I120" t="s">
        <v>622</v>
      </c>
      <c r="J120" t="s">
        <v>643</v>
      </c>
      <c r="K120">
        <v>1</v>
      </c>
      <c r="L120" s="59">
        <v>98600</v>
      </c>
      <c r="M120">
        <v>34900</v>
      </c>
      <c r="N120">
        <v>39850</v>
      </c>
      <c r="O120">
        <v>44850</v>
      </c>
      <c r="P120">
        <v>49800</v>
      </c>
      <c r="Q120">
        <v>53800</v>
      </c>
      <c r="R120">
        <v>57800</v>
      </c>
      <c r="S120">
        <v>61800</v>
      </c>
      <c r="T120">
        <v>65750</v>
      </c>
      <c r="U120">
        <v>20950</v>
      </c>
      <c r="V120">
        <v>23950</v>
      </c>
      <c r="W120">
        <v>26950</v>
      </c>
      <c r="X120">
        <v>30000</v>
      </c>
      <c r="Y120">
        <v>35140</v>
      </c>
      <c r="Z120">
        <v>40280</v>
      </c>
      <c r="AA120">
        <v>45420</v>
      </c>
      <c r="AB120">
        <v>50560</v>
      </c>
      <c r="AC120">
        <v>55800</v>
      </c>
      <c r="AD120">
        <v>63800</v>
      </c>
      <c r="AE120">
        <v>71750</v>
      </c>
      <c r="AF120">
        <v>79700</v>
      </c>
      <c r="AG120">
        <v>86100</v>
      </c>
      <c r="AH120">
        <v>92500</v>
      </c>
      <c r="AI120">
        <v>98850</v>
      </c>
      <c r="AJ120">
        <v>105250</v>
      </c>
    </row>
    <row r="121" spans="1:36" x14ac:dyDescent="0.25">
      <c r="A121" t="s">
        <v>1253</v>
      </c>
      <c r="B121" t="s">
        <v>644</v>
      </c>
      <c r="C121" t="s">
        <v>371</v>
      </c>
      <c r="D121" t="s">
        <v>372</v>
      </c>
      <c r="E121" t="s">
        <v>38</v>
      </c>
      <c r="F121" t="s">
        <v>619</v>
      </c>
      <c r="G121" t="s">
        <v>620</v>
      </c>
      <c r="H121" t="s">
        <v>621</v>
      </c>
      <c r="I121" t="s">
        <v>622</v>
      </c>
      <c r="J121" t="s">
        <v>645</v>
      </c>
      <c r="K121">
        <v>1</v>
      </c>
      <c r="L121" s="59">
        <v>98600</v>
      </c>
      <c r="M121">
        <v>34900</v>
      </c>
      <c r="N121">
        <v>39850</v>
      </c>
      <c r="O121">
        <v>44850</v>
      </c>
      <c r="P121">
        <v>49800</v>
      </c>
      <c r="Q121">
        <v>53800</v>
      </c>
      <c r="R121">
        <v>57800</v>
      </c>
      <c r="S121">
        <v>61800</v>
      </c>
      <c r="T121">
        <v>65750</v>
      </c>
      <c r="U121">
        <v>20950</v>
      </c>
      <c r="V121">
        <v>23950</v>
      </c>
      <c r="W121">
        <v>26950</v>
      </c>
      <c r="X121">
        <v>30000</v>
      </c>
      <c r="Y121">
        <v>35140</v>
      </c>
      <c r="Z121">
        <v>40280</v>
      </c>
      <c r="AA121">
        <v>45420</v>
      </c>
      <c r="AB121">
        <v>50560</v>
      </c>
      <c r="AC121">
        <v>55800</v>
      </c>
      <c r="AD121">
        <v>63800</v>
      </c>
      <c r="AE121">
        <v>71750</v>
      </c>
      <c r="AF121">
        <v>79700</v>
      </c>
      <c r="AG121">
        <v>86100</v>
      </c>
      <c r="AH121">
        <v>92500</v>
      </c>
      <c r="AI121">
        <v>98850</v>
      </c>
      <c r="AJ121">
        <v>105250</v>
      </c>
    </row>
    <row r="122" spans="1:36" x14ac:dyDescent="0.25">
      <c r="A122" t="s">
        <v>1254</v>
      </c>
      <c r="B122" t="s">
        <v>646</v>
      </c>
      <c r="C122" t="s">
        <v>371</v>
      </c>
      <c r="D122" t="s">
        <v>372</v>
      </c>
      <c r="E122" t="s">
        <v>38</v>
      </c>
      <c r="F122" t="s">
        <v>619</v>
      </c>
      <c r="G122" t="s">
        <v>620</v>
      </c>
      <c r="H122" t="s">
        <v>621</v>
      </c>
      <c r="I122" t="s">
        <v>622</v>
      </c>
      <c r="J122" t="s">
        <v>647</v>
      </c>
      <c r="K122">
        <v>1</v>
      </c>
      <c r="L122" s="59">
        <v>98600</v>
      </c>
      <c r="M122">
        <v>34900</v>
      </c>
      <c r="N122">
        <v>39850</v>
      </c>
      <c r="O122">
        <v>44850</v>
      </c>
      <c r="P122">
        <v>49800</v>
      </c>
      <c r="Q122">
        <v>53800</v>
      </c>
      <c r="R122">
        <v>57800</v>
      </c>
      <c r="S122">
        <v>61800</v>
      </c>
      <c r="T122">
        <v>65750</v>
      </c>
      <c r="U122">
        <v>20950</v>
      </c>
      <c r="V122">
        <v>23950</v>
      </c>
      <c r="W122">
        <v>26950</v>
      </c>
      <c r="X122">
        <v>30000</v>
      </c>
      <c r="Y122">
        <v>35140</v>
      </c>
      <c r="Z122">
        <v>40280</v>
      </c>
      <c r="AA122">
        <v>45420</v>
      </c>
      <c r="AB122">
        <v>50560</v>
      </c>
      <c r="AC122">
        <v>55800</v>
      </c>
      <c r="AD122">
        <v>63800</v>
      </c>
      <c r="AE122">
        <v>71750</v>
      </c>
      <c r="AF122">
        <v>79700</v>
      </c>
      <c r="AG122">
        <v>86100</v>
      </c>
      <c r="AH122">
        <v>92500</v>
      </c>
      <c r="AI122">
        <v>98850</v>
      </c>
      <c r="AJ122">
        <v>105250</v>
      </c>
    </row>
    <row r="123" spans="1:36" x14ac:dyDescent="0.25">
      <c r="A123" t="s">
        <v>1255</v>
      </c>
      <c r="B123" t="s">
        <v>648</v>
      </c>
      <c r="C123" t="s">
        <v>371</v>
      </c>
      <c r="D123" t="s">
        <v>372</v>
      </c>
      <c r="E123" t="s">
        <v>38</v>
      </c>
      <c r="F123" t="s">
        <v>619</v>
      </c>
      <c r="G123" t="s">
        <v>620</v>
      </c>
      <c r="H123" t="s">
        <v>621</v>
      </c>
      <c r="I123" t="s">
        <v>622</v>
      </c>
      <c r="J123" t="s">
        <v>649</v>
      </c>
      <c r="K123">
        <v>1</v>
      </c>
      <c r="L123" s="59">
        <v>98600</v>
      </c>
      <c r="M123">
        <v>34900</v>
      </c>
      <c r="N123">
        <v>39850</v>
      </c>
      <c r="O123">
        <v>44850</v>
      </c>
      <c r="P123">
        <v>49800</v>
      </c>
      <c r="Q123">
        <v>53800</v>
      </c>
      <c r="R123">
        <v>57800</v>
      </c>
      <c r="S123">
        <v>61800</v>
      </c>
      <c r="T123">
        <v>65750</v>
      </c>
      <c r="U123">
        <v>20950</v>
      </c>
      <c r="V123">
        <v>23950</v>
      </c>
      <c r="W123">
        <v>26950</v>
      </c>
      <c r="X123">
        <v>30000</v>
      </c>
      <c r="Y123">
        <v>35140</v>
      </c>
      <c r="Z123">
        <v>40280</v>
      </c>
      <c r="AA123">
        <v>45420</v>
      </c>
      <c r="AB123">
        <v>50560</v>
      </c>
      <c r="AC123">
        <v>55800</v>
      </c>
      <c r="AD123">
        <v>63800</v>
      </c>
      <c r="AE123">
        <v>71750</v>
      </c>
      <c r="AF123">
        <v>79700</v>
      </c>
      <c r="AG123">
        <v>86100</v>
      </c>
      <c r="AH123">
        <v>92500</v>
      </c>
      <c r="AI123">
        <v>98850</v>
      </c>
      <c r="AJ123">
        <v>105250</v>
      </c>
    </row>
    <row r="124" spans="1:36" x14ac:dyDescent="0.25">
      <c r="A124" t="s">
        <v>1256</v>
      </c>
      <c r="B124" t="s">
        <v>650</v>
      </c>
      <c r="C124" t="s">
        <v>371</v>
      </c>
      <c r="D124" t="s">
        <v>372</v>
      </c>
      <c r="E124" t="s">
        <v>38</v>
      </c>
      <c r="F124" t="s">
        <v>619</v>
      </c>
      <c r="G124" t="s">
        <v>620</v>
      </c>
      <c r="H124" t="s">
        <v>621</v>
      </c>
      <c r="I124" t="s">
        <v>622</v>
      </c>
      <c r="J124" t="s">
        <v>651</v>
      </c>
      <c r="K124">
        <v>1</v>
      </c>
      <c r="L124" s="59">
        <v>98600</v>
      </c>
      <c r="M124">
        <v>34900</v>
      </c>
      <c r="N124">
        <v>39850</v>
      </c>
      <c r="O124">
        <v>44850</v>
      </c>
      <c r="P124">
        <v>49800</v>
      </c>
      <c r="Q124">
        <v>53800</v>
      </c>
      <c r="R124">
        <v>57800</v>
      </c>
      <c r="S124">
        <v>61800</v>
      </c>
      <c r="T124">
        <v>65750</v>
      </c>
      <c r="U124">
        <v>20950</v>
      </c>
      <c r="V124">
        <v>23950</v>
      </c>
      <c r="W124">
        <v>26950</v>
      </c>
      <c r="X124">
        <v>30000</v>
      </c>
      <c r="Y124">
        <v>35140</v>
      </c>
      <c r="Z124">
        <v>40280</v>
      </c>
      <c r="AA124">
        <v>45420</v>
      </c>
      <c r="AB124">
        <v>50560</v>
      </c>
      <c r="AC124">
        <v>55800</v>
      </c>
      <c r="AD124">
        <v>63800</v>
      </c>
      <c r="AE124">
        <v>71750</v>
      </c>
      <c r="AF124">
        <v>79700</v>
      </c>
      <c r="AG124">
        <v>86100</v>
      </c>
      <c r="AH124">
        <v>92500</v>
      </c>
      <c r="AI124">
        <v>98850</v>
      </c>
      <c r="AJ124">
        <v>105250</v>
      </c>
    </row>
    <row r="125" spans="1:36" x14ac:dyDescent="0.25">
      <c r="A125" t="s">
        <v>1257</v>
      </c>
      <c r="B125" t="s">
        <v>652</v>
      </c>
      <c r="C125" t="s">
        <v>371</v>
      </c>
      <c r="D125" t="s">
        <v>372</v>
      </c>
      <c r="E125" t="s">
        <v>38</v>
      </c>
      <c r="F125" t="s">
        <v>619</v>
      </c>
      <c r="G125" t="s">
        <v>620</v>
      </c>
      <c r="H125" t="s">
        <v>621</v>
      </c>
      <c r="I125" t="s">
        <v>622</v>
      </c>
      <c r="J125" t="s">
        <v>653</v>
      </c>
      <c r="K125">
        <v>1</v>
      </c>
      <c r="L125" s="59">
        <v>98600</v>
      </c>
      <c r="M125">
        <v>34900</v>
      </c>
      <c r="N125">
        <v>39850</v>
      </c>
      <c r="O125">
        <v>44850</v>
      </c>
      <c r="P125">
        <v>49800</v>
      </c>
      <c r="Q125">
        <v>53800</v>
      </c>
      <c r="R125">
        <v>57800</v>
      </c>
      <c r="S125">
        <v>61800</v>
      </c>
      <c r="T125">
        <v>65750</v>
      </c>
      <c r="U125">
        <v>20950</v>
      </c>
      <c r="V125">
        <v>23950</v>
      </c>
      <c r="W125">
        <v>26950</v>
      </c>
      <c r="X125">
        <v>30000</v>
      </c>
      <c r="Y125">
        <v>35140</v>
      </c>
      <c r="Z125">
        <v>40280</v>
      </c>
      <c r="AA125">
        <v>45420</v>
      </c>
      <c r="AB125">
        <v>50560</v>
      </c>
      <c r="AC125">
        <v>55800</v>
      </c>
      <c r="AD125">
        <v>63800</v>
      </c>
      <c r="AE125">
        <v>71750</v>
      </c>
      <c r="AF125">
        <v>79700</v>
      </c>
      <c r="AG125">
        <v>86100</v>
      </c>
      <c r="AH125">
        <v>92500</v>
      </c>
      <c r="AI125">
        <v>98850</v>
      </c>
      <c r="AJ125">
        <v>105250</v>
      </c>
    </row>
    <row r="126" spans="1:36" x14ac:dyDescent="0.25">
      <c r="A126" t="s">
        <v>1258</v>
      </c>
      <c r="B126" t="s">
        <v>654</v>
      </c>
      <c r="C126" t="s">
        <v>371</v>
      </c>
      <c r="D126" t="s">
        <v>372</v>
      </c>
      <c r="E126" t="s">
        <v>38</v>
      </c>
      <c r="F126" t="s">
        <v>619</v>
      </c>
      <c r="G126" t="s">
        <v>620</v>
      </c>
      <c r="H126" t="s">
        <v>621</v>
      </c>
      <c r="I126" t="s">
        <v>622</v>
      </c>
      <c r="J126" t="s">
        <v>655</v>
      </c>
      <c r="K126">
        <v>1</v>
      </c>
      <c r="L126" s="59">
        <v>98600</v>
      </c>
      <c r="M126">
        <v>34900</v>
      </c>
      <c r="N126">
        <v>39850</v>
      </c>
      <c r="O126">
        <v>44850</v>
      </c>
      <c r="P126">
        <v>49800</v>
      </c>
      <c r="Q126">
        <v>53800</v>
      </c>
      <c r="R126">
        <v>57800</v>
      </c>
      <c r="S126">
        <v>61800</v>
      </c>
      <c r="T126">
        <v>65750</v>
      </c>
      <c r="U126">
        <v>20950</v>
      </c>
      <c r="V126">
        <v>23950</v>
      </c>
      <c r="W126">
        <v>26950</v>
      </c>
      <c r="X126">
        <v>30000</v>
      </c>
      <c r="Y126">
        <v>35140</v>
      </c>
      <c r="Z126">
        <v>40280</v>
      </c>
      <c r="AA126">
        <v>45420</v>
      </c>
      <c r="AB126">
        <v>50560</v>
      </c>
      <c r="AC126">
        <v>55800</v>
      </c>
      <c r="AD126">
        <v>63800</v>
      </c>
      <c r="AE126">
        <v>71750</v>
      </c>
      <c r="AF126">
        <v>79700</v>
      </c>
      <c r="AG126">
        <v>86100</v>
      </c>
      <c r="AH126">
        <v>92500</v>
      </c>
      <c r="AI126">
        <v>98850</v>
      </c>
      <c r="AJ126">
        <v>105250</v>
      </c>
    </row>
    <row r="127" spans="1:36" x14ac:dyDescent="0.25">
      <c r="A127" t="s">
        <v>1259</v>
      </c>
      <c r="B127" t="s">
        <v>656</v>
      </c>
      <c r="C127" t="s">
        <v>371</v>
      </c>
      <c r="D127" t="s">
        <v>372</v>
      </c>
      <c r="E127" t="s">
        <v>38</v>
      </c>
      <c r="F127" t="s">
        <v>619</v>
      </c>
      <c r="G127" t="s">
        <v>620</v>
      </c>
      <c r="H127" t="s">
        <v>621</v>
      </c>
      <c r="I127" t="s">
        <v>622</v>
      </c>
      <c r="J127" t="s">
        <v>657</v>
      </c>
      <c r="K127">
        <v>1</v>
      </c>
      <c r="L127" s="59">
        <v>98600</v>
      </c>
      <c r="M127">
        <v>34900</v>
      </c>
      <c r="N127">
        <v>39850</v>
      </c>
      <c r="O127">
        <v>44850</v>
      </c>
      <c r="P127">
        <v>49800</v>
      </c>
      <c r="Q127">
        <v>53800</v>
      </c>
      <c r="R127">
        <v>57800</v>
      </c>
      <c r="S127">
        <v>61800</v>
      </c>
      <c r="T127">
        <v>65750</v>
      </c>
      <c r="U127">
        <v>20950</v>
      </c>
      <c r="V127">
        <v>23950</v>
      </c>
      <c r="W127">
        <v>26950</v>
      </c>
      <c r="X127">
        <v>30000</v>
      </c>
      <c r="Y127">
        <v>35140</v>
      </c>
      <c r="Z127">
        <v>40280</v>
      </c>
      <c r="AA127">
        <v>45420</v>
      </c>
      <c r="AB127">
        <v>50560</v>
      </c>
      <c r="AC127">
        <v>55800</v>
      </c>
      <c r="AD127">
        <v>63800</v>
      </c>
      <c r="AE127">
        <v>71750</v>
      </c>
      <c r="AF127">
        <v>79700</v>
      </c>
      <c r="AG127">
        <v>86100</v>
      </c>
      <c r="AH127">
        <v>92500</v>
      </c>
      <c r="AI127">
        <v>98850</v>
      </c>
      <c r="AJ127">
        <v>105250</v>
      </c>
    </row>
    <row r="128" spans="1:36" x14ac:dyDescent="0.25">
      <c r="A128" t="s">
        <v>1260</v>
      </c>
      <c r="B128" t="s">
        <v>658</v>
      </c>
      <c r="C128" t="s">
        <v>371</v>
      </c>
      <c r="D128" t="s">
        <v>372</v>
      </c>
      <c r="E128" t="s">
        <v>38</v>
      </c>
      <c r="F128" t="s">
        <v>619</v>
      </c>
      <c r="G128" t="s">
        <v>620</v>
      </c>
      <c r="H128" t="s">
        <v>621</v>
      </c>
      <c r="I128" t="s">
        <v>622</v>
      </c>
      <c r="J128" t="s">
        <v>659</v>
      </c>
      <c r="K128">
        <v>1</v>
      </c>
      <c r="L128" s="59">
        <v>98600</v>
      </c>
      <c r="M128">
        <v>34900</v>
      </c>
      <c r="N128">
        <v>39850</v>
      </c>
      <c r="O128">
        <v>44850</v>
      </c>
      <c r="P128">
        <v>49800</v>
      </c>
      <c r="Q128">
        <v>53800</v>
      </c>
      <c r="R128">
        <v>57800</v>
      </c>
      <c r="S128">
        <v>61800</v>
      </c>
      <c r="T128">
        <v>65750</v>
      </c>
      <c r="U128">
        <v>20950</v>
      </c>
      <c r="V128">
        <v>23950</v>
      </c>
      <c r="W128">
        <v>26950</v>
      </c>
      <c r="X128">
        <v>30000</v>
      </c>
      <c r="Y128">
        <v>35140</v>
      </c>
      <c r="Z128">
        <v>40280</v>
      </c>
      <c r="AA128">
        <v>45420</v>
      </c>
      <c r="AB128">
        <v>50560</v>
      </c>
      <c r="AC128">
        <v>55800</v>
      </c>
      <c r="AD128">
        <v>63800</v>
      </c>
      <c r="AE128">
        <v>71750</v>
      </c>
      <c r="AF128">
        <v>79700</v>
      </c>
      <c r="AG128">
        <v>86100</v>
      </c>
      <c r="AH128">
        <v>92500</v>
      </c>
      <c r="AI128">
        <v>98850</v>
      </c>
      <c r="AJ128">
        <v>105250</v>
      </c>
    </row>
    <row r="129" spans="1:36" x14ac:dyDescent="0.25">
      <c r="A129" t="s">
        <v>1261</v>
      </c>
      <c r="B129" t="s">
        <v>660</v>
      </c>
      <c r="C129" t="s">
        <v>371</v>
      </c>
      <c r="D129" t="s">
        <v>372</v>
      </c>
      <c r="E129" t="s">
        <v>38</v>
      </c>
      <c r="F129" t="s">
        <v>619</v>
      </c>
      <c r="G129" t="s">
        <v>620</v>
      </c>
      <c r="H129" t="s">
        <v>621</v>
      </c>
      <c r="I129" t="s">
        <v>622</v>
      </c>
      <c r="J129" t="s">
        <v>661</v>
      </c>
      <c r="K129">
        <v>1</v>
      </c>
      <c r="L129" s="59">
        <v>98600</v>
      </c>
      <c r="M129">
        <v>34900</v>
      </c>
      <c r="N129">
        <v>39850</v>
      </c>
      <c r="O129">
        <v>44850</v>
      </c>
      <c r="P129">
        <v>49800</v>
      </c>
      <c r="Q129">
        <v>53800</v>
      </c>
      <c r="R129">
        <v>57800</v>
      </c>
      <c r="S129">
        <v>61800</v>
      </c>
      <c r="T129">
        <v>65750</v>
      </c>
      <c r="U129">
        <v>20950</v>
      </c>
      <c r="V129">
        <v>23950</v>
      </c>
      <c r="W129">
        <v>26950</v>
      </c>
      <c r="X129">
        <v>30000</v>
      </c>
      <c r="Y129">
        <v>35140</v>
      </c>
      <c r="Z129">
        <v>40280</v>
      </c>
      <c r="AA129">
        <v>45420</v>
      </c>
      <c r="AB129">
        <v>50560</v>
      </c>
      <c r="AC129">
        <v>55800</v>
      </c>
      <c r="AD129">
        <v>63800</v>
      </c>
      <c r="AE129">
        <v>71750</v>
      </c>
      <c r="AF129">
        <v>79700</v>
      </c>
      <c r="AG129">
        <v>86100</v>
      </c>
      <c r="AH129">
        <v>92500</v>
      </c>
      <c r="AI129">
        <v>98850</v>
      </c>
      <c r="AJ129">
        <v>105250</v>
      </c>
    </row>
    <row r="130" spans="1:36" x14ac:dyDescent="0.25">
      <c r="A130" t="s">
        <v>1262</v>
      </c>
      <c r="B130" t="s">
        <v>662</v>
      </c>
      <c r="C130" t="s">
        <v>371</v>
      </c>
      <c r="D130" t="s">
        <v>372</v>
      </c>
      <c r="E130" t="s">
        <v>38</v>
      </c>
      <c r="F130" t="s">
        <v>619</v>
      </c>
      <c r="G130" t="s">
        <v>620</v>
      </c>
      <c r="H130" t="s">
        <v>621</v>
      </c>
      <c r="I130" t="s">
        <v>622</v>
      </c>
      <c r="J130" t="s">
        <v>663</v>
      </c>
      <c r="K130">
        <v>1</v>
      </c>
      <c r="L130" s="59">
        <v>98600</v>
      </c>
      <c r="M130">
        <v>34900</v>
      </c>
      <c r="N130">
        <v>39850</v>
      </c>
      <c r="O130">
        <v>44850</v>
      </c>
      <c r="P130">
        <v>49800</v>
      </c>
      <c r="Q130">
        <v>53800</v>
      </c>
      <c r="R130">
        <v>57800</v>
      </c>
      <c r="S130">
        <v>61800</v>
      </c>
      <c r="T130">
        <v>65750</v>
      </c>
      <c r="U130">
        <v>20950</v>
      </c>
      <c r="V130">
        <v>23950</v>
      </c>
      <c r="W130">
        <v>26950</v>
      </c>
      <c r="X130">
        <v>30000</v>
      </c>
      <c r="Y130">
        <v>35140</v>
      </c>
      <c r="Z130">
        <v>40280</v>
      </c>
      <c r="AA130">
        <v>45420</v>
      </c>
      <c r="AB130">
        <v>50560</v>
      </c>
      <c r="AC130">
        <v>55800</v>
      </c>
      <c r="AD130">
        <v>63800</v>
      </c>
      <c r="AE130">
        <v>71750</v>
      </c>
      <c r="AF130">
        <v>79700</v>
      </c>
      <c r="AG130">
        <v>86100</v>
      </c>
      <c r="AH130">
        <v>92500</v>
      </c>
      <c r="AI130">
        <v>98850</v>
      </c>
      <c r="AJ130">
        <v>105250</v>
      </c>
    </row>
    <row r="131" spans="1:36" x14ac:dyDescent="0.25">
      <c r="A131" t="s">
        <v>1263</v>
      </c>
      <c r="B131" t="s">
        <v>664</v>
      </c>
      <c r="C131" t="s">
        <v>371</v>
      </c>
      <c r="D131" t="s">
        <v>372</v>
      </c>
      <c r="E131" t="s">
        <v>38</v>
      </c>
      <c r="F131" t="s">
        <v>619</v>
      </c>
      <c r="G131" t="s">
        <v>620</v>
      </c>
      <c r="H131" t="s">
        <v>621</v>
      </c>
      <c r="I131" t="s">
        <v>622</v>
      </c>
      <c r="J131" t="s">
        <v>665</v>
      </c>
      <c r="K131">
        <v>1</v>
      </c>
      <c r="L131" s="59">
        <v>98600</v>
      </c>
      <c r="M131">
        <v>34900</v>
      </c>
      <c r="N131">
        <v>39850</v>
      </c>
      <c r="O131">
        <v>44850</v>
      </c>
      <c r="P131">
        <v>49800</v>
      </c>
      <c r="Q131">
        <v>53800</v>
      </c>
      <c r="R131">
        <v>57800</v>
      </c>
      <c r="S131">
        <v>61800</v>
      </c>
      <c r="T131">
        <v>65750</v>
      </c>
      <c r="U131">
        <v>20950</v>
      </c>
      <c r="V131">
        <v>23950</v>
      </c>
      <c r="W131">
        <v>26950</v>
      </c>
      <c r="X131">
        <v>30000</v>
      </c>
      <c r="Y131">
        <v>35140</v>
      </c>
      <c r="Z131">
        <v>40280</v>
      </c>
      <c r="AA131">
        <v>45420</v>
      </c>
      <c r="AB131">
        <v>50560</v>
      </c>
      <c r="AC131">
        <v>55800</v>
      </c>
      <c r="AD131">
        <v>63800</v>
      </c>
      <c r="AE131">
        <v>71750</v>
      </c>
      <c r="AF131">
        <v>79700</v>
      </c>
      <c r="AG131">
        <v>86100</v>
      </c>
      <c r="AH131">
        <v>92500</v>
      </c>
      <c r="AI131">
        <v>98850</v>
      </c>
      <c r="AJ131">
        <v>105250</v>
      </c>
    </row>
    <row r="132" spans="1:36" x14ac:dyDescent="0.25">
      <c r="A132" t="s">
        <v>1264</v>
      </c>
      <c r="B132" t="s">
        <v>666</v>
      </c>
      <c r="C132" t="s">
        <v>371</v>
      </c>
      <c r="D132" t="s">
        <v>372</v>
      </c>
      <c r="E132" t="s">
        <v>38</v>
      </c>
      <c r="F132" t="s">
        <v>619</v>
      </c>
      <c r="G132" t="s">
        <v>620</v>
      </c>
      <c r="H132" t="s">
        <v>621</v>
      </c>
      <c r="I132" t="s">
        <v>622</v>
      </c>
      <c r="J132" t="s">
        <v>667</v>
      </c>
      <c r="K132">
        <v>1</v>
      </c>
      <c r="L132" s="59">
        <v>98600</v>
      </c>
      <c r="M132">
        <v>34900</v>
      </c>
      <c r="N132">
        <v>39850</v>
      </c>
      <c r="O132">
        <v>44850</v>
      </c>
      <c r="P132">
        <v>49800</v>
      </c>
      <c r="Q132">
        <v>53800</v>
      </c>
      <c r="R132">
        <v>57800</v>
      </c>
      <c r="S132">
        <v>61800</v>
      </c>
      <c r="T132">
        <v>65750</v>
      </c>
      <c r="U132">
        <v>20950</v>
      </c>
      <c r="V132">
        <v>23950</v>
      </c>
      <c r="W132">
        <v>26950</v>
      </c>
      <c r="X132">
        <v>30000</v>
      </c>
      <c r="Y132">
        <v>35140</v>
      </c>
      <c r="Z132">
        <v>40280</v>
      </c>
      <c r="AA132">
        <v>45420</v>
      </c>
      <c r="AB132">
        <v>50560</v>
      </c>
      <c r="AC132">
        <v>55800</v>
      </c>
      <c r="AD132">
        <v>63800</v>
      </c>
      <c r="AE132">
        <v>71750</v>
      </c>
      <c r="AF132">
        <v>79700</v>
      </c>
      <c r="AG132">
        <v>86100</v>
      </c>
      <c r="AH132">
        <v>92500</v>
      </c>
      <c r="AI132">
        <v>98850</v>
      </c>
      <c r="AJ132">
        <v>105250</v>
      </c>
    </row>
    <row r="133" spans="1:36" x14ac:dyDescent="0.25">
      <c r="A133" t="s">
        <v>1265</v>
      </c>
      <c r="B133" t="s">
        <v>668</v>
      </c>
      <c r="C133" t="s">
        <v>371</v>
      </c>
      <c r="D133" t="s">
        <v>372</v>
      </c>
      <c r="E133" t="s">
        <v>38</v>
      </c>
      <c r="F133" t="s">
        <v>619</v>
      </c>
      <c r="G133" t="s">
        <v>620</v>
      </c>
      <c r="H133" t="s">
        <v>621</v>
      </c>
      <c r="I133" t="s">
        <v>622</v>
      </c>
      <c r="J133" t="s">
        <v>669</v>
      </c>
      <c r="K133">
        <v>1</v>
      </c>
      <c r="L133" s="59">
        <v>98600</v>
      </c>
      <c r="M133">
        <v>34900</v>
      </c>
      <c r="N133">
        <v>39850</v>
      </c>
      <c r="O133">
        <v>44850</v>
      </c>
      <c r="P133">
        <v>49800</v>
      </c>
      <c r="Q133">
        <v>53800</v>
      </c>
      <c r="R133">
        <v>57800</v>
      </c>
      <c r="S133">
        <v>61800</v>
      </c>
      <c r="T133">
        <v>65750</v>
      </c>
      <c r="U133">
        <v>20950</v>
      </c>
      <c r="V133">
        <v>23950</v>
      </c>
      <c r="W133">
        <v>26950</v>
      </c>
      <c r="X133">
        <v>30000</v>
      </c>
      <c r="Y133">
        <v>35140</v>
      </c>
      <c r="Z133">
        <v>40280</v>
      </c>
      <c r="AA133">
        <v>45420</v>
      </c>
      <c r="AB133">
        <v>50560</v>
      </c>
      <c r="AC133">
        <v>55800</v>
      </c>
      <c r="AD133">
        <v>63800</v>
      </c>
      <c r="AE133">
        <v>71750</v>
      </c>
      <c r="AF133">
        <v>79700</v>
      </c>
      <c r="AG133">
        <v>86100</v>
      </c>
      <c r="AH133">
        <v>92500</v>
      </c>
      <c r="AI133">
        <v>98850</v>
      </c>
      <c r="AJ133">
        <v>105250</v>
      </c>
    </row>
    <row r="134" spans="1:36" x14ac:dyDescent="0.25">
      <c r="A134" t="s">
        <v>1266</v>
      </c>
      <c r="B134" t="s">
        <v>670</v>
      </c>
      <c r="C134" t="s">
        <v>371</v>
      </c>
      <c r="D134" t="s">
        <v>372</v>
      </c>
      <c r="E134" t="s">
        <v>38</v>
      </c>
      <c r="F134" t="s">
        <v>619</v>
      </c>
      <c r="G134" t="s">
        <v>620</v>
      </c>
      <c r="H134" t="s">
        <v>621</v>
      </c>
      <c r="I134" t="s">
        <v>622</v>
      </c>
      <c r="J134" t="s">
        <v>671</v>
      </c>
      <c r="K134">
        <v>1</v>
      </c>
      <c r="L134" s="59">
        <v>98600</v>
      </c>
      <c r="M134">
        <v>34900</v>
      </c>
      <c r="N134">
        <v>39850</v>
      </c>
      <c r="O134">
        <v>44850</v>
      </c>
      <c r="P134">
        <v>49800</v>
      </c>
      <c r="Q134">
        <v>53800</v>
      </c>
      <c r="R134">
        <v>57800</v>
      </c>
      <c r="S134">
        <v>61800</v>
      </c>
      <c r="T134">
        <v>65750</v>
      </c>
      <c r="U134">
        <v>20950</v>
      </c>
      <c r="V134">
        <v>23950</v>
      </c>
      <c r="W134">
        <v>26950</v>
      </c>
      <c r="X134">
        <v>30000</v>
      </c>
      <c r="Y134">
        <v>35140</v>
      </c>
      <c r="Z134">
        <v>40280</v>
      </c>
      <c r="AA134">
        <v>45420</v>
      </c>
      <c r="AB134">
        <v>50560</v>
      </c>
      <c r="AC134">
        <v>55800</v>
      </c>
      <c r="AD134">
        <v>63800</v>
      </c>
      <c r="AE134">
        <v>71750</v>
      </c>
      <c r="AF134">
        <v>79700</v>
      </c>
      <c r="AG134">
        <v>86100</v>
      </c>
      <c r="AH134">
        <v>92500</v>
      </c>
      <c r="AI134">
        <v>98850</v>
      </c>
      <c r="AJ134">
        <v>105250</v>
      </c>
    </row>
    <row r="135" spans="1:36" x14ac:dyDescent="0.25">
      <c r="A135" t="s">
        <v>1267</v>
      </c>
      <c r="B135" t="s">
        <v>672</v>
      </c>
      <c r="C135" t="s">
        <v>371</v>
      </c>
      <c r="D135" t="s">
        <v>372</v>
      </c>
      <c r="E135" t="s">
        <v>38</v>
      </c>
      <c r="F135" t="s">
        <v>619</v>
      </c>
      <c r="G135" t="s">
        <v>620</v>
      </c>
      <c r="H135" t="s">
        <v>621</v>
      </c>
      <c r="I135" t="s">
        <v>622</v>
      </c>
      <c r="J135" t="s">
        <v>673</v>
      </c>
      <c r="K135">
        <v>1</v>
      </c>
      <c r="L135" s="59">
        <v>98600</v>
      </c>
      <c r="M135">
        <v>34900</v>
      </c>
      <c r="N135">
        <v>39850</v>
      </c>
      <c r="O135">
        <v>44850</v>
      </c>
      <c r="P135">
        <v>49800</v>
      </c>
      <c r="Q135">
        <v>53800</v>
      </c>
      <c r="R135">
        <v>57800</v>
      </c>
      <c r="S135">
        <v>61800</v>
      </c>
      <c r="T135">
        <v>65750</v>
      </c>
      <c r="U135">
        <v>20950</v>
      </c>
      <c r="V135">
        <v>23950</v>
      </c>
      <c r="W135">
        <v>26950</v>
      </c>
      <c r="X135">
        <v>30000</v>
      </c>
      <c r="Y135">
        <v>35140</v>
      </c>
      <c r="Z135">
        <v>40280</v>
      </c>
      <c r="AA135">
        <v>45420</v>
      </c>
      <c r="AB135">
        <v>50560</v>
      </c>
      <c r="AC135">
        <v>55800</v>
      </c>
      <c r="AD135">
        <v>63800</v>
      </c>
      <c r="AE135">
        <v>71750</v>
      </c>
      <c r="AF135">
        <v>79700</v>
      </c>
      <c r="AG135">
        <v>86100</v>
      </c>
      <c r="AH135">
        <v>92500</v>
      </c>
      <c r="AI135">
        <v>98850</v>
      </c>
      <c r="AJ135">
        <v>105250</v>
      </c>
    </row>
    <row r="136" spans="1:36" x14ac:dyDescent="0.25">
      <c r="A136" t="s">
        <v>1144</v>
      </c>
      <c r="B136" t="s">
        <v>674</v>
      </c>
      <c r="C136" t="s">
        <v>371</v>
      </c>
      <c r="D136" t="s">
        <v>372</v>
      </c>
      <c r="E136" t="s">
        <v>38</v>
      </c>
      <c r="F136" t="s">
        <v>675</v>
      </c>
      <c r="G136" t="s">
        <v>676</v>
      </c>
      <c r="H136" t="s">
        <v>677</v>
      </c>
      <c r="I136" t="s">
        <v>678</v>
      </c>
      <c r="J136" t="s">
        <v>679</v>
      </c>
      <c r="K136">
        <v>1</v>
      </c>
      <c r="L136" s="59">
        <v>93700</v>
      </c>
      <c r="M136">
        <v>34900</v>
      </c>
      <c r="N136">
        <v>39850</v>
      </c>
      <c r="O136">
        <v>44850</v>
      </c>
      <c r="P136">
        <v>49800</v>
      </c>
      <c r="Q136">
        <v>53800</v>
      </c>
      <c r="R136">
        <v>57800</v>
      </c>
      <c r="S136">
        <v>61800</v>
      </c>
      <c r="T136">
        <v>65750</v>
      </c>
      <c r="U136">
        <v>20950</v>
      </c>
      <c r="V136">
        <v>23950</v>
      </c>
      <c r="W136">
        <v>26950</v>
      </c>
      <c r="X136">
        <v>30000</v>
      </c>
      <c r="Y136">
        <v>35140</v>
      </c>
      <c r="Z136">
        <v>40280</v>
      </c>
      <c r="AA136">
        <v>45420</v>
      </c>
      <c r="AB136">
        <v>50560</v>
      </c>
      <c r="AC136">
        <v>55800</v>
      </c>
      <c r="AD136">
        <v>63800</v>
      </c>
      <c r="AE136">
        <v>71750</v>
      </c>
      <c r="AF136">
        <v>79700</v>
      </c>
      <c r="AG136">
        <v>86100</v>
      </c>
      <c r="AH136">
        <v>92500</v>
      </c>
      <c r="AI136">
        <v>98850</v>
      </c>
      <c r="AJ136">
        <v>105250</v>
      </c>
    </row>
    <row r="137" spans="1:36" x14ac:dyDescent="0.25">
      <c r="A137" t="s">
        <v>1268</v>
      </c>
      <c r="B137" t="s">
        <v>680</v>
      </c>
      <c r="C137" t="s">
        <v>371</v>
      </c>
      <c r="D137" t="s">
        <v>372</v>
      </c>
      <c r="E137" t="s">
        <v>38</v>
      </c>
      <c r="F137" t="s">
        <v>675</v>
      </c>
      <c r="G137" t="s">
        <v>676</v>
      </c>
      <c r="H137" t="s">
        <v>677</v>
      </c>
      <c r="I137" t="s">
        <v>678</v>
      </c>
      <c r="J137" t="s">
        <v>681</v>
      </c>
      <c r="K137">
        <v>1</v>
      </c>
      <c r="L137" s="59">
        <v>93700</v>
      </c>
      <c r="M137">
        <v>34900</v>
      </c>
      <c r="N137">
        <v>39850</v>
      </c>
      <c r="O137">
        <v>44850</v>
      </c>
      <c r="P137">
        <v>49800</v>
      </c>
      <c r="Q137">
        <v>53800</v>
      </c>
      <c r="R137">
        <v>57800</v>
      </c>
      <c r="S137">
        <v>61800</v>
      </c>
      <c r="T137">
        <v>65750</v>
      </c>
      <c r="U137">
        <v>20950</v>
      </c>
      <c r="V137">
        <v>23950</v>
      </c>
      <c r="W137">
        <v>26950</v>
      </c>
      <c r="X137">
        <v>30000</v>
      </c>
      <c r="Y137">
        <v>35140</v>
      </c>
      <c r="Z137">
        <v>40280</v>
      </c>
      <c r="AA137">
        <v>45420</v>
      </c>
      <c r="AB137">
        <v>50560</v>
      </c>
      <c r="AC137">
        <v>55800</v>
      </c>
      <c r="AD137">
        <v>63800</v>
      </c>
      <c r="AE137">
        <v>71750</v>
      </c>
      <c r="AF137">
        <v>79700</v>
      </c>
      <c r="AG137">
        <v>86100</v>
      </c>
      <c r="AH137">
        <v>92500</v>
      </c>
      <c r="AI137">
        <v>98850</v>
      </c>
      <c r="AJ137">
        <v>105250</v>
      </c>
    </row>
    <row r="138" spans="1:36" x14ac:dyDescent="0.25">
      <c r="A138" t="s">
        <v>1269</v>
      </c>
      <c r="B138" t="s">
        <v>682</v>
      </c>
      <c r="C138" t="s">
        <v>371</v>
      </c>
      <c r="D138" t="s">
        <v>372</v>
      </c>
      <c r="E138" t="s">
        <v>38</v>
      </c>
      <c r="F138" t="s">
        <v>675</v>
      </c>
      <c r="G138" t="s">
        <v>676</v>
      </c>
      <c r="H138" t="s">
        <v>677</v>
      </c>
      <c r="I138" t="s">
        <v>678</v>
      </c>
      <c r="J138" t="s">
        <v>683</v>
      </c>
      <c r="K138">
        <v>1</v>
      </c>
      <c r="L138" s="59">
        <v>93700</v>
      </c>
      <c r="M138">
        <v>34900</v>
      </c>
      <c r="N138">
        <v>39850</v>
      </c>
      <c r="O138">
        <v>44850</v>
      </c>
      <c r="P138">
        <v>49800</v>
      </c>
      <c r="Q138">
        <v>53800</v>
      </c>
      <c r="R138">
        <v>57800</v>
      </c>
      <c r="S138">
        <v>61800</v>
      </c>
      <c r="T138">
        <v>65750</v>
      </c>
      <c r="U138">
        <v>20950</v>
      </c>
      <c r="V138">
        <v>23950</v>
      </c>
      <c r="W138">
        <v>26950</v>
      </c>
      <c r="X138">
        <v>30000</v>
      </c>
      <c r="Y138">
        <v>35140</v>
      </c>
      <c r="Z138">
        <v>40280</v>
      </c>
      <c r="AA138">
        <v>45420</v>
      </c>
      <c r="AB138">
        <v>50560</v>
      </c>
      <c r="AC138">
        <v>55800</v>
      </c>
      <c r="AD138">
        <v>63800</v>
      </c>
      <c r="AE138">
        <v>71750</v>
      </c>
      <c r="AF138">
        <v>79700</v>
      </c>
      <c r="AG138">
        <v>86100</v>
      </c>
      <c r="AH138">
        <v>92500</v>
      </c>
      <c r="AI138">
        <v>98850</v>
      </c>
      <c r="AJ138">
        <v>105250</v>
      </c>
    </row>
    <row r="139" spans="1:36" x14ac:dyDescent="0.25">
      <c r="A139" t="s">
        <v>1270</v>
      </c>
      <c r="B139" t="s">
        <v>684</v>
      </c>
      <c r="C139" t="s">
        <v>371</v>
      </c>
      <c r="D139" t="s">
        <v>372</v>
      </c>
      <c r="E139" t="s">
        <v>38</v>
      </c>
      <c r="F139" t="s">
        <v>675</v>
      </c>
      <c r="G139" t="s">
        <v>676</v>
      </c>
      <c r="H139" t="s">
        <v>677</v>
      </c>
      <c r="I139" t="s">
        <v>678</v>
      </c>
      <c r="J139" t="s">
        <v>685</v>
      </c>
      <c r="K139">
        <v>1</v>
      </c>
      <c r="L139" s="59">
        <v>93700</v>
      </c>
      <c r="M139">
        <v>34900</v>
      </c>
      <c r="N139">
        <v>39850</v>
      </c>
      <c r="O139">
        <v>44850</v>
      </c>
      <c r="P139">
        <v>49800</v>
      </c>
      <c r="Q139">
        <v>53800</v>
      </c>
      <c r="R139">
        <v>57800</v>
      </c>
      <c r="S139">
        <v>61800</v>
      </c>
      <c r="T139">
        <v>65750</v>
      </c>
      <c r="U139">
        <v>20950</v>
      </c>
      <c r="V139">
        <v>23950</v>
      </c>
      <c r="W139">
        <v>26950</v>
      </c>
      <c r="X139">
        <v>30000</v>
      </c>
      <c r="Y139">
        <v>35140</v>
      </c>
      <c r="Z139">
        <v>40280</v>
      </c>
      <c r="AA139">
        <v>45420</v>
      </c>
      <c r="AB139">
        <v>50560</v>
      </c>
      <c r="AC139">
        <v>55800</v>
      </c>
      <c r="AD139">
        <v>63800</v>
      </c>
      <c r="AE139">
        <v>71750</v>
      </c>
      <c r="AF139">
        <v>79700</v>
      </c>
      <c r="AG139">
        <v>86100</v>
      </c>
      <c r="AH139">
        <v>92500</v>
      </c>
      <c r="AI139">
        <v>98850</v>
      </c>
      <c r="AJ139">
        <v>105250</v>
      </c>
    </row>
    <row r="140" spans="1:36" x14ac:dyDescent="0.25">
      <c r="A140" t="s">
        <v>1462</v>
      </c>
      <c r="B140" t="s">
        <v>686</v>
      </c>
      <c r="C140" t="s">
        <v>371</v>
      </c>
      <c r="D140" t="s">
        <v>372</v>
      </c>
      <c r="E140" t="s">
        <v>38</v>
      </c>
      <c r="F140" t="s">
        <v>675</v>
      </c>
      <c r="G140" t="s">
        <v>676</v>
      </c>
      <c r="H140" t="s">
        <v>677</v>
      </c>
      <c r="I140" t="s">
        <v>678</v>
      </c>
      <c r="J140" t="s">
        <v>687</v>
      </c>
      <c r="K140">
        <v>1</v>
      </c>
      <c r="L140" s="59">
        <v>93700</v>
      </c>
      <c r="M140">
        <v>34900</v>
      </c>
      <c r="N140">
        <v>39850</v>
      </c>
      <c r="O140">
        <v>44850</v>
      </c>
      <c r="P140">
        <v>49800</v>
      </c>
      <c r="Q140">
        <v>53800</v>
      </c>
      <c r="R140">
        <v>57800</v>
      </c>
      <c r="S140">
        <v>61800</v>
      </c>
      <c r="T140">
        <v>65750</v>
      </c>
      <c r="U140">
        <v>20950</v>
      </c>
      <c r="V140">
        <v>23950</v>
      </c>
      <c r="W140">
        <v>26950</v>
      </c>
      <c r="X140">
        <v>30000</v>
      </c>
      <c r="Y140">
        <v>35140</v>
      </c>
      <c r="Z140">
        <v>40280</v>
      </c>
      <c r="AA140">
        <v>45420</v>
      </c>
      <c r="AB140">
        <v>50560</v>
      </c>
      <c r="AC140">
        <v>55800</v>
      </c>
      <c r="AD140">
        <v>63800</v>
      </c>
      <c r="AE140">
        <v>71750</v>
      </c>
      <c r="AF140">
        <v>79700</v>
      </c>
      <c r="AG140">
        <v>86100</v>
      </c>
      <c r="AH140">
        <v>92500</v>
      </c>
      <c r="AI140">
        <v>98850</v>
      </c>
      <c r="AJ140">
        <v>105250</v>
      </c>
    </row>
    <row r="141" spans="1:36" x14ac:dyDescent="0.25">
      <c r="A141" t="s">
        <v>1271</v>
      </c>
      <c r="B141" t="s">
        <v>688</v>
      </c>
      <c r="C141" t="s">
        <v>371</v>
      </c>
      <c r="D141" t="s">
        <v>372</v>
      </c>
      <c r="E141" t="s">
        <v>38</v>
      </c>
      <c r="F141" t="s">
        <v>675</v>
      </c>
      <c r="G141" t="s">
        <v>676</v>
      </c>
      <c r="H141" t="s">
        <v>677</v>
      </c>
      <c r="I141" t="s">
        <v>678</v>
      </c>
      <c r="J141" t="s">
        <v>689</v>
      </c>
      <c r="K141">
        <v>1</v>
      </c>
      <c r="L141" s="59">
        <v>93700</v>
      </c>
      <c r="M141">
        <v>34900</v>
      </c>
      <c r="N141">
        <v>39850</v>
      </c>
      <c r="O141">
        <v>44850</v>
      </c>
      <c r="P141">
        <v>49800</v>
      </c>
      <c r="Q141">
        <v>53800</v>
      </c>
      <c r="R141">
        <v>57800</v>
      </c>
      <c r="S141">
        <v>61800</v>
      </c>
      <c r="T141">
        <v>65750</v>
      </c>
      <c r="U141">
        <v>20950</v>
      </c>
      <c r="V141">
        <v>23950</v>
      </c>
      <c r="W141">
        <v>26950</v>
      </c>
      <c r="X141">
        <v>30000</v>
      </c>
      <c r="Y141">
        <v>35140</v>
      </c>
      <c r="Z141">
        <v>40280</v>
      </c>
      <c r="AA141">
        <v>45420</v>
      </c>
      <c r="AB141">
        <v>50560</v>
      </c>
      <c r="AC141">
        <v>55800</v>
      </c>
      <c r="AD141">
        <v>63800</v>
      </c>
      <c r="AE141">
        <v>71750</v>
      </c>
      <c r="AF141">
        <v>79700</v>
      </c>
      <c r="AG141">
        <v>86100</v>
      </c>
      <c r="AH141">
        <v>92500</v>
      </c>
      <c r="AI141">
        <v>98850</v>
      </c>
      <c r="AJ141">
        <v>105250</v>
      </c>
    </row>
    <row r="142" spans="1:36" x14ac:dyDescent="0.25">
      <c r="A142" t="s">
        <v>1272</v>
      </c>
      <c r="B142" t="s">
        <v>690</v>
      </c>
      <c r="C142" t="s">
        <v>371</v>
      </c>
      <c r="D142" t="s">
        <v>372</v>
      </c>
      <c r="E142" t="s">
        <v>38</v>
      </c>
      <c r="F142" t="s">
        <v>675</v>
      </c>
      <c r="G142" t="s">
        <v>676</v>
      </c>
      <c r="H142" t="s">
        <v>677</v>
      </c>
      <c r="I142" t="s">
        <v>678</v>
      </c>
      <c r="J142" t="s">
        <v>691</v>
      </c>
      <c r="K142">
        <v>1</v>
      </c>
      <c r="L142" s="59">
        <v>93700</v>
      </c>
      <c r="M142">
        <v>34900</v>
      </c>
      <c r="N142">
        <v>39850</v>
      </c>
      <c r="O142">
        <v>44850</v>
      </c>
      <c r="P142">
        <v>49800</v>
      </c>
      <c r="Q142">
        <v>53800</v>
      </c>
      <c r="R142">
        <v>57800</v>
      </c>
      <c r="S142">
        <v>61800</v>
      </c>
      <c r="T142">
        <v>65750</v>
      </c>
      <c r="U142">
        <v>20950</v>
      </c>
      <c r="V142">
        <v>23950</v>
      </c>
      <c r="W142">
        <v>26950</v>
      </c>
      <c r="X142">
        <v>30000</v>
      </c>
      <c r="Y142">
        <v>35140</v>
      </c>
      <c r="Z142">
        <v>40280</v>
      </c>
      <c r="AA142">
        <v>45420</v>
      </c>
      <c r="AB142">
        <v>50560</v>
      </c>
      <c r="AC142">
        <v>55800</v>
      </c>
      <c r="AD142">
        <v>63800</v>
      </c>
      <c r="AE142">
        <v>71750</v>
      </c>
      <c r="AF142">
        <v>79700</v>
      </c>
      <c r="AG142">
        <v>86100</v>
      </c>
      <c r="AH142">
        <v>92500</v>
      </c>
      <c r="AI142">
        <v>98850</v>
      </c>
      <c r="AJ142">
        <v>105250</v>
      </c>
    </row>
    <row r="143" spans="1:36" x14ac:dyDescent="0.25">
      <c r="A143" t="s">
        <v>1273</v>
      </c>
      <c r="B143" t="s">
        <v>692</v>
      </c>
      <c r="C143" t="s">
        <v>371</v>
      </c>
      <c r="D143" t="s">
        <v>372</v>
      </c>
      <c r="E143" t="s">
        <v>38</v>
      </c>
      <c r="F143" t="s">
        <v>675</v>
      </c>
      <c r="G143" t="s">
        <v>676</v>
      </c>
      <c r="H143" t="s">
        <v>677</v>
      </c>
      <c r="I143" t="s">
        <v>678</v>
      </c>
      <c r="J143" t="s">
        <v>693</v>
      </c>
      <c r="K143">
        <v>1</v>
      </c>
      <c r="L143" s="59">
        <v>93700</v>
      </c>
      <c r="M143">
        <v>34900</v>
      </c>
      <c r="N143">
        <v>39850</v>
      </c>
      <c r="O143">
        <v>44850</v>
      </c>
      <c r="P143">
        <v>49800</v>
      </c>
      <c r="Q143">
        <v>53800</v>
      </c>
      <c r="R143">
        <v>57800</v>
      </c>
      <c r="S143">
        <v>61800</v>
      </c>
      <c r="T143">
        <v>65750</v>
      </c>
      <c r="U143">
        <v>20950</v>
      </c>
      <c r="V143">
        <v>23950</v>
      </c>
      <c r="W143">
        <v>26950</v>
      </c>
      <c r="X143">
        <v>30000</v>
      </c>
      <c r="Y143">
        <v>35140</v>
      </c>
      <c r="Z143">
        <v>40280</v>
      </c>
      <c r="AA143">
        <v>45420</v>
      </c>
      <c r="AB143">
        <v>50560</v>
      </c>
      <c r="AC143">
        <v>55800</v>
      </c>
      <c r="AD143">
        <v>63800</v>
      </c>
      <c r="AE143">
        <v>71750</v>
      </c>
      <c r="AF143">
        <v>79700</v>
      </c>
      <c r="AG143">
        <v>86100</v>
      </c>
      <c r="AH143">
        <v>92500</v>
      </c>
      <c r="AI143">
        <v>98850</v>
      </c>
      <c r="AJ143">
        <v>105250</v>
      </c>
    </row>
    <row r="144" spans="1:36" x14ac:dyDescent="0.25">
      <c r="A144" t="s">
        <v>1274</v>
      </c>
      <c r="B144" t="s">
        <v>694</v>
      </c>
      <c r="C144" t="s">
        <v>371</v>
      </c>
      <c r="D144" t="s">
        <v>372</v>
      </c>
      <c r="E144" t="s">
        <v>38</v>
      </c>
      <c r="F144" t="s">
        <v>675</v>
      </c>
      <c r="G144" t="s">
        <v>676</v>
      </c>
      <c r="H144" t="s">
        <v>677</v>
      </c>
      <c r="I144" t="s">
        <v>678</v>
      </c>
      <c r="J144" t="s">
        <v>695</v>
      </c>
      <c r="K144">
        <v>1</v>
      </c>
      <c r="L144" s="59">
        <v>93700</v>
      </c>
      <c r="M144">
        <v>34900</v>
      </c>
      <c r="N144">
        <v>39850</v>
      </c>
      <c r="O144">
        <v>44850</v>
      </c>
      <c r="P144">
        <v>49800</v>
      </c>
      <c r="Q144">
        <v>53800</v>
      </c>
      <c r="R144">
        <v>57800</v>
      </c>
      <c r="S144">
        <v>61800</v>
      </c>
      <c r="T144">
        <v>65750</v>
      </c>
      <c r="U144">
        <v>20950</v>
      </c>
      <c r="V144">
        <v>23950</v>
      </c>
      <c r="W144">
        <v>26950</v>
      </c>
      <c r="X144">
        <v>30000</v>
      </c>
      <c r="Y144">
        <v>35140</v>
      </c>
      <c r="Z144">
        <v>40280</v>
      </c>
      <c r="AA144">
        <v>45420</v>
      </c>
      <c r="AB144">
        <v>50560</v>
      </c>
      <c r="AC144">
        <v>55800</v>
      </c>
      <c r="AD144">
        <v>63800</v>
      </c>
      <c r="AE144">
        <v>71750</v>
      </c>
      <c r="AF144">
        <v>79700</v>
      </c>
      <c r="AG144">
        <v>86100</v>
      </c>
      <c r="AH144">
        <v>92500</v>
      </c>
      <c r="AI144">
        <v>98850</v>
      </c>
      <c r="AJ144">
        <v>105250</v>
      </c>
    </row>
    <row r="145" spans="1:36" x14ac:dyDescent="0.25">
      <c r="A145" t="s">
        <v>1463</v>
      </c>
      <c r="B145" t="s">
        <v>696</v>
      </c>
      <c r="C145" t="s">
        <v>371</v>
      </c>
      <c r="D145" t="s">
        <v>372</v>
      </c>
      <c r="E145" t="s">
        <v>38</v>
      </c>
      <c r="F145" t="s">
        <v>675</v>
      </c>
      <c r="G145" t="s">
        <v>676</v>
      </c>
      <c r="H145" t="s">
        <v>677</v>
      </c>
      <c r="I145" t="s">
        <v>678</v>
      </c>
      <c r="J145" t="s">
        <v>697</v>
      </c>
      <c r="K145">
        <v>1</v>
      </c>
      <c r="L145" s="59">
        <v>93700</v>
      </c>
      <c r="M145">
        <v>34900</v>
      </c>
      <c r="N145">
        <v>39850</v>
      </c>
      <c r="O145">
        <v>44850</v>
      </c>
      <c r="P145">
        <v>49800</v>
      </c>
      <c r="Q145">
        <v>53800</v>
      </c>
      <c r="R145">
        <v>57800</v>
      </c>
      <c r="S145">
        <v>61800</v>
      </c>
      <c r="T145">
        <v>65750</v>
      </c>
      <c r="U145">
        <v>20950</v>
      </c>
      <c r="V145">
        <v>23950</v>
      </c>
      <c r="W145">
        <v>26950</v>
      </c>
      <c r="X145">
        <v>30000</v>
      </c>
      <c r="Y145">
        <v>35140</v>
      </c>
      <c r="Z145">
        <v>40280</v>
      </c>
      <c r="AA145">
        <v>45420</v>
      </c>
      <c r="AB145">
        <v>50560</v>
      </c>
      <c r="AC145">
        <v>55800</v>
      </c>
      <c r="AD145">
        <v>63800</v>
      </c>
      <c r="AE145">
        <v>71750</v>
      </c>
      <c r="AF145">
        <v>79700</v>
      </c>
      <c r="AG145">
        <v>86100</v>
      </c>
      <c r="AH145">
        <v>92500</v>
      </c>
      <c r="AI145">
        <v>98850</v>
      </c>
      <c r="AJ145">
        <v>105250</v>
      </c>
    </row>
    <row r="146" spans="1:36" x14ac:dyDescent="0.25">
      <c r="A146" t="s">
        <v>1275</v>
      </c>
      <c r="B146" t="s">
        <v>698</v>
      </c>
      <c r="C146" t="s">
        <v>371</v>
      </c>
      <c r="D146" t="s">
        <v>372</v>
      </c>
      <c r="E146" t="s">
        <v>38</v>
      </c>
      <c r="F146" t="s">
        <v>675</v>
      </c>
      <c r="G146" t="s">
        <v>676</v>
      </c>
      <c r="H146" t="s">
        <v>677</v>
      </c>
      <c r="I146" t="s">
        <v>678</v>
      </c>
      <c r="J146" t="s">
        <v>699</v>
      </c>
      <c r="K146">
        <v>1</v>
      </c>
      <c r="L146" s="59">
        <v>93700</v>
      </c>
      <c r="M146">
        <v>34900</v>
      </c>
      <c r="N146">
        <v>39850</v>
      </c>
      <c r="O146">
        <v>44850</v>
      </c>
      <c r="P146">
        <v>49800</v>
      </c>
      <c r="Q146">
        <v>53800</v>
      </c>
      <c r="R146">
        <v>57800</v>
      </c>
      <c r="S146">
        <v>61800</v>
      </c>
      <c r="T146">
        <v>65750</v>
      </c>
      <c r="U146">
        <v>20950</v>
      </c>
      <c r="V146">
        <v>23950</v>
      </c>
      <c r="W146">
        <v>26950</v>
      </c>
      <c r="X146">
        <v>30000</v>
      </c>
      <c r="Y146">
        <v>35140</v>
      </c>
      <c r="Z146">
        <v>40280</v>
      </c>
      <c r="AA146">
        <v>45420</v>
      </c>
      <c r="AB146">
        <v>50560</v>
      </c>
      <c r="AC146">
        <v>55800</v>
      </c>
      <c r="AD146">
        <v>63800</v>
      </c>
      <c r="AE146">
        <v>71750</v>
      </c>
      <c r="AF146">
        <v>79700</v>
      </c>
      <c r="AG146">
        <v>86100</v>
      </c>
      <c r="AH146">
        <v>92500</v>
      </c>
      <c r="AI146">
        <v>98850</v>
      </c>
      <c r="AJ146">
        <v>105250</v>
      </c>
    </row>
    <row r="147" spans="1:36" x14ac:dyDescent="0.25">
      <c r="A147" t="s">
        <v>1276</v>
      </c>
      <c r="B147" t="s">
        <v>700</v>
      </c>
      <c r="C147" t="s">
        <v>371</v>
      </c>
      <c r="D147" t="s">
        <v>372</v>
      </c>
      <c r="E147" t="s">
        <v>38</v>
      </c>
      <c r="F147" t="s">
        <v>675</v>
      </c>
      <c r="G147" t="s">
        <v>676</v>
      </c>
      <c r="H147" t="s">
        <v>677</v>
      </c>
      <c r="I147" t="s">
        <v>678</v>
      </c>
      <c r="J147" t="s">
        <v>701</v>
      </c>
      <c r="K147">
        <v>1</v>
      </c>
      <c r="L147" s="59">
        <v>93700</v>
      </c>
      <c r="M147">
        <v>34900</v>
      </c>
      <c r="N147">
        <v>39850</v>
      </c>
      <c r="O147">
        <v>44850</v>
      </c>
      <c r="P147">
        <v>49800</v>
      </c>
      <c r="Q147">
        <v>53800</v>
      </c>
      <c r="R147">
        <v>57800</v>
      </c>
      <c r="S147">
        <v>61800</v>
      </c>
      <c r="T147">
        <v>65750</v>
      </c>
      <c r="U147">
        <v>20950</v>
      </c>
      <c r="V147">
        <v>23950</v>
      </c>
      <c r="W147">
        <v>26950</v>
      </c>
      <c r="X147">
        <v>30000</v>
      </c>
      <c r="Y147">
        <v>35140</v>
      </c>
      <c r="Z147">
        <v>40280</v>
      </c>
      <c r="AA147">
        <v>45420</v>
      </c>
      <c r="AB147">
        <v>50560</v>
      </c>
      <c r="AC147">
        <v>55800</v>
      </c>
      <c r="AD147">
        <v>63800</v>
      </c>
      <c r="AE147">
        <v>71750</v>
      </c>
      <c r="AF147">
        <v>79700</v>
      </c>
      <c r="AG147">
        <v>86100</v>
      </c>
      <c r="AH147">
        <v>92500</v>
      </c>
      <c r="AI147">
        <v>98850</v>
      </c>
      <c r="AJ147">
        <v>105250</v>
      </c>
    </row>
    <row r="148" spans="1:36" x14ac:dyDescent="0.25">
      <c r="A148" t="s">
        <v>1277</v>
      </c>
      <c r="B148" t="s">
        <v>702</v>
      </c>
      <c r="C148" t="s">
        <v>371</v>
      </c>
      <c r="D148" t="s">
        <v>372</v>
      </c>
      <c r="E148" t="s">
        <v>38</v>
      </c>
      <c r="F148" t="s">
        <v>675</v>
      </c>
      <c r="G148" t="s">
        <v>676</v>
      </c>
      <c r="H148" t="s">
        <v>677</v>
      </c>
      <c r="I148" t="s">
        <v>678</v>
      </c>
      <c r="J148" t="s">
        <v>703</v>
      </c>
      <c r="K148">
        <v>1</v>
      </c>
      <c r="L148" s="59">
        <v>93700</v>
      </c>
      <c r="M148">
        <v>34900</v>
      </c>
      <c r="N148">
        <v>39850</v>
      </c>
      <c r="O148">
        <v>44850</v>
      </c>
      <c r="P148">
        <v>49800</v>
      </c>
      <c r="Q148">
        <v>53800</v>
      </c>
      <c r="R148">
        <v>57800</v>
      </c>
      <c r="S148">
        <v>61800</v>
      </c>
      <c r="T148">
        <v>65750</v>
      </c>
      <c r="U148">
        <v>20950</v>
      </c>
      <c r="V148">
        <v>23950</v>
      </c>
      <c r="W148">
        <v>26950</v>
      </c>
      <c r="X148">
        <v>30000</v>
      </c>
      <c r="Y148">
        <v>35140</v>
      </c>
      <c r="Z148">
        <v>40280</v>
      </c>
      <c r="AA148">
        <v>45420</v>
      </c>
      <c r="AB148">
        <v>50560</v>
      </c>
      <c r="AC148">
        <v>55800</v>
      </c>
      <c r="AD148">
        <v>63800</v>
      </c>
      <c r="AE148">
        <v>71750</v>
      </c>
      <c r="AF148">
        <v>79700</v>
      </c>
      <c r="AG148">
        <v>86100</v>
      </c>
      <c r="AH148">
        <v>92500</v>
      </c>
      <c r="AI148">
        <v>98850</v>
      </c>
      <c r="AJ148">
        <v>105250</v>
      </c>
    </row>
    <row r="149" spans="1:36" x14ac:dyDescent="0.25">
      <c r="A149" t="s">
        <v>1278</v>
      </c>
      <c r="B149" t="s">
        <v>704</v>
      </c>
      <c r="C149" t="s">
        <v>371</v>
      </c>
      <c r="D149" t="s">
        <v>372</v>
      </c>
      <c r="E149" t="s">
        <v>38</v>
      </c>
      <c r="F149" t="s">
        <v>675</v>
      </c>
      <c r="G149" t="s">
        <v>676</v>
      </c>
      <c r="H149" t="s">
        <v>677</v>
      </c>
      <c r="I149" t="s">
        <v>678</v>
      </c>
      <c r="J149" t="s">
        <v>705</v>
      </c>
      <c r="K149">
        <v>1</v>
      </c>
      <c r="L149" s="59">
        <v>93700</v>
      </c>
      <c r="M149">
        <v>34900</v>
      </c>
      <c r="N149">
        <v>39850</v>
      </c>
      <c r="O149">
        <v>44850</v>
      </c>
      <c r="P149">
        <v>49800</v>
      </c>
      <c r="Q149">
        <v>53800</v>
      </c>
      <c r="R149">
        <v>57800</v>
      </c>
      <c r="S149">
        <v>61800</v>
      </c>
      <c r="T149">
        <v>65750</v>
      </c>
      <c r="U149">
        <v>20950</v>
      </c>
      <c r="V149">
        <v>23950</v>
      </c>
      <c r="W149">
        <v>26950</v>
      </c>
      <c r="X149">
        <v>30000</v>
      </c>
      <c r="Y149">
        <v>35140</v>
      </c>
      <c r="Z149">
        <v>40280</v>
      </c>
      <c r="AA149">
        <v>45420</v>
      </c>
      <c r="AB149">
        <v>50560</v>
      </c>
      <c r="AC149">
        <v>55800</v>
      </c>
      <c r="AD149">
        <v>63800</v>
      </c>
      <c r="AE149">
        <v>71750</v>
      </c>
      <c r="AF149">
        <v>79700</v>
      </c>
      <c r="AG149">
        <v>86100</v>
      </c>
      <c r="AH149">
        <v>92500</v>
      </c>
      <c r="AI149">
        <v>98850</v>
      </c>
      <c r="AJ149">
        <v>105250</v>
      </c>
    </row>
    <row r="150" spans="1:36" x14ac:dyDescent="0.25">
      <c r="A150" t="s">
        <v>1145</v>
      </c>
      <c r="B150" t="s">
        <v>706</v>
      </c>
      <c r="C150" t="s">
        <v>371</v>
      </c>
      <c r="D150" t="s">
        <v>372</v>
      </c>
      <c r="E150" t="s">
        <v>38</v>
      </c>
      <c r="F150" t="s">
        <v>675</v>
      </c>
      <c r="G150" t="s">
        <v>676</v>
      </c>
      <c r="H150" t="s">
        <v>677</v>
      </c>
      <c r="I150" t="s">
        <v>678</v>
      </c>
      <c r="J150" t="s">
        <v>707</v>
      </c>
      <c r="K150">
        <v>1</v>
      </c>
      <c r="L150" s="59">
        <v>93700</v>
      </c>
      <c r="M150">
        <v>34900</v>
      </c>
      <c r="N150">
        <v>39850</v>
      </c>
      <c r="O150">
        <v>44850</v>
      </c>
      <c r="P150">
        <v>49800</v>
      </c>
      <c r="Q150">
        <v>53800</v>
      </c>
      <c r="R150">
        <v>57800</v>
      </c>
      <c r="S150">
        <v>61800</v>
      </c>
      <c r="T150">
        <v>65750</v>
      </c>
      <c r="U150">
        <v>20950</v>
      </c>
      <c r="V150">
        <v>23950</v>
      </c>
      <c r="W150">
        <v>26950</v>
      </c>
      <c r="X150">
        <v>30000</v>
      </c>
      <c r="Y150">
        <v>35140</v>
      </c>
      <c r="Z150">
        <v>40280</v>
      </c>
      <c r="AA150">
        <v>45420</v>
      </c>
      <c r="AB150">
        <v>50560</v>
      </c>
      <c r="AC150">
        <v>55800</v>
      </c>
      <c r="AD150">
        <v>63800</v>
      </c>
      <c r="AE150">
        <v>71750</v>
      </c>
      <c r="AF150">
        <v>79700</v>
      </c>
      <c r="AG150">
        <v>86100</v>
      </c>
      <c r="AH150">
        <v>92500</v>
      </c>
      <c r="AI150">
        <v>98850</v>
      </c>
      <c r="AJ150">
        <v>105250</v>
      </c>
    </row>
    <row r="151" spans="1:36" x14ac:dyDescent="0.25">
      <c r="A151" t="s">
        <v>1279</v>
      </c>
      <c r="B151" t="s">
        <v>708</v>
      </c>
      <c r="C151" t="s">
        <v>371</v>
      </c>
      <c r="D151" t="s">
        <v>372</v>
      </c>
      <c r="E151" t="s">
        <v>38</v>
      </c>
      <c r="F151" t="s">
        <v>675</v>
      </c>
      <c r="G151" t="s">
        <v>676</v>
      </c>
      <c r="H151" t="s">
        <v>677</v>
      </c>
      <c r="I151" t="s">
        <v>678</v>
      </c>
      <c r="J151" t="s">
        <v>709</v>
      </c>
      <c r="K151">
        <v>1</v>
      </c>
      <c r="L151" s="59">
        <v>93700</v>
      </c>
      <c r="M151">
        <v>34900</v>
      </c>
      <c r="N151">
        <v>39850</v>
      </c>
      <c r="O151">
        <v>44850</v>
      </c>
      <c r="P151">
        <v>49800</v>
      </c>
      <c r="Q151">
        <v>53800</v>
      </c>
      <c r="R151">
        <v>57800</v>
      </c>
      <c r="S151">
        <v>61800</v>
      </c>
      <c r="T151">
        <v>65750</v>
      </c>
      <c r="U151">
        <v>20950</v>
      </c>
      <c r="V151">
        <v>23950</v>
      </c>
      <c r="W151">
        <v>26950</v>
      </c>
      <c r="X151">
        <v>30000</v>
      </c>
      <c r="Y151">
        <v>35140</v>
      </c>
      <c r="Z151">
        <v>40280</v>
      </c>
      <c r="AA151">
        <v>45420</v>
      </c>
      <c r="AB151">
        <v>50560</v>
      </c>
      <c r="AC151">
        <v>55800</v>
      </c>
      <c r="AD151">
        <v>63800</v>
      </c>
      <c r="AE151">
        <v>71750</v>
      </c>
      <c r="AF151">
        <v>79700</v>
      </c>
      <c r="AG151">
        <v>86100</v>
      </c>
      <c r="AH151">
        <v>92500</v>
      </c>
      <c r="AI151">
        <v>98850</v>
      </c>
      <c r="AJ151">
        <v>105250</v>
      </c>
    </row>
    <row r="152" spans="1:36" x14ac:dyDescent="0.25">
      <c r="A152" t="s">
        <v>1280</v>
      </c>
      <c r="B152" t="s">
        <v>710</v>
      </c>
      <c r="C152" t="s">
        <v>371</v>
      </c>
      <c r="D152" t="s">
        <v>372</v>
      </c>
      <c r="E152" t="s">
        <v>38</v>
      </c>
      <c r="F152" t="s">
        <v>675</v>
      </c>
      <c r="G152" t="s">
        <v>676</v>
      </c>
      <c r="H152" t="s">
        <v>677</v>
      </c>
      <c r="I152" t="s">
        <v>678</v>
      </c>
      <c r="J152" t="s">
        <v>711</v>
      </c>
      <c r="K152">
        <v>1</v>
      </c>
      <c r="L152" s="59">
        <v>93700</v>
      </c>
      <c r="M152">
        <v>34900</v>
      </c>
      <c r="N152">
        <v>39850</v>
      </c>
      <c r="O152">
        <v>44850</v>
      </c>
      <c r="P152">
        <v>49800</v>
      </c>
      <c r="Q152">
        <v>53800</v>
      </c>
      <c r="R152">
        <v>57800</v>
      </c>
      <c r="S152">
        <v>61800</v>
      </c>
      <c r="T152">
        <v>65750</v>
      </c>
      <c r="U152">
        <v>20950</v>
      </c>
      <c r="V152">
        <v>23950</v>
      </c>
      <c r="W152">
        <v>26950</v>
      </c>
      <c r="X152">
        <v>30000</v>
      </c>
      <c r="Y152">
        <v>35140</v>
      </c>
      <c r="Z152">
        <v>40280</v>
      </c>
      <c r="AA152">
        <v>45420</v>
      </c>
      <c r="AB152">
        <v>50560</v>
      </c>
      <c r="AC152">
        <v>55800</v>
      </c>
      <c r="AD152">
        <v>63800</v>
      </c>
      <c r="AE152">
        <v>71750</v>
      </c>
      <c r="AF152">
        <v>79700</v>
      </c>
      <c r="AG152">
        <v>86100</v>
      </c>
      <c r="AH152">
        <v>92500</v>
      </c>
      <c r="AI152">
        <v>98850</v>
      </c>
      <c r="AJ152">
        <v>105250</v>
      </c>
    </row>
    <row r="153" spans="1:36" x14ac:dyDescent="0.25">
      <c r="A153" t="s">
        <v>1464</v>
      </c>
      <c r="B153" t="s">
        <v>712</v>
      </c>
      <c r="C153" t="s">
        <v>371</v>
      </c>
      <c r="D153" t="s">
        <v>372</v>
      </c>
      <c r="E153" t="s">
        <v>38</v>
      </c>
      <c r="F153" t="s">
        <v>675</v>
      </c>
      <c r="G153" t="s">
        <v>676</v>
      </c>
      <c r="H153" t="s">
        <v>677</v>
      </c>
      <c r="I153" t="s">
        <v>678</v>
      </c>
      <c r="J153" t="s">
        <v>713</v>
      </c>
      <c r="K153">
        <v>1</v>
      </c>
      <c r="L153" s="59">
        <v>93700</v>
      </c>
      <c r="M153">
        <v>34900</v>
      </c>
      <c r="N153">
        <v>39850</v>
      </c>
      <c r="O153">
        <v>44850</v>
      </c>
      <c r="P153">
        <v>49800</v>
      </c>
      <c r="Q153">
        <v>53800</v>
      </c>
      <c r="R153">
        <v>57800</v>
      </c>
      <c r="S153">
        <v>61800</v>
      </c>
      <c r="T153">
        <v>65750</v>
      </c>
      <c r="U153">
        <v>20950</v>
      </c>
      <c r="V153">
        <v>23950</v>
      </c>
      <c r="W153">
        <v>26950</v>
      </c>
      <c r="X153">
        <v>30000</v>
      </c>
      <c r="Y153">
        <v>35140</v>
      </c>
      <c r="Z153">
        <v>40280</v>
      </c>
      <c r="AA153">
        <v>45420</v>
      </c>
      <c r="AB153">
        <v>50560</v>
      </c>
      <c r="AC153">
        <v>55800</v>
      </c>
      <c r="AD153">
        <v>63800</v>
      </c>
      <c r="AE153">
        <v>71750</v>
      </c>
      <c r="AF153">
        <v>79700</v>
      </c>
      <c r="AG153">
        <v>86100</v>
      </c>
      <c r="AH153">
        <v>92500</v>
      </c>
      <c r="AI153">
        <v>98850</v>
      </c>
      <c r="AJ153">
        <v>105250</v>
      </c>
    </row>
    <row r="154" spans="1:36" x14ac:dyDescent="0.25">
      <c r="A154" t="s">
        <v>1281</v>
      </c>
      <c r="B154" t="s">
        <v>714</v>
      </c>
      <c r="C154" t="s">
        <v>371</v>
      </c>
      <c r="D154" t="s">
        <v>372</v>
      </c>
      <c r="E154" t="s">
        <v>38</v>
      </c>
      <c r="F154" t="s">
        <v>675</v>
      </c>
      <c r="G154" t="s">
        <v>676</v>
      </c>
      <c r="H154" t="s">
        <v>677</v>
      </c>
      <c r="I154" t="s">
        <v>678</v>
      </c>
      <c r="J154" t="s">
        <v>715</v>
      </c>
      <c r="K154">
        <v>1</v>
      </c>
      <c r="L154" s="59">
        <v>93700</v>
      </c>
      <c r="M154">
        <v>34900</v>
      </c>
      <c r="N154">
        <v>39850</v>
      </c>
      <c r="O154">
        <v>44850</v>
      </c>
      <c r="P154">
        <v>49800</v>
      </c>
      <c r="Q154">
        <v>53800</v>
      </c>
      <c r="R154">
        <v>57800</v>
      </c>
      <c r="S154">
        <v>61800</v>
      </c>
      <c r="T154">
        <v>65750</v>
      </c>
      <c r="U154">
        <v>20950</v>
      </c>
      <c r="V154">
        <v>23950</v>
      </c>
      <c r="W154">
        <v>26950</v>
      </c>
      <c r="X154">
        <v>30000</v>
      </c>
      <c r="Y154">
        <v>35140</v>
      </c>
      <c r="Z154">
        <v>40280</v>
      </c>
      <c r="AA154">
        <v>45420</v>
      </c>
      <c r="AB154">
        <v>50560</v>
      </c>
      <c r="AC154">
        <v>55800</v>
      </c>
      <c r="AD154">
        <v>63800</v>
      </c>
      <c r="AE154">
        <v>71750</v>
      </c>
      <c r="AF154">
        <v>79700</v>
      </c>
      <c r="AG154">
        <v>86100</v>
      </c>
      <c r="AH154">
        <v>92500</v>
      </c>
      <c r="AI154">
        <v>98850</v>
      </c>
      <c r="AJ154">
        <v>105250</v>
      </c>
    </row>
    <row r="155" spans="1:36" x14ac:dyDescent="0.25">
      <c r="A155" t="s">
        <v>1282</v>
      </c>
      <c r="B155" t="s">
        <v>716</v>
      </c>
      <c r="C155" t="s">
        <v>371</v>
      </c>
      <c r="D155" t="s">
        <v>372</v>
      </c>
      <c r="E155" t="s">
        <v>38</v>
      </c>
      <c r="F155" t="s">
        <v>675</v>
      </c>
      <c r="G155" t="s">
        <v>676</v>
      </c>
      <c r="H155" t="s">
        <v>677</v>
      </c>
      <c r="I155" t="s">
        <v>678</v>
      </c>
      <c r="J155" t="s">
        <v>717</v>
      </c>
      <c r="K155">
        <v>1</v>
      </c>
      <c r="L155" s="59">
        <v>93700</v>
      </c>
      <c r="M155">
        <v>34900</v>
      </c>
      <c r="N155">
        <v>39850</v>
      </c>
      <c r="O155">
        <v>44850</v>
      </c>
      <c r="P155">
        <v>49800</v>
      </c>
      <c r="Q155">
        <v>53800</v>
      </c>
      <c r="R155">
        <v>57800</v>
      </c>
      <c r="S155">
        <v>61800</v>
      </c>
      <c r="T155">
        <v>65750</v>
      </c>
      <c r="U155">
        <v>20950</v>
      </c>
      <c r="V155">
        <v>23950</v>
      </c>
      <c r="W155">
        <v>26950</v>
      </c>
      <c r="X155">
        <v>30000</v>
      </c>
      <c r="Y155">
        <v>35140</v>
      </c>
      <c r="Z155">
        <v>40280</v>
      </c>
      <c r="AA155">
        <v>45420</v>
      </c>
      <c r="AB155">
        <v>50560</v>
      </c>
      <c r="AC155">
        <v>55800</v>
      </c>
      <c r="AD155">
        <v>63800</v>
      </c>
      <c r="AE155">
        <v>71750</v>
      </c>
      <c r="AF155">
        <v>79700</v>
      </c>
      <c r="AG155">
        <v>86100</v>
      </c>
      <c r="AH155">
        <v>92500</v>
      </c>
      <c r="AI155">
        <v>98850</v>
      </c>
      <c r="AJ155">
        <v>105250</v>
      </c>
    </row>
    <row r="156" spans="1:36" x14ac:dyDescent="0.25">
      <c r="A156" t="s">
        <v>1465</v>
      </c>
      <c r="B156" t="s">
        <v>718</v>
      </c>
      <c r="C156" t="s">
        <v>371</v>
      </c>
      <c r="D156" t="s">
        <v>372</v>
      </c>
      <c r="E156" t="s">
        <v>38</v>
      </c>
      <c r="F156" t="s">
        <v>675</v>
      </c>
      <c r="G156" t="s">
        <v>676</v>
      </c>
      <c r="H156" t="s">
        <v>677</v>
      </c>
      <c r="I156" t="s">
        <v>678</v>
      </c>
      <c r="J156" t="s">
        <v>719</v>
      </c>
      <c r="K156">
        <v>1</v>
      </c>
      <c r="L156" s="59">
        <v>93700</v>
      </c>
      <c r="M156">
        <v>34900</v>
      </c>
      <c r="N156">
        <v>39850</v>
      </c>
      <c r="O156">
        <v>44850</v>
      </c>
      <c r="P156">
        <v>49800</v>
      </c>
      <c r="Q156">
        <v>53800</v>
      </c>
      <c r="R156">
        <v>57800</v>
      </c>
      <c r="S156">
        <v>61800</v>
      </c>
      <c r="T156">
        <v>65750</v>
      </c>
      <c r="U156">
        <v>20950</v>
      </c>
      <c r="V156">
        <v>23950</v>
      </c>
      <c r="W156">
        <v>26950</v>
      </c>
      <c r="X156">
        <v>30000</v>
      </c>
      <c r="Y156">
        <v>35140</v>
      </c>
      <c r="Z156">
        <v>40280</v>
      </c>
      <c r="AA156">
        <v>45420</v>
      </c>
      <c r="AB156">
        <v>50560</v>
      </c>
      <c r="AC156">
        <v>55800</v>
      </c>
      <c r="AD156">
        <v>63800</v>
      </c>
      <c r="AE156">
        <v>71750</v>
      </c>
      <c r="AF156">
        <v>79700</v>
      </c>
      <c r="AG156">
        <v>86100</v>
      </c>
      <c r="AH156">
        <v>92500</v>
      </c>
      <c r="AI156">
        <v>98850</v>
      </c>
      <c r="AJ156">
        <v>105250</v>
      </c>
    </row>
    <row r="157" spans="1:36" x14ac:dyDescent="0.25">
      <c r="A157" t="s">
        <v>1146</v>
      </c>
      <c r="B157" t="s">
        <v>720</v>
      </c>
      <c r="C157" t="s">
        <v>371</v>
      </c>
      <c r="D157" t="s">
        <v>372</v>
      </c>
      <c r="E157" t="s">
        <v>38</v>
      </c>
      <c r="F157" t="s">
        <v>675</v>
      </c>
      <c r="G157" t="s">
        <v>676</v>
      </c>
      <c r="H157" t="s">
        <v>677</v>
      </c>
      <c r="I157" t="s">
        <v>678</v>
      </c>
      <c r="J157" t="s">
        <v>721</v>
      </c>
      <c r="K157">
        <v>1</v>
      </c>
      <c r="L157" s="59">
        <v>93700</v>
      </c>
      <c r="M157">
        <v>34900</v>
      </c>
      <c r="N157">
        <v>39850</v>
      </c>
      <c r="O157">
        <v>44850</v>
      </c>
      <c r="P157">
        <v>49800</v>
      </c>
      <c r="Q157">
        <v>53800</v>
      </c>
      <c r="R157">
        <v>57800</v>
      </c>
      <c r="S157">
        <v>61800</v>
      </c>
      <c r="T157">
        <v>65750</v>
      </c>
      <c r="U157">
        <v>20950</v>
      </c>
      <c r="V157">
        <v>23950</v>
      </c>
      <c r="W157">
        <v>26950</v>
      </c>
      <c r="X157">
        <v>30000</v>
      </c>
      <c r="Y157">
        <v>35140</v>
      </c>
      <c r="Z157">
        <v>40280</v>
      </c>
      <c r="AA157">
        <v>45420</v>
      </c>
      <c r="AB157">
        <v>50560</v>
      </c>
      <c r="AC157">
        <v>55800</v>
      </c>
      <c r="AD157">
        <v>63800</v>
      </c>
      <c r="AE157">
        <v>71750</v>
      </c>
      <c r="AF157">
        <v>79700</v>
      </c>
      <c r="AG157">
        <v>86100</v>
      </c>
      <c r="AH157">
        <v>92500</v>
      </c>
      <c r="AI157">
        <v>98850</v>
      </c>
      <c r="AJ157">
        <v>105250</v>
      </c>
    </row>
    <row r="158" spans="1:36" x14ac:dyDescent="0.25">
      <c r="A158" t="s">
        <v>1283</v>
      </c>
      <c r="B158" t="s">
        <v>722</v>
      </c>
      <c r="C158" t="s">
        <v>371</v>
      </c>
      <c r="D158" t="s">
        <v>372</v>
      </c>
      <c r="E158" t="s">
        <v>38</v>
      </c>
      <c r="F158" t="s">
        <v>675</v>
      </c>
      <c r="G158" t="s">
        <v>676</v>
      </c>
      <c r="H158" t="s">
        <v>677</v>
      </c>
      <c r="I158" t="s">
        <v>678</v>
      </c>
      <c r="J158" t="s">
        <v>723</v>
      </c>
      <c r="K158">
        <v>1</v>
      </c>
      <c r="L158" s="59">
        <v>93700</v>
      </c>
      <c r="M158">
        <v>34900</v>
      </c>
      <c r="N158">
        <v>39850</v>
      </c>
      <c r="O158">
        <v>44850</v>
      </c>
      <c r="P158">
        <v>49800</v>
      </c>
      <c r="Q158">
        <v>53800</v>
      </c>
      <c r="R158">
        <v>57800</v>
      </c>
      <c r="S158">
        <v>61800</v>
      </c>
      <c r="T158">
        <v>65750</v>
      </c>
      <c r="U158">
        <v>20950</v>
      </c>
      <c r="V158">
        <v>23950</v>
      </c>
      <c r="W158">
        <v>26950</v>
      </c>
      <c r="X158">
        <v>30000</v>
      </c>
      <c r="Y158">
        <v>35140</v>
      </c>
      <c r="Z158">
        <v>40280</v>
      </c>
      <c r="AA158">
        <v>45420</v>
      </c>
      <c r="AB158">
        <v>50560</v>
      </c>
      <c r="AC158">
        <v>55800</v>
      </c>
      <c r="AD158">
        <v>63800</v>
      </c>
      <c r="AE158">
        <v>71750</v>
      </c>
      <c r="AF158">
        <v>79700</v>
      </c>
      <c r="AG158">
        <v>86100</v>
      </c>
      <c r="AH158">
        <v>92500</v>
      </c>
      <c r="AI158">
        <v>98850</v>
      </c>
      <c r="AJ158">
        <v>105250</v>
      </c>
    </row>
    <row r="159" spans="1:36" x14ac:dyDescent="0.25">
      <c r="A159" t="s">
        <v>1147</v>
      </c>
      <c r="B159" t="s">
        <v>724</v>
      </c>
      <c r="C159" t="s">
        <v>371</v>
      </c>
      <c r="D159" t="s">
        <v>372</v>
      </c>
      <c r="E159" t="s">
        <v>38</v>
      </c>
      <c r="F159" t="s">
        <v>675</v>
      </c>
      <c r="G159" t="s">
        <v>676</v>
      </c>
      <c r="H159" t="s">
        <v>725</v>
      </c>
      <c r="I159" t="s">
        <v>726</v>
      </c>
      <c r="J159" t="s">
        <v>727</v>
      </c>
      <c r="K159">
        <v>1</v>
      </c>
      <c r="L159" s="59">
        <v>93700</v>
      </c>
      <c r="M159">
        <v>34900</v>
      </c>
      <c r="N159">
        <v>39850</v>
      </c>
      <c r="O159">
        <v>44850</v>
      </c>
      <c r="P159">
        <v>49800</v>
      </c>
      <c r="Q159">
        <v>53800</v>
      </c>
      <c r="R159">
        <v>57800</v>
      </c>
      <c r="S159">
        <v>61800</v>
      </c>
      <c r="T159">
        <v>65750</v>
      </c>
      <c r="U159">
        <v>20950</v>
      </c>
      <c r="V159">
        <v>23950</v>
      </c>
      <c r="W159">
        <v>26950</v>
      </c>
      <c r="X159">
        <v>30000</v>
      </c>
      <c r="Y159">
        <v>35140</v>
      </c>
      <c r="Z159">
        <v>40280</v>
      </c>
      <c r="AA159">
        <v>45420</v>
      </c>
      <c r="AB159">
        <v>50560</v>
      </c>
      <c r="AC159">
        <v>55800</v>
      </c>
      <c r="AD159">
        <v>63800</v>
      </c>
      <c r="AE159">
        <v>71750</v>
      </c>
      <c r="AF159">
        <v>79700</v>
      </c>
      <c r="AG159">
        <v>86100</v>
      </c>
      <c r="AH159">
        <v>92500</v>
      </c>
      <c r="AI159">
        <v>98850</v>
      </c>
      <c r="AJ159">
        <v>105250</v>
      </c>
    </row>
    <row r="160" spans="1:36" x14ac:dyDescent="0.25">
      <c r="A160" t="s">
        <v>1284</v>
      </c>
      <c r="B160" t="s">
        <v>728</v>
      </c>
      <c r="C160" t="s">
        <v>371</v>
      </c>
      <c r="D160" t="s">
        <v>372</v>
      </c>
      <c r="E160" t="s">
        <v>38</v>
      </c>
      <c r="F160" t="s">
        <v>675</v>
      </c>
      <c r="G160" t="s">
        <v>676</v>
      </c>
      <c r="H160" t="s">
        <v>725</v>
      </c>
      <c r="I160" t="s">
        <v>726</v>
      </c>
      <c r="J160" t="s">
        <v>729</v>
      </c>
      <c r="K160">
        <v>1</v>
      </c>
      <c r="L160" s="59">
        <v>93700</v>
      </c>
      <c r="M160">
        <v>34900</v>
      </c>
      <c r="N160">
        <v>39850</v>
      </c>
      <c r="O160">
        <v>44850</v>
      </c>
      <c r="P160">
        <v>49800</v>
      </c>
      <c r="Q160">
        <v>53800</v>
      </c>
      <c r="R160">
        <v>57800</v>
      </c>
      <c r="S160">
        <v>61800</v>
      </c>
      <c r="T160">
        <v>65750</v>
      </c>
      <c r="U160">
        <v>20950</v>
      </c>
      <c r="V160">
        <v>23950</v>
      </c>
      <c r="W160">
        <v>26950</v>
      </c>
      <c r="X160">
        <v>30000</v>
      </c>
      <c r="Y160">
        <v>35140</v>
      </c>
      <c r="Z160">
        <v>40280</v>
      </c>
      <c r="AA160">
        <v>45420</v>
      </c>
      <c r="AB160">
        <v>50560</v>
      </c>
      <c r="AC160">
        <v>55800</v>
      </c>
      <c r="AD160">
        <v>63800</v>
      </c>
      <c r="AE160">
        <v>71750</v>
      </c>
      <c r="AF160">
        <v>79700</v>
      </c>
      <c r="AG160">
        <v>86100</v>
      </c>
      <c r="AH160">
        <v>92500</v>
      </c>
      <c r="AI160">
        <v>98850</v>
      </c>
      <c r="AJ160">
        <v>105250</v>
      </c>
    </row>
    <row r="161" spans="1:36" x14ac:dyDescent="0.25">
      <c r="A161" t="s">
        <v>1285</v>
      </c>
      <c r="B161" t="s">
        <v>730</v>
      </c>
      <c r="C161" t="s">
        <v>371</v>
      </c>
      <c r="D161" t="s">
        <v>372</v>
      </c>
      <c r="E161" t="s">
        <v>38</v>
      </c>
      <c r="F161" t="s">
        <v>675</v>
      </c>
      <c r="G161" t="s">
        <v>676</v>
      </c>
      <c r="H161" t="s">
        <v>725</v>
      </c>
      <c r="I161" t="s">
        <v>726</v>
      </c>
      <c r="J161" t="s">
        <v>731</v>
      </c>
      <c r="K161">
        <v>1</v>
      </c>
      <c r="L161" s="59">
        <v>93700</v>
      </c>
      <c r="M161">
        <v>34900</v>
      </c>
      <c r="N161">
        <v>39850</v>
      </c>
      <c r="O161">
        <v>44850</v>
      </c>
      <c r="P161">
        <v>49800</v>
      </c>
      <c r="Q161">
        <v>53800</v>
      </c>
      <c r="R161">
        <v>57800</v>
      </c>
      <c r="S161">
        <v>61800</v>
      </c>
      <c r="T161">
        <v>65750</v>
      </c>
      <c r="U161">
        <v>20950</v>
      </c>
      <c r="V161">
        <v>23950</v>
      </c>
      <c r="W161">
        <v>26950</v>
      </c>
      <c r="X161">
        <v>30000</v>
      </c>
      <c r="Y161">
        <v>35140</v>
      </c>
      <c r="Z161">
        <v>40280</v>
      </c>
      <c r="AA161">
        <v>45420</v>
      </c>
      <c r="AB161">
        <v>50560</v>
      </c>
      <c r="AC161">
        <v>55800</v>
      </c>
      <c r="AD161">
        <v>63800</v>
      </c>
      <c r="AE161">
        <v>71750</v>
      </c>
      <c r="AF161">
        <v>79700</v>
      </c>
      <c r="AG161">
        <v>86100</v>
      </c>
      <c r="AH161">
        <v>92500</v>
      </c>
      <c r="AI161">
        <v>98850</v>
      </c>
      <c r="AJ161">
        <v>105250</v>
      </c>
    </row>
    <row r="162" spans="1:36" x14ac:dyDescent="0.25">
      <c r="A162" t="s">
        <v>1286</v>
      </c>
      <c r="B162" t="s">
        <v>732</v>
      </c>
      <c r="C162" t="s">
        <v>371</v>
      </c>
      <c r="D162" t="s">
        <v>372</v>
      </c>
      <c r="E162" t="s">
        <v>38</v>
      </c>
      <c r="F162" t="s">
        <v>675</v>
      </c>
      <c r="G162" t="s">
        <v>676</v>
      </c>
      <c r="H162" t="s">
        <v>725</v>
      </c>
      <c r="I162" t="s">
        <v>726</v>
      </c>
      <c r="J162" t="s">
        <v>733</v>
      </c>
      <c r="K162">
        <v>1</v>
      </c>
      <c r="L162" s="59">
        <v>93700</v>
      </c>
      <c r="M162">
        <v>34900</v>
      </c>
      <c r="N162">
        <v>39850</v>
      </c>
      <c r="O162">
        <v>44850</v>
      </c>
      <c r="P162">
        <v>49800</v>
      </c>
      <c r="Q162">
        <v>53800</v>
      </c>
      <c r="R162">
        <v>57800</v>
      </c>
      <c r="S162">
        <v>61800</v>
      </c>
      <c r="T162">
        <v>65750</v>
      </c>
      <c r="U162">
        <v>20950</v>
      </c>
      <c r="V162">
        <v>23950</v>
      </c>
      <c r="W162">
        <v>26950</v>
      </c>
      <c r="X162">
        <v>30000</v>
      </c>
      <c r="Y162">
        <v>35140</v>
      </c>
      <c r="Z162">
        <v>40280</v>
      </c>
      <c r="AA162">
        <v>45420</v>
      </c>
      <c r="AB162">
        <v>50560</v>
      </c>
      <c r="AC162">
        <v>55800</v>
      </c>
      <c r="AD162">
        <v>63800</v>
      </c>
      <c r="AE162">
        <v>71750</v>
      </c>
      <c r="AF162">
        <v>79700</v>
      </c>
      <c r="AG162">
        <v>86100</v>
      </c>
      <c r="AH162">
        <v>92500</v>
      </c>
      <c r="AI162">
        <v>98850</v>
      </c>
      <c r="AJ162">
        <v>105250</v>
      </c>
    </row>
    <row r="163" spans="1:36" x14ac:dyDescent="0.25">
      <c r="A163" t="s">
        <v>1148</v>
      </c>
      <c r="B163" t="s">
        <v>734</v>
      </c>
      <c r="C163" t="s">
        <v>371</v>
      </c>
      <c r="D163" t="s">
        <v>372</v>
      </c>
      <c r="E163" t="s">
        <v>38</v>
      </c>
      <c r="F163" t="s">
        <v>675</v>
      </c>
      <c r="G163" t="s">
        <v>676</v>
      </c>
      <c r="H163" t="s">
        <v>725</v>
      </c>
      <c r="I163" t="s">
        <v>726</v>
      </c>
      <c r="J163" t="s">
        <v>735</v>
      </c>
      <c r="K163">
        <v>1</v>
      </c>
      <c r="L163" s="59">
        <v>93700</v>
      </c>
      <c r="M163">
        <v>34900</v>
      </c>
      <c r="N163">
        <v>39850</v>
      </c>
      <c r="O163">
        <v>44850</v>
      </c>
      <c r="P163">
        <v>49800</v>
      </c>
      <c r="Q163">
        <v>53800</v>
      </c>
      <c r="R163">
        <v>57800</v>
      </c>
      <c r="S163">
        <v>61800</v>
      </c>
      <c r="T163">
        <v>65750</v>
      </c>
      <c r="U163">
        <v>20950</v>
      </c>
      <c r="V163">
        <v>23950</v>
      </c>
      <c r="W163">
        <v>26950</v>
      </c>
      <c r="X163">
        <v>30000</v>
      </c>
      <c r="Y163">
        <v>35140</v>
      </c>
      <c r="Z163">
        <v>40280</v>
      </c>
      <c r="AA163">
        <v>45420</v>
      </c>
      <c r="AB163">
        <v>50560</v>
      </c>
      <c r="AC163">
        <v>55800</v>
      </c>
      <c r="AD163">
        <v>63800</v>
      </c>
      <c r="AE163">
        <v>71750</v>
      </c>
      <c r="AF163">
        <v>79700</v>
      </c>
      <c r="AG163">
        <v>86100</v>
      </c>
      <c r="AH163">
        <v>92500</v>
      </c>
      <c r="AI163">
        <v>98850</v>
      </c>
      <c r="AJ163">
        <v>105250</v>
      </c>
    </row>
    <row r="164" spans="1:36" x14ac:dyDescent="0.25">
      <c r="A164" t="s">
        <v>1287</v>
      </c>
      <c r="B164" t="s">
        <v>736</v>
      </c>
      <c r="C164" t="s">
        <v>371</v>
      </c>
      <c r="D164" t="s">
        <v>372</v>
      </c>
      <c r="E164" t="s">
        <v>38</v>
      </c>
      <c r="F164" t="s">
        <v>675</v>
      </c>
      <c r="G164" t="s">
        <v>676</v>
      </c>
      <c r="H164" t="s">
        <v>725</v>
      </c>
      <c r="I164" t="s">
        <v>726</v>
      </c>
      <c r="J164" t="s">
        <v>737</v>
      </c>
      <c r="K164">
        <v>1</v>
      </c>
      <c r="L164" s="59">
        <v>93700</v>
      </c>
      <c r="M164">
        <v>34900</v>
      </c>
      <c r="N164">
        <v>39850</v>
      </c>
      <c r="O164">
        <v>44850</v>
      </c>
      <c r="P164">
        <v>49800</v>
      </c>
      <c r="Q164">
        <v>53800</v>
      </c>
      <c r="R164">
        <v>57800</v>
      </c>
      <c r="S164">
        <v>61800</v>
      </c>
      <c r="T164">
        <v>65750</v>
      </c>
      <c r="U164">
        <v>20950</v>
      </c>
      <c r="V164">
        <v>23950</v>
      </c>
      <c r="W164">
        <v>26950</v>
      </c>
      <c r="X164">
        <v>30000</v>
      </c>
      <c r="Y164">
        <v>35140</v>
      </c>
      <c r="Z164">
        <v>40280</v>
      </c>
      <c r="AA164">
        <v>45420</v>
      </c>
      <c r="AB164">
        <v>50560</v>
      </c>
      <c r="AC164">
        <v>55800</v>
      </c>
      <c r="AD164">
        <v>63800</v>
      </c>
      <c r="AE164">
        <v>71750</v>
      </c>
      <c r="AF164">
        <v>79700</v>
      </c>
      <c r="AG164">
        <v>86100</v>
      </c>
      <c r="AH164">
        <v>92500</v>
      </c>
      <c r="AI164">
        <v>98850</v>
      </c>
      <c r="AJ164">
        <v>105250</v>
      </c>
    </row>
    <row r="165" spans="1:36" x14ac:dyDescent="0.25">
      <c r="A165" t="s">
        <v>1288</v>
      </c>
      <c r="B165" t="s">
        <v>738</v>
      </c>
      <c r="C165" t="s">
        <v>371</v>
      </c>
      <c r="D165" t="s">
        <v>372</v>
      </c>
      <c r="E165" t="s">
        <v>38</v>
      </c>
      <c r="F165" t="s">
        <v>675</v>
      </c>
      <c r="G165" t="s">
        <v>676</v>
      </c>
      <c r="H165" t="s">
        <v>725</v>
      </c>
      <c r="I165" t="s">
        <v>726</v>
      </c>
      <c r="J165" t="s">
        <v>739</v>
      </c>
      <c r="K165">
        <v>1</v>
      </c>
      <c r="L165" s="59">
        <v>93700</v>
      </c>
      <c r="M165">
        <v>34900</v>
      </c>
      <c r="N165">
        <v>39850</v>
      </c>
      <c r="O165">
        <v>44850</v>
      </c>
      <c r="P165">
        <v>49800</v>
      </c>
      <c r="Q165">
        <v>53800</v>
      </c>
      <c r="R165">
        <v>57800</v>
      </c>
      <c r="S165">
        <v>61800</v>
      </c>
      <c r="T165">
        <v>65750</v>
      </c>
      <c r="U165">
        <v>20950</v>
      </c>
      <c r="V165">
        <v>23950</v>
      </c>
      <c r="W165">
        <v>26950</v>
      </c>
      <c r="X165">
        <v>30000</v>
      </c>
      <c r="Y165">
        <v>35140</v>
      </c>
      <c r="Z165">
        <v>40280</v>
      </c>
      <c r="AA165">
        <v>45420</v>
      </c>
      <c r="AB165">
        <v>50560</v>
      </c>
      <c r="AC165">
        <v>55800</v>
      </c>
      <c r="AD165">
        <v>63800</v>
      </c>
      <c r="AE165">
        <v>71750</v>
      </c>
      <c r="AF165">
        <v>79700</v>
      </c>
      <c r="AG165">
        <v>86100</v>
      </c>
      <c r="AH165">
        <v>92500</v>
      </c>
      <c r="AI165">
        <v>98850</v>
      </c>
      <c r="AJ165">
        <v>105250</v>
      </c>
    </row>
    <row r="166" spans="1:36" x14ac:dyDescent="0.25">
      <c r="A166" t="s">
        <v>1289</v>
      </c>
      <c r="B166" t="s">
        <v>740</v>
      </c>
      <c r="C166" t="s">
        <v>371</v>
      </c>
      <c r="D166" t="s">
        <v>372</v>
      </c>
      <c r="E166" t="s">
        <v>38</v>
      </c>
      <c r="F166" t="s">
        <v>675</v>
      </c>
      <c r="G166" t="s">
        <v>676</v>
      </c>
      <c r="H166" t="s">
        <v>725</v>
      </c>
      <c r="I166" t="s">
        <v>726</v>
      </c>
      <c r="J166" t="s">
        <v>741</v>
      </c>
      <c r="K166">
        <v>1</v>
      </c>
      <c r="L166" s="59">
        <v>93700</v>
      </c>
      <c r="M166">
        <v>34900</v>
      </c>
      <c r="N166">
        <v>39850</v>
      </c>
      <c r="O166">
        <v>44850</v>
      </c>
      <c r="P166">
        <v>49800</v>
      </c>
      <c r="Q166">
        <v>53800</v>
      </c>
      <c r="R166">
        <v>57800</v>
      </c>
      <c r="S166">
        <v>61800</v>
      </c>
      <c r="T166">
        <v>65750</v>
      </c>
      <c r="U166">
        <v>20950</v>
      </c>
      <c r="V166">
        <v>23950</v>
      </c>
      <c r="W166">
        <v>26950</v>
      </c>
      <c r="X166">
        <v>30000</v>
      </c>
      <c r="Y166">
        <v>35140</v>
      </c>
      <c r="Z166">
        <v>40280</v>
      </c>
      <c r="AA166">
        <v>45420</v>
      </c>
      <c r="AB166">
        <v>50560</v>
      </c>
      <c r="AC166">
        <v>55800</v>
      </c>
      <c r="AD166">
        <v>63800</v>
      </c>
      <c r="AE166">
        <v>71750</v>
      </c>
      <c r="AF166">
        <v>79700</v>
      </c>
      <c r="AG166">
        <v>86100</v>
      </c>
      <c r="AH166">
        <v>92500</v>
      </c>
      <c r="AI166">
        <v>98850</v>
      </c>
      <c r="AJ166">
        <v>105250</v>
      </c>
    </row>
    <row r="167" spans="1:36" x14ac:dyDescent="0.25">
      <c r="A167" t="s">
        <v>1290</v>
      </c>
      <c r="B167" t="s">
        <v>742</v>
      </c>
      <c r="C167" t="s">
        <v>371</v>
      </c>
      <c r="D167" t="s">
        <v>372</v>
      </c>
      <c r="E167" t="s">
        <v>38</v>
      </c>
      <c r="F167" t="s">
        <v>675</v>
      </c>
      <c r="G167" t="s">
        <v>676</v>
      </c>
      <c r="H167" t="s">
        <v>725</v>
      </c>
      <c r="I167" t="s">
        <v>726</v>
      </c>
      <c r="J167" t="s">
        <v>743</v>
      </c>
      <c r="K167">
        <v>1</v>
      </c>
      <c r="L167" s="59">
        <v>93700</v>
      </c>
      <c r="M167">
        <v>34900</v>
      </c>
      <c r="N167">
        <v>39850</v>
      </c>
      <c r="O167">
        <v>44850</v>
      </c>
      <c r="P167">
        <v>49800</v>
      </c>
      <c r="Q167">
        <v>53800</v>
      </c>
      <c r="R167">
        <v>57800</v>
      </c>
      <c r="S167">
        <v>61800</v>
      </c>
      <c r="T167">
        <v>65750</v>
      </c>
      <c r="U167">
        <v>20950</v>
      </c>
      <c r="V167">
        <v>23950</v>
      </c>
      <c r="W167">
        <v>26950</v>
      </c>
      <c r="X167">
        <v>30000</v>
      </c>
      <c r="Y167">
        <v>35140</v>
      </c>
      <c r="Z167">
        <v>40280</v>
      </c>
      <c r="AA167">
        <v>45420</v>
      </c>
      <c r="AB167">
        <v>50560</v>
      </c>
      <c r="AC167">
        <v>55800</v>
      </c>
      <c r="AD167">
        <v>63800</v>
      </c>
      <c r="AE167">
        <v>71750</v>
      </c>
      <c r="AF167">
        <v>79700</v>
      </c>
      <c r="AG167">
        <v>86100</v>
      </c>
      <c r="AH167">
        <v>92500</v>
      </c>
      <c r="AI167">
        <v>98850</v>
      </c>
      <c r="AJ167">
        <v>105250</v>
      </c>
    </row>
    <row r="168" spans="1:36" x14ac:dyDescent="0.25">
      <c r="A168" t="s">
        <v>1291</v>
      </c>
      <c r="B168" t="s">
        <v>744</v>
      </c>
      <c r="C168" t="s">
        <v>371</v>
      </c>
      <c r="D168" t="s">
        <v>372</v>
      </c>
      <c r="E168" t="s">
        <v>38</v>
      </c>
      <c r="F168" t="s">
        <v>675</v>
      </c>
      <c r="G168" t="s">
        <v>676</v>
      </c>
      <c r="H168" t="s">
        <v>725</v>
      </c>
      <c r="I168" t="s">
        <v>726</v>
      </c>
      <c r="J168" t="s">
        <v>745</v>
      </c>
      <c r="K168">
        <v>1</v>
      </c>
      <c r="L168" s="59">
        <v>93700</v>
      </c>
      <c r="M168">
        <v>34900</v>
      </c>
      <c r="N168">
        <v>39850</v>
      </c>
      <c r="O168">
        <v>44850</v>
      </c>
      <c r="P168">
        <v>49800</v>
      </c>
      <c r="Q168">
        <v>53800</v>
      </c>
      <c r="R168">
        <v>57800</v>
      </c>
      <c r="S168">
        <v>61800</v>
      </c>
      <c r="T168">
        <v>65750</v>
      </c>
      <c r="U168">
        <v>20950</v>
      </c>
      <c r="V168">
        <v>23950</v>
      </c>
      <c r="W168">
        <v>26950</v>
      </c>
      <c r="X168">
        <v>30000</v>
      </c>
      <c r="Y168">
        <v>35140</v>
      </c>
      <c r="Z168">
        <v>40280</v>
      </c>
      <c r="AA168">
        <v>45420</v>
      </c>
      <c r="AB168">
        <v>50560</v>
      </c>
      <c r="AC168">
        <v>55800</v>
      </c>
      <c r="AD168">
        <v>63800</v>
      </c>
      <c r="AE168">
        <v>71750</v>
      </c>
      <c r="AF168">
        <v>79700</v>
      </c>
      <c r="AG168">
        <v>86100</v>
      </c>
      <c r="AH168">
        <v>92500</v>
      </c>
      <c r="AI168">
        <v>98850</v>
      </c>
      <c r="AJ168">
        <v>105250</v>
      </c>
    </row>
    <row r="169" spans="1:36" x14ac:dyDescent="0.25">
      <c r="A169" t="s">
        <v>1292</v>
      </c>
      <c r="B169" t="s">
        <v>746</v>
      </c>
      <c r="C169" t="s">
        <v>371</v>
      </c>
      <c r="D169" t="s">
        <v>372</v>
      </c>
      <c r="E169" t="s">
        <v>38</v>
      </c>
      <c r="F169" t="s">
        <v>675</v>
      </c>
      <c r="G169" t="s">
        <v>676</v>
      </c>
      <c r="H169" t="s">
        <v>725</v>
      </c>
      <c r="I169" t="s">
        <v>726</v>
      </c>
      <c r="J169" t="s">
        <v>747</v>
      </c>
      <c r="K169">
        <v>1</v>
      </c>
      <c r="L169" s="59">
        <v>93700</v>
      </c>
      <c r="M169">
        <v>34900</v>
      </c>
      <c r="N169">
        <v>39850</v>
      </c>
      <c r="O169">
        <v>44850</v>
      </c>
      <c r="P169">
        <v>49800</v>
      </c>
      <c r="Q169">
        <v>53800</v>
      </c>
      <c r="R169">
        <v>57800</v>
      </c>
      <c r="S169">
        <v>61800</v>
      </c>
      <c r="T169">
        <v>65750</v>
      </c>
      <c r="U169">
        <v>20950</v>
      </c>
      <c r="V169">
        <v>23950</v>
      </c>
      <c r="W169">
        <v>26950</v>
      </c>
      <c r="X169">
        <v>30000</v>
      </c>
      <c r="Y169">
        <v>35140</v>
      </c>
      <c r="Z169">
        <v>40280</v>
      </c>
      <c r="AA169">
        <v>45420</v>
      </c>
      <c r="AB169">
        <v>50560</v>
      </c>
      <c r="AC169">
        <v>55800</v>
      </c>
      <c r="AD169">
        <v>63800</v>
      </c>
      <c r="AE169">
        <v>71750</v>
      </c>
      <c r="AF169">
        <v>79700</v>
      </c>
      <c r="AG169">
        <v>86100</v>
      </c>
      <c r="AH169">
        <v>92500</v>
      </c>
      <c r="AI169">
        <v>98850</v>
      </c>
      <c r="AJ169">
        <v>105250</v>
      </c>
    </row>
    <row r="170" spans="1:36" x14ac:dyDescent="0.25">
      <c r="A170" t="s">
        <v>1466</v>
      </c>
      <c r="B170" t="s">
        <v>748</v>
      </c>
      <c r="C170" t="s">
        <v>371</v>
      </c>
      <c r="D170" t="s">
        <v>372</v>
      </c>
      <c r="E170" t="s">
        <v>38</v>
      </c>
      <c r="F170" t="s">
        <v>675</v>
      </c>
      <c r="G170" t="s">
        <v>676</v>
      </c>
      <c r="H170" t="s">
        <v>725</v>
      </c>
      <c r="I170" t="s">
        <v>726</v>
      </c>
      <c r="J170" t="s">
        <v>749</v>
      </c>
      <c r="K170">
        <v>1</v>
      </c>
      <c r="L170" s="59">
        <v>93700</v>
      </c>
      <c r="M170">
        <v>34900</v>
      </c>
      <c r="N170">
        <v>39850</v>
      </c>
      <c r="O170">
        <v>44850</v>
      </c>
      <c r="P170">
        <v>49800</v>
      </c>
      <c r="Q170">
        <v>53800</v>
      </c>
      <c r="R170">
        <v>57800</v>
      </c>
      <c r="S170">
        <v>61800</v>
      </c>
      <c r="T170">
        <v>65750</v>
      </c>
      <c r="U170">
        <v>20950</v>
      </c>
      <c r="V170">
        <v>23950</v>
      </c>
      <c r="W170">
        <v>26950</v>
      </c>
      <c r="X170">
        <v>30000</v>
      </c>
      <c r="Y170">
        <v>35140</v>
      </c>
      <c r="Z170">
        <v>40280</v>
      </c>
      <c r="AA170">
        <v>45420</v>
      </c>
      <c r="AB170">
        <v>50560</v>
      </c>
      <c r="AC170">
        <v>55800</v>
      </c>
      <c r="AD170">
        <v>63800</v>
      </c>
      <c r="AE170">
        <v>71750</v>
      </c>
      <c r="AF170">
        <v>79700</v>
      </c>
      <c r="AG170">
        <v>86100</v>
      </c>
      <c r="AH170">
        <v>92500</v>
      </c>
      <c r="AI170">
        <v>98850</v>
      </c>
      <c r="AJ170">
        <v>105250</v>
      </c>
    </row>
    <row r="171" spans="1:36" x14ac:dyDescent="0.25">
      <c r="A171" t="s">
        <v>1293</v>
      </c>
      <c r="B171" t="s">
        <v>750</v>
      </c>
      <c r="C171" t="s">
        <v>371</v>
      </c>
      <c r="D171" t="s">
        <v>372</v>
      </c>
      <c r="E171" t="s">
        <v>38</v>
      </c>
      <c r="F171" t="s">
        <v>675</v>
      </c>
      <c r="G171" t="s">
        <v>676</v>
      </c>
      <c r="H171" t="s">
        <v>725</v>
      </c>
      <c r="I171" t="s">
        <v>726</v>
      </c>
      <c r="J171" t="s">
        <v>751</v>
      </c>
      <c r="K171">
        <v>1</v>
      </c>
      <c r="L171" s="59">
        <v>93700</v>
      </c>
      <c r="M171">
        <v>34900</v>
      </c>
      <c r="N171">
        <v>39850</v>
      </c>
      <c r="O171">
        <v>44850</v>
      </c>
      <c r="P171">
        <v>49800</v>
      </c>
      <c r="Q171">
        <v>53800</v>
      </c>
      <c r="R171">
        <v>57800</v>
      </c>
      <c r="S171">
        <v>61800</v>
      </c>
      <c r="T171">
        <v>65750</v>
      </c>
      <c r="U171">
        <v>20950</v>
      </c>
      <c r="V171">
        <v>23950</v>
      </c>
      <c r="W171">
        <v>26950</v>
      </c>
      <c r="X171">
        <v>30000</v>
      </c>
      <c r="Y171">
        <v>35140</v>
      </c>
      <c r="Z171">
        <v>40280</v>
      </c>
      <c r="AA171">
        <v>45420</v>
      </c>
      <c r="AB171">
        <v>50560</v>
      </c>
      <c r="AC171">
        <v>55800</v>
      </c>
      <c r="AD171">
        <v>63800</v>
      </c>
      <c r="AE171">
        <v>71750</v>
      </c>
      <c r="AF171">
        <v>79700</v>
      </c>
      <c r="AG171">
        <v>86100</v>
      </c>
      <c r="AH171">
        <v>92500</v>
      </c>
      <c r="AI171">
        <v>98850</v>
      </c>
      <c r="AJ171">
        <v>105250</v>
      </c>
    </row>
    <row r="172" spans="1:36" x14ac:dyDescent="0.25">
      <c r="A172" t="s">
        <v>1294</v>
      </c>
      <c r="B172" t="s">
        <v>752</v>
      </c>
      <c r="C172" t="s">
        <v>371</v>
      </c>
      <c r="D172" t="s">
        <v>372</v>
      </c>
      <c r="E172" t="s">
        <v>38</v>
      </c>
      <c r="F172" t="s">
        <v>675</v>
      </c>
      <c r="G172" t="s">
        <v>676</v>
      </c>
      <c r="H172" t="s">
        <v>725</v>
      </c>
      <c r="I172" t="s">
        <v>726</v>
      </c>
      <c r="J172" t="s">
        <v>753</v>
      </c>
      <c r="K172">
        <v>1</v>
      </c>
      <c r="L172" s="59">
        <v>93700</v>
      </c>
      <c r="M172">
        <v>34900</v>
      </c>
      <c r="N172">
        <v>39850</v>
      </c>
      <c r="O172">
        <v>44850</v>
      </c>
      <c r="P172">
        <v>49800</v>
      </c>
      <c r="Q172">
        <v>53800</v>
      </c>
      <c r="R172">
        <v>57800</v>
      </c>
      <c r="S172">
        <v>61800</v>
      </c>
      <c r="T172">
        <v>65750</v>
      </c>
      <c r="U172">
        <v>20950</v>
      </c>
      <c r="V172">
        <v>23950</v>
      </c>
      <c r="W172">
        <v>26950</v>
      </c>
      <c r="X172">
        <v>30000</v>
      </c>
      <c r="Y172">
        <v>35140</v>
      </c>
      <c r="Z172">
        <v>40280</v>
      </c>
      <c r="AA172">
        <v>45420</v>
      </c>
      <c r="AB172">
        <v>50560</v>
      </c>
      <c r="AC172">
        <v>55800</v>
      </c>
      <c r="AD172">
        <v>63800</v>
      </c>
      <c r="AE172">
        <v>71750</v>
      </c>
      <c r="AF172">
        <v>79700</v>
      </c>
      <c r="AG172">
        <v>86100</v>
      </c>
      <c r="AH172">
        <v>92500</v>
      </c>
      <c r="AI172">
        <v>98850</v>
      </c>
      <c r="AJ172">
        <v>105250</v>
      </c>
    </row>
    <row r="173" spans="1:36" x14ac:dyDescent="0.25">
      <c r="A173" t="s">
        <v>1295</v>
      </c>
      <c r="B173" t="s">
        <v>754</v>
      </c>
      <c r="C173" t="s">
        <v>371</v>
      </c>
      <c r="D173" t="s">
        <v>372</v>
      </c>
      <c r="E173" t="s">
        <v>38</v>
      </c>
      <c r="F173" t="s">
        <v>675</v>
      </c>
      <c r="G173" t="s">
        <v>676</v>
      </c>
      <c r="H173" t="s">
        <v>725</v>
      </c>
      <c r="I173" t="s">
        <v>726</v>
      </c>
      <c r="J173" t="s">
        <v>755</v>
      </c>
      <c r="K173">
        <v>1</v>
      </c>
      <c r="L173" s="59">
        <v>93700</v>
      </c>
      <c r="M173">
        <v>34900</v>
      </c>
      <c r="N173">
        <v>39850</v>
      </c>
      <c r="O173">
        <v>44850</v>
      </c>
      <c r="P173">
        <v>49800</v>
      </c>
      <c r="Q173">
        <v>53800</v>
      </c>
      <c r="R173">
        <v>57800</v>
      </c>
      <c r="S173">
        <v>61800</v>
      </c>
      <c r="T173">
        <v>65750</v>
      </c>
      <c r="U173">
        <v>20950</v>
      </c>
      <c r="V173">
        <v>23950</v>
      </c>
      <c r="W173">
        <v>26950</v>
      </c>
      <c r="X173">
        <v>30000</v>
      </c>
      <c r="Y173">
        <v>35140</v>
      </c>
      <c r="Z173">
        <v>40280</v>
      </c>
      <c r="AA173">
        <v>45420</v>
      </c>
      <c r="AB173">
        <v>50560</v>
      </c>
      <c r="AC173">
        <v>55800</v>
      </c>
      <c r="AD173">
        <v>63800</v>
      </c>
      <c r="AE173">
        <v>71750</v>
      </c>
      <c r="AF173">
        <v>79700</v>
      </c>
      <c r="AG173">
        <v>86100</v>
      </c>
      <c r="AH173">
        <v>92500</v>
      </c>
      <c r="AI173">
        <v>98850</v>
      </c>
      <c r="AJ173">
        <v>105250</v>
      </c>
    </row>
    <row r="174" spans="1:36" x14ac:dyDescent="0.25">
      <c r="A174" t="s">
        <v>1296</v>
      </c>
      <c r="B174" t="s">
        <v>756</v>
      </c>
      <c r="C174" t="s">
        <v>371</v>
      </c>
      <c r="D174" t="s">
        <v>372</v>
      </c>
      <c r="E174" t="s">
        <v>38</v>
      </c>
      <c r="F174" t="s">
        <v>675</v>
      </c>
      <c r="G174" t="s">
        <v>676</v>
      </c>
      <c r="H174" t="s">
        <v>725</v>
      </c>
      <c r="I174" t="s">
        <v>726</v>
      </c>
      <c r="J174" t="s">
        <v>757</v>
      </c>
      <c r="K174">
        <v>1</v>
      </c>
      <c r="L174" s="59">
        <v>93700</v>
      </c>
      <c r="M174">
        <v>34900</v>
      </c>
      <c r="N174">
        <v>39850</v>
      </c>
      <c r="O174">
        <v>44850</v>
      </c>
      <c r="P174">
        <v>49800</v>
      </c>
      <c r="Q174">
        <v>53800</v>
      </c>
      <c r="R174">
        <v>57800</v>
      </c>
      <c r="S174">
        <v>61800</v>
      </c>
      <c r="T174">
        <v>65750</v>
      </c>
      <c r="U174">
        <v>20950</v>
      </c>
      <c r="V174">
        <v>23950</v>
      </c>
      <c r="W174">
        <v>26950</v>
      </c>
      <c r="X174">
        <v>30000</v>
      </c>
      <c r="Y174">
        <v>35140</v>
      </c>
      <c r="Z174">
        <v>40280</v>
      </c>
      <c r="AA174">
        <v>45420</v>
      </c>
      <c r="AB174">
        <v>50560</v>
      </c>
      <c r="AC174">
        <v>55800</v>
      </c>
      <c r="AD174">
        <v>63800</v>
      </c>
      <c r="AE174">
        <v>71750</v>
      </c>
      <c r="AF174">
        <v>79700</v>
      </c>
      <c r="AG174">
        <v>86100</v>
      </c>
      <c r="AH174">
        <v>92500</v>
      </c>
      <c r="AI174">
        <v>98850</v>
      </c>
      <c r="AJ174">
        <v>105250</v>
      </c>
    </row>
    <row r="175" spans="1:36" x14ac:dyDescent="0.25">
      <c r="A175" t="s">
        <v>1297</v>
      </c>
      <c r="B175" t="s">
        <v>758</v>
      </c>
      <c r="C175" t="s">
        <v>371</v>
      </c>
      <c r="D175" t="s">
        <v>372</v>
      </c>
      <c r="E175" t="s">
        <v>38</v>
      </c>
      <c r="F175" t="s">
        <v>675</v>
      </c>
      <c r="G175" t="s">
        <v>676</v>
      </c>
      <c r="H175" t="s">
        <v>725</v>
      </c>
      <c r="I175" t="s">
        <v>726</v>
      </c>
      <c r="J175" t="s">
        <v>759</v>
      </c>
      <c r="K175">
        <v>1</v>
      </c>
      <c r="L175" s="59">
        <v>93700</v>
      </c>
      <c r="M175">
        <v>34900</v>
      </c>
      <c r="N175">
        <v>39850</v>
      </c>
      <c r="O175">
        <v>44850</v>
      </c>
      <c r="P175">
        <v>49800</v>
      </c>
      <c r="Q175">
        <v>53800</v>
      </c>
      <c r="R175">
        <v>57800</v>
      </c>
      <c r="S175">
        <v>61800</v>
      </c>
      <c r="T175">
        <v>65750</v>
      </c>
      <c r="U175">
        <v>20950</v>
      </c>
      <c r="V175">
        <v>23950</v>
      </c>
      <c r="W175">
        <v>26950</v>
      </c>
      <c r="X175">
        <v>30000</v>
      </c>
      <c r="Y175">
        <v>35140</v>
      </c>
      <c r="Z175">
        <v>40280</v>
      </c>
      <c r="AA175">
        <v>45420</v>
      </c>
      <c r="AB175">
        <v>50560</v>
      </c>
      <c r="AC175">
        <v>55800</v>
      </c>
      <c r="AD175">
        <v>63800</v>
      </c>
      <c r="AE175">
        <v>71750</v>
      </c>
      <c r="AF175">
        <v>79700</v>
      </c>
      <c r="AG175">
        <v>86100</v>
      </c>
      <c r="AH175">
        <v>92500</v>
      </c>
      <c r="AI175">
        <v>98850</v>
      </c>
      <c r="AJ175">
        <v>105250</v>
      </c>
    </row>
    <row r="176" spans="1:36" x14ac:dyDescent="0.25">
      <c r="A176" t="s">
        <v>1298</v>
      </c>
      <c r="B176" t="s">
        <v>760</v>
      </c>
      <c r="C176" t="s">
        <v>371</v>
      </c>
      <c r="D176" t="s">
        <v>372</v>
      </c>
      <c r="E176" t="s">
        <v>38</v>
      </c>
      <c r="F176" t="s">
        <v>675</v>
      </c>
      <c r="G176" t="s">
        <v>676</v>
      </c>
      <c r="H176" t="s">
        <v>725</v>
      </c>
      <c r="I176" t="s">
        <v>726</v>
      </c>
      <c r="J176" t="s">
        <v>761</v>
      </c>
      <c r="K176">
        <v>1</v>
      </c>
      <c r="L176" s="59">
        <v>93700</v>
      </c>
      <c r="M176">
        <v>34900</v>
      </c>
      <c r="N176">
        <v>39850</v>
      </c>
      <c r="O176">
        <v>44850</v>
      </c>
      <c r="P176">
        <v>49800</v>
      </c>
      <c r="Q176">
        <v>53800</v>
      </c>
      <c r="R176">
        <v>57800</v>
      </c>
      <c r="S176">
        <v>61800</v>
      </c>
      <c r="T176">
        <v>65750</v>
      </c>
      <c r="U176">
        <v>20950</v>
      </c>
      <c r="V176">
        <v>23950</v>
      </c>
      <c r="W176">
        <v>26950</v>
      </c>
      <c r="X176">
        <v>30000</v>
      </c>
      <c r="Y176">
        <v>35140</v>
      </c>
      <c r="Z176">
        <v>40280</v>
      </c>
      <c r="AA176">
        <v>45420</v>
      </c>
      <c r="AB176">
        <v>50560</v>
      </c>
      <c r="AC176">
        <v>55800</v>
      </c>
      <c r="AD176">
        <v>63800</v>
      </c>
      <c r="AE176">
        <v>71750</v>
      </c>
      <c r="AF176">
        <v>79700</v>
      </c>
      <c r="AG176">
        <v>86100</v>
      </c>
      <c r="AH176">
        <v>92500</v>
      </c>
      <c r="AI176">
        <v>98850</v>
      </c>
      <c r="AJ176">
        <v>105250</v>
      </c>
    </row>
    <row r="177" spans="1:36" x14ac:dyDescent="0.25">
      <c r="A177" t="s">
        <v>1299</v>
      </c>
      <c r="B177" t="s">
        <v>762</v>
      </c>
      <c r="C177" t="s">
        <v>371</v>
      </c>
      <c r="D177" t="s">
        <v>372</v>
      </c>
      <c r="E177" t="s">
        <v>38</v>
      </c>
      <c r="F177" t="s">
        <v>675</v>
      </c>
      <c r="G177" t="s">
        <v>676</v>
      </c>
      <c r="H177" t="s">
        <v>725</v>
      </c>
      <c r="I177" t="s">
        <v>726</v>
      </c>
      <c r="J177" t="s">
        <v>763</v>
      </c>
      <c r="K177">
        <v>1</v>
      </c>
      <c r="L177" s="59">
        <v>93700</v>
      </c>
      <c r="M177">
        <v>34900</v>
      </c>
      <c r="N177">
        <v>39850</v>
      </c>
      <c r="O177">
        <v>44850</v>
      </c>
      <c r="P177">
        <v>49800</v>
      </c>
      <c r="Q177">
        <v>53800</v>
      </c>
      <c r="R177">
        <v>57800</v>
      </c>
      <c r="S177">
        <v>61800</v>
      </c>
      <c r="T177">
        <v>65750</v>
      </c>
      <c r="U177">
        <v>20950</v>
      </c>
      <c r="V177">
        <v>23950</v>
      </c>
      <c r="W177">
        <v>26950</v>
      </c>
      <c r="X177">
        <v>30000</v>
      </c>
      <c r="Y177">
        <v>35140</v>
      </c>
      <c r="Z177">
        <v>40280</v>
      </c>
      <c r="AA177">
        <v>45420</v>
      </c>
      <c r="AB177">
        <v>50560</v>
      </c>
      <c r="AC177">
        <v>55800</v>
      </c>
      <c r="AD177">
        <v>63800</v>
      </c>
      <c r="AE177">
        <v>71750</v>
      </c>
      <c r="AF177">
        <v>79700</v>
      </c>
      <c r="AG177">
        <v>86100</v>
      </c>
      <c r="AH177">
        <v>92500</v>
      </c>
      <c r="AI177">
        <v>98850</v>
      </c>
      <c r="AJ177">
        <v>105250</v>
      </c>
    </row>
    <row r="178" spans="1:36" x14ac:dyDescent="0.25">
      <c r="A178" t="s">
        <v>1300</v>
      </c>
      <c r="B178" t="s">
        <v>764</v>
      </c>
      <c r="C178" t="s">
        <v>371</v>
      </c>
      <c r="D178" t="s">
        <v>372</v>
      </c>
      <c r="E178" t="s">
        <v>38</v>
      </c>
      <c r="F178" t="s">
        <v>675</v>
      </c>
      <c r="G178" t="s">
        <v>676</v>
      </c>
      <c r="H178" t="s">
        <v>725</v>
      </c>
      <c r="I178" t="s">
        <v>726</v>
      </c>
      <c r="J178" t="s">
        <v>765</v>
      </c>
      <c r="K178">
        <v>1</v>
      </c>
      <c r="L178" s="59">
        <v>93700</v>
      </c>
      <c r="M178">
        <v>34900</v>
      </c>
      <c r="N178">
        <v>39850</v>
      </c>
      <c r="O178">
        <v>44850</v>
      </c>
      <c r="P178">
        <v>49800</v>
      </c>
      <c r="Q178">
        <v>53800</v>
      </c>
      <c r="R178">
        <v>57800</v>
      </c>
      <c r="S178">
        <v>61800</v>
      </c>
      <c r="T178">
        <v>65750</v>
      </c>
      <c r="U178">
        <v>20950</v>
      </c>
      <c r="V178">
        <v>23950</v>
      </c>
      <c r="W178">
        <v>26950</v>
      </c>
      <c r="X178">
        <v>30000</v>
      </c>
      <c r="Y178">
        <v>35140</v>
      </c>
      <c r="Z178">
        <v>40280</v>
      </c>
      <c r="AA178">
        <v>45420</v>
      </c>
      <c r="AB178">
        <v>50560</v>
      </c>
      <c r="AC178">
        <v>55800</v>
      </c>
      <c r="AD178">
        <v>63800</v>
      </c>
      <c r="AE178">
        <v>71750</v>
      </c>
      <c r="AF178">
        <v>79700</v>
      </c>
      <c r="AG178">
        <v>86100</v>
      </c>
      <c r="AH178">
        <v>92500</v>
      </c>
      <c r="AI178">
        <v>98850</v>
      </c>
      <c r="AJ178">
        <v>105250</v>
      </c>
    </row>
    <row r="179" spans="1:36" x14ac:dyDescent="0.25">
      <c r="A179" t="s">
        <v>1301</v>
      </c>
      <c r="B179" t="s">
        <v>766</v>
      </c>
      <c r="C179" t="s">
        <v>371</v>
      </c>
      <c r="D179" t="s">
        <v>372</v>
      </c>
      <c r="E179" t="s">
        <v>38</v>
      </c>
      <c r="F179" t="s">
        <v>545</v>
      </c>
      <c r="G179" t="s">
        <v>546</v>
      </c>
      <c r="H179" t="s">
        <v>767</v>
      </c>
      <c r="I179" t="s">
        <v>768</v>
      </c>
      <c r="J179" t="s">
        <v>769</v>
      </c>
      <c r="K179">
        <v>1</v>
      </c>
      <c r="L179" s="59">
        <v>149300</v>
      </c>
      <c r="M179">
        <v>51950</v>
      </c>
      <c r="N179">
        <v>59400</v>
      </c>
      <c r="O179">
        <v>66800</v>
      </c>
      <c r="P179">
        <v>74200</v>
      </c>
      <c r="Q179">
        <v>80150</v>
      </c>
      <c r="R179">
        <v>86100</v>
      </c>
      <c r="S179">
        <v>92050</v>
      </c>
      <c r="T179">
        <v>97950</v>
      </c>
      <c r="U179">
        <v>31150</v>
      </c>
      <c r="V179">
        <v>35600</v>
      </c>
      <c r="W179">
        <v>40050</v>
      </c>
      <c r="X179">
        <v>44500</v>
      </c>
      <c r="Y179">
        <v>48100</v>
      </c>
      <c r="Z179">
        <v>51650</v>
      </c>
      <c r="AA179">
        <v>55200</v>
      </c>
      <c r="AB179">
        <v>58750</v>
      </c>
      <c r="AC179">
        <v>82950</v>
      </c>
      <c r="AD179">
        <v>94800</v>
      </c>
      <c r="AE179">
        <v>106650</v>
      </c>
      <c r="AF179">
        <v>118450</v>
      </c>
      <c r="AG179">
        <v>127950</v>
      </c>
      <c r="AH179">
        <v>137450</v>
      </c>
      <c r="AI179">
        <v>146900</v>
      </c>
      <c r="AJ179">
        <v>156400</v>
      </c>
    </row>
    <row r="180" spans="1:36" x14ac:dyDescent="0.25">
      <c r="A180" t="s">
        <v>1302</v>
      </c>
      <c r="B180" t="s">
        <v>770</v>
      </c>
      <c r="C180" t="s">
        <v>371</v>
      </c>
      <c r="D180" t="s">
        <v>372</v>
      </c>
      <c r="E180" t="s">
        <v>38</v>
      </c>
      <c r="F180" t="s">
        <v>545</v>
      </c>
      <c r="G180" t="s">
        <v>546</v>
      </c>
      <c r="H180" t="s">
        <v>767</v>
      </c>
      <c r="I180" t="s">
        <v>768</v>
      </c>
      <c r="J180" t="s">
        <v>771</v>
      </c>
      <c r="K180">
        <v>1</v>
      </c>
      <c r="L180" s="59">
        <v>149300</v>
      </c>
      <c r="M180">
        <v>51950</v>
      </c>
      <c r="N180">
        <v>59400</v>
      </c>
      <c r="O180">
        <v>66800</v>
      </c>
      <c r="P180">
        <v>74200</v>
      </c>
      <c r="Q180">
        <v>80150</v>
      </c>
      <c r="R180">
        <v>86100</v>
      </c>
      <c r="S180">
        <v>92050</v>
      </c>
      <c r="T180">
        <v>97950</v>
      </c>
      <c r="U180">
        <v>31150</v>
      </c>
      <c r="V180">
        <v>35600</v>
      </c>
      <c r="W180">
        <v>40050</v>
      </c>
      <c r="X180">
        <v>44500</v>
      </c>
      <c r="Y180">
        <v>48100</v>
      </c>
      <c r="Z180">
        <v>51650</v>
      </c>
      <c r="AA180">
        <v>55200</v>
      </c>
      <c r="AB180">
        <v>58750</v>
      </c>
      <c r="AC180">
        <v>82950</v>
      </c>
      <c r="AD180">
        <v>94800</v>
      </c>
      <c r="AE180">
        <v>106650</v>
      </c>
      <c r="AF180">
        <v>118450</v>
      </c>
      <c r="AG180">
        <v>127950</v>
      </c>
      <c r="AH180">
        <v>137450</v>
      </c>
      <c r="AI180">
        <v>146900</v>
      </c>
      <c r="AJ180">
        <v>156400</v>
      </c>
    </row>
    <row r="181" spans="1:36" x14ac:dyDescent="0.25">
      <c r="A181" t="s">
        <v>1303</v>
      </c>
      <c r="B181" t="s">
        <v>772</v>
      </c>
      <c r="C181" t="s">
        <v>371</v>
      </c>
      <c r="D181" t="s">
        <v>372</v>
      </c>
      <c r="E181" t="s">
        <v>38</v>
      </c>
      <c r="F181" t="s">
        <v>545</v>
      </c>
      <c r="G181" t="s">
        <v>546</v>
      </c>
      <c r="H181" t="s">
        <v>767</v>
      </c>
      <c r="I181" t="s">
        <v>768</v>
      </c>
      <c r="J181" t="s">
        <v>773</v>
      </c>
      <c r="K181">
        <v>1</v>
      </c>
      <c r="L181" s="59">
        <v>149300</v>
      </c>
      <c r="M181">
        <v>51950</v>
      </c>
      <c r="N181">
        <v>59400</v>
      </c>
      <c r="O181">
        <v>66800</v>
      </c>
      <c r="P181">
        <v>74200</v>
      </c>
      <c r="Q181">
        <v>80150</v>
      </c>
      <c r="R181">
        <v>86100</v>
      </c>
      <c r="S181">
        <v>92050</v>
      </c>
      <c r="T181">
        <v>97950</v>
      </c>
      <c r="U181">
        <v>31150</v>
      </c>
      <c r="V181">
        <v>35600</v>
      </c>
      <c r="W181">
        <v>40050</v>
      </c>
      <c r="X181">
        <v>44500</v>
      </c>
      <c r="Y181">
        <v>48100</v>
      </c>
      <c r="Z181">
        <v>51650</v>
      </c>
      <c r="AA181">
        <v>55200</v>
      </c>
      <c r="AB181">
        <v>58750</v>
      </c>
      <c r="AC181">
        <v>82950</v>
      </c>
      <c r="AD181">
        <v>94800</v>
      </c>
      <c r="AE181">
        <v>106650</v>
      </c>
      <c r="AF181">
        <v>118450</v>
      </c>
      <c r="AG181">
        <v>127950</v>
      </c>
      <c r="AH181">
        <v>137450</v>
      </c>
      <c r="AI181">
        <v>146900</v>
      </c>
      <c r="AJ181">
        <v>156400</v>
      </c>
    </row>
    <row r="182" spans="1:36" x14ac:dyDescent="0.25">
      <c r="A182" t="s">
        <v>1304</v>
      </c>
      <c r="B182" t="s">
        <v>774</v>
      </c>
      <c r="C182" t="s">
        <v>371</v>
      </c>
      <c r="D182" t="s">
        <v>372</v>
      </c>
      <c r="E182" t="s">
        <v>38</v>
      </c>
      <c r="F182" t="s">
        <v>545</v>
      </c>
      <c r="G182" t="s">
        <v>546</v>
      </c>
      <c r="H182" t="s">
        <v>767</v>
      </c>
      <c r="I182" t="s">
        <v>768</v>
      </c>
      <c r="J182" t="s">
        <v>775</v>
      </c>
      <c r="K182">
        <v>1</v>
      </c>
      <c r="L182" s="59">
        <v>149300</v>
      </c>
      <c r="M182">
        <v>51950</v>
      </c>
      <c r="N182">
        <v>59400</v>
      </c>
      <c r="O182">
        <v>66800</v>
      </c>
      <c r="P182">
        <v>74200</v>
      </c>
      <c r="Q182">
        <v>80150</v>
      </c>
      <c r="R182">
        <v>86100</v>
      </c>
      <c r="S182">
        <v>92050</v>
      </c>
      <c r="T182">
        <v>97950</v>
      </c>
      <c r="U182">
        <v>31150</v>
      </c>
      <c r="V182">
        <v>35600</v>
      </c>
      <c r="W182">
        <v>40050</v>
      </c>
      <c r="X182">
        <v>44500</v>
      </c>
      <c r="Y182">
        <v>48100</v>
      </c>
      <c r="Z182">
        <v>51650</v>
      </c>
      <c r="AA182">
        <v>55200</v>
      </c>
      <c r="AB182">
        <v>58750</v>
      </c>
      <c r="AC182">
        <v>82950</v>
      </c>
      <c r="AD182">
        <v>94800</v>
      </c>
      <c r="AE182">
        <v>106650</v>
      </c>
      <c r="AF182">
        <v>118450</v>
      </c>
      <c r="AG182">
        <v>127950</v>
      </c>
      <c r="AH182">
        <v>137450</v>
      </c>
      <c r="AI182">
        <v>146900</v>
      </c>
      <c r="AJ182">
        <v>156400</v>
      </c>
    </row>
    <row r="183" spans="1:36" x14ac:dyDescent="0.25">
      <c r="A183" t="s">
        <v>1305</v>
      </c>
      <c r="B183" t="s">
        <v>776</v>
      </c>
      <c r="C183" t="s">
        <v>371</v>
      </c>
      <c r="D183" t="s">
        <v>372</v>
      </c>
      <c r="E183" t="s">
        <v>38</v>
      </c>
      <c r="F183" t="s">
        <v>545</v>
      </c>
      <c r="G183" t="s">
        <v>546</v>
      </c>
      <c r="H183" t="s">
        <v>767</v>
      </c>
      <c r="I183" t="s">
        <v>768</v>
      </c>
      <c r="J183" t="s">
        <v>777</v>
      </c>
      <c r="K183">
        <v>1</v>
      </c>
      <c r="L183" s="59">
        <v>149300</v>
      </c>
      <c r="M183">
        <v>51950</v>
      </c>
      <c r="N183">
        <v>59400</v>
      </c>
      <c r="O183">
        <v>66800</v>
      </c>
      <c r="P183">
        <v>74200</v>
      </c>
      <c r="Q183">
        <v>80150</v>
      </c>
      <c r="R183">
        <v>86100</v>
      </c>
      <c r="S183">
        <v>92050</v>
      </c>
      <c r="T183">
        <v>97950</v>
      </c>
      <c r="U183">
        <v>31150</v>
      </c>
      <c r="V183">
        <v>35600</v>
      </c>
      <c r="W183">
        <v>40050</v>
      </c>
      <c r="X183">
        <v>44500</v>
      </c>
      <c r="Y183">
        <v>48100</v>
      </c>
      <c r="Z183">
        <v>51650</v>
      </c>
      <c r="AA183">
        <v>55200</v>
      </c>
      <c r="AB183">
        <v>58750</v>
      </c>
      <c r="AC183">
        <v>82950</v>
      </c>
      <c r="AD183">
        <v>94800</v>
      </c>
      <c r="AE183">
        <v>106650</v>
      </c>
      <c r="AF183">
        <v>118450</v>
      </c>
      <c r="AG183">
        <v>127950</v>
      </c>
      <c r="AH183">
        <v>137450</v>
      </c>
      <c r="AI183">
        <v>146900</v>
      </c>
      <c r="AJ183">
        <v>156400</v>
      </c>
    </row>
    <row r="184" spans="1:36" x14ac:dyDescent="0.25">
      <c r="A184" t="s">
        <v>1306</v>
      </c>
      <c r="B184" t="s">
        <v>778</v>
      </c>
      <c r="C184" t="s">
        <v>371</v>
      </c>
      <c r="D184" t="s">
        <v>372</v>
      </c>
      <c r="E184" t="s">
        <v>38</v>
      </c>
      <c r="F184" t="s">
        <v>545</v>
      </c>
      <c r="G184" t="s">
        <v>546</v>
      </c>
      <c r="H184" t="s">
        <v>767</v>
      </c>
      <c r="I184" t="s">
        <v>768</v>
      </c>
      <c r="J184" t="s">
        <v>779</v>
      </c>
      <c r="K184">
        <v>1</v>
      </c>
      <c r="L184" s="59">
        <v>149300</v>
      </c>
      <c r="M184">
        <v>51950</v>
      </c>
      <c r="N184">
        <v>59400</v>
      </c>
      <c r="O184">
        <v>66800</v>
      </c>
      <c r="P184">
        <v>74200</v>
      </c>
      <c r="Q184">
        <v>80150</v>
      </c>
      <c r="R184">
        <v>86100</v>
      </c>
      <c r="S184">
        <v>92050</v>
      </c>
      <c r="T184">
        <v>97950</v>
      </c>
      <c r="U184">
        <v>31150</v>
      </c>
      <c r="V184">
        <v>35600</v>
      </c>
      <c r="W184">
        <v>40050</v>
      </c>
      <c r="X184">
        <v>44500</v>
      </c>
      <c r="Y184">
        <v>48100</v>
      </c>
      <c r="Z184">
        <v>51650</v>
      </c>
      <c r="AA184">
        <v>55200</v>
      </c>
      <c r="AB184">
        <v>58750</v>
      </c>
      <c r="AC184">
        <v>82950</v>
      </c>
      <c r="AD184">
        <v>94800</v>
      </c>
      <c r="AE184">
        <v>106650</v>
      </c>
      <c r="AF184">
        <v>118450</v>
      </c>
      <c r="AG184">
        <v>127950</v>
      </c>
      <c r="AH184">
        <v>137450</v>
      </c>
      <c r="AI184">
        <v>146900</v>
      </c>
      <c r="AJ184">
        <v>156400</v>
      </c>
    </row>
    <row r="185" spans="1:36" x14ac:dyDescent="0.25">
      <c r="A185" t="s">
        <v>1307</v>
      </c>
      <c r="B185" t="s">
        <v>780</v>
      </c>
      <c r="C185" t="s">
        <v>371</v>
      </c>
      <c r="D185" t="s">
        <v>372</v>
      </c>
      <c r="E185" t="s">
        <v>38</v>
      </c>
      <c r="F185" t="s">
        <v>545</v>
      </c>
      <c r="G185" t="s">
        <v>546</v>
      </c>
      <c r="H185" t="s">
        <v>767</v>
      </c>
      <c r="I185" t="s">
        <v>768</v>
      </c>
      <c r="J185" t="s">
        <v>781</v>
      </c>
      <c r="K185">
        <v>1</v>
      </c>
      <c r="L185" s="59">
        <v>149300</v>
      </c>
      <c r="M185">
        <v>51950</v>
      </c>
      <c r="N185">
        <v>59400</v>
      </c>
      <c r="O185">
        <v>66800</v>
      </c>
      <c r="P185">
        <v>74200</v>
      </c>
      <c r="Q185">
        <v>80150</v>
      </c>
      <c r="R185">
        <v>86100</v>
      </c>
      <c r="S185">
        <v>92050</v>
      </c>
      <c r="T185">
        <v>97950</v>
      </c>
      <c r="U185">
        <v>31150</v>
      </c>
      <c r="V185">
        <v>35600</v>
      </c>
      <c r="W185">
        <v>40050</v>
      </c>
      <c r="X185">
        <v>44500</v>
      </c>
      <c r="Y185">
        <v>48100</v>
      </c>
      <c r="Z185">
        <v>51650</v>
      </c>
      <c r="AA185">
        <v>55200</v>
      </c>
      <c r="AB185">
        <v>58750</v>
      </c>
      <c r="AC185">
        <v>82950</v>
      </c>
      <c r="AD185">
        <v>94800</v>
      </c>
      <c r="AE185">
        <v>106650</v>
      </c>
      <c r="AF185">
        <v>118450</v>
      </c>
      <c r="AG185">
        <v>127950</v>
      </c>
      <c r="AH185">
        <v>137450</v>
      </c>
      <c r="AI185">
        <v>146900</v>
      </c>
      <c r="AJ185">
        <v>156400</v>
      </c>
    </row>
    <row r="186" spans="1:36" x14ac:dyDescent="0.25">
      <c r="A186" t="s">
        <v>1308</v>
      </c>
      <c r="B186" t="s">
        <v>782</v>
      </c>
      <c r="C186" t="s">
        <v>371</v>
      </c>
      <c r="D186" t="s">
        <v>372</v>
      </c>
      <c r="E186" t="s">
        <v>38</v>
      </c>
      <c r="F186" t="s">
        <v>783</v>
      </c>
      <c r="G186" t="s">
        <v>784</v>
      </c>
      <c r="H186" t="s">
        <v>767</v>
      </c>
      <c r="I186" t="s">
        <v>768</v>
      </c>
      <c r="J186" t="s">
        <v>785</v>
      </c>
      <c r="K186">
        <v>1</v>
      </c>
      <c r="L186" s="59">
        <v>132400</v>
      </c>
      <c r="M186">
        <v>46350</v>
      </c>
      <c r="N186">
        <v>53000</v>
      </c>
      <c r="O186">
        <v>59600</v>
      </c>
      <c r="P186">
        <v>66200</v>
      </c>
      <c r="Q186">
        <v>71500</v>
      </c>
      <c r="R186">
        <v>76800</v>
      </c>
      <c r="S186">
        <v>82100</v>
      </c>
      <c r="T186">
        <v>87400</v>
      </c>
      <c r="U186">
        <v>27800</v>
      </c>
      <c r="V186">
        <v>31800</v>
      </c>
      <c r="W186">
        <v>35750</v>
      </c>
      <c r="X186">
        <v>39700</v>
      </c>
      <c r="Y186">
        <v>42900</v>
      </c>
      <c r="Z186">
        <v>46100</v>
      </c>
      <c r="AA186">
        <v>49250</v>
      </c>
      <c r="AB186">
        <v>52450</v>
      </c>
      <c r="AC186">
        <v>66300</v>
      </c>
      <c r="AD186">
        <v>75750</v>
      </c>
      <c r="AE186">
        <v>85200</v>
      </c>
      <c r="AF186">
        <v>94650</v>
      </c>
      <c r="AG186">
        <v>102250</v>
      </c>
      <c r="AH186">
        <v>109800</v>
      </c>
      <c r="AI186">
        <v>117400</v>
      </c>
      <c r="AJ186">
        <v>124950</v>
      </c>
    </row>
    <row r="187" spans="1:36" x14ac:dyDescent="0.25">
      <c r="A187" t="s">
        <v>1309</v>
      </c>
      <c r="B187" t="s">
        <v>786</v>
      </c>
      <c r="C187" t="s">
        <v>371</v>
      </c>
      <c r="D187" t="s">
        <v>372</v>
      </c>
      <c r="E187" t="s">
        <v>38</v>
      </c>
      <c r="F187" t="s">
        <v>545</v>
      </c>
      <c r="G187" t="s">
        <v>546</v>
      </c>
      <c r="H187" t="s">
        <v>767</v>
      </c>
      <c r="I187" t="s">
        <v>768</v>
      </c>
      <c r="J187" t="s">
        <v>787</v>
      </c>
      <c r="K187">
        <v>1</v>
      </c>
      <c r="L187" s="59">
        <v>149300</v>
      </c>
      <c r="M187">
        <v>51950</v>
      </c>
      <c r="N187">
        <v>59400</v>
      </c>
      <c r="O187">
        <v>66800</v>
      </c>
      <c r="P187">
        <v>74200</v>
      </c>
      <c r="Q187">
        <v>80150</v>
      </c>
      <c r="R187">
        <v>86100</v>
      </c>
      <c r="S187">
        <v>92050</v>
      </c>
      <c r="T187">
        <v>97950</v>
      </c>
      <c r="U187">
        <v>31150</v>
      </c>
      <c r="V187">
        <v>35600</v>
      </c>
      <c r="W187">
        <v>40050</v>
      </c>
      <c r="X187">
        <v>44500</v>
      </c>
      <c r="Y187">
        <v>48100</v>
      </c>
      <c r="Z187">
        <v>51650</v>
      </c>
      <c r="AA187">
        <v>55200</v>
      </c>
      <c r="AB187">
        <v>58750</v>
      </c>
      <c r="AC187">
        <v>82950</v>
      </c>
      <c r="AD187">
        <v>94800</v>
      </c>
      <c r="AE187">
        <v>106650</v>
      </c>
      <c r="AF187">
        <v>118450</v>
      </c>
      <c r="AG187">
        <v>127950</v>
      </c>
      <c r="AH187">
        <v>137450</v>
      </c>
      <c r="AI187">
        <v>146900</v>
      </c>
      <c r="AJ187">
        <v>156400</v>
      </c>
    </row>
    <row r="188" spans="1:36" x14ac:dyDescent="0.25">
      <c r="A188" t="s">
        <v>1310</v>
      </c>
      <c r="B188" t="s">
        <v>788</v>
      </c>
      <c r="C188" t="s">
        <v>371</v>
      </c>
      <c r="D188" t="s">
        <v>372</v>
      </c>
      <c r="E188" t="s">
        <v>38</v>
      </c>
      <c r="F188" t="s">
        <v>545</v>
      </c>
      <c r="G188" t="s">
        <v>546</v>
      </c>
      <c r="H188" t="s">
        <v>767</v>
      </c>
      <c r="I188" t="s">
        <v>768</v>
      </c>
      <c r="J188" t="s">
        <v>789</v>
      </c>
      <c r="K188">
        <v>1</v>
      </c>
      <c r="L188" s="59">
        <v>149300</v>
      </c>
      <c r="M188">
        <v>51950</v>
      </c>
      <c r="N188">
        <v>59400</v>
      </c>
      <c r="O188">
        <v>66800</v>
      </c>
      <c r="P188">
        <v>74200</v>
      </c>
      <c r="Q188">
        <v>80150</v>
      </c>
      <c r="R188">
        <v>86100</v>
      </c>
      <c r="S188">
        <v>92050</v>
      </c>
      <c r="T188">
        <v>97950</v>
      </c>
      <c r="U188">
        <v>31150</v>
      </c>
      <c r="V188">
        <v>35600</v>
      </c>
      <c r="W188">
        <v>40050</v>
      </c>
      <c r="X188">
        <v>44500</v>
      </c>
      <c r="Y188">
        <v>48100</v>
      </c>
      <c r="Z188">
        <v>51650</v>
      </c>
      <c r="AA188">
        <v>55200</v>
      </c>
      <c r="AB188">
        <v>58750</v>
      </c>
      <c r="AC188">
        <v>82950</v>
      </c>
      <c r="AD188">
        <v>94800</v>
      </c>
      <c r="AE188">
        <v>106650</v>
      </c>
      <c r="AF188">
        <v>118450</v>
      </c>
      <c r="AG188">
        <v>127950</v>
      </c>
      <c r="AH188">
        <v>137450</v>
      </c>
      <c r="AI188">
        <v>146900</v>
      </c>
      <c r="AJ188">
        <v>156400</v>
      </c>
    </row>
    <row r="189" spans="1:36" x14ac:dyDescent="0.25">
      <c r="A189" t="s">
        <v>1467</v>
      </c>
      <c r="B189" t="s">
        <v>790</v>
      </c>
      <c r="C189" t="s">
        <v>371</v>
      </c>
      <c r="D189" t="s">
        <v>372</v>
      </c>
      <c r="E189" t="s">
        <v>38</v>
      </c>
      <c r="F189" t="s">
        <v>545</v>
      </c>
      <c r="G189" t="s">
        <v>546</v>
      </c>
      <c r="H189" t="s">
        <v>767</v>
      </c>
      <c r="I189" t="s">
        <v>768</v>
      </c>
      <c r="J189" t="s">
        <v>791</v>
      </c>
      <c r="K189">
        <v>1</v>
      </c>
      <c r="L189" s="59">
        <v>149300</v>
      </c>
      <c r="M189">
        <v>51950</v>
      </c>
      <c r="N189">
        <v>59400</v>
      </c>
      <c r="O189">
        <v>66800</v>
      </c>
      <c r="P189">
        <v>74200</v>
      </c>
      <c r="Q189">
        <v>80150</v>
      </c>
      <c r="R189">
        <v>86100</v>
      </c>
      <c r="S189">
        <v>92050</v>
      </c>
      <c r="T189">
        <v>97950</v>
      </c>
      <c r="U189">
        <v>31150</v>
      </c>
      <c r="V189">
        <v>35600</v>
      </c>
      <c r="W189">
        <v>40050</v>
      </c>
      <c r="X189">
        <v>44500</v>
      </c>
      <c r="Y189">
        <v>48100</v>
      </c>
      <c r="Z189">
        <v>51650</v>
      </c>
      <c r="AA189">
        <v>55200</v>
      </c>
      <c r="AB189">
        <v>58750</v>
      </c>
      <c r="AC189">
        <v>82950</v>
      </c>
      <c r="AD189">
        <v>94800</v>
      </c>
      <c r="AE189">
        <v>106650</v>
      </c>
      <c r="AF189">
        <v>118450</v>
      </c>
      <c r="AG189">
        <v>127950</v>
      </c>
      <c r="AH189">
        <v>137450</v>
      </c>
      <c r="AI189">
        <v>146900</v>
      </c>
      <c r="AJ189">
        <v>156400</v>
      </c>
    </row>
    <row r="190" spans="1:36" x14ac:dyDescent="0.25">
      <c r="A190" t="s">
        <v>1311</v>
      </c>
      <c r="B190" t="s">
        <v>792</v>
      </c>
      <c r="C190" t="s">
        <v>371</v>
      </c>
      <c r="D190" t="s">
        <v>372</v>
      </c>
      <c r="E190" t="s">
        <v>38</v>
      </c>
      <c r="F190" t="s">
        <v>545</v>
      </c>
      <c r="G190" t="s">
        <v>546</v>
      </c>
      <c r="H190" t="s">
        <v>767</v>
      </c>
      <c r="I190" t="s">
        <v>768</v>
      </c>
      <c r="J190" t="s">
        <v>793</v>
      </c>
      <c r="K190">
        <v>1</v>
      </c>
      <c r="L190" s="59">
        <v>149300</v>
      </c>
      <c r="M190">
        <v>51950</v>
      </c>
      <c r="N190">
        <v>59400</v>
      </c>
      <c r="O190">
        <v>66800</v>
      </c>
      <c r="P190">
        <v>74200</v>
      </c>
      <c r="Q190">
        <v>80150</v>
      </c>
      <c r="R190">
        <v>86100</v>
      </c>
      <c r="S190">
        <v>92050</v>
      </c>
      <c r="T190">
        <v>97950</v>
      </c>
      <c r="U190">
        <v>31150</v>
      </c>
      <c r="V190">
        <v>35600</v>
      </c>
      <c r="W190">
        <v>40050</v>
      </c>
      <c r="X190">
        <v>44500</v>
      </c>
      <c r="Y190">
        <v>48100</v>
      </c>
      <c r="Z190">
        <v>51650</v>
      </c>
      <c r="AA190">
        <v>55200</v>
      </c>
      <c r="AB190">
        <v>58750</v>
      </c>
      <c r="AC190">
        <v>82950</v>
      </c>
      <c r="AD190">
        <v>94800</v>
      </c>
      <c r="AE190">
        <v>106650</v>
      </c>
      <c r="AF190">
        <v>118450</v>
      </c>
      <c r="AG190">
        <v>127950</v>
      </c>
      <c r="AH190">
        <v>137450</v>
      </c>
      <c r="AI190">
        <v>146900</v>
      </c>
      <c r="AJ190">
        <v>156400</v>
      </c>
    </row>
    <row r="191" spans="1:36" x14ac:dyDescent="0.25">
      <c r="A191" t="s">
        <v>1312</v>
      </c>
      <c r="B191" t="s">
        <v>794</v>
      </c>
      <c r="C191" t="s">
        <v>371</v>
      </c>
      <c r="D191" t="s">
        <v>372</v>
      </c>
      <c r="E191" t="s">
        <v>38</v>
      </c>
      <c r="F191" t="s">
        <v>783</v>
      </c>
      <c r="G191" t="s">
        <v>784</v>
      </c>
      <c r="H191" t="s">
        <v>767</v>
      </c>
      <c r="I191" t="s">
        <v>768</v>
      </c>
      <c r="J191" t="s">
        <v>795</v>
      </c>
      <c r="K191">
        <v>1</v>
      </c>
      <c r="L191" s="59">
        <v>132400</v>
      </c>
      <c r="M191">
        <v>46350</v>
      </c>
      <c r="N191">
        <v>53000</v>
      </c>
      <c r="O191">
        <v>59600</v>
      </c>
      <c r="P191">
        <v>66200</v>
      </c>
      <c r="Q191">
        <v>71500</v>
      </c>
      <c r="R191">
        <v>76800</v>
      </c>
      <c r="S191">
        <v>82100</v>
      </c>
      <c r="T191">
        <v>87400</v>
      </c>
      <c r="U191">
        <v>27800</v>
      </c>
      <c r="V191">
        <v>31800</v>
      </c>
      <c r="W191">
        <v>35750</v>
      </c>
      <c r="X191">
        <v>39700</v>
      </c>
      <c r="Y191">
        <v>42900</v>
      </c>
      <c r="Z191">
        <v>46100</v>
      </c>
      <c r="AA191">
        <v>49250</v>
      </c>
      <c r="AB191">
        <v>52450</v>
      </c>
      <c r="AC191">
        <v>66300</v>
      </c>
      <c r="AD191">
        <v>75750</v>
      </c>
      <c r="AE191">
        <v>85200</v>
      </c>
      <c r="AF191">
        <v>94650</v>
      </c>
      <c r="AG191">
        <v>102250</v>
      </c>
      <c r="AH191">
        <v>109800</v>
      </c>
      <c r="AI191">
        <v>117400</v>
      </c>
      <c r="AJ191">
        <v>124950</v>
      </c>
    </row>
    <row r="192" spans="1:36" x14ac:dyDescent="0.25">
      <c r="A192" t="s">
        <v>1313</v>
      </c>
      <c r="B192" t="s">
        <v>796</v>
      </c>
      <c r="C192" t="s">
        <v>371</v>
      </c>
      <c r="D192" t="s">
        <v>372</v>
      </c>
      <c r="E192" t="s">
        <v>38</v>
      </c>
      <c r="F192" t="s">
        <v>545</v>
      </c>
      <c r="G192" t="s">
        <v>546</v>
      </c>
      <c r="H192" t="s">
        <v>767</v>
      </c>
      <c r="I192" t="s">
        <v>768</v>
      </c>
      <c r="J192" t="s">
        <v>797</v>
      </c>
      <c r="K192">
        <v>1</v>
      </c>
      <c r="L192" s="59">
        <v>149300</v>
      </c>
      <c r="M192">
        <v>51950</v>
      </c>
      <c r="N192">
        <v>59400</v>
      </c>
      <c r="O192">
        <v>66800</v>
      </c>
      <c r="P192">
        <v>74200</v>
      </c>
      <c r="Q192">
        <v>80150</v>
      </c>
      <c r="R192">
        <v>86100</v>
      </c>
      <c r="S192">
        <v>92050</v>
      </c>
      <c r="T192">
        <v>97950</v>
      </c>
      <c r="U192">
        <v>31150</v>
      </c>
      <c r="V192">
        <v>35600</v>
      </c>
      <c r="W192">
        <v>40050</v>
      </c>
      <c r="X192">
        <v>44500</v>
      </c>
      <c r="Y192">
        <v>48100</v>
      </c>
      <c r="Z192">
        <v>51650</v>
      </c>
      <c r="AA192">
        <v>55200</v>
      </c>
      <c r="AB192">
        <v>58750</v>
      </c>
      <c r="AC192">
        <v>82950</v>
      </c>
      <c r="AD192">
        <v>94800</v>
      </c>
      <c r="AE192">
        <v>106650</v>
      </c>
      <c r="AF192">
        <v>118450</v>
      </c>
      <c r="AG192">
        <v>127950</v>
      </c>
      <c r="AH192">
        <v>137450</v>
      </c>
      <c r="AI192">
        <v>146900</v>
      </c>
      <c r="AJ192">
        <v>156400</v>
      </c>
    </row>
    <row r="193" spans="1:36" x14ac:dyDescent="0.25">
      <c r="A193" t="s">
        <v>1314</v>
      </c>
      <c r="B193" t="s">
        <v>798</v>
      </c>
      <c r="C193" t="s">
        <v>371</v>
      </c>
      <c r="D193" t="s">
        <v>372</v>
      </c>
      <c r="E193" t="s">
        <v>38</v>
      </c>
      <c r="F193" t="s">
        <v>783</v>
      </c>
      <c r="G193" t="s">
        <v>784</v>
      </c>
      <c r="H193" t="s">
        <v>767</v>
      </c>
      <c r="I193" t="s">
        <v>768</v>
      </c>
      <c r="J193" t="s">
        <v>799</v>
      </c>
      <c r="K193">
        <v>1</v>
      </c>
      <c r="L193" s="59">
        <v>132400</v>
      </c>
      <c r="M193">
        <v>46350</v>
      </c>
      <c r="N193">
        <v>53000</v>
      </c>
      <c r="O193">
        <v>59600</v>
      </c>
      <c r="P193">
        <v>66200</v>
      </c>
      <c r="Q193">
        <v>71500</v>
      </c>
      <c r="R193">
        <v>76800</v>
      </c>
      <c r="S193">
        <v>82100</v>
      </c>
      <c r="T193">
        <v>87400</v>
      </c>
      <c r="U193">
        <v>27800</v>
      </c>
      <c r="V193">
        <v>31800</v>
      </c>
      <c r="W193">
        <v>35750</v>
      </c>
      <c r="X193">
        <v>39700</v>
      </c>
      <c r="Y193">
        <v>42900</v>
      </c>
      <c r="Z193">
        <v>46100</v>
      </c>
      <c r="AA193">
        <v>49250</v>
      </c>
      <c r="AB193">
        <v>52450</v>
      </c>
      <c r="AC193">
        <v>66300</v>
      </c>
      <c r="AD193">
        <v>75750</v>
      </c>
      <c r="AE193">
        <v>85200</v>
      </c>
      <c r="AF193">
        <v>94650</v>
      </c>
      <c r="AG193">
        <v>102250</v>
      </c>
      <c r="AH193">
        <v>109800</v>
      </c>
      <c r="AI193">
        <v>117400</v>
      </c>
      <c r="AJ193">
        <v>124950</v>
      </c>
    </row>
    <row r="194" spans="1:36" x14ac:dyDescent="0.25">
      <c r="A194" t="s">
        <v>1315</v>
      </c>
      <c r="B194" t="s">
        <v>800</v>
      </c>
      <c r="C194" t="s">
        <v>371</v>
      </c>
      <c r="D194" t="s">
        <v>372</v>
      </c>
      <c r="E194" t="s">
        <v>38</v>
      </c>
      <c r="F194" t="s">
        <v>783</v>
      </c>
      <c r="G194" t="s">
        <v>784</v>
      </c>
      <c r="H194" t="s">
        <v>767</v>
      </c>
      <c r="I194" t="s">
        <v>768</v>
      </c>
      <c r="J194" t="s">
        <v>801</v>
      </c>
      <c r="K194">
        <v>1</v>
      </c>
      <c r="L194" s="59">
        <v>132400</v>
      </c>
      <c r="M194">
        <v>46350</v>
      </c>
      <c r="N194">
        <v>53000</v>
      </c>
      <c r="O194">
        <v>59600</v>
      </c>
      <c r="P194">
        <v>66200</v>
      </c>
      <c r="Q194">
        <v>71500</v>
      </c>
      <c r="R194">
        <v>76800</v>
      </c>
      <c r="S194">
        <v>82100</v>
      </c>
      <c r="T194">
        <v>87400</v>
      </c>
      <c r="U194">
        <v>27800</v>
      </c>
      <c r="V194">
        <v>31800</v>
      </c>
      <c r="W194">
        <v>35750</v>
      </c>
      <c r="X194">
        <v>39700</v>
      </c>
      <c r="Y194">
        <v>42900</v>
      </c>
      <c r="Z194">
        <v>46100</v>
      </c>
      <c r="AA194">
        <v>49250</v>
      </c>
      <c r="AB194">
        <v>52450</v>
      </c>
      <c r="AC194">
        <v>66300</v>
      </c>
      <c r="AD194">
        <v>75750</v>
      </c>
      <c r="AE194">
        <v>85200</v>
      </c>
      <c r="AF194">
        <v>94650</v>
      </c>
      <c r="AG194">
        <v>102250</v>
      </c>
      <c r="AH194">
        <v>109800</v>
      </c>
      <c r="AI194">
        <v>117400</v>
      </c>
      <c r="AJ194">
        <v>124950</v>
      </c>
    </row>
    <row r="195" spans="1:36" x14ac:dyDescent="0.25">
      <c r="A195" t="s">
        <v>1468</v>
      </c>
      <c r="B195" t="s">
        <v>802</v>
      </c>
      <c r="C195" t="s">
        <v>371</v>
      </c>
      <c r="D195" t="s">
        <v>372</v>
      </c>
      <c r="E195" t="s">
        <v>38</v>
      </c>
      <c r="F195" t="s">
        <v>545</v>
      </c>
      <c r="G195" t="s">
        <v>546</v>
      </c>
      <c r="H195" t="s">
        <v>767</v>
      </c>
      <c r="I195" t="s">
        <v>768</v>
      </c>
      <c r="J195" t="s">
        <v>803</v>
      </c>
      <c r="K195">
        <v>1</v>
      </c>
      <c r="L195" s="59">
        <v>149300</v>
      </c>
      <c r="M195">
        <v>51950</v>
      </c>
      <c r="N195">
        <v>59400</v>
      </c>
      <c r="O195">
        <v>66800</v>
      </c>
      <c r="P195">
        <v>74200</v>
      </c>
      <c r="Q195">
        <v>80150</v>
      </c>
      <c r="R195">
        <v>86100</v>
      </c>
      <c r="S195">
        <v>92050</v>
      </c>
      <c r="T195">
        <v>97950</v>
      </c>
      <c r="U195">
        <v>31150</v>
      </c>
      <c r="V195">
        <v>35600</v>
      </c>
      <c r="W195">
        <v>40050</v>
      </c>
      <c r="X195">
        <v>44500</v>
      </c>
      <c r="Y195">
        <v>48100</v>
      </c>
      <c r="Z195">
        <v>51650</v>
      </c>
      <c r="AA195">
        <v>55200</v>
      </c>
      <c r="AB195">
        <v>58750</v>
      </c>
      <c r="AC195">
        <v>82950</v>
      </c>
      <c r="AD195">
        <v>94800</v>
      </c>
      <c r="AE195">
        <v>106650</v>
      </c>
      <c r="AF195">
        <v>118450</v>
      </c>
      <c r="AG195">
        <v>127950</v>
      </c>
      <c r="AH195">
        <v>137450</v>
      </c>
      <c r="AI195">
        <v>146900</v>
      </c>
      <c r="AJ195">
        <v>156400</v>
      </c>
    </row>
    <row r="196" spans="1:36" x14ac:dyDescent="0.25">
      <c r="A196" t="s">
        <v>1469</v>
      </c>
      <c r="B196" t="s">
        <v>804</v>
      </c>
      <c r="C196" t="s">
        <v>371</v>
      </c>
      <c r="D196" t="s">
        <v>372</v>
      </c>
      <c r="E196" t="s">
        <v>38</v>
      </c>
      <c r="F196" t="s">
        <v>545</v>
      </c>
      <c r="G196" t="s">
        <v>546</v>
      </c>
      <c r="H196" t="s">
        <v>767</v>
      </c>
      <c r="I196" t="s">
        <v>768</v>
      </c>
      <c r="J196" t="s">
        <v>805</v>
      </c>
      <c r="K196">
        <v>1</v>
      </c>
      <c r="L196" s="59">
        <v>149300</v>
      </c>
      <c r="M196">
        <v>51950</v>
      </c>
      <c r="N196">
        <v>59400</v>
      </c>
      <c r="O196">
        <v>66800</v>
      </c>
      <c r="P196">
        <v>74200</v>
      </c>
      <c r="Q196">
        <v>80150</v>
      </c>
      <c r="R196">
        <v>86100</v>
      </c>
      <c r="S196">
        <v>92050</v>
      </c>
      <c r="T196">
        <v>97950</v>
      </c>
      <c r="U196">
        <v>31150</v>
      </c>
      <c r="V196">
        <v>35600</v>
      </c>
      <c r="W196">
        <v>40050</v>
      </c>
      <c r="X196">
        <v>44500</v>
      </c>
      <c r="Y196">
        <v>48100</v>
      </c>
      <c r="Z196">
        <v>51650</v>
      </c>
      <c r="AA196">
        <v>55200</v>
      </c>
      <c r="AB196">
        <v>58750</v>
      </c>
      <c r="AC196">
        <v>82950</v>
      </c>
      <c r="AD196">
        <v>94800</v>
      </c>
      <c r="AE196">
        <v>106650</v>
      </c>
      <c r="AF196">
        <v>118450</v>
      </c>
      <c r="AG196">
        <v>127950</v>
      </c>
      <c r="AH196">
        <v>137450</v>
      </c>
      <c r="AI196">
        <v>146900</v>
      </c>
      <c r="AJ196">
        <v>156400</v>
      </c>
    </row>
    <row r="197" spans="1:36" x14ac:dyDescent="0.25">
      <c r="A197" t="s">
        <v>1316</v>
      </c>
      <c r="B197" t="s">
        <v>806</v>
      </c>
      <c r="C197" t="s">
        <v>371</v>
      </c>
      <c r="D197" t="s">
        <v>372</v>
      </c>
      <c r="E197" t="s">
        <v>38</v>
      </c>
      <c r="F197" t="s">
        <v>783</v>
      </c>
      <c r="G197" t="s">
        <v>784</v>
      </c>
      <c r="H197" t="s">
        <v>767</v>
      </c>
      <c r="I197" t="s">
        <v>768</v>
      </c>
      <c r="J197" t="s">
        <v>807</v>
      </c>
      <c r="K197">
        <v>1</v>
      </c>
      <c r="L197" s="59">
        <v>132400</v>
      </c>
      <c r="M197">
        <v>46350</v>
      </c>
      <c r="N197">
        <v>53000</v>
      </c>
      <c r="O197">
        <v>59600</v>
      </c>
      <c r="P197">
        <v>66200</v>
      </c>
      <c r="Q197">
        <v>71500</v>
      </c>
      <c r="R197">
        <v>76800</v>
      </c>
      <c r="S197">
        <v>82100</v>
      </c>
      <c r="T197">
        <v>87400</v>
      </c>
      <c r="U197">
        <v>27800</v>
      </c>
      <c r="V197">
        <v>31800</v>
      </c>
      <c r="W197">
        <v>35750</v>
      </c>
      <c r="X197">
        <v>39700</v>
      </c>
      <c r="Y197">
        <v>42900</v>
      </c>
      <c r="Z197">
        <v>46100</v>
      </c>
      <c r="AA197">
        <v>49250</v>
      </c>
      <c r="AB197">
        <v>52450</v>
      </c>
      <c r="AC197">
        <v>66300</v>
      </c>
      <c r="AD197">
        <v>75750</v>
      </c>
      <c r="AE197">
        <v>85200</v>
      </c>
      <c r="AF197">
        <v>94650</v>
      </c>
      <c r="AG197">
        <v>102250</v>
      </c>
      <c r="AH197">
        <v>109800</v>
      </c>
      <c r="AI197">
        <v>117400</v>
      </c>
      <c r="AJ197">
        <v>124950</v>
      </c>
    </row>
    <row r="198" spans="1:36" x14ac:dyDescent="0.25">
      <c r="A198" t="s">
        <v>1317</v>
      </c>
      <c r="B198" t="s">
        <v>808</v>
      </c>
      <c r="C198" t="s">
        <v>371</v>
      </c>
      <c r="D198" t="s">
        <v>372</v>
      </c>
      <c r="E198" t="s">
        <v>38</v>
      </c>
      <c r="F198" t="s">
        <v>545</v>
      </c>
      <c r="G198" t="s">
        <v>546</v>
      </c>
      <c r="H198" t="s">
        <v>767</v>
      </c>
      <c r="I198" t="s">
        <v>768</v>
      </c>
      <c r="J198" t="s">
        <v>809</v>
      </c>
      <c r="K198">
        <v>1</v>
      </c>
      <c r="L198" s="59">
        <v>149300</v>
      </c>
      <c r="M198">
        <v>51950</v>
      </c>
      <c r="N198">
        <v>59400</v>
      </c>
      <c r="O198">
        <v>66800</v>
      </c>
      <c r="P198">
        <v>74200</v>
      </c>
      <c r="Q198">
        <v>80150</v>
      </c>
      <c r="R198">
        <v>86100</v>
      </c>
      <c r="S198">
        <v>92050</v>
      </c>
      <c r="T198">
        <v>97950</v>
      </c>
      <c r="U198">
        <v>31150</v>
      </c>
      <c r="V198">
        <v>35600</v>
      </c>
      <c r="W198">
        <v>40050</v>
      </c>
      <c r="X198">
        <v>44500</v>
      </c>
      <c r="Y198">
        <v>48100</v>
      </c>
      <c r="Z198">
        <v>51650</v>
      </c>
      <c r="AA198">
        <v>55200</v>
      </c>
      <c r="AB198">
        <v>58750</v>
      </c>
      <c r="AC198">
        <v>82950</v>
      </c>
      <c r="AD198">
        <v>94800</v>
      </c>
      <c r="AE198">
        <v>106650</v>
      </c>
      <c r="AF198">
        <v>118450</v>
      </c>
      <c r="AG198">
        <v>127950</v>
      </c>
      <c r="AH198">
        <v>137450</v>
      </c>
      <c r="AI198">
        <v>146900</v>
      </c>
      <c r="AJ198">
        <v>156400</v>
      </c>
    </row>
    <row r="199" spans="1:36" x14ac:dyDescent="0.25">
      <c r="A199" t="s">
        <v>1318</v>
      </c>
      <c r="B199" t="s">
        <v>810</v>
      </c>
      <c r="C199" t="s">
        <v>371</v>
      </c>
      <c r="D199" t="s">
        <v>372</v>
      </c>
      <c r="E199" t="s">
        <v>38</v>
      </c>
      <c r="F199" t="s">
        <v>545</v>
      </c>
      <c r="G199" t="s">
        <v>546</v>
      </c>
      <c r="H199" t="s">
        <v>767</v>
      </c>
      <c r="I199" t="s">
        <v>768</v>
      </c>
      <c r="J199" t="s">
        <v>811</v>
      </c>
      <c r="K199">
        <v>1</v>
      </c>
      <c r="L199" s="59">
        <v>149300</v>
      </c>
      <c r="M199">
        <v>51950</v>
      </c>
      <c r="N199">
        <v>59400</v>
      </c>
      <c r="O199">
        <v>66800</v>
      </c>
      <c r="P199">
        <v>74200</v>
      </c>
      <c r="Q199">
        <v>80150</v>
      </c>
      <c r="R199">
        <v>86100</v>
      </c>
      <c r="S199">
        <v>92050</v>
      </c>
      <c r="T199">
        <v>97950</v>
      </c>
      <c r="U199">
        <v>31150</v>
      </c>
      <c r="V199">
        <v>35600</v>
      </c>
      <c r="W199">
        <v>40050</v>
      </c>
      <c r="X199">
        <v>44500</v>
      </c>
      <c r="Y199">
        <v>48100</v>
      </c>
      <c r="Z199">
        <v>51650</v>
      </c>
      <c r="AA199">
        <v>55200</v>
      </c>
      <c r="AB199">
        <v>58750</v>
      </c>
      <c r="AC199">
        <v>82950</v>
      </c>
      <c r="AD199">
        <v>94800</v>
      </c>
      <c r="AE199">
        <v>106650</v>
      </c>
      <c r="AF199">
        <v>118450</v>
      </c>
      <c r="AG199">
        <v>127950</v>
      </c>
      <c r="AH199">
        <v>137450</v>
      </c>
      <c r="AI199">
        <v>146900</v>
      </c>
      <c r="AJ199">
        <v>156400</v>
      </c>
    </row>
    <row r="200" spans="1:36" x14ac:dyDescent="0.25">
      <c r="A200" t="s">
        <v>1319</v>
      </c>
      <c r="B200" t="s">
        <v>812</v>
      </c>
      <c r="C200" t="s">
        <v>371</v>
      </c>
      <c r="D200" t="s">
        <v>372</v>
      </c>
      <c r="E200" t="s">
        <v>38</v>
      </c>
      <c r="F200" t="s">
        <v>545</v>
      </c>
      <c r="G200" t="s">
        <v>546</v>
      </c>
      <c r="H200" t="s">
        <v>767</v>
      </c>
      <c r="I200" t="s">
        <v>768</v>
      </c>
      <c r="J200" t="s">
        <v>813</v>
      </c>
      <c r="K200">
        <v>1</v>
      </c>
      <c r="L200" s="59">
        <v>149300</v>
      </c>
      <c r="M200">
        <v>51950</v>
      </c>
      <c r="N200">
        <v>59400</v>
      </c>
      <c r="O200">
        <v>66800</v>
      </c>
      <c r="P200">
        <v>74200</v>
      </c>
      <c r="Q200">
        <v>80150</v>
      </c>
      <c r="R200">
        <v>86100</v>
      </c>
      <c r="S200">
        <v>92050</v>
      </c>
      <c r="T200">
        <v>97950</v>
      </c>
      <c r="U200">
        <v>31150</v>
      </c>
      <c r="V200">
        <v>35600</v>
      </c>
      <c r="W200">
        <v>40050</v>
      </c>
      <c r="X200">
        <v>44500</v>
      </c>
      <c r="Y200">
        <v>48100</v>
      </c>
      <c r="Z200">
        <v>51650</v>
      </c>
      <c r="AA200">
        <v>55200</v>
      </c>
      <c r="AB200">
        <v>58750</v>
      </c>
      <c r="AC200">
        <v>82950</v>
      </c>
      <c r="AD200">
        <v>94800</v>
      </c>
      <c r="AE200">
        <v>106650</v>
      </c>
      <c r="AF200">
        <v>118450</v>
      </c>
      <c r="AG200">
        <v>127950</v>
      </c>
      <c r="AH200">
        <v>137450</v>
      </c>
      <c r="AI200">
        <v>146900</v>
      </c>
      <c r="AJ200">
        <v>156400</v>
      </c>
    </row>
    <row r="201" spans="1:36" x14ac:dyDescent="0.25">
      <c r="A201" t="s">
        <v>1320</v>
      </c>
      <c r="B201" t="s">
        <v>814</v>
      </c>
      <c r="C201" t="s">
        <v>371</v>
      </c>
      <c r="D201" t="s">
        <v>372</v>
      </c>
      <c r="E201" t="s">
        <v>38</v>
      </c>
      <c r="F201" t="s">
        <v>545</v>
      </c>
      <c r="G201" t="s">
        <v>546</v>
      </c>
      <c r="H201" t="s">
        <v>767</v>
      </c>
      <c r="I201" t="s">
        <v>768</v>
      </c>
      <c r="J201" t="s">
        <v>815</v>
      </c>
      <c r="K201">
        <v>1</v>
      </c>
      <c r="L201" s="59">
        <v>149300</v>
      </c>
      <c r="M201">
        <v>51950</v>
      </c>
      <c r="N201">
        <v>59400</v>
      </c>
      <c r="O201">
        <v>66800</v>
      </c>
      <c r="P201">
        <v>74200</v>
      </c>
      <c r="Q201">
        <v>80150</v>
      </c>
      <c r="R201">
        <v>86100</v>
      </c>
      <c r="S201">
        <v>92050</v>
      </c>
      <c r="T201">
        <v>97950</v>
      </c>
      <c r="U201">
        <v>31150</v>
      </c>
      <c r="V201">
        <v>35600</v>
      </c>
      <c r="W201">
        <v>40050</v>
      </c>
      <c r="X201">
        <v>44500</v>
      </c>
      <c r="Y201">
        <v>48100</v>
      </c>
      <c r="Z201">
        <v>51650</v>
      </c>
      <c r="AA201">
        <v>55200</v>
      </c>
      <c r="AB201">
        <v>58750</v>
      </c>
      <c r="AC201">
        <v>82950</v>
      </c>
      <c r="AD201">
        <v>94800</v>
      </c>
      <c r="AE201">
        <v>106650</v>
      </c>
      <c r="AF201">
        <v>118450</v>
      </c>
      <c r="AG201">
        <v>127950</v>
      </c>
      <c r="AH201">
        <v>137450</v>
      </c>
      <c r="AI201">
        <v>146900</v>
      </c>
      <c r="AJ201">
        <v>156400</v>
      </c>
    </row>
    <row r="202" spans="1:36" x14ac:dyDescent="0.25">
      <c r="A202" t="s">
        <v>1321</v>
      </c>
      <c r="B202" t="s">
        <v>816</v>
      </c>
      <c r="C202" t="s">
        <v>371</v>
      </c>
      <c r="D202" t="s">
        <v>372</v>
      </c>
      <c r="E202" t="s">
        <v>38</v>
      </c>
      <c r="F202" t="s">
        <v>545</v>
      </c>
      <c r="G202" t="s">
        <v>546</v>
      </c>
      <c r="H202" t="s">
        <v>767</v>
      </c>
      <c r="I202" t="s">
        <v>768</v>
      </c>
      <c r="J202" t="s">
        <v>817</v>
      </c>
      <c r="K202">
        <v>1</v>
      </c>
      <c r="L202" s="59">
        <v>149300</v>
      </c>
      <c r="M202">
        <v>51950</v>
      </c>
      <c r="N202">
        <v>59400</v>
      </c>
      <c r="O202">
        <v>66800</v>
      </c>
      <c r="P202">
        <v>74200</v>
      </c>
      <c r="Q202">
        <v>80150</v>
      </c>
      <c r="R202">
        <v>86100</v>
      </c>
      <c r="S202">
        <v>92050</v>
      </c>
      <c r="T202">
        <v>97950</v>
      </c>
      <c r="U202">
        <v>31150</v>
      </c>
      <c r="V202">
        <v>35600</v>
      </c>
      <c r="W202">
        <v>40050</v>
      </c>
      <c r="X202">
        <v>44500</v>
      </c>
      <c r="Y202">
        <v>48100</v>
      </c>
      <c r="Z202">
        <v>51650</v>
      </c>
      <c r="AA202">
        <v>55200</v>
      </c>
      <c r="AB202">
        <v>58750</v>
      </c>
      <c r="AC202">
        <v>82950</v>
      </c>
      <c r="AD202">
        <v>94800</v>
      </c>
      <c r="AE202">
        <v>106650</v>
      </c>
      <c r="AF202">
        <v>118450</v>
      </c>
      <c r="AG202">
        <v>127950</v>
      </c>
      <c r="AH202">
        <v>137450</v>
      </c>
      <c r="AI202">
        <v>146900</v>
      </c>
      <c r="AJ202">
        <v>156400</v>
      </c>
    </row>
    <row r="203" spans="1:36" x14ac:dyDescent="0.25">
      <c r="A203" t="s">
        <v>1322</v>
      </c>
      <c r="B203" t="s">
        <v>818</v>
      </c>
      <c r="C203" t="s">
        <v>371</v>
      </c>
      <c r="D203" t="s">
        <v>372</v>
      </c>
      <c r="E203" t="s">
        <v>38</v>
      </c>
      <c r="F203" t="s">
        <v>545</v>
      </c>
      <c r="G203" t="s">
        <v>546</v>
      </c>
      <c r="H203" t="s">
        <v>767</v>
      </c>
      <c r="I203" t="s">
        <v>768</v>
      </c>
      <c r="J203" t="s">
        <v>819</v>
      </c>
      <c r="K203">
        <v>1</v>
      </c>
      <c r="L203" s="59">
        <v>149300</v>
      </c>
      <c r="M203">
        <v>51950</v>
      </c>
      <c r="N203">
        <v>59400</v>
      </c>
      <c r="O203">
        <v>66800</v>
      </c>
      <c r="P203">
        <v>74200</v>
      </c>
      <c r="Q203">
        <v>80150</v>
      </c>
      <c r="R203">
        <v>86100</v>
      </c>
      <c r="S203">
        <v>92050</v>
      </c>
      <c r="T203">
        <v>97950</v>
      </c>
      <c r="U203">
        <v>31150</v>
      </c>
      <c r="V203">
        <v>35600</v>
      </c>
      <c r="W203">
        <v>40050</v>
      </c>
      <c r="X203">
        <v>44500</v>
      </c>
      <c r="Y203">
        <v>48100</v>
      </c>
      <c r="Z203">
        <v>51650</v>
      </c>
      <c r="AA203">
        <v>55200</v>
      </c>
      <c r="AB203">
        <v>58750</v>
      </c>
      <c r="AC203">
        <v>82950</v>
      </c>
      <c r="AD203">
        <v>94800</v>
      </c>
      <c r="AE203">
        <v>106650</v>
      </c>
      <c r="AF203">
        <v>118450</v>
      </c>
      <c r="AG203">
        <v>127950</v>
      </c>
      <c r="AH203">
        <v>137450</v>
      </c>
      <c r="AI203">
        <v>146900</v>
      </c>
      <c r="AJ203">
        <v>156400</v>
      </c>
    </row>
    <row r="204" spans="1:36" x14ac:dyDescent="0.25">
      <c r="A204" t="s">
        <v>1470</v>
      </c>
      <c r="B204" t="s">
        <v>820</v>
      </c>
      <c r="C204" t="s">
        <v>371</v>
      </c>
      <c r="D204" t="s">
        <v>372</v>
      </c>
      <c r="E204" t="s">
        <v>38</v>
      </c>
      <c r="F204" t="s">
        <v>783</v>
      </c>
      <c r="G204" t="s">
        <v>784</v>
      </c>
      <c r="H204" t="s">
        <v>767</v>
      </c>
      <c r="I204" t="s">
        <v>768</v>
      </c>
      <c r="J204" t="s">
        <v>821</v>
      </c>
      <c r="K204">
        <v>1</v>
      </c>
      <c r="L204" s="59">
        <v>132400</v>
      </c>
      <c r="M204">
        <v>46350</v>
      </c>
      <c r="N204">
        <v>53000</v>
      </c>
      <c r="O204">
        <v>59600</v>
      </c>
      <c r="P204">
        <v>66200</v>
      </c>
      <c r="Q204">
        <v>71500</v>
      </c>
      <c r="R204">
        <v>76800</v>
      </c>
      <c r="S204">
        <v>82100</v>
      </c>
      <c r="T204">
        <v>87400</v>
      </c>
      <c r="U204">
        <v>27800</v>
      </c>
      <c r="V204">
        <v>31800</v>
      </c>
      <c r="W204">
        <v>35750</v>
      </c>
      <c r="X204">
        <v>39700</v>
      </c>
      <c r="Y204">
        <v>42900</v>
      </c>
      <c r="Z204">
        <v>46100</v>
      </c>
      <c r="AA204">
        <v>49250</v>
      </c>
      <c r="AB204">
        <v>52450</v>
      </c>
      <c r="AC204">
        <v>66300</v>
      </c>
      <c r="AD204">
        <v>75750</v>
      </c>
      <c r="AE204">
        <v>85200</v>
      </c>
      <c r="AF204">
        <v>94650</v>
      </c>
      <c r="AG204">
        <v>102250</v>
      </c>
      <c r="AH204">
        <v>109800</v>
      </c>
      <c r="AI204">
        <v>117400</v>
      </c>
      <c r="AJ204">
        <v>124950</v>
      </c>
    </row>
    <row r="205" spans="1:36" x14ac:dyDescent="0.25">
      <c r="A205" t="s">
        <v>1471</v>
      </c>
      <c r="B205" t="s">
        <v>822</v>
      </c>
      <c r="C205" t="s">
        <v>371</v>
      </c>
      <c r="D205" t="s">
        <v>372</v>
      </c>
      <c r="E205" t="s">
        <v>38</v>
      </c>
      <c r="F205" t="s">
        <v>545</v>
      </c>
      <c r="G205" t="s">
        <v>546</v>
      </c>
      <c r="H205" t="s">
        <v>767</v>
      </c>
      <c r="I205" t="s">
        <v>768</v>
      </c>
      <c r="J205" t="s">
        <v>823</v>
      </c>
      <c r="K205">
        <v>1</v>
      </c>
      <c r="L205" s="59">
        <v>149300</v>
      </c>
      <c r="M205">
        <v>51950</v>
      </c>
      <c r="N205">
        <v>59400</v>
      </c>
      <c r="O205">
        <v>66800</v>
      </c>
      <c r="P205">
        <v>74200</v>
      </c>
      <c r="Q205">
        <v>80150</v>
      </c>
      <c r="R205">
        <v>86100</v>
      </c>
      <c r="S205">
        <v>92050</v>
      </c>
      <c r="T205">
        <v>97950</v>
      </c>
      <c r="U205">
        <v>31150</v>
      </c>
      <c r="V205">
        <v>35600</v>
      </c>
      <c r="W205">
        <v>40050</v>
      </c>
      <c r="X205">
        <v>44500</v>
      </c>
      <c r="Y205">
        <v>48100</v>
      </c>
      <c r="Z205">
        <v>51650</v>
      </c>
      <c r="AA205">
        <v>55200</v>
      </c>
      <c r="AB205">
        <v>58750</v>
      </c>
      <c r="AC205">
        <v>82950</v>
      </c>
      <c r="AD205">
        <v>94800</v>
      </c>
      <c r="AE205">
        <v>106650</v>
      </c>
      <c r="AF205">
        <v>118450</v>
      </c>
      <c r="AG205">
        <v>127950</v>
      </c>
      <c r="AH205">
        <v>137450</v>
      </c>
      <c r="AI205">
        <v>146900</v>
      </c>
      <c r="AJ205">
        <v>156400</v>
      </c>
    </row>
    <row r="206" spans="1:36" x14ac:dyDescent="0.25">
      <c r="A206" t="s">
        <v>1472</v>
      </c>
      <c r="B206" t="s">
        <v>824</v>
      </c>
      <c r="C206" t="s">
        <v>371</v>
      </c>
      <c r="D206" t="s">
        <v>372</v>
      </c>
      <c r="E206" t="s">
        <v>38</v>
      </c>
      <c r="F206" t="s">
        <v>545</v>
      </c>
      <c r="G206" t="s">
        <v>546</v>
      </c>
      <c r="H206" t="s">
        <v>767</v>
      </c>
      <c r="I206" t="s">
        <v>768</v>
      </c>
      <c r="J206" t="s">
        <v>825</v>
      </c>
      <c r="K206">
        <v>1</v>
      </c>
      <c r="L206" s="59">
        <v>149300</v>
      </c>
      <c r="M206">
        <v>51950</v>
      </c>
      <c r="N206">
        <v>59400</v>
      </c>
      <c r="O206">
        <v>66800</v>
      </c>
      <c r="P206">
        <v>74200</v>
      </c>
      <c r="Q206">
        <v>80150</v>
      </c>
      <c r="R206">
        <v>86100</v>
      </c>
      <c r="S206">
        <v>92050</v>
      </c>
      <c r="T206">
        <v>97950</v>
      </c>
      <c r="U206">
        <v>31150</v>
      </c>
      <c r="V206">
        <v>35600</v>
      </c>
      <c r="W206">
        <v>40050</v>
      </c>
      <c r="X206">
        <v>44500</v>
      </c>
      <c r="Y206">
        <v>48100</v>
      </c>
      <c r="Z206">
        <v>51650</v>
      </c>
      <c r="AA206">
        <v>55200</v>
      </c>
      <c r="AB206">
        <v>58750</v>
      </c>
      <c r="AC206">
        <v>82950</v>
      </c>
      <c r="AD206">
        <v>94800</v>
      </c>
      <c r="AE206">
        <v>106650</v>
      </c>
      <c r="AF206">
        <v>118450</v>
      </c>
      <c r="AG206">
        <v>127950</v>
      </c>
      <c r="AH206">
        <v>137450</v>
      </c>
      <c r="AI206">
        <v>146900</v>
      </c>
      <c r="AJ206">
        <v>156400</v>
      </c>
    </row>
    <row r="207" spans="1:36" x14ac:dyDescent="0.25">
      <c r="A207" t="s">
        <v>1323</v>
      </c>
      <c r="B207" t="s">
        <v>826</v>
      </c>
      <c r="C207" t="s">
        <v>371</v>
      </c>
      <c r="D207" t="s">
        <v>372</v>
      </c>
      <c r="E207" t="s">
        <v>38</v>
      </c>
      <c r="F207" t="s">
        <v>545</v>
      </c>
      <c r="G207" t="s">
        <v>546</v>
      </c>
      <c r="H207" t="s">
        <v>767</v>
      </c>
      <c r="I207" t="s">
        <v>768</v>
      </c>
      <c r="J207" t="s">
        <v>827</v>
      </c>
      <c r="K207">
        <v>1</v>
      </c>
      <c r="L207" s="59">
        <v>149300</v>
      </c>
      <c r="M207">
        <v>51950</v>
      </c>
      <c r="N207">
        <v>59400</v>
      </c>
      <c r="O207">
        <v>66800</v>
      </c>
      <c r="P207">
        <v>74200</v>
      </c>
      <c r="Q207">
        <v>80150</v>
      </c>
      <c r="R207">
        <v>86100</v>
      </c>
      <c r="S207">
        <v>92050</v>
      </c>
      <c r="T207">
        <v>97950</v>
      </c>
      <c r="U207">
        <v>31150</v>
      </c>
      <c r="V207">
        <v>35600</v>
      </c>
      <c r="W207">
        <v>40050</v>
      </c>
      <c r="X207">
        <v>44500</v>
      </c>
      <c r="Y207">
        <v>48100</v>
      </c>
      <c r="Z207">
        <v>51650</v>
      </c>
      <c r="AA207">
        <v>55200</v>
      </c>
      <c r="AB207">
        <v>58750</v>
      </c>
      <c r="AC207">
        <v>82950</v>
      </c>
      <c r="AD207">
        <v>94800</v>
      </c>
      <c r="AE207">
        <v>106650</v>
      </c>
      <c r="AF207">
        <v>118450</v>
      </c>
      <c r="AG207">
        <v>127950</v>
      </c>
      <c r="AH207">
        <v>137450</v>
      </c>
      <c r="AI207">
        <v>146900</v>
      </c>
      <c r="AJ207">
        <v>156400</v>
      </c>
    </row>
    <row r="208" spans="1:36" x14ac:dyDescent="0.25">
      <c r="A208" t="s">
        <v>1473</v>
      </c>
      <c r="B208" t="s">
        <v>828</v>
      </c>
      <c r="C208" t="s">
        <v>371</v>
      </c>
      <c r="D208" t="s">
        <v>372</v>
      </c>
      <c r="E208" t="s">
        <v>38</v>
      </c>
      <c r="F208" t="s">
        <v>545</v>
      </c>
      <c r="G208" t="s">
        <v>546</v>
      </c>
      <c r="H208" t="s">
        <v>767</v>
      </c>
      <c r="I208" t="s">
        <v>768</v>
      </c>
      <c r="J208" t="s">
        <v>829</v>
      </c>
      <c r="K208">
        <v>1</v>
      </c>
      <c r="L208" s="59">
        <v>149300</v>
      </c>
      <c r="M208">
        <v>51950</v>
      </c>
      <c r="N208">
        <v>59400</v>
      </c>
      <c r="O208">
        <v>66800</v>
      </c>
      <c r="P208">
        <v>74200</v>
      </c>
      <c r="Q208">
        <v>80150</v>
      </c>
      <c r="R208">
        <v>86100</v>
      </c>
      <c r="S208">
        <v>92050</v>
      </c>
      <c r="T208">
        <v>97950</v>
      </c>
      <c r="U208">
        <v>31150</v>
      </c>
      <c r="V208">
        <v>35600</v>
      </c>
      <c r="W208">
        <v>40050</v>
      </c>
      <c r="X208">
        <v>44500</v>
      </c>
      <c r="Y208">
        <v>48100</v>
      </c>
      <c r="Z208">
        <v>51650</v>
      </c>
      <c r="AA208">
        <v>55200</v>
      </c>
      <c r="AB208">
        <v>58750</v>
      </c>
      <c r="AC208">
        <v>82950</v>
      </c>
      <c r="AD208">
        <v>94800</v>
      </c>
      <c r="AE208">
        <v>106650</v>
      </c>
      <c r="AF208">
        <v>118450</v>
      </c>
      <c r="AG208">
        <v>127950</v>
      </c>
      <c r="AH208">
        <v>137450</v>
      </c>
      <c r="AI208">
        <v>146900</v>
      </c>
      <c r="AJ208">
        <v>156400</v>
      </c>
    </row>
    <row r="209" spans="1:36" x14ac:dyDescent="0.25">
      <c r="A209" t="s">
        <v>1474</v>
      </c>
      <c r="B209" t="s">
        <v>830</v>
      </c>
      <c r="C209" t="s">
        <v>371</v>
      </c>
      <c r="D209" t="s">
        <v>372</v>
      </c>
      <c r="E209" t="s">
        <v>38</v>
      </c>
      <c r="F209" t="s">
        <v>545</v>
      </c>
      <c r="G209" t="s">
        <v>546</v>
      </c>
      <c r="H209" t="s">
        <v>767</v>
      </c>
      <c r="I209" t="s">
        <v>768</v>
      </c>
      <c r="J209" t="s">
        <v>831</v>
      </c>
      <c r="K209">
        <v>1</v>
      </c>
      <c r="L209" s="59">
        <v>149300</v>
      </c>
      <c r="M209">
        <v>51950</v>
      </c>
      <c r="N209">
        <v>59400</v>
      </c>
      <c r="O209">
        <v>66800</v>
      </c>
      <c r="P209">
        <v>74200</v>
      </c>
      <c r="Q209">
        <v>80150</v>
      </c>
      <c r="R209">
        <v>86100</v>
      </c>
      <c r="S209">
        <v>92050</v>
      </c>
      <c r="T209">
        <v>97950</v>
      </c>
      <c r="U209">
        <v>31150</v>
      </c>
      <c r="V209">
        <v>35600</v>
      </c>
      <c r="W209">
        <v>40050</v>
      </c>
      <c r="X209">
        <v>44500</v>
      </c>
      <c r="Y209">
        <v>48100</v>
      </c>
      <c r="Z209">
        <v>51650</v>
      </c>
      <c r="AA209">
        <v>55200</v>
      </c>
      <c r="AB209">
        <v>58750</v>
      </c>
      <c r="AC209">
        <v>82950</v>
      </c>
      <c r="AD209">
        <v>94800</v>
      </c>
      <c r="AE209">
        <v>106650</v>
      </c>
      <c r="AF209">
        <v>118450</v>
      </c>
      <c r="AG209">
        <v>127950</v>
      </c>
      <c r="AH209">
        <v>137450</v>
      </c>
      <c r="AI209">
        <v>146900</v>
      </c>
      <c r="AJ209">
        <v>156400</v>
      </c>
    </row>
    <row r="210" spans="1:36" x14ac:dyDescent="0.25">
      <c r="A210" t="s">
        <v>1324</v>
      </c>
      <c r="B210" t="s">
        <v>832</v>
      </c>
      <c r="C210" t="s">
        <v>371</v>
      </c>
      <c r="D210" t="s">
        <v>372</v>
      </c>
      <c r="E210" t="s">
        <v>38</v>
      </c>
      <c r="F210" t="s">
        <v>545</v>
      </c>
      <c r="G210" t="s">
        <v>546</v>
      </c>
      <c r="H210" t="s">
        <v>767</v>
      </c>
      <c r="I210" t="s">
        <v>768</v>
      </c>
      <c r="J210" t="s">
        <v>833</v>
      </c>
      <c r="K210">
        <v>1</v>
      </c>
      <c r="L210" s="59">
        <v>149300</v>
      </c>
      <c r="M210">
        <v>51950</v>
      </c>
      <c r="N210">
        <v>59400</v>
      </c>
      <c r="O210">
        <v>66800</v>
      </c>
      <c r="P210">
        <v>74200</v>
      </c>
      <c r="Q210">
        <v>80150</v>
      </c>
      <c r="R210">
        <v>86100</v>
      </c>
      <c r="S210">
        <v>92050</v>
      </c>
      <c r="T210">
        <v>97950</v>
      </c>
      <c r="U210">
        <v>31150</v>
      </c>
      <c r="V210">
        <v>35600</v>
      </c>
      <c r="W210">
        <v>40050</v>
      </c>
      <c r="X210">
        <v>44500</v>
      </c>
      <c r="Y210">
        <v>48100</v>
      </c>
      <c r="Z210">
        <v>51650</v>
      </c>
      <c r="AA210">
        <v>55200</v>
      </c>
      <c r="AB210">
        <v>58750</v>
      </c>
      <c r="AC210">
        <v>82950</v>
      </c>
      <c r="AD210">
        <v>94800</v>
      </c>
      <c r="AE210">
        <v>106650</v>
      </c>
      <c r="AF210">
        <v>118450</v>
      </c>
      <c r="AG210">
        <v>127950</v>
      </c>
      <c r="AH210">
        <v>137450</v>
      </c>
      <c r="AI210">
        <v>146900</v>
      </c>
      <c r="AJ210">
        <v>156400</v>
      </c>
    </row>
    <row r="211" spans="1:36" x14ac:dyDescent="0.25">
      <c r="A211" t="s">
        <v>1475</v>
      </c>
      <c r="B211" t="s">
        <v>834</v>
      </c>
      <c r="C211" t="s">
        <v>371</v>
      </c>
      <c r="D211" t="s">
        <v>372</v>
      </c>
      <c r="E211" t="s">
        <v>38</v>
      </c>
      <c r="F211" t="s">
        <v>545</v>
      </c>
      <c r="G211" t="s">
        <v>546</v>
      </c>
      <c r="H211" t="s">
        <v>767</v>
      </c>
      <c r="I211" t="s">
        <v>768</v>
      </c>
      <c r="J211" t="s">
        <v>835</v>
      </c>
      <c r="K211">
        <v>1</v>
      </c>
      <c r="L211" s="59">
        <v>149300</v>
      </c>
      <c r="M211">
        <v>51950</v>
      </c>
      <c r="N211">
        <v>59400</v>
      </c>
      <c r="O211">
        <v>66800</v>
      </c>
      <c r="P211">
        <v>74200</v>
      </c>
      <c r="Q211">
        <v>80150</v>
      </c>
      <c r="R211">
        <v>86100</v>
      </c>
      <c r="S211">
        <v>92050</v>
      </c>
      <c r="T211">
        <v>97950</v>
      </c>
      <c r="U211">
        <v>31150</v>
      </c>
      <c r="V211">
        <v>35600</v>
      </c>
      <c r="W211">
        <v>40050</v>
      </c>
      <c r="X211">
        <v>44500</v>
      </c>
      <c r="Y211">
        <v>48100</v>
      </c>
      <c r="Z211">
        <v>51650</v>
      </c>
      <c r="AA211">
        <v>55200</v>
      </c>
      <c r="AB211">
        <v>58750</v>
      </c>
      <c r="AC211">
        <v>82950</v>
      </c>
      <c r="AD211">
        <v>94800</v>
      </c>
      <c r="AE211">
        <v>106650</v>
      </c>
      <c r="AF211">
        <v>118450</v>
      </c>
      <c r="AG211">
        <v>127950</v>
      </c>
      <c r="AH211">
        <v>137450</v>
      </c>
      <c r="AI211">
        <v>146900</v>
      </c>
      <c r="AJ211">
        <v>156400</v>
      </c>
    </row>
    <row r="212" spans="1:36" x14ac:dyDescent="0.25">
      <c r="A212" t="s">
        <v>1325</v>
      </c>
      <c r="B212" t="s">
        <v>836</v>
      </c>
      <c r="C212" t="s">
        <v>371</v>
      </c>
      <c r="D212" t="s">
        <v>372</v>
      </c>
      <c r="E212" t="s">
        <v>38</v>
      </c>
      <c r="F212" t="s">
        <v>545</v>
      </c>
      <c r="G212" t="s">
        <v>546</v>
      </c>
      <c r="H212" t="s">
        <v>767</v>
      </c>
      <c r="I212" t="s">
        <v>768</v>
      </c>
      <c r="J212" t="s">
        <v>837</v>
      </c>
      <c r="K212">
        <v>1</v>
      </c>
      <c r="L212" s="59">
        <v>149300</v>
      </c>
      <c r="M212">
        <v>51950</v>
      </c>
      <c r="N212">
        <v>59400</v>
      </c>
      <c r="O212">
        <v>66800</v>
      </c>
      <c r="P212">
        <v>74200</v>
      </c>
      <c r="Q212">
        <v>80150</v>
      </c>
      <c r="R212">
        <v>86100</v>
      </c>
      <c r="S212">
        <v>92050</v>
      </c>
      <c r="T212">
        <v>97950</v>
      </c>
      <c r="U212">
        <v>31150</v>
      </c>
      <c r="V212">
        <v>35600</v>
      </c>
      <c r="W212">
        <v>40050</v>
      </c>
      <c r="X212">
        <v>44500</v>
      </c>
      <c r="Y212">
        <v>48100</v>
      </c>
      <c r="Z212">
        <v>51650</v>
      </c>
      <c r="AA212">
        <v>55200</v>
      </c>
      <c r="AB212">
        <v>58750</v>
      </c>
      <c r="AC212">
        <v>82950</v>
      </c>
      <c r="AD212">
        <v>94800</v>
      </c>
      <c r="AE212">
        <v>106650</v>
      </c>
      <c r="AF212">
        <v>118450</v>
      </c>
      <c r="AG212">
        <v>127950</v>
      </c>
      <c r="AH212">
        <v>137450</v>
      </c>
      <c r="AI212">
        <v>146900</v>
      </c>
      <c r="AJ212">
        <v>156400</v>
      </c>
    </row>
    <row r="213" spans="1:36" x14ac:dyDescent="0.25">
      <c r="A213" t="s">
        <v>1326</v>
      </c>
      <c r="B213" t="s">
        <v>838</v>
      </c>
      <c r="C213" t="s">
        <v>371</v>
      </c>
      <c r="D213" t="s">
        <v>372</v>
      </c>
      <c r="E213" t="s">
        <v>38</v>
      </c>
      <c r="F213" t="s">
        <v>783</v>
      </c>
      <c r="G213" t="s">
        <v>784</v>
      </c>
      <c r="H213" t="s">
        <v>767</v>
      </c>
      <c r="I213" t="s">
        <v>768</v>
      </c>
      <c r="J213" t="s">
        <v>839</v>
      </c>
      <c r="K213">
        <v>1</v>
      </c>
      <c r="L213" s="59">
        <v>132400</v>
      </c>
      <c r="M213">
        <v>46350</v>
      </c>
      <c r="N213">
        <v>53000</v>
      </c>
      <c r="O213">
        <v>59600</v>
      </c>
      <c r="P213">
        <v>66200</v>
      </c>
      <c r="Q213">
        <v>71500</v>
      </c>
      <c r="R213">
        <v>76800</v>
      </c>
      <c r="S213">
        <v>82100</v>
      </c>
      <c r="T213">
        <v>87400</v>
      </c>
      <c r="U213">
        <v>27800</v>
      </c>
      <c r="V213">
        <v>31800</v>
      </c>
      <c r="W213">
        <v>35750</v>
      </c>
      <c r="X213">
        <v>39700</v>
      </c>
      <c r="Y213">
        <v>42900</v>
      </c>
      <c r="Z213">
        <v>46100</v>
      </c>
      <c r="AA213">
        <v>49250</v>
      </c>
      <c r="AB213">
        <v>52450</v>
      </c>
      <c r="AC213">
        <v>66300</v>
      </c>
      <c r="AD213">
        <v>75750</v>
      </c>
      <c r="AE213">
        <v>85200</v>
      </c>
      <c r="AF213">
        <v>94650</v>
      </c>
      <c r="AG213">
        <v>102250</v>
      </c>
      <c r="AH213">
        <v>109800</v>
      </c>
      <c r="AI213">
        <v>117400</v>
      </c>
      <c r="AJ213">
        <v>124950</v>
      </c>
    </row>
    <row r="214" spans="1:36" x14ac:dyDescent="0.25">
      <c r="A214" t="s">
        <v>1327</v>
      </c>
      <c r="B214" t="s">
        <v>840</v>
      </c>
      <c r="C214" t="s">
        <v>371</v>
      </c>
      <c r="D214" t="s">
        <v>372</v>
      </c>
      <c r="E214" t="s">
        <v>38</v>
      </c>
      <c r="F214" t="s">
        <v>545</v>
      </c>
      <c r="G214" t="s">
        <v>546</v>
      </c>
      <c r="H214" t="s">
        <v>767</v>
      </c>
      <c r="I214" t="s">
        <v>768</v>
      </c>
      <c r="J214" t="s">
        <v>841</v>
      </c>
      <c r="K214">
        <v>1</v>
      </c>
      <c r="L214" s="59">
        <v>149300</v>
      </c>
      <c r="M214">
        <v>51950</v>
      </c>
      <c r="N214">
        <v>59400</v>
      </c>
      <c r="O214">
        <v>66800</v>
      </c>
      <c r="P214">
        <v>74200</v>
      </c>
      <c r="Q214">
        <v>80150</v>
      </c>
      <c r="R214">
        <v>86100</v>
      </c>
      <c r="S214">
        <v>92050</v>
      </c>
      <c r="T214">
        <v>97950</v>
      </c>
      <c r="U214">
        <v>31150</v>
      </c>
      <c r="V214">
        <v>35600</v>
      </c>
      <c r="W214">
        <v>40050</v>
      </c>
      <c r="X214">
        <v>44500</v>
      </c>
      <c r="Y214">
        <v>48100</v>
      </c>
      <c r="Z214">
        <v>51650</v>
      </c>
      <c r="AA214">
        <v>55200</v>
      </c>
      <c r="AB214">
        <v>58750</v>
      </c>
      <c r="AC214">
        <v>82950</v>
      </c>
      <c r="AD214">
        <v>94800</v>
      </c>
      <c r="AE214">
        <v>106650</v>
      </c>
      <c r="AF214">
        <v>118450</v>
      </c>
      <c r="AG214">
        <v>127950</v>
      </c>
      <c r="AH214">
        <v>137450</v>
      </c>
      <c r="AI214">
        <v>146900</v>
      </c>
      <c r="AJ214">
        <v>156400</v>
      </c>
    </row>
    <row r="215" spans="1:36" x14ac:dyDescent="0.25">
      <c r="A215" t="s">
        <v>1328</v>
      </c>
      <c r="B215" t="s">
        <v>842</v>
      </c>
      <c r="C215" t="s">
        <v>371</v>
      </c>
      <c r="D215" t="s">
        <v>372</v>
      </c>
      <c r="E215" t="s">
        <v>38</v>
      </c>
      <c r="F215" t="s">
        <v>545</v>
      </c>
      <c r="G215" t="s">
        <v>546</v>
      </c>
      <c r="H215" t="s">
        <v>767</v>
      </c>
      <c r="I215" t="s">
        <v>768</v>
      </c>
      <c r="J215" t="s">
        <v>843</v>
      </c>
      <c r="K215">
        <v>1</v>
      </c>
      <c r="L215" s="59">
        <v>149300</v>
      </c>
      <c r="M215">
        <v>51950</v>
      </c>
      <c r="N215">
        <v>59400</v>
      </c>
      <c r="O215">
        <v>66800</v>
      </c>
      <c r="P215">
        <v>74200</v>
      </c>
      <c r="Q215">
        <v>80150</v>
      </c>
      <c r="R215">
        <v>86100</v>
      </c>
      <c r="S215">
        <v>92050</v>
      </c>
      <c r="T215">
        <v>97950</v>
      </c>
      <c r="U215">
        <v>31150</v>
      </c>
      <c r="V215">
        <v>35600</v>
      </c>
      <c r="W215">
        <v>40050</v>
      </c>
      <c r="X215">
        <v>44500</v>
      </c>
      <c r="Y215">
        <v>48100</v>
      </c>
      <c r="Z215">
        <v>51650</v>
      </c>
      <c r="AA215">
        <v>55200</v>
      </c>
      <c r="AB215">
        <v>58750</v>
      </c>
      <c r="AC215">
        <v>82950</v>
      </c>
      <c r="AD215">
        <v>94800</v>
      </c>
      <c r="AE215">
        <v>106650</v>
      </c>
      <c r="AF215">
        <v>118450</v>
      </c>
      <c r="AG215">
        <v>127950</v>
      </c>
      <c r="AH215">
        <v>137450</v>
      </c>
      <c r="AI215">
        <v>146900</v>
      </c>
      <c r="AJ215">
        <v>156400</v>
      </c>
    </row>
    <row r="216" spans="1:36" x14ac:dyDescent="0.25">
      <c r="A216" t="s">
        <v>1329</v>
      </c>
      <c r="B216" t="s">
        <v>844</v>
      </c>
      <c r="C216" t="s">
        <v>371</v>
      </c>
      <c r="D216" t="s">
        <v>372</v>
      </c>
      <c r="E216" t="s">
        <v>38</v>
      </c>
      <c r="F216" t="s">
        <v>545</v>
      </c>
      <c r="G216" t="s">
        <v>546</v>
      </c>
      <c r="H216" t="s">
        <v>767</v>
      </c>
      <c r="I216" t="s">
        <v>768</v>
      </c>
      <c r="J216" t="s">
        <v>845</v>
      </c>
      <c r="K216">
        <v>1</v>
      </c>
      <c r="L216" s="59">
        <v>149300</v>
      </c>
      <c r="M216">
        <v>51950</v>
      </c>
      <c r="N216">
        <v>59400</v>
      </c>
      <c r="O216">
        <v>66800</v>
      </c>
      <c r="P216">
        <v>74200</v>
      </c>
      <c r="Q216">
        <v>80150</v>
      </c>
      <c r="R216">
        <v>86100</v>
      </c>
      <c r="S216">
        <v>92050</v>
      </c>
      <c r="T216">
        <v>97950</v>
      </c>
      <c r="U216">
        <v>31150</v>
      </c>
      <c r="V216">
        <v>35600</v>
      </c>
      <c r="W216">
        <v>40050</v>
      </c>
      <c r="X216">
        <v>44500</v>
      </c>
      <c r="Y216">
        <v>48100</v>
      </c>
      <c r="Z216">
        <v>51650</v>
      </c>
      <c r="AA216">
        <v>55200</v>
      </c>
      <c r="AB216">
        <v>58750</v>
      </c>
      <c r="AC216">
        <v>82950</v>
      </c>
      <c r="AD216">
        <v>94800</v>
      </c>
      <c r="AE216">
        <v>106650</v>
      </c>
      <c r="AF216">
        <v>118450</v>
      </c>
      <c r="AG216">
        <v>127950</v>
      </c>
      <c r="AH216">
        <v>137450</v>
      </c>
      <c r="AI216">
        <v>146900</v>
      </c>
      <c r="AJ216">
        <v>156400</v>
      </c>
    </row>
    <row r="217" spans="1:36" x14ac:dyDescent="0.25">
      <c r="A217" t="s">
        <v>1476</v>
      </c>
      <c r="B217" t="s">
        <v>846</v>
      </c>
      <c r="C217" t="s">
        <v>371</v>
      </c>
      <c r="D217" t="s">
        <v>372</v>
      </c>
      <c r="E217" t="s">
        <v>38</v>
      </c>
      <c r="F217" t="s">
        <v>545</v>
      </c>
      <c r="G217" t="s">
        <v>546</v>
      </c>
      <c r="H217" t="s">
        <v>767</v>
      </c>
      <c r="I217" t="s">
        <v>768</v>
      </c>
      <c r="J217" t="s">
        <v>847</v>
      </c>
      <c r="K217">
        <v>1</v>
      </c>
      <c r="L217" s="59">
        <v>149300</v>
      </c>
      <c r="M217">
        <v>51950</v>
      </c>
      <c r="N217">
        <v>59400</v>
      </c>
      <c r="O217">
        <v>66800</v>
      </c>
      <c r="P217">
        <v>74200</v>
      </c>
      <c r="Q217">
        <v>80150</v>
      </c>
      <c r="R217">
        <v>86100</v>
      </c>
      <c r="S217">
        <v>92050</v>
      </c>
      <c r="T217">
        <v>97950</v>
      </c>
      <c r="U217">
        <v>31150</v>
      </c>
      <c r="V217">
        <v>35600</v>
      </c>
      <c r="W217">
        <v>40050</v>
      </c>
      <c r="X217">
        <v>44500</v>
      </c>
      <c r="Y217">
        <v>48100</v>
      </c>
      <c r="Z217">
        <v>51650</v>
      </c>
      <c r="AA217">
        <v>55200</v>
      </c>
      <c r="AB217">
        <v>58750</v>
      </c>
      <c r="AC217">
        <v>82950</v>
      </c>
      <c r="AD217">
        <v>94800</v>
      </c>
      <c r="AE217">
        <v>106650</v>
      </c>
      <c r="AF217">
        <v>118450</v>
      </c>
      <c r="AG217">
        <v>127950</v>
      </c>
      <c r="AH217">
        <v>137450</v>
      </c>
      <c r="AI217">
        <v>146900</v>
      </c>
      <c r="AJ217">
        <v>156400</v>
      </c>
    </row>
    <row r="218" spans="1:36" x14ac:dyDescent="0.25">
      <c r="A218" t="s">
        <v>1330</v>
      </c>
      <c r="B218" t="s">
        <v>848</v>
      </c>
      <c r="C218" t="s">
        <v>371</v>
      </c>
      <c r="D218" t="s">
        <v>372</v>
      </c>
      <c r="E218" t="s">
        <v>38</v>
      </c>
      <c r="F218" t="s">
        <v>545</v>
      </c>
      <c r="G218" t="s">
        <v>546</v>
      </c>
      <c r="H218" t="s">
        <v>767</v>
      </c>
      <c r="I218" t="s">
        <v>768</v>
      </c>
      <c r="J218" t="s">
        <v>849</v>
      </c>
      <c r="K218">
        <v>1</v>
      </c>
      <c r="L218" s="59">
        <v>149300</v>
      </c>
      <c r="M218">
        <v>51950</v>
      </c>
      <c r="N218">
        <v>59400</v>
      </c>
      <c r="O218">
        <v>66800</v>
      </c>
      <c r="P218">
        <v>74200</v>
      </c>
      <c r="Q218">
        <v>80150</v>
      </c>
      <c r="R218">
        <v>86100</v>
      </c>
      <c r="S218">
        <v>92050</v>
      </c>
      <c r="T218">
        <v>97950</v>
      </c>
      <c r="U218">
        <v>31150</v>
      </c>
      <c r="V218">
        <v>35600</v>
      </c>
      <c r="W218">
        <v>40050</v>
      </c>
      <c r="X218">
        <v>44500</v>
      </c>
      <c r="Y218">
        <v>48100</v>
      </c>
      <c r="Z218">
        <v>51650</v>
      </c>
      <c r="AA218">
        <v>55200</v>
      </c>
      <c r="AB218">
        <v>58750</v>
      </c>
      <c r="AC218">
        <v>82950</v>
      </c>
      <c r="AD218">
        <v>94800</v>
      </c>
      <c r="AE218">
        <v>106650</v>
      </c>
      <c r="AF218">
        <v>118450</v>
      </c>
      <c r="AG218">
        <v>127950</v>
      </c>
      <c r="AH218">
        <v>137450</v>
      </c>
      <c r="AI218">
        <v>146900</v>
      </c>
      <c r="AJ218">
        <v>156400</v>
      </c>
    </row>
    <row r="219" spans="1:36" x14ac:dyDescent="0.25">
      <c r="A219" t="s">
        <v>1331</v>
      </c>
      <c r="B219" t="s">
        <v>850</v>
      </c>
      <c r="C219" t="s">
        <v>371</v>
      </c>
      <c r="D219" t="s">
        <v>372</v>
      </c>
      <c r="E219" t="s">
        <v>38</v>
      </c>
      <c r="F219" t="s">
        <v>545</v>
      </c>
      <c r="G219" t="s">
        <v>546</v>
      </c>
      <c r="H219" t="s">
        <v>767</v>
      </c>
      <c r="I219" t="s">
        <v>768</v>
      </c>
      <c r="J219" t="s">
        <v>851</v>
      </c>
      <c r="K219">
        <v>1</v>
      </c>
      <c r="L219" s="59">
        <v>149300</v>
      </c>
      <c r="M219">
        <v>51950</v>
      </c>
      <c r="N219">
        <v>59400</v>
      </c>
      <c r="O219">
        <v>66800</v>
      </c>
      <c r="P219">
        <v>74200</v>
      </c>
      <c r="Q219">
        <v>80150</v>
      </c>
      <c r="R219">
        <v>86100</v>
      </c>
      <c r="S219">
        <v>92050</v>
      </c>
      <c r="T219">
        <v>97950</v>
      </c>
      <c r="U219">
        <v>31150</v>
      </c>
      <c r="V219">
        <v>35600</v>
      </c>
      <c r="W219">
        <v>40050</v>
      </c>
      <c r="X219">
        <v>44500</v>
      </c>
      <c r="Y219">
        <v>48100</v>
      </c>
      <c r="Z219">
        <v>51650</v>
      </c>
      <c r="AA219">
        <v>55200</v>
      </c>
      <c r="AB219">
        <v>58750</v>
      </c>
      <c r="AC219">
        <v>82950</v>
      </c>
      <c r="AD219">
        <v>94800</v>
      </c>
      <c r="AE219">
        <v>106650</v>
      </c>
      <c r="AF219">
        <v>118450</v>
      </c>
      <c r="AG219">
        <v>127950</v>
      </c>
      <c r="AH219">
        <v>137450</v>
      </c>
      <c r="AI219">
        <v>146900</v>
      </c>
      <c r="AJ219">
        <v>156400</v>
      </c>
    </row>
    <row r="220" spans="1:36" x14ac:dyDescent="0.25">
      <c r="A220" t="s">
        <v>1332</v>
      </c>
      <c r="B220" t="s">
        <v>852</v>
      </c>
      <c r="C220" t="s">
        <v>371</v>
      </c>
      <c r="D220" t="s">
        <v>372</v>
      </c>
      <c r="E220" t="s">
        <v>38</v>
      </c>
      <c r="F220" t="s">
        <v>545</v>
      </c>
      <c r="G220" t="s">
        <v>546</v>
      </c>
      <c r="H220" t="s">
        <v>767</v>
      </c>
      <c r="I220" t="s">
        <v>768</v>
      </c>
      <c r="J220" t="s">
        <v>853</v>
      </c>
      <c r="K220">
        <v>1</v>
      </c>
      <c r="L220" s="59">
        <v>149300</v>
      </c>
      <c r="M220">
        <v>51950</v>
      </c>
      <c r="N220">
        <v>59400</v>
      </c>
      <c r="O220">
        <v>66800</v>
      </c>
      <c r="P220">
        <v>74200</v>
      </c>
      <c r="Q220">
        <v>80150</v>
      </c>
      <c r="R220">
        <v>86100</v>
      </c>
      <c r="S220">
        <v>92050</v>
      </c>
      <c r="T220">
        <v>97950</v>
      </c>
      <c r="U220">
        <v>31150</v>
      </c>
      <c r="V220">
        <v>35600</v>
      </c>
      <c r="W220">
        <v>40050</v>
      </c>
      <c r="X220">
        <v>44500</v>
      </c>
      <c r="Y220">
        <v>48100</v>
      </c>
      <c r="Z220">
        <v>51650</v>
      </c>
      <c r="AA220">
        <v>55200</v>
      </c>
      <c r="AB220">
        <v>58750</v>
      </c>
      <c r="AC220">
        <v>82950</v>
      </c>
      <c r="AD220">
        <v>94800</v>
      </c>
      <c r="AE220">
        <v>106650</v>
      </c>
      <c r="AF220">
        <v>118450</v>
      </c>
      <c r="AG220">
        <v>127950</v>
      </c>
      <c r="AH220">
        <v>137450</v>
      </c>
      <c r="AI220">
        <v>146900</v>
      </c>
      <c r="AJ220">
        <v>156400</v>
      </c>
    </row>
    <row r="221" spans="1:36" x14ac:dyDescent="0.25">
      <c r="A221" t="s">
        <v>1333</v>
      </c>
      <c r="B221" t="s">
        <v>854</v>
      </c>
      <c r="C221" t="s">
        <v>371</v>
      </c>
      <c r="D221" t="s">
        <v>372</v>
      </c>
      <c r="E221" t="s">
        <v>38</v>
      </c>
      <c r="F221" t="s">
        <v>783</v>
      </c>
      <c r="G221" t="s">
        <v>784</v>
      </c>
      <c r="H221" t="s">
        <v>767</v>
      </c>
      <c r="I221" t="s">
        <v>768</v>
      </c>
      <c r="J221" t="s">
        <v>855</v>
      </c>
      <c r="K221">
        <v>1</v>
      </c>
      <c r="L221" s="59">
        <v>132400</v>
      </c>
      <c r="M221">
        <v>46350</v>
      </c>
      <c r="N221">
        <v>53000</v>
      </c>
      <c r="O221">
        <v>59600</v>
      </c>
      <c r="P221">
        <v>66200</v>
      </c>
      <c r="Q221">
        <v>71500</v>
      </c>
      <c r="R221">
        <v>76800</v>
      </c>
      <c r="S221">
        <v>82100</v>
      </c>
      <c r="T221">
        <v>87400</v>
      </c>
      <c r="U221">
        <v>27800</v>
      </c>
      <c r="V221">
        <v>31800</v>
      </c>
      <c r="W221">
        <v>35750</v>
      </c>
      <c r="X221">
        <v>39700</v>
      </c>
      <c r="Y221">
        <v>42900</v>
      </c>
      <c r="Z221">
        <v>46100</v>
      </c>
      <c r="AA221">
        <v>49250</v>
      </c>
      <c r="AB221">
        <v>52450</v>
      </c>
      <c r="AC221">
        <v>66300</v>
      </c>
      <c r="AD221">
        <v>75750</v>
      </c>
      <c r="AE221">
        <v>85200</v>
      </c>
      <c r="AF221">
        <v>94650</v>
      </c>
      <c r="AG221">
        <v>102250</v>
      </c>
      <c r="AH221">
        <v>109800</v>
      </c>
      <c r="AI221">
        <v>117400</v>
      </c>
      <c r="AJ221">
        <v>124950</v>
      </c>
    </row>
    <row r="222" spans="1:36" x14ac:dyDescent="0.25">
      <c r="A222" t="s">
        <v>1334</v>
      </c>
      <c r="B222" t="s">
        <v>856</v>
      </c>
      <c r="C222" t="s">
        <v>371</v>
      </c>
      <c r="D222" t="s">
        <v>372</v>
      </c>
      <c r="E222" t="s">
        <v>38</v>
      </c>
      <c r="F222" t="s">
        <v>545</v>
      </c>
      <c r="G222" t="s">
        <v>546</v>
      </c>
      <c r="H222" t="s">
        <v>767</v>
      </c>
      <c r="I222" t="s">
        <v>768</v>
      </c>
      <c r="J222" t="s">
        <v>857</v>
      </c>
      <c r="K222">
        <v>1</v>
      </c>
      <c r="L222" s="59">
        <v>149300</v>
      </c>
      <c r="M222">
        <v>51950</v>
      </c>
      <c r="N222">
        <v>59400</v>
      </c>
      <c r="O222">
        <v>66800</v>
      </c>
      <c r="P222">
        <v>74200</v>
      </c>
      <c r="Q222">
        <v>80150</v>
      </c>
      <c r="R222">
        <v>86100</v>
      </c>
      <c r="S222">
        <v>92050</v>
      </c>
      <c r="T222">
        <v>97950</v>
      </c>
      <c r="U222">
        <v>31150</v>
      </c>
      <c r="V222">
        <v>35600</v>
      </c>
      <c r="W222">
        <v>40050</v>
      </c>
      <c r="X222">
        <v>44500</v>
      </c>
      <c r="Y222">
        <v>48100</v>
      </c>
      <c r="Z222">
        <v>51650</v>
      </c>
      <c r="AA222">
        <v>55200</v>
      </c>
      <c r="AB222">
        <v>58750</v>
      </c>
      <c r="AC222">
        <v>82950</v>
      </c>
      <c r="AD222">
        <v>94800</v>
      </c>
      <c r="AE222">
        <v>106650</v>
      </c>
      <c r="AF222">
        <v>118450</v>
      </c>
      <c r="AG222">
        <v>127950</v>
      </c>
      <c r="AH222">
        <v>137450</v>
      </c>
      <c r="AI222">
        <v>146900</v>
      </c>
      <c r="AJ222">
        <v>156400</v>
      </c>
    </row>
    <row r="223" spans="1:36" x14ac:dyDescent="0.25">
      <c r="A223" t="s">
        <v>1335</v>
      </c>
      <c r="B223" t="s">
        <v>858</v>
      </c>
      <c r="C223" t="s">
        <v>371</v>
      </c>
      <c r="D223" t="s">
        <v>372</v>
      </c>
      <c r="E223" t="s">
        <v>38</v>
      </c>
      <c r="F223" t="s">
        <v>783</v>
      </c>
      <c r="G223" t="s">
        <v>784</v>
      </c>
      <c r="H223" t="s">
        <v>767</v>
      </c>
      <c r="I223" t="s">
        <v>768</v>
      </c>
      <c r="J223" t="s">
        <v>859</v>
      </c>
      <c r="K223">
        <v>1</v>
      </c>
      <c r="L223" s="59">
        <v>132400</v>
      </c>
      <c r="M223">
        <v>46350</v>
      </c>
      <c r="N223">
        <v>53000</v>
      </c>
      <c r="O223">
        <v>59600</v>
      </c>
      <c r="P223">
        <v>66200</v>
      </c>
      <c r="Q223">
        <v>71500</v>
      </c>
      <c r="R223">
        <v>76800</v>
      </c>
      <c r="S223">
        <v>82100</v>
      </c>
      <c r="T223">
        <v>87400</v>
      </c>
      <c r="U223">
        <v>27800</v>
      </c>
      <c r="V223">
        <v>31800</v>
      </c>
      <c r="W223">
        <v>35750</v>
      </c>
      <c r="X223">
        <v>39700</v>
      </c>
      <c r="Y223">
        <v>42900</v>
      </c>
      <c r="Z223">
        <v>46100</v>
      </c>
      <c r="AA223">
        <v>49250</v>
      </c>
      <c r="AB223">
        <v>52450</v>
      </c>
      <c r="AC223">
        <v>66300</v>
      </c>
      <c r="AD223">
        <v>75750</v>
      </c>
      <c r="AE223">
        <v>85200</v>
      </c>
      <c r="AF223">
        <v>94650</v>
      </c>
      <c r="AG223">
        <v>102250</v>
      </c>
      <c r="AH223">
        <v>109800</v>
      </c>
      <c r="AI223">
        <v>117400</v>
      </c>
      <c r="AJ223">
        <v>124950</v>
      </c>
    </row>
    <row r="224" spans="1:36" x14ac:dyDescent="0.25">
      <c r="A224" t="s">
        <v>1336</v>
      </c>
      <c r="B224" t="s">
        <v>860</v>
      </c>
      <c r="C224" t="s">
        <v>371</v>
      </c>
      <c r="D224" t="s">
        <v>372</v>
      </c>
      <c r="E224" t="s">
        <v>38</v>
      </c>
      <c r="F224" t="s">
        <v>545</v>
      </c>
      <c r="G224" t="s">
        <v>546</v>
      </c>
      <c r="H224" t="s">
        <v>767</v>
      </c>
      <c r="I224" t="s">
        <v>768</v>
      </c>
      <c r="J224" t="s">
        <v>861</v>
      </c>
      <c r="K224">
        <v>1</v>
      </c>
      <c r="L224" s="59">
        <v>149300</v>
      </c>
      <c r="M224">
        <v>51950</v>
      </c>
      <c r="N224">
        <v>59400</v>
      </c>
      <c r="O224">
        <v>66800</v>
      </c>
      <c r="P224">
        <v>74200</v>
      </c>
      <c r="Q224">
        <v>80150</v>
      </c>
      <c r="R224">
        <v>86100</v>
      </c>
      <c r="S224">
        <v>92050</v>
      </c>
      <c r="T224">
        <v>97950</v>
      </c>
      <c r="U224">
        <v>31150</v>
      </c>
      <c r="V224">
        <v>35600</v>
      </c>
      <c r="W224">
        <v>40050</v>
      </c>
      <c r="X224">
        <v>44500</v>
      </c>
      <c r="Y224">
        <v>48100</v>
      </c>
      <c r="Z224">
        <v>51650</v>
      </c>
      <c r="AA224">
        <v>55200</v>
      </c>
      <c r="AB224">
        <v>58750</v>
      </c>
      <c r="AC224">
        <v>82950</v>
      </c>
      <c r="AD224">
        <v>94800</v>
      </c>
      <c r="AE224">
        <v>106650</v>
      </c>
      <c r="AF224">
        <v>118450</v>
      </c>
      <c r="AG224">
        <v>127950</v>
      </c>
      <c r="AH224">
        <v>137450</v>
      </c>
      <c r="AI224">
        <v>146900</v>
      </c>
      <c r="AJ224">
        <v>156400</v>
      </c>
    </row>
    <row r="225" spans="1:36" x14ac:dyDescent="0.25">
      <c r="A225" t="s">
        <v>1477</v>
      </c>
      <c r="B225" t="s">
        <v>862</v>
      </c>
      <c r="C225" t="s">
        <v>371</v>
      </c>
      <c r="D225" t="s">
        <v>372</v>
      </c>
      <c r="E225" t="s">
        <v>38</v>
      </c>
      <c r="F225" t="s">
        <v>545</v>
      </c>
      <c r="G225" t="s">
        <v>546</v>
      </c>
      <c r="H225" t="s">
        <v>767</v>
      </c>
      <c r="I225" t="s">
        <v>768</v>
      </c>
      <c r="J225" t="s">
        <v>863</v>
      </c>
      <c r="K225">
        <v>1</v>
      </c>
      <c r="L225" s="59">
        <v>149300</v>
      </c>
      <c r="M225">
        <v>51950</v>
      </c>
      <c r="N225">
        <v>59400</v>
      </c>
      <c r="O225">
        <v>66800</v>
      </c>
      <c r="P225">
        <v>74200</v>
      </c>
      <c r="Q225">
        <v>80150</v>
      </c>
      <c r="R225">
        <v>86100</v>
      </c>
      <c r="S225">
        <v>92050</v>
      </c>
      <c r="T225">
        <v>97950</v>
      </c>
      <c r="U225">
        <v>31150</v>
      </c>
      <c r="V225">
        <v>35600</v>
      </c>
      <c r="W225">
        <v>40050</v>
      </c>
      <c r="X225">
        <v>44500</v>
      </c>
      <c r="Y225">
        <v>48100</v>
      </c>
      <c r="Z225">
        <v>51650</v>
      </c>
      <c r="AA225">
        <v>55200</v>
      </c>
      <c r="AB225">
        <v>58750</v>
      </c>
      <c r="AC225">
        <v>82950</v>
      </c>
      <c r="AD225">
        <v>94800</v>
      </c>
      <c r="AE225">
        <v>106650</v>
      </c>
      <c r="AF225">
        <v>118450</v>
      </c>
      <c r="AG225">
        <v>127950</v>
      </c>
      <c r="AH225">
        <v>137450</v>
      </c>
      <c r="AI225">
        <v>146900</v>
      </c>
      <c r="AJ225">
        <v>156400</v>
      </c>
    </row>
    <row r="226" spans="1:36" x14ac:dyDescent="0.25">
      <c r="A226" t="s">
        <v>1478</v>
      </c>
      <c r="B226" t="s">
        <v>864</v>
      </c>
      <c r="C226" t="s">
        <v>371</v>
      </c>
      <c r="D226" t="s">
        <v>372</v>
      </c>
      <c r="E226" t="s">
        <v>38</v>
      </c>
      <c r="F226" t="s">
        <v>545</v>
      </c>
      <c r="G226" t="s">
        <v>546</v>
      </c>
      <c r="H226" t="s">
        <v>767</v>
      </c>
      <c r="I226" t="s">
        <v>768</v>
      </c>
      <c r="J226" t="s">
        <v>865</v>
      </c>
      <c r="K226">
        <v>1</v>
      </c>
      <c r="L226" s="59">
        <v>149300</v>
      </c>
      <c r="M226">
        <v>51950</v>
      </c>
      <c r="N226">
        <v>59400</v>
      </c>
      <c r="O226">
        <v>66800</v>
      </c>
      <c r="P226">
        <v>74200</v>
      </c>
      <c r="Q226">
        <v>80150</v>
      </c>
      <c r="R226">
        <v>86100</v>
      </c>
      <c r="S226">
        <v>92050</v>
      </c>
      <c r="T226">
        <v>97950</v>
      </c>
      <c r="U226">
        <v>31150</v>
      </c>
      <c r="V226">
        <v>35600</v>
      </c>
      <c r="W226">
        <v>40050</v>
      </c>
      <c r="X226">
        <v>44500</v>
      </c>
      <c r="Y226">
        <v>48100</v>
      </c>
      <c r="Z226">
        <v>51650</v>
      </c>
      <c r="AA226">
        <v>55200</v>
      </c>
      <c r="AB226">
        <v>58750</v>
      </c>
      <c r="AC226">
        <v>82950</v>
      </c>
      <c r="AD226">
        <v>94800</v>
      </c>
      <c r="AE226">
        <v>106650</v>
      </c>
      <c r="AF226">
        <v>118450</v>
      </c>
      <c r="AG226">
        <v>127950</v>
      </c>
      <c r="AH226">
        <v>137450</v>
      </c>
      <c r="AI226">
        <v>146900</v>
      </c>
      <c r="AJ226">
        <v>156400</v>
      </c>
    </row>
    <row r="227" spans="1:36" x14ac:dyDescent="0.25">
      <c r="A227" t="s">
        <v>1337</v>
      </c>
      <c r="B227" t="s">
        <v>866</v>
      </c>
      <c r="C227" t="s">
        <v>371</v>
      </c>
      <c r="D227" t="s">
        <v>372</v>
      </c>
      <c r="E227" t="s">
        <v>38</v>
      </c>
      <c r="F227" t="s">
        <v>545</v>
      </c>
      <c r="G227" t="s">
        <v>546</v>
      </c>
      <c r="H227" t="s">
        <v>767</v>
      </c>
      <c r="I227" t="s">
        <v>768</v>
      </c>
      <c r="J227" t="s">
        <v>867</v>
      </c>
      <c r="K227">
        <v>1</v>
      </c>
      <c r="L227" s="59">
        <v>149300</v>
      </c>
      <c r="M227">
        <v>51950</v>
      </c>
      <c r="N227">
        <v>59400</v>
      </c>
      <c r="O227">
        <v>66800</v>
      </c>
      <c r="P227">
        <v>74200</v>
      </c>
      <c r="Q227">
        <v>80150</v>
      </c>
      <c r="R227">
        <v>86100</v>
      </c>
      <c r="S227">
        <v>92050</v>
      </c>
      <c r="T227">
        <v>97950</v>
      </c>
      <c r="U227">
        <v>31150</v>
      </c>
      <c r="V227">
        <v>35600</v>
      </c>
      <c r="W227">
        <v>40050</v>
      </c>
      <c r="X227">
        <v>44500</v>
      </c>
      <c r="Y227">
        <v>48100</v>
      </c>
      <c r="Z227">
        <v>51650</v>
      </c>
      <c r="AA227">
        <v>55200</v>
      </c>
      <c r="AB227">
        <v>58750</v>
      </c>
      <c r="AC227">
        <v>82950</v>
      </c>
      <c r="AD227">
        <v>94800</v>
      </c>
      <c r="AE227">
        <v>106650</v>
      </c>
      <c r="AF227">
        <v>118450</v>
      </c>
      <c r="AG227">
        <v>127950</v>
      </c>
      <c r="AH227">
        <v>137450</v>
      </c>
      <c r="AI227">
        <v>146900</v>
      </c>
      <c r="AJ227">
        <v>156400</v>
      </c>
    </row>
    <row r="228" spans="1:36" x14ac:dyDescent="0.25">
      <c r="A228" t="s">
        <v>1338</v>
      </c>
      <c r="B228" t="s">
        <v>868</v>
      </c>
      <c r="C228" t="s">
        <v>371</v>
      </c>
      <c r="D228" t="s">
        <v>372</v>
      </c>
      <c r="E228" t="s">
        <v>38</v>
      </c>
      <c r="F228" t="s">
        <v>783</v>
      </c>
      <c r="G228" t="s">
        <v>784</v>
      </c>
      <c r="H228" t="s">
        <v>767</v>
      </c>
      <c r="I228" t="s">
        <v>768</v>
      </c>
      <c r="J228" t="s">
        <v>869</v>
      </c>
      <c r="K228">
        <v>1</v>
      </c>
      <c r="L228" s="59">
        <v>132400</v>
      </c>
      <c r="M228">
        <v>46350</v>
      </c>
      <c r="N228">
        <v>53000</v>
      </c>
      <c r="O228">
        <v>59600</v>
      </c>
      <c r="P228">
        <v>66200</v>
      </c>
      <c r="Q228">
        <v>71500</v>
      </c>
      <c r="R228">
        <v>76800</v>
      </c>
      <c r="S228">
        <v>82100</v>
      </c>
      <c r="T228">
        <v>87400</v>
      </c>
      <c r="U228">
        <v>27800</v>
      </c>
      <c r="V228">
        <v>31800</v>
      </c>
      <c r="W228">
        <v>35750</v>
      </c>
      <c r="X228">
        <v>39700</v>
      </c>
      <c r="Y228">
        <v>42900</v>
      </c>
      <c r="Z228">
        <v>46100</v>
      </c>
      <c r="AA228">
        <v>49250</v>
      </c>
      <c r="AB228">
        <v>52450</v>
      </c>
      <c r="AC228">
        <v>66300</v>
      </c>
      <c r="AD228">
        <v>75750</v>
      </c>
      <c r="AE228">
        <v>85200</v>
      </c>
      <c r="AF228">
        <v>94650</v>
      </c>
      <c r="AG228">
        <v>102250</v>
      </c>
      <c r="AH228">
        <v>109800</v>
      </c>
      <c r="AI228">
        <v>117400</v>
      </c>
      <c r="AJ228">
        <v>124950</v>
      </c>
    </row>
    <row r="229" spans="1:36" x14ac:dyDescent="0.25">
      <c r="A229" t="s">
        <v>1339</v>
      </c>
      <c r="B229" t="s">
        <v>870</v>
      </c>
      <c r="C229" t="s">
        <v>371</v>
      </c>
      <c r="D229" t="s">
        <v>372</v>
      </c>
      <c r="E229" t="s">
        <v>38</v>
      </c>
      <c r="F229" t="s">
        <v>545</v>
      </c>
      <c r="G229" t="s">
        <v>546</v>
      </c>
      <c r="H229" t="s">
        <v>767</v>
      </c>
      <c r="I229" t="s">
        <v>768</v>
      </c>
      <c r="J229" t="s">
        <v>871</v>
      </c>
      <c r="K229">
        <v>1</v>
      </c>
      <c r="L229" s="59">
        <v>149300</v>
      </c>
      <c r="M229">
        <v>51950</v>
      </c>
      <c r="N229">
        <v>59400</v>
      </c>
      <c r="O229">
        <v>66800</v>
      </c>
      <c r="P229">
        <v>74200</v>
      </c>
      <c r="Q229">
        <v>80150</v>
      </c>
      <c r="R229">
        <v>86100</v>
      </c>
      <c r="S229">
        <v>92050</v>
      </c>
      <c r="T229">
        <v>97950</v>
      </c>
      <c r="U229">
        <v>31150</v>
      </c>
      <c r="V229">
        <v>35600</v>
      </c>
      <c r="W229">
        <v>40050</v>
      </c>
      <c r="X229">
        <v>44500</v>
      </c>
      <c r="Y229">
        <v>48100</v>
      </c>
      <c r="Z229">
        <v>51650</v>
      </c>
      <c r="AA229">
        <v>55200</v>
      </c>
      <c r="AB229">
        <v>58750</v>
      </c>
      <c r="AC229">
        <v>82950</v>
      </c>
      <c r="AD229">
        <v>94800</v>
      </c>
      <c r="AE229">
        <v>106650</v>
      </c>
      <c r="AF229">
        <v>118450</v>
      </c>
      <c r="AG229">
        <v>127950</v>
      </c>
      <c r="AH229">
        <v>137450</v>
      </c>
      <c r="AI229">
        <v>146900</v>
      </c>
      <c r="AJ229">
        <v>156400</v>
      </c>
    </row>
    <row r="230" spans="1:36" x14ac:dyDescent="0.25">
      <c r="A230" t="s">
        <v>1340</v>
      </c>
      <c r="B230" t="s">
        <v>872</v>
      </c>
      <c r="C230" t="s">
        <v>371</v>
      </c>
      <c r="D230" t="s">
        <v>372</v>
      </c>
      <c r="E230" t="s">
        <v>38</v>
      </c>
      <c r="F230" t="s">
        <v>545</v>
      </c>
      <c r="G230" t="s">
        <v>546</v>
      </c>
      <c r="H230" t="s">
        <v>767</v>
      </c>
      <c r="I230" t="s">
        <v>768</v>
      </c>
      <c r="J230" t="s">
        <v>873</v>
      </c>
      <c r="K230">
        <v>1</v>
      </c>
      <c r="L230" s="59">
        <v>149300</v>
      </c>
      <c r="M230">
        <v>51950</v>
      </c>
      <c r="N230">
        <v>59400</v>
      </c>
      <c r="O230">
        <v>66800</v>
      </c>
      <c r="P230">
        <v>74200</v>
      </c>
      <c r="Q230">
        <v>80150</v>
      </c>
      <c r="R230">
        <v>86100</v>
      </c>
      <c r="S230">
        <v>92050</v>
      </c>
      <c r="T230">
        <v>97950</v>
      </c>
      <c r="U230">
        <v>31150</v>
      </c>
      <c r="V230">
        <v>35600</v>
      </c>
      <c r="W230">
        <v>40050</v>
      </c>
      <c r="X230">
        <v>44500</v>
      </c>
      <c r="Y230">
        <v>48100</v>
      </c>
      <c r="Z230">
        <v>51650</v>
      </c>
      <c r="AA230">
        <v>55200</v>
      </c>
      <c r="AB230">
        <v>58750</v>
      </c>
      <c r="AC230">
        <v>82950</v>
      </c>
      <c r="AD230">
        <v>94800</v>
      </c>
      <c r="AE230">
        <v>106650</v>
      </c>
      <c r="AF230">
        <v>118450</v>
      </c>
      <c r="AG230">
        <v>127950</v>
      </c>
      <c r="AH230">
        <v>137450</v>
      </c>
      <c r="AI230">
        <v>146900</v>
      </c>
      <c r="AJ230">
        <v>156400</v>
      </c>
    </row>
    <row r="231" spans="1:36" x14ac:dyDescent="0.25">
      <c r="A231" t="s">
        <v>1341</v>
      </c>
      <c r="B231" t="s">
        <v>874</v>
      </c>
      <c r="C231" t="s">
        <v>371</v>
      </c>
      <c r="D231" t="s">
        <v>372</v>
      </c>
      <c r="E231" t="s">
        <v>38</v>
      </c>
      <c r="F231" t="s">
        <v>545</v>
      </c>
      <c r="G231" t="s">
        <v>546</v>
      </c>
      <c r="H231" t="s">
        <v>767</v>
      </c>
      <c r="I231" t="s">
        <v>768</v>
      </c>
      <c r="J231" t="s">
        <v>875</v>
      </c>
      <c r="K231">
        <v>1</v>
      </c>
      <c r="L231" s="59">
        <v>149300</v>
      </c>
      <c r="M231">
        <v>51950</v>
      </c>
      <c r="N231">
        <v>59400</v>
      </c>
      <c r="O231">
        <v>66800</v>
      </c>
      <c r="P231">
        <v>74200</v>
      </c>
      <c r="Q231">
        <v>80150</v>
      </c>
      <c r="R231">
        <v>86100</v>
      </c>
      <c r="S231">
        <v>92050</v>
      </c>
      <c r="T231">
        <v>97950</v>
      </c>
      <c r="U231">
        <v>31150</v>
      </c>
      <c r="V231">
        <v>35600</v>
      </c>
      <c r="W231">
        <v>40050</v>
      </c>
      <c r="X231">
        <v>44500</v>
      </c>
      <c r="Y231">
        <v>48100</v>
      </c>
      <c r="Z231">
        <v>51650</v>
      </c>
      <c r="AA231">
        <v>55200</v>
      </c>
      <c r="AB231">
        <v>58750</v>
      </c>
      <c r="AC231">
        <v>82950</v>
      </c>
      <c r="AD231">
        <v>94800</v>
      </c>
      <c r="AE231">
        <v>106650</v>
      </c>
      <c r="AF231">
        <v>118450</v>
      </c>
      <c r="AG231">
        <v>127950</v>
      </c>
      <c r="AH231">
        <v>137450</v>
      </c>
      <c r="AI231">
        <v>146900</v>
      </c>
      <c r="AJ231">
        <v>156400</v>
      </c>
    </row>
    <row r="232" spans="1:36" x14ac:dyDescent="0.25">
      <c r="A232" t="s">
        <v>1479</v>
      </c>
      <c r="B232" t="s">
        <v>876</v>
      </c>
      <c r="C232" t="s">
        <v>371</v>
      </c>
      <c r="D232" t="s">
        <v>372</v>
      </c>
      <c r="E232" t="s">
        <v>38</v>
      </c>
      <c r="F232" t="s">
        <v>545</v>
      </c>
      <c r="G232" t="s">
        <v>546</v>
      </c>
      <c r="H232" t="s">
        <v>767</v>
      </c>
      <c r="I232" t="s">
        <v>768</v>
      </c>
      <c r="J232" t="s">
        <v>877</v>
      </c>
      <c r="K232">
        <v>1</v>
      </c>
      <c r="L232" s="59">
        <v>149300</v>
      </c>
      <c r="M232">
        <v>51950</v>
      </c>
      <c r="N232">
        <v>59400</v>
      </c>
      <c r="O232">
        <v>66800</v>
      </c>
      <c r="P232">
        <v>74200</v>
      </c>
      <c r="Q232">
        <v>80150</v>
      </c>
      <c r="R232">
        <v>86100</v>
      </c>
      <c r="S232">
        <v>92050</v>
      </c>
      <c r="T232">
        <v>97950</v>
      </c>
      <c r="U232">
        <v>31150</v>
      </c>
      <c r="V232">
        <v>35600</v>
      </c>
      <c r="W232">
        <v>40050</v>
      </c>
      <c r="X232">
        <v>44500</v>
      </c>
      <c r="Y232">
        <v>48100</v>
      </c>
      <c r="Z232">
        <v>51650</v>
      </c>
      <c r="AA232">
        <v>55200</v>
      </c>
      <c r="AB232">
        <v>58750</v>
      </c>
      <c r="AC232">
        <v>82950</v>
      </c>
      <c r="AD232">
        <v>94800</v>
      </c>
      <c r="AE232">
        <v>106650</v>
      </c>
      <c r="AF232">
        <v>118450</v>
      </c>
      <c r="AG232">
        <v>127950</v>
      </c>
      <c r="AH232">
        <v>137450</v>
      </c>
      <c r="AI232">
        <v>146900</v>
      </c>
      <c r="AJ232">
        <v>156400</v>
      </c>
    </row>
    <row r="233" spans="1:36" x14ac:dyDescent="0.25">
      <c r="A233" t="s">
        <v>1342</v>
      </c>
      <c r="B233" t="s">
        <v>878</v>
      </c>
      <c r="C233" t="s">
        <v>371</v>
      </c>
      <c r="D233" t="s">
        <v>372</v>
      </c>
      <c r="E233" t="s">
        <v>38</v>
      </c>
      <c r="F233" t="s">
        <v>879</v>
      </c>
      <c r="G233" t="s">
        <v>880</v>
      </c>
      <c r="H233" t="s">
        <v>881</v>
      </c>
      <c r="I233" t="s">
        <v>882</v>
      </c>
      <c r="J233" t="s">
        <v>883</v>
      </c>
      <c r="K233">
        <v>0</v>
      </c>
      <c r="L233" s="59">
        <v>136300</v>
      </c>
      <c r="M233">
        <v>50800</v>
      </c>
      <c r="N233">
        <v>58050</v>
      </c>
      <c r="O233">
        <v>65300</v>
      </c>
      <c r="P233">
        <v>72550</v>
      </c>
      <c r="Q233">
        <v>78400</v>
      </c>
      <c r="R233">
        <v>84200</v>
      </c>
      <c r="S233">
        <v>90000</v>
      </c>
      <c r="T233">
        <v>95800</v>
      </c>
      <c r="U233">
        <v>30500</v>
      </c>
      <c r="V233">
        <v>34850</v>
      </c>
      <c r="W233">
        <v>39200</v>
      </c>
      <c r="X233">
        <v>43550</v>
      </c>
      <c r="Y233">
        <v>47050</v>
      </c>
      <c r="Z233">
        <v>50550</v>
      </c>
      <c r="AA233">
        <v>54050</v>
      </c>
      <c r="AB233">
        <v>57500</v>
      </c>
      <c r="AC233">
        <v>69800</v>
      </c>
      <c r="AD233">
        <v>79800</v>
      </c>
      <c r="AE233">
        <v>89750</v>
      </c>
      <c r="AF233">
        <v>99700</v>
      </c>
      <c r="AG233">
        <v>107700</v>
      </c>
      <c r="AH233">
        <v>115700</v>
      </c>
      <c r="AI233">
        <v>123650</v>
      </c>
      <c r="AJ233">
        <v>131650</v>
      </c>
    </row>
    <row r="234" spans="1:36" x14ac:dyDescent="0.25">
      <c r="A234" t="s">
        <v>1343</v>
      </c>
      <c r="B234" t="s">
        <v>884</v>
      </c>
      <c r="C234" t="s">
        <v>371</v>
      </c>
      <c r="D234" t="s">
        <v>372</v>
      </c>
      <c r="E234" t="s">
        <v>38</v>
      </c>
      <c r="F234" t="s">
        <v>885</v>
      </c>
      <c r="G234" t="s">
        <v>886</v>
      </c>
      <c r="H234" t="s">
        <v>887</v>
      </c>
      <c r="I234" t="s">
        <v>888</v>
      </c>
      <c r="J234" t="s">
        <v>889</v>
      </c>
      <c r="K234">
        <v>1</v>
      </c>
      <c r="L234" s="59">
        <v>113900</v>
      </c>
      <c r="M234">
        <v>41450</v>
      </c>
      <c r="N234">
        <v>47350</v>
      </c>
      <c r="O234">
        <v>53250</v>
      </c>
      <c r="P234">
        <v>59150</v>
      </c>
      <c r="Q234">
        <v>63900</v>
      </c>
      <c r="R234">
        <v>68650</v>
      </c>
      <c r="S234">
        <v>73350</v>
      </c>
      <c r="T234">
        <v>78100</v>
      </c>
      <c r="U234">
        <v>24850</v>
      </c>
      <c r="V234">
        <v>28400</v>
      </c>
      <c r="W234">
        <v>31950</v>
      </c>
      <c r="X234">
        <v>35500</v>
      </c>
      <c r="Y234">
        <v>38350</v>
      </c>
      <c r="Z234">
        <v>41200</v>
      </c>
      <c r="AA234">
        <v>45420</v>
      </c>
      <c r="AB234">
        <v>50560</v>
      </c>
      <c r="AC234">
        <v>66250</v>
      </c>
      <c r="AD234">
        <v>75700</v>
      </c>
      <c r="AE234">
        <v>85150</v>
      </c>
      <c r="AF234">
        <v>94600</v>
      </c>
      <c r="AG234">
        <v>102200</v>
      </c>
      <c r="AH234">
        <v>109750</v>
      </c>
      <c r="AI234">
        <v>117350</v>
      </c>
      <c r="AJ234">
        <v>124900</v>
      </c>
    </row>
    <row r="235" spans="1:36" x14ac:dyDescent="0.25">
      <c r="A235" t="s">
        <v>1344</v>
      </c>
      <c r="B235" t="s">
        <v>890</v>
      </c>
      <c r="C235" t="s">
        <v>371</v>
      </c>
      <c r="D235" t="s">
        <v>372</v>
      </c>
      <c r="E235" t="s">
        <v>38</v>
      </c>
      <c r="F235" t="s">
        <v>545</v>
      </c>
      <c r="G235" t="s">
        <v>546</v>
      </c>
      <c r="H235" t="s">
        <v>887</v>
      </c>
      <c r="I235" t="s">
        <v>888</v>
      </c>
      <c r="J235" t="s">
        <v>891</v>
      </c>
      <c r="K235">
        <v>1</v>
      </c>
      <c r="L235" s="59">
        <v>149300</v>
      </c>
      <c r="M235">
        <v>51950</v>
      </c>
      <c r="N235">
        <v>59400</v>
      </c>
      <c r="O235">
        <v>66800</v>
      </c>
      <c r="P235">
        <v>74200</v>
      </c>
      <c r="Q235">
        <v>80150</v>
      </c>
      <c r="R235">
        <v>86100</v>
      </c>
      <c r="S235">
        <v>92050</v>
      </c>
      <c r="T235">
        <v>97950</v>
      </c>
      <c r="U235">
        <v>31150</v>
      </c>
      <c r="V235">
        <v>35600</v>
      </c>
      <c r="W235">
        <v>40050</v>
      </c>
      <c r="X235">
        <v>44500</v>
      </c>
      <c r="Y235">
        <v>48100</v>
      </c>
      <c r="Z235">
        <v>51650</v>
      </c>
      <c r="AA235">
        <v>55200</v>
      </c>
      <c r="AB235">
        <v>58750</v>
      </c>
      <c r="AC235">
        <v>82950</v>
      </c>
      <c r="AD235">
        <v>94800</v>
      </c>
      <c r="AE235">
        <v>106650</v>
      </c>
      <c r="AF235">
        <v>118450</v>
      </c>
      <c r="AG235">
        <v>127950</v>
      </c>
      <c r="AH235">
        <v>137450</v>
      </c>
      <c r="AI235">
        <v>146900</v>
      </c>
      <c r="AJ235">
        <v>156400</v>
      </c>
    </row>
    <row r="236" spans="1:36" x14ac:dyDescent="0.25">
      <c r="A236" t="s">
        <v>1149</v>
      </c>
      <c r="B236" t="s">
        <v>892</v>
      </c>
      <c r="C236" t="s">
        <v>371</v>
      </c>
      <c r="D236" t="s">
        <v>372</v>
      </c>
      <c r="E236" t="s">
        <v>38</v>
      </c>
      <c r="F236" t="s">
        <v>545</v>
      </c>
      <c r="G236" t="s">
        <v>546</v>
      </c>
      <c r="H236" t="s">
        <v>887</v>
      </c>
      <c r="I236" t="s">
        <v>888</v>
      </c>
      <c r="J236" t="s">
        <v>893</v>
      </c>
      <c r="K236">
        <v>1</v>
      </c>
      <c r="L236" s="59">
        <v>149300</v>
      </c>
      <c r="M236">
        <v>51950</v>
      </c>
      <c r="N236">
        <v>59400</v>
      </c>
      <c r="O236">
        <v>66800</v>
      </c>
      <c r="P236">
        <v>74200</v>
      </c>
      <c r="Q236">
        <v>80150</v>
      </c>
      <c r="R236">
        <v>86100</v>
      </c>
      <c r="S236">
        <v>92050</v>
      </c>
      <c r="T236">
        <v>97950</v>
      </c>
      <c r="U236">
        <v>31150</v>
      </c>
      <c r="V236">
        <v>35600</v>
      </c>
      <c r="W236">
        <v>40050</v>
      </c>
      <c r="X236">
        <v>44500</v>
      </c>
      <c r="Y236">
        <v>48100</v>
      </c>
      <c r="Z236">
        <v>51650</v>
      </c>
      <c r="AA236">
        <v>55200</v>
      </c>
      <c r="AB236">
        <v>58750</v>
      </c>
      <c r="AC236">
        <v>82950</v>
      </c>
      <c r="AD236">
        <v>94800</v>
      </c>
      <c r="AE236">
        <v>106650</v>
      </c>
      <c r="AF236">
        <v>118450</v>
      </c>
      <c r="AG236">
        <v>127950</v>
      </c>
      <c r="AH236">
        <v>137450</v>
      </c>
      <c r="AI236">
        <v>146900</v>
      </c>
      <c r="AJ236">
        <v>156400</v>
      </c>
    </row>
    <row r="237" spans="1:36" x14ac:dyDescent="0.25">
      <c r="A237" t="s">
        <v>1345</v>
      </c>
      <c r="B237" t="s">
        <v>894</v>
      </c>
      <c r="C237" t="s">
        <v>371</v>
      </c>
      <c r="D237" t="s">
        <v>372</v>
      </c>
      <c r="E237" t="s">
        <v>38</v>
      </c>
      <c r="F237" t="s">
        <v>545</v>
      </c>
      <c r="G237" t="s">
        <v>546</v>
      </c>
      <c r="H237" t="s">
        <v>887</v>
      </c>
      <c r="I237" t="s">
        <v>888</v>
      </c>
      <c r="J237" t="s">
        <v>895</v>
      </c>
      <c r="K237">
        <v>1</v>
      </c>
      <c r="L237" s="59">
        <v>149300</v>
      </c>
      <c r="M237">
        <v>51950</v>
      </c>
      <c r="N237">
        <v>59400</v>
      </c>
      <c r="O237">
        <v>66800</v>
      </c>
      <c r="P237">
        <v>74200</v>
      </c>
      <c r="Q237">
        <v>80150</v>
      </c>
      <c r="R237">
        <v>86100</v>
      </c>
      <c r="S237">
        <v>92050</v>
      </c>
      <c r="T237">
        <v>97950</v>
      </c>
      <c r="U237">
        <v>31150</v>
      </c>
      <c r="V237">
        <v>35600</v>
      </c>
      <c r="W237">
        <v>40050</v>
      </c>
      <c r="X237">
        <v>44500</v>
      </c>
      <c r="Y237">
        <v>48100</v>
      </c>
      <c r="Z237">
        <v>51650</v>
      </c>
      <c r="AA237">
        <v>55200</v>
      </c>
      <c r="AB237">
        <v>58750</v>
      </c>
      <c r="AC237">
        <v>82950</v>
      </c>
      <c r="AD237">
        <v>94800</v>
      </c>
      <c r="AE237">
        <v>106650</v>
      </c>
      <c r="AF237">
        <v>118450</v>
      </c>
      <c r="AG237">
        <v>127950</v>
      </c>
      <c r="AH237">
        <v>137450</v>
      </c>
      <c r="AI237">
        <v>146900</v>
      </c>
      <c r="AJ237">
        <v>156400</v>
      </c>
    </row>
    <row r="238" spans="1:36" x14ac:dyDescent="0.25">
      <c r="A238" t="s">
        <v>1346</v>
      </c>
      <c r="B238" t="s">
        <v>896</v>
      </c>
      <c r="C238" t="s">
        <v>371</v>
      </c>
      <c r="D238" t="s">
        <v>372</v>
      </c>
      <c r="E238" t="s">
        <v>38</v>
      </c>
      <c r="F238" t="s">
        <v>545</v>
      </c>
      <c r="G238" t="s">
        <v>546</v>
      </c>
      <c r="H238" t="s">
        <v>887</v>
      </c>
      <c r="I238" t="s">
        <v>888</v>
      </c>
      <c r="J238" t="s">
        <v>897</v>
      </c>
      <c r="K238">
        <v>1</v>
      </c>
      <c r="L238" s="59">
        <v>149300</v>
      </c>
      <c r="M238">
        <v>51950</v>
      </c>
      <c r="N238">
        <v>59400</v>
      </c>
      <c r="O238">
        <v>66800</v>
      </c>
      <c r="P238">
        <v>74200</v>
      </c>
      <c r="Q238">
        <v>80150</v>
      </c>
      <c r="R238">
        <v>86100</v>
      </c>
      <c r="S238">
        <v>92050</v>
      </c>
      <c r="T238">
        <v>97950</v>
      </c>
      <c r="U238">
        <v>31150</v>
      </c>
      <c r="V238">
        <v>35600</v>
      </c>
      <c r="W238">
        <v>40050</v>
      </c>
      <c r="X238">
        <v>44500</v>
      </c>
      <c r="Y238">
        <v>48100</v>
      </c>
      <c r="Z238">
        <v>51650</v>
      </c>
      <c r="AA238">
        <v>55200</v>
      </c>
      <c r="AB238">
        <v>58750</v>
      </c>
      <c r="AC238">
        <v>82950</v>
      </c>
      <c r="AD238">
        <v>94800</v>
      </c>
      <c r="AE238">
        <v>106650</v>
      </c>
      <c r="AF238">
        <v>118450</v>
      </c>
      <c r="AG238">
        <v>127950</v>
      </c>
      <c r="AH238">
        <v>137450</v>
      </c>
      <c r="AI238">
        <v>146900</v>
      </c>
      <c r="AJ238">
        <v>156400</v>
      </c>
    </row>
    <row r="239" spans="1:36" x14ac:dyDescent="0.25">
      <c r="A239" t="s">
        <v>1347</v>
      </c>
      <c r="B239" t="s">
        <v>898</v>
      </c>
      <c r="C239" t="s">
        <v>371</v>
      </c>
      <c r="D239" t="s">
        <v>372</v>
      </c>
      <c r="E239" t="s">
        <v>38</v>
      </c>
      <c r="F239" t="s">
        <v>545</v>
      </c>
      <c r="G239" t="s">
        <v>546</v>
      </c>
      <c r="H239" t="s">
        <v>887</v>
      </c>
      <c r="I239" t="s">
        <v>888</v>
      </c>
      <c r="J239" t="s">
        <v>899</v>
      </c>
      <c r="K239">
        <v>1</v>
      </c>
      <c r="L239" s="59">
        <v>149300</v>
      </c>
      <c r="M239">
        <v>51950</v>
      </c>
      <c r="N239">
        <v>59400</v>
      </c>
      <c r="O239">
        <v>66800</v>
      </c>
      <c r="P239">
        <v>74200</v>
      </c>
      <c r="Q239">
        <v>80150</v>
      </c>
      <c r="R239">
        <v>86100</v>
      </c>
      <c r="S239">
        <v>92050</v>
      </c>
      <c r="T239">
        <v>97950</v>
      </c>
      <c r="U239">
        <v>31150</v>
      </c>
      <c r="V239">
        <v>35600</v>
      </c>
      <c r="W239">
        <v>40050</v>
      </c>
      <c r="X239">
        <v>44500</v>
      </c>
      <c r="Y239">
        <v>48100</v>
      </c>
      <c r="Z239">
        <v>51650</v>
      </c>
      <c r="AA239">
        <v>55200</v>
      </c>
      <c r="AB239">
        <v>58750</v>
      </c>
      <c r="AC239">
        <v>82950</v>
      </c>
      <c r="AD239">
        <v>94800</v>
      </c>
      <c r="AE239">
        <v>106650</v>
      </c>
      <c r="AF239">
        <v>118450</v>
      </c>
      <c r="AG239">
        <v>127950</v>
      </c>
      <c r="AH239">
        <v>137450</v>
      </c>
      <c r="AI239">
        <v>146900</v>
      </c>
      <c r="AJ239">
        <v>156400</v>
      </c>
    </row>
    <row r="240" spans="1:36" x14ac:dyDescent="0.25">
      <c r="A240" t="s">
        <v>1348</v>
      </c>
      <c r="B240" t="s">
        <v>900</v>
      </c>
      <c r="C240" t="s">
        <v>371</v>
      </c>
      <c r="D240" t="s">
        <v>372</v>
      </c>
      <c r="E240" t="s">
        <v>38</v>
      </c>
      <c r="F240" t="s">
        <v>545</v>
      </c>
      <c r="G240" t="s">
        <v>546</v>
      </c>
      <c r="H240" t="s">
        <v>887</v>
      </c>
      <c r="I240" t="s">
        <v>888</v>
      </c>
      <c r="J240" t="s">
        <v>901</v>
      </c>
      <c r="K240">
        <v>1</v>
      </c>
      <c r="L240" s="59">
        <v>149300</v>
      </c>
      <c r="M240">
        <v>51950</v>
      </c>
      <c r="N240">
        <v>59400</v>
      </c>
      <c r="O240">
        <v>66800</v>
      </c>
      <c r="P240">
        <v>74200</v>
      </c>
      <c r="Q240">
        <v>80150</v>
      </c>
      <c r="R240">
        <v>86100</v>
      </c>
      <c r="S240">
        <v>92050</v>
      </c>
      <c r="T240">
        <v>97950</v>
      </c>
      <c r="U240">
        <v>31150</v>
      </c>
      <c r="V240">
        <v>35600</v>
      </c>
      <c r="W240">
        <v>40050</v>
      </c>
      <c r="X240">
        <v>44500</v>
      </c>
      <c r="Y240">
        <v>48100</v>
      </c>
      <c r="Z240">
        <v>51650</v>
      </c>
      <c r="AA240">
        <v>55200</v>
      </c>
      <c r="AB240">
        <v>58750</v>
      </c>
      <c r="AC240">
        <v>82950</v>
      </c>
      <c r="AD240">
        <v>94800</v>
      </c>
      <c r="AE240">
        <v>106650</v>
      </c>
      <c r="AF240">
        <v>118450</v>
      </c>
      <c r="AG240">
        <v>127950</v>
      </c>
      <c r="AH240">
        <v>137450</v>
      </c>
      <c r="AI240">
        <v>146900</v>
      </c>
      <c r="AJ240">
        <v>156400</v>
      </c>
    </row>
    <row r="241" spans="1:36" x14ac:dyDescent="0.25">
      <c r="A241" t="s">
        <v>1349</v>
      </c>
      <c r="B241" t="s">
        <v>902</v>
      </c>
      <c r="C241" t="s">
        <v>371</v>
      </c>
      <c r="D241" t="s">
        <v>372</v>
      </c>
      <c r="E241" t="s">
        <v>38</v>
      </c>
      <c r="F241" t="s">
        <v>545</v>
      </c>
      <c r="G241" t="s">
        <v>546</v>
      </c>
      <c r="H241" t="s">
        <v>887</v>
      </c>
      <c r="I241" t="s">
        <v>888</v>
      </c>
      <c r="J241" t="s">
        <v>903</v>
      </c>
      <c r="K241">
        <v>1</v>
      </c>
      <c r="L241" s="59">
        <v>149300</v>
      </c>
      <c r="M241">
        <v>51950</v>
      </c>
      <c r="N241">
        <v>59400</v>
      </c>
      <c r="O241">
        <v>66800</v>
      </c>
      <c r="P241">
        <v>74200</v>
      </c>
      <c r="Q241">
        <v>80150</v>
      </c>
      <c r="R241">
        <v>86100</v>
      </c>
      <c r="S241">
        <v>92050</v>
      </c>
      <c r="T241">
        <v>97950</v>
      </c>
      <c r="U241">
        <v>31150</v>
      </c>
      <c r="V241">
        <v>35600</v>
      </c>
      <c r="W241">
        <v>40050</v>
      </c>
      <c r="X241">
        <v>44500</v>
      </c>
      <c r="Y241">
        <v>48100</v>
      </c>
      <c r="Z241">
        <v>51650</v>
      </c>
      <c r="AA241">
        <v>55200</v>
      </c>
      <c r="AB241">
        <v>58750</v>
      </c>
      <c r="AC241">
        <v>82950</v>
      </c>
      <c r="AD241">
        <v>94800</v>
      </c>
      <c r="AE241">
        <v>106650</v>
      </c>
      <c r="AF241">
        <v>118450</v>
      </c>
      <c r="AG241">
        <v>127950</v>
      </c>
      <c r="AH241">
        <v>137450</v>
      </c>
      <c r="AI241">
        <v>146900</v>
      </c>
      <c r="AJ241">
        <v>156400</v>
      </c>
    </row>
    <row r="242" spans="1:36" x14ac:dyDescent="0.25">
      <c r="A242" t="s">
        <v>1350</v>
      </c>
      <c r="B242" t="s">
        <v>904</v>
      </c>
      <c r="C242" t="s">
        <v>371</v>
      </c>
      <c r="D242" t="s">
        <v>372</v>
      </c>
      <c r="E242" t="s">
        <v>38</v>
      </c>
      <c r="F242" t="s">
        <v>545</v>
      </c>
      <c r="G242" t="s">
        <v>546</v>
      </c>
      <c r="H242" t="s">
        <v>887</v>
      </c>
      <c r="I242" t="s">
        <v>888</v>
      </c>
      <c r="J242" t="s">
        <v>905</v>
      </c>
      <c r="K242">
        <v>1</v>
      </c>
      <c r="L242" s="59">
        <v>149300</v>
      </c>
      <c r="M242">
        <v>51950</v>
      </c>
      <c r="N242">
        <v>59400</v>
      </c>
      <c r="O242">
        <v>66800</v>
      </c>
      <c r="P242">
        <v>74200</v>
      </c>
      <c r="Q242">
        <v>80150</v>
      </c>
      <c r="R242">
        <v>86100</v>
      </c>
      <c r="S242">
        <v>92050</v>
      </c>
      <c r="T242">
        <v>97950</v>
      </c>
      <c r="U242">
        <v>31150</v>
      </c>
      <c r="V242">
        <v>35600</v>
      </c>
      <c r="W242">
        <v>40050</v>
      </c>
      <c r="X242">
        <v>44500</v>
      </c>
      <c r="Y242">
        <v>48100</v>
      </c>
      <c r="Z242">
        <v>51650</v>
      </c>
      <c r="AA242">
        <v>55200</v>
      </c>
      <c r="AB242">
        <v>58750</v>
      </c>
      <c r="AC242">
        <v>82950</v>
      </c>
      <c r="AD242">
        <v>94800</v>
      </c>
      <c r="AE242">
        <v>106650</v>
      </c>
      <c r="AF242">
        <v>118450</v>
      </c>
      <c r="AG242">
        <v>127950</v>
      </c>
      <c r="AH242">
        <v>137450</v>
      </c>
      <c r="AI242">
        <v>146900</v>
      </c>
      <c r="AJ242">
        <v>156400</v>
      </c>
    </row>
    <row r="243" spans="1:36" x14ac:dyDescent="0.25">
      <c r="A243" t="s">
        <v>1150</v>
      </c>
      <c r="B243" t="s">
        <v>906</v>
      </c>
      <c r="C243" t="s">
        <v>371</v>
      </c>
      <c r="D243" t="s">
        <v>372</v>
      </c>
      <c r="E243" t="s">
        <v>38</v>
      </c>
      <c r="F243" t="s">
        <v>545</v>
      </c>
      <c r="G243" t="s">
        <v>546</v>
      </c>
      <c r="H243" t="s">
        <v>887</v>
      </c>
      <c r="I243" t="s">
        <v>888</v>
      </c>
      <c r="J243" t="s">
        <v>907</v>
      </c>
      <c r="K243">
        <v>1</v>
      </c>
      <c r="L243" s="59">
        <v>149300</v>
      </c>
      <c r="M243">
        <v>51950</v>
      </c>
      <c r="N243">
        <v>59400</v>
      </c>
      <c r="O243">
        <v>66800</v>
      </c>
      <c r="P243">
        <v>74200</v>
      </c>
      <c r="Q243">
        <v>80150</v>
      </c>
      <c r="R243">
        <v>86100</v>
      </c>
      <c r="S243">
        <v>92050</v>
      </c>
      <c r="T243">
        <v>97950</v>
      </c>
      <c r="U243">
        <v>31150</v>
      </c>
      <c r="V243">
        <v>35600</v>
      </c>
      <c r="W243">
        <v>40050</v>
      </c>
      <c r="X243">
        <v>44500</v>
      </c>
      <c r="Y243">
        <v>48100</v>
      </c>
      <c r="Z243">
        <v>51650</v>
      </c>
      <c r="AA243">
        <v>55200</v>
      </c>
      <c r="AB243">
        <v>58750</v>
      </c>
      <c r="AC243">
        <v>82950</v>
      </c>
      <c r="AD243">
        <v>94800</v>
      </c>
      <c r="AE243">
        <v>106650</v>
      </c>
      <c r="AF243">
        <v>118450</v>
      </c>
      <c r="AG243">
        <v>127950</v>
      </c>
      <c r="AH243">
        <v>137450</v>
      </c>
      <c r="AI243">
        <v>146900</v>
      </c>
      <c r="AJ243">
        <v>156400</v>
      </c>
    </row>
    <row r="244" spans="1:36" x14ac:dyDescent="0.25">
      <c r="A244" t="s">
        <v>1351</v>
      </c>
      <c r="B244" t="s">
        <v>908</v>
      </c>
      <c r="C244" t="s">
        <v>371</v>
      </c>
      <c r="D244" t="s">
        <v>372</v>
      </c>
      <c r="E244" t="s">
        <v>38</v>
      </c>
      <c r="F244" t="s">
        <v>545</v>
      </c>
      <c r="G244" t="s">
        <v>546</v>
      </c>
      <c r="H244" t="s">
        <v>887</v>
      </c>
      <c r="I244" t="s">
        <v>888</v>
      </c>
      <c r="J244" t="s">
        <v>909</v>
      </c>
      <c r="K244">
        <v>1</v>
      </c>
      <c r="L244" s="59">
        <v>149300</v>
      </c>
      <c r="M244">
        <v>51950</v>
      </c>
      <c r="N244">
        <v>59400</v>
      </c>
      <c r="O244">
        <v>66800</v>
      </c>
      <c r="P244">
        <v>74200</v>
      </c>
      <c r="Q244">
        <v>80150</v>
      </c>
      <c r="R244">
        <v>86100</v>
      </c>
      <c r="S244">
        <v>92050</v>
      </c>
      <c r="T244">
        <v>97950</v>
      </c>
      <c r="U244">
        <v>31150</v>
      </c>
      <c r="V244">
        <v>35600</v>
      </c>
      <c r="W244">
        <v>40050</v>
      </c>
      <c r="X244">
        <v>44500</v>
      </c>
      <c r="Y244">
        <v>48100</v>
      </c>
      <c r="Z244">
        <v>51650</v>
      </c>
      <c r="AA244">
        <v>55200</v>
      </c>
      <c r="AB244">
        <v>58750</v>
      </c>
      <c r="AC244">
        <v>82950</v>
      </c>
      <c r="AD244">
        <v>94800</v>
      </c>
      <c r="AE244">
        <v>106650</v>
      </c>
      <c r="AF244">
        <v>118450</v>
      </c>
      <c r="AG244">
        <v>127950</v>
      </c>
      <c r="AH244">
        <v>137450</v>
      </c>
      <c r="AI244">
        <v>146900</v>
      </c>
      <c r="AJ244">
        <v>156400</v>
      </c>
    </row>
    <row r="245" spans="1:36" x14ac:dyDescent="0.25">
      <c r="A245" t="s">
        <v>1352</v>
      </c>
      <c r="B245" t="s">
        <v>910</v>
      </c>
      <c r="C245" t="s">
        <v>371</v>
      </c>
      <c r="D245" t="s">
        <v>372</v>
      </c>
      <c r="E245" t="s">
        <v>38</v>
      </c>
      <c r="F245" t="s">
        <v>545</v>
      </c>
      <c r="G245" t="s">
        <v>546</v>
      </c>
      <c r="H245" t="s">
        <v>887</v>
      </c>
      <c r="I245" t="s">
        <v>888</v>
      </c>
      <c r="J245" t="s">
        <v>911</v>
      </c>
      <c r="K245">
        <v>1</v>
      </c>
      <c r="L245" s="59">
        <v>149300</v>
      </c>
      <c r="M245">
        <v>51950</v>
      </c>
      <c r="N245">
        <v>59400</v>
      </c>
      <c r="O245">
        <v>66800</v>
      </c>
      <c r="P245">
        <v>74200</v>
      </c>
      <c r="Q245">
        <v>80150</v>
      </c>
      <c r="R245">
        <v>86100</v>
      </c>
      <c r="S245">
        <v>92050</v>
      </c>
      <c r="T245">
        <v>97950</v>
      </c>
      <c r="U245">
        <v>31150</v>
      </c>
      <c r="V245">
        <v>35600</v>
      </c>
      <c r="W245">
        <v>40050</v>
      </c>
      <c r="X245">
        <v>44500</v>
      </c>
      <c r="Y245">
        <v>48100</v>
      </c>
      <c r="Z245">
        <v>51650</v>
      </c>
      <c r="AA245">
        <v>55200</v>
      </c>
      <c r="AB245">
        <v>58750</v>
      </c>
      <c r="AC245">
        <v>82950</v>
      </c>
      <c r="AD245">
        <v>94800</v>
      </c>
      <c r="AE245">
        <v>106650</v>
      </c>
      <c r="AF245">
        <v>118450</v>
      </c>
      <c r="AG245">
        <v>127950</v>
      </c>
      <c r="AH245">
        <v>137450</v>
      </c>
      <c r="AI245">
        <v>146900</v>
      </c>
      <c r="AJ245">
        <v>156400</v>
      </c>
    </row>
    <row r="246" spans="1:36" x14ac:dyDescent="0.25">
      <c r="A246" t="s">
        <v>1353</v>
      </c>
      <c r="B246" t="s">
        <v>912</v>
      </c>
      <c r="C246" t="s">
        <v>371</v>
      </c>
      <c r="D246" t="s">
        <v>372</v>
      </c>
      <c r="E246" t="s">
        <v>38</v>
      </c>
      <c r="F246" t="s">
        <v>545</v>
      </c>
      <c r="G246" t="s">
        <v>546</v>
      </c>
      <c r="H246" t="s">
        <v>887</v>
      </c>
      <c r="I246" t="s">
        <v>888</v>
      </c>
      <c r="J246" t="s">
        <v>913</v>
      </c>
      <c r="K246">
        <v>1</v>
      </c>
      <c r="L246" s="59">
        <v>149300</v>
      </c>
      <c r="M246">
        <v>51950</v>
      </c>
      <c r="N246">
        <v>59400</v>
      </c>
      <c r="O246">
        <v>66800</v>
      </c>
      <c r="P246">
        <v>74200</v>
      </c>
      <c r="Q246">
        <v>80150</v>
      </c>
      <c r="R246">
        <v>86100</v>
      </c>
      <c r="S246">
        <v>92050</v>
      </c>
      <c r="T246">
        <v>97950</v>
      </c>
      <c r="U246">
        <v>31150</v>
      </c>
      <c r="V246">
        <v>35600</v>
      </c>
      <c r="W246">
        <v>40050</v>
      </c>
      <c r="X246">
        <v>44500</v>
      </c>
      <c r="Y246">
        <v>48100</v>
      </c>
      <c r="Z246">
        <v>51650</v>
      </c>
      <c r="AA246">
        <v>55200</v>
      </c>
      <c r="AB246">
        <v>58750</v>
      </c>
      <c r="AC246">
        <v>82950</v>
      </c>
      <c r="AD246">
        <v>94800</v>
      </c>
      <c r="AE246">
        <v>106650</v>
      </c>
      <c r="AF246">
        <v>118450</v>
      </c>
      <c r="AG246">
        <v>127950</v>
      </c>
      <c r="AH246">
        <v>137450</v>
      </c>
      <c r="AI246">
        <v>146900</v>
      </c>
      <c r="AJ246">
        <v>156400</v>
      </c>
    </row>
    <row r="247" spans="1:36" x14ac:dyDescent="0.25">
      <c r="A247" t="s">
        <v>1354</v>
      </c>
      <c r="B247" t="s">
        <v>914</v>
      </c>
      <c r="C247" t="s">
        <v>371</v>
      </c>
      <c r="D247" t="s">
        <v>372</v>
      </c>
      <c r="E247" t="s">
        <v>38</v>
      </c>
      <c r="F247" t="s">
        <v>545</v>
      </c>
      <c r="G247" t="s">
        <v>546</v>
      </c>
      <c r="H247" t="s">
        <v>887</v>
      </c>
      <c r="I247" t="s">
        <v>888</v>
      </c>
      <c r="J247" t="s">
        <v>915</v>
      </c>
      <c r="K247">
        <v>1</v>
      </c>
      <c r="L247" s="59">
        <v>149300</v>
      </c>
      <c r="M247">
        <v>51950</v>
      </c>
      <c r="N247">
        <v>59400</v>
      </c>
      <c r="O247">
        <v>66800</v>
      </c>
      <c r="P247">
        <v>74200</v>
      </c>
      <c r="Q247">
        <v>80150</v>
      </c>
      <c r="R247">
        <v>86100</v>
      </c>
      <c r="S247">
        <v>92050</v>
      </c>
      <c r="T247">
        <v>97950</v>
      </c>
      <c r="U247">
        <v>31150</v>
      </c>
      <c r="V247">
        <v>35600</v>
      </c>
      <c r="W247">
        <v>40050</v>
      </c>
      <c r="X247">
        <v>44500</v>
      </c>
      <c r="Y247">
        <v>48100</v>
      </c>
      <c r="Z247">
        <v>51650</v>
      </c>
      <c r="AA247">
        <v>55200</v>
      </c>
      <c r="AB247">
        <v>58750</v>
      </c>
      <c r="AC247">
        <v>82950</v>
      </c>
      <c r="AD247">
        <v>94800</v>
      </c>
      <c r="AE247">
        <v>106650</v>
      </c>
      <c r="AF247">
        <v>118450</v>
      </c>
      <c r="AG247">
        <v>127950</v>
      </c>
      <c r="AH247">
        <v>137450</v>
      </c>
      <c r="AI247">
        <v>146900</v>
      </c>
      <c r="AJ247">
        <v>156400</v>
      </c>
    </row>
    <row r="248" spans="1:36" x14ac:dyDescent="0.25">
      <c r="A248" t="s">
        <v>1355</v>
      </c>
      <c r="B248" t="s">
        <v>916</v>
      </c>
      <c r="C248" t="s">
        <v>371</v>
      </c>
      <c r="D248" t="s">
        <v>372</v>
      </c>
      <c r="E248" t="s">
        <v>38</v>
      </c>
      <c r="F248" t="s">
        <v>545</v>
      </c>
      <c r="G248" t="s">
        <v>546</v>
      </c>
      <c r="H248" t="s">
        <v>887</v>
      </c>
      <c r="I248" t="s">
        <v>888</v>
      </c>
      <c r="J248" t="s">
        <v>917</v>
      </c>
      <c r="K248">
        <v>1</v>
      </c>
      <c r="L248" s="59">
        <v>149300</v>
      </c>
      <c r="M248">
        <v>51950</v>
      </c>
      <c r="N248">
        <v>59400</v>
      </c>
      <c r="O248">
        <v>66800</v>
      </c>
      <c r="P248">
        <v>74200</v>
      </c>
      <c r="Q248">
        <v>80150</v>
      </c>
      <c r="R248">
        <v>86100</v>
      </c>
      <c r="S248">
        <v>92050</v>
      </c>
      <c r="T248">
        <v>97950</v>
      </c>
      <c r="U248">
        <v>31150</v>
      </c>
      <c r="V248">
        <v>35600</v>
      </c>
      <c r="W248">
        <v>40050</v>
      </c>
      <c r="X248">
        <v>44500</v>
      </c>
      <c r="Y248">
        <v>48100</v>
      </c>
      <c r="Z248">
        <v>51650</v>
      </c>
      <c r="AA248">
        <v>55200</v>
      </c>
      <c r="AB248">
        <v>58750</v>
      </c>
      <c r="AC248">
        <v>82950</v>
      </c>
      <c r="AD248">
        <v>94800</v>
      </c>
      <c r="AE248">
        <v>106650</v>
      </c>
      <c r="AF248">
        <v>118450</v>
      </c>
      <c r="AG248">
        <v>127950</v>
      </c>
      <c r="AH248">
        <v>137450</v>
      </c>
      <c r="AI248">
        <v>146900</v>
      </c>
      <c r="AJ248">
        <v>156400</v>
      </c>
    </row>
    <row r="249" spans="1:36" x14ac:dyDescent="0.25">
      <c r="A249" t="s">
        <v>1356</v>
      </c>
      <c r="B249" t="s">
        <v>918</v>
      </c>
      <c r="C249" t="s">
        <v>371</v>
      </c>
      <c r="D249" t="s">
        <v>372</v>
      </c>
      <c r="E249" t="s">
        <v>38</v>
      </c>
      <c r="F249" t="s">
        <v>545</v>
      </c>
      <c r="G249" t="s">
        <v>546</v>
      </c>
      <c r="H249" t="s">
        <v>887</v>
      </c>
      <c r="I249" t="s">
        <v>888</v>
      </c>
      <c r="J249" t="s">
        <v>919</v>
      </c>
      <c r="K249">
        <v>1</v>
      </c>
      <c r="L249" s="59">
        <v>149300</v>
      </c>
      <c r="M249">
        <v>51950</v>
      </c>
      <c r="N249">
        <v>59400</v>
      </c>
      <c r="O249">
        <v>66800</v>
      </c>
      <c r="P249">
        <v>74200</v>
      </c>
      <c r="Q249">
        <v>80150</v>
      </c>
      <c r="R249">
        <v>86100</v>
      </c>
      <c r="S249">
        <v>92050</v>
      </c>
      <c r="T249">
        <v>97950</v>
      </c>
      <c r="U249">
        <v>31150</v>
      </c>
      <c r="V249">
        <v>35600</v>
      </c>
      <c r="W249">
        <v>40050</v>
      </c>
      <c r="X249">
        <v>44500</v>
      </c>
      <c r="Y249">
        <v>48100</v>
      </c>
      <c r="Z249">
        <v>51650</v>
      </c>
      <c r="AA249">
        <v>55200</v>
      </c>
      <c r="AB249">
        <v>58750</v>
      </c>
      <c r="AC249">
        <v>82950</v>
      </c>
      <c r="AD249">
        <v>94800</v>
      </c>
      <c r="AE249">
        <v>106650</v>
      </c>
      <c r="AF249">
        <v>118450</v>
      </c>
      <c r="AG249">
        <v>127950</v>
      </c>
      <c r="AH249">
        <v>137450</v>
      </c>
      <c r="AI249">
        <v>146900</v>
      </c>
      <c r="AJ249">
        <v>156400</v>
      </c>
    </row>
    <row r="250" spans="1:36" x14ac:dyDescent="0.25">
      <c r="A250" t="s">
        <v>1357</v>
      </c>
      <c r="B250" t="s">
        <v>920</v>
      </c>
      <c r="C250" t="s">
        <v>371</v>
      </c>
      <c r="D250" t="s">
        <v>372</v>
      </c>
      <c r="E250" t="s">
        <v>38</v>
      </c>
      <c r="F250" t="s">
        <v>545</v>
      </c>
      <c r="G250" t="s">
        <v>546</v>
      </c>
      <c r="H250" t="s">
        <v>887</v>
      </c>
      <c r="I250" t="s">
        <v>888</v>
      </c>
      <c r="J250" t="s">
        <v>921</v>
      </c>
      <c r="K250">
        <v>1</v>
      </c>
      <c r="L250" s="59">
        <v>149300</v>
      </c>
      <c r="M250">
        <v>51950</v>
      </c>
      <c r="N250">
        <v>59400</v>
      </c>
      <c r="O250">
        <v>66800</v>
      </c>
      <c r="P250">
        <v>74200</v>
      </c>
      <c r="Q250">
        <v>80150</v>
      </c>
      <c r="R250">
        <v>86100</v>
      </c>
      <c r="S250">
        <v>92050</v>
      </c>
      <c r="T250">
        <v>97950</v>
      </c>
      <c r="U250">
        <v>31150</v>
      </c>
      <c r="V250">
        <v>35600</v>
      </c>
      <c r="W250">
        <v>40050</v>
      </c>
      <c r="X250">
        <v>44500</v>
      </c>
      <c r="Y250">
        <v>48100</v>
      </c>
      <c r="Z250">
        <v>51650</v>
      </c>
      <c r="AA250">
        <v>55200</v>
      </c>
      <c r="AB250">
        <v>58750</v>
      </c>
      <c r="AC250">
        <v>82950</v>
      </c>
      <c r="AD250">
        <v>94800</v>
      </c>
      <c r="AE250">
        <v>106650</v>
      </c>
      <c r="AF250">
        <v>118450</v>
      </c>
      <c r="AG250">
        <v>127950</v>
      </c>
      <c r="AH250">
        <v>137450</v>
      </c>
      <c r="AI250">
        <v>146900</v>
      </c>
      <c r="AJ250">
        <v>156400</v>
      </c>
    </row>
    <row r="251" spans="1:36" x14ac:dyDescent="0.25">
      <c r="A251" t="s">
        <v>1358</v>
      </c>
      <c r="B251" t="s">
        <v>922</v>
      </c>
      <c r="C251" t="s">
        <v>371</v>
      </c>
      <c r="D251" t="s">
        <v>372</v>
      </c>
      <c r="E251" t="s">
        <v>38</v>
      </c>
      <c r="F251" t="s">
        <v>545</v>
      </c>
      <c r="G251" t="s">
        <v>546</v>
      </c>
      <c r="H251" t="s">
        <v>887</v>
      </c>
      <c r="I251" t="s">
        <v>888</v>
      </c>
      <c r="J251" t="s">
        <v>923</v>
      </c>
      <c r="K251">
        <v>1</v>
      </c>
      <c r="L251" s="59">
        <v>149300</v>
      </c>
      <c r="M251">
        <v>51950</v>
      </c>
      <c r="N251">
        <v>59400</v>
      </c>
      <c r="O251">
        <v>66800</v>
      </c>
      <c r="P251">
        <v>74200</v>
      </c>
      <c r="Q251">
        <v>80150</v>
      </c>
      <c r="R251">
        <v>86100</v>
      </c>
      <c r="S251">
        <v>92050</v>
      </c>
      <c r="T251">
        <v>97950</v>
      </c>
      <c r="U251">
        <v>31150</v>
      </c>
      <c r="V251">
        <v>35600</v>
      </c>
      <c r="W251">
        <v>40050</v>
      </c>
      <c r="X251">
        <v>44500</v>
      </c>
      <c r="Y251">
        <v>48100</v>
      </c>
      <c r="Z251">
        <v>51650</v>
      </c>
      <c r="AA251">
        <v>55200</v>
      </c>
      <c r="AB251">
        <v>58750</v>
      </c>
      <c r="AC251">
        <v>82950</v>
      </c>
      <c r="AD251">
        <v>94800</v>
      </c>
      <c r="AE251">
        <v>106650</v>
      </c>
      <c r="AF251">
        <v>118450</v>
      </c>
      <c r="AG251">
        <v>127950</v>
      </c>
      <c r="AH251">
        <v>137450</v>
      </c>
      <c r="AI251">
        <v>146900</v>
      </c>
      <c r="AJ251">
        <v>156400</v>
      </c>
    </row>
    <row r="252" spans="1:36" x14ac:dyDescent="0.25">
      <c r="A252" t="s">
        <v>1359</v>
      </c>
      <c r="B252" t="s">
        <v>924</v>
      </c>
      <c r="C252" t="s">
        <v>371</v>
      </c>
      <c r="D252" t="s">
        <v>372</v>
      </c>
      <c r="E252" t="s">
        <v>38</v>
      </c>
      <c r="F252" t="s">
        <v>545</v>
      </c>
      <c r="G252" t="s">
        <v>546</v>
      </c>
      <c r="H252" t="s">
        <v>887</v>
      </c>
      <c r="I252" t="s">
        <v>888</v>
      </c>
      <c r="J252" t="s">
        <v>925</v>
      </c>
      <c r="K252">
        <v>1</v>
      </c>
      <c r="L252" s="59">
        <v>149300</v>
      </c>
      <c r="M252">
        <v>51950</v>
      </c>
      <c r="N252">
        <v>59400</v>
      </c>
      <c r="O252">
        <v>66800</v>
      </c>
      <c r="P252">
        <v>74200</v>
      </c>
      <c r="Q252">
        <v>80150</v>
      </c>
      <c r="R252">
        <v>86100</v>
      </c>
      <c r="S252">
        <v>92050</v>
      </c>
      <c r="T252">
        <v>97950</v>
      </c>
      <c r="U252">
        <v>31150</v>
      </c>
      <c r="V252">
        <v>35600</v>
      </c>
      <c r="W252">
        <v>40050</v>
      </c>
      <c r="X252">
        <v>44500</v>
      </c>
      <c r="Y252">
        <v>48100</v>
      </c>
      <c r="Z252">
        <v>51650</v>
      </c>
      <c r="AA252">
        <v>55200</v>
      </c>
      <c r="AB252">
        <v>58750</v>
      </c>
      <c r="AC252">
        <v>82950</v>
      </c>
      <c r="AD252">
        <v>94800</v>
      </c>
      <c r="AE252">
        <v>106650</v>
      </c>
      <c r="AF252">
        <v>118450</v>
      </c>
      <c r="AG252">
        <v>127950</v>
      </c>
      <c r="AH252">
        <v>137450</v>
      </c>
      <c r="AI252">
        <v>146900</v>
      </c>
      <c r="AJ252">
        <v>156400</v>
      </c>
    </row>
    <row r="253" spans="1:36" x14ac:dyDescent="0.25">
      <c r="A253" t="s">
        <v>1480</v>
      </c>
      <c r="B253" t="s">
        <v>926</v>
      </c>
      <c r="C253" t="s">
        <v>371</v>
      </c>
      <c r="D253" t="s">
        <v>372</v>
      </c>
      <c r="E253" t="s">
        <v>38</v>
      </c>
      <c r="F253" t="s">
        <v>545</v>
      </c>
      <c r="G253" t="s">
        <v>546</v>
      </c>
      <c r="H253" t="s">
        <v>887</v>
      </c>
      <c r="I253" t="s">
        <v>888</v>
      </c>
      <c r="J253" t="s">
        <v>927</v>
      </c>
      <c r="K253">
        <v>1</v>
      </c>
      <c r="L253" s="59">
        <v>149300</v>
      </c>
      <c r="M253">
        <v>51950</v>
      </c>
      <c r="N253">
        <v>59400</v>
      </c>
      <c r="O253">
        <v>66800</v>
      </c>
      <c r="P253">
        <v>74200</v>
      </c>
      <c r="Q253">
        <v>80150</v>
      </c>
      <c r="R253">
        <v>86100</v>
      </c>
      <c r="S253">
        <v>92050</v>
      </c>
      <c r="T253">
        <v>97950</v>
      </c>
      <c r="U253">
        <v>31150</v>
      </c>
      <c r="V253">
        <v>35600</v>
      </c>
      <c r="W253">
        <v>40050</v>
      </c>
      <c r="X253">
        <v>44500</v>
      </c>
      <c r="Y253">
        <v>48100</v>
      </c>
      <c r="Z253">
        <v>51650</v>
      </c>
      <c r="AA253">
        <v>55200</v>
      </c>
      <c r="AB253">
        <v>58750</v>
      </c>
      <c r="AC253">
        <v>82950</v>
      </c>
      <c r="AD253">
        <v>94800</v>
      </c>
      <c r="AE253">
        <v>106650</v>
      </c>
      <c r="AF253">
        <v>118450</v>
      </c>
      <c r="AG253">
        <v>127950</v>
      </c>
      <c r="AH253">
        <v>137450</v>
      </c>
      <c r="AI253">
        <v>146900</v>
      </c>
      <c r="AJ253">
        <v>156400</v>
      </c>
    </row>
    <row r="254" spans="1:36" x14ac:dyDescent="0.25">
      <c r="A254" t="s">
        <v>1481</v>
      </c>
      <c r="B254" t="s">
        <v>928</v>
      </c>
      <c r="C254" t="s">
        <v>371</v>
      </c>
      <c r="D254" t="s">
        <v>372</v>
      </c>
      <c r="E254" t="s">
        <v>38</v>
      </c>
      <c r="F254" t="s">
        <v>545</v>
      </c>
      <c r="G254" t="s">
        <v>546</v>
      </c>
      <c r="H254" t="s">
        <v>887</v>
      </c>
      <c r="I254" t="s">
        <v>888</v>
      </c>
      <c r="J254" t="s">
        <v>929</v>
      </c>
      <c r="K254">
        <v>1</v>
      </c>
      <c r="L254" s="59">
        <v>149300</v>
      </c>
      <c r="M254">
        <v>51950</v>
      </c>
      <c r="N254">
        <v>59400</v>
      </c>
      <c r="O254">
        <v>66800</v>
      </c>
      <c r="P254">
        <v>74200</v>
      </c>
      <c r="Q254">
        <v>80150</v>
      </c>
      <c r="R254">
        <v>86100</v>
      </c>
      <c r="S254">
        <v>92050</v>
      </c>
      <c r="T254">
        <v>97950</v>
      </c>
      <c r="U254">
        <v>31150</v>
      </c>
      <c r="V254">
        <v>35600</v>
      </c>
      <c r="W254">
        <v>40050</v>
      </c>
      <c r="X254">
        <v>44500</v>
      </c>
      <c r="Y254">
        <v>48100</v>
      </c>
      <c r="Z254">
        <v>51650</v>
      </c>
      <c r="AA254">
        <v>55200</v>
      </c>
      <c r="AB254">
        <v>58750</v>
      </c>
      <c r="AC254">
        <v>82950</v>
      </c>
      <c r="AD254">
        <v>94800</v>
      </c>
      <c r="AE254">
        <v>106650</v>
      </c>
      <c r="AF254">
        <v>118450</v>
      </c>
      <c r="AG254">
        <v>127950</v>
      </c>
      <c r="AH254">
        <v>137450</v>
      </c>
      <c r="AI254">
        <v>146900</v>
      </c>
      <c r="AJ254">
        <v>156400</v>
      </c>
    </row>
    <row r="255" spans="1:36" x14ac:dyDescent="0.25">
      <c r="A255" t="s">
        <v>1360</v>
      </c>
      <c r="B255" t="s">
        <v>930</v>
      </c>
      <c r="C255" t="s">
        <v>371</v>
      </c>
      <c r="D255" t="s">
        <v>372</v>
      </c>
      <c r="E255" t="s">
        <v>38</v>
      </c>
      <c r="F255" t="s">
        <v>545</v>
      </c>
      <c r="G255" t="s">
        <v>546</v>
      </c>
      <c r="H255" t="s">
        <v>887</v>
      </c>
      <c r="I255" t="s">
        <v>888</v>
      </c>
      <c r="J255" t="s">
        <v>931</v>
      </c>
      <c r="K255">
        <v>1</v>
      </c>
      <c r="L255" s="59">
        <v>149300</v>
      </c>
      <c r="M255">
        <v>51950</v>
      </c>
      <c r="N255">
        <v>59400</v>
      </c>
      <c r="O255">
        <v>66800</v>
      </c>
      <c r="P255">
        <v>74200</v>
      </c>
      <c r="Q255">
        <v>80150</v>
      </c>
      <c r="R255">
        <v>86100</v>
      </c>
      <c r="S255">
        <v>92050</v>
      </c>
      <c r="T255">
        <v>97950</v>
      </c>
      <c r="U255">
        <v>31150</v>
      </c>
      <c r="V255">
        <v>35600</v>
      </c>
      <c r="W255">
        <v>40050</v>
      </c>
      <c r="X255">
        <v>44500</v>
      </c>
      <c r="Y255">
        <v>48100</v>
      </c>
      <c r="Z255">
        <v>51650</v>
      </c>
      <c r="AA255">
        <v>55200</v>
      </c>
      <c r="AB255">
        <v>58750</v>
      </c>
      <c r="AC255">
        <v>82950</v>
      </c>
      <c r="AD255">
        <v>94800</v>
      </c>
      <c r="AE255">
        <v>106650</v>
      </c>
      <c r="AF255">
        <v>118450</v>
      </c>
      <c r="AG255">
        <v>127950</v>
      </c>
      <c r="AH255">
        <v>137450</v>
      </c>
      <c r="AI255">
        <v>146900</v>
      </c>
      <c r="AJ255">
        <v>156400</v>
      </c>
    </row>
    <row r="256" spans="1:36" x14ac:dyDescent="0.25">
      <c r="A256" t="s">
        <v>1361</v>
      </c>
      <c r="B256" t="s">
        <v>932</v>
      </c>
      <c r="C256" t="s">
        <v>371</v>
      </c>
      <c r="D256" t="s">
        <v>372</v>
      </c>
      <c r="E256" t="s">
        <v>38</v>
      </c>
      <c r="F256" t="s">
        <v>545</v>
      </c>
      <c r="G256" t="s">
        <v>546</v>
      </c>
      <c r="H256" t="s">
        <v>887</v>
      </c>
      <c r="I256" t="s">
        <v>888</v>
      </c>
      <c r="J256" t="s">
        <v>933</v>
      </c>
      <c r="K256">
        <v>1</v>
      </c>
      <c r="L256" s="59">
        <v>149300</v>
      </c>
      <c r="M256">
        <v>51950</v>
      </c>
      <c r="N256">
        <v>59400</v>
      </c>
      <c r="O256">
        <v>66800</v>
      </c>
      <c r="P256">
        <v>74200</v>
      </c>
      <c r="Q256">
        <v>80150</v>
      </c>
      <c r="R256">
        <v>86100</v>
      </c>
      <c r="S256">
        <v>92050</v>
      </c>
      <c r="T256">
        <v>97950</v>
      </c>
      <c r="U256">
        <v>31150</v>
      </c>
      <c r="V256">
        <v>35600</v>
      </c>
      <c r="W256">
        <v>40050</v>
      </c>
      <c r="X256">
        <v>44500</v>
      </c>
      <c r="Y256">
        <v>48100</v>
      </c>
      <c r="Z256">
        <v>51650</v>
      </c>
      <c r="AA256">
        <v>55200</v>
      </c>
      <c r="AB256">
        <v>58750</v>
      </c>
      <c r="AC256">
        <v>82950</v>
      </c>
      <c r="AD256">
        <v>94800</v>
      </c>
      <c r="AE256">
        <v>106650</v>
      </c>
      <c r="AF256">
        <v>118450</v>
      </c>
      <c r="AG256">
        <v>127950</v>
      </c>
      <c r="AH256">
        <v>137450</v>
      </c>
      <c r="AI256">
        <v>146900</v>
      </c>
      <c r="AJ256">
        <v>156400</v>
      </c>
    </row>
    <row r="257" spans="1:36" x14ac:dyDescent="0.25">
      <c r="A257" t="s">
        <v>1362</v>
      </c>
      <c r="B257" t="s">
        <v>934</v>
      </c>
      <c r="C257" t="s">
        <v>371</v>
      </c>
      <c r="D257" t="s">
        <v>372</v>
      </c>
      <c r="E257" t="s">
        <v>38</v>
      </c>
      <c r="F257" t="s">
        <v>545</v>
      </c>
      <c r="G257" t="s">
        <v>546</v>
      </c>
      <c r="H257" t="s">
        <v>887</v>
      </c>
      <c r="I257" t="s">
        <v>888</v>
      </c>
      <c r="J257" t="s">
        <v>935</v>
      </c>
      <c r="K257">
        <v>1</v>
      </c>
      <c r="L257" s="59">
        <v>149300</v>
      </c>
      <c r="M257">
        <v>51950</v>
      </c>
      <c r="N257">
        <v>59400</v>
      </c>
      <c r="O257">
        <v>66800</v>
      </c>
      <c r="P257">
        <v>74200</v>
      </c>
      <c r="Q257">
        <v>80150</v>
      </c>
      <c r="R257">
        <v>86100</v>
      </c>
      <c r="S257">
        <v>92050</v>
      </c>
      <c r="T257">
        <v>97950</v>
      </c>
      <c r="U257">
        <v>31150</v>
      </c>
      <c r="V257">
        <v>35600</v>
      </c>
      <c r="W257">
        <v>40050</v>
      </c>
      <c r="X257">
        <v>44500</v>
      </c>
      <c r="Y257">
        <v>48100</v>
      </c>
      <c r="Z257">
        <v>51650</v>
      </c>
      <c r="AA257">
        <v>55200</v>
      </c>
      <c r="AB257">
        <v>58750</v>
      </c>
      <c r="AC257">
        <v>82950</v>
      </c>
      <c r="AD257">
        <v>94800</v>
      </c>
      <c r="AE257">
        <v>106650</v>
      </c>
      <c r="AF257">
        <v>118450</v>
      </c>
      <c r="AG257">
        <v>127950</v>
      </c>
      <c r="AH257">
        <v>137450</v>
      </c>
      <c r="AI257">
        <v>146900</v>
      </c>
      <c r="AJ257">
        <v>156400</v>
      </c>
    </row>
    <row r="258" spans="1:36" x14ac:dyDescent="0.25">
      <c r="A258" t="s">
        <v>1363</v>
      </c>
      <c r="B258" t="s">
        <v>936</v>
      </c>
      <c r="C258" t="s">
        <v>371</v>
      </c>
      <c r="D258" t="s">
        <v>372</v>
      </c>
      <c r="E258" t="s">
        <v>38</v>
      </c>
      <c r="F258" t="s">
        <v>545</v>
      </c>
      <c r="G258" t="s">
        <v>546</v>
      </c>
      <c r="H258" t="s">
        <v>887</v>
      </c>
      <c r="I258" t="s">
        <v>888</v>
      </c>
      <c r="J258" t="s">
        <v>937</v>
      </c>
      <c r="K258">
        <v>1</v>
      </c>
      <c r="L258" s="59">
        <v>149300</v>
      </c>
      <c r="M258">
        <v>51950</v>
      </c>
      <c r="N258">
        <v>59400</v>
      </c>
      <c r="O258">
        <v>66800</v>
      </c>
      <c r="P258">
        <v>74200</v>
      </c>
      <c r="Q258">
        <v>80150</v>
      </c>
      <c r="R258">
        <v>86100</v>
      </c>
      <c r="S258">
        <v>92050</v>
      </c>
      <c r="T258">
        <v>97950</v>
      </c>
      <c r="U258">
        <v>31150</v>
      </c>
      <c r="V258">
        <v>35600</v>
      </c>
      <c r="W258">
        <v>40050</v>
      </c>
      <c r="X258">
        <v>44500</v>
      </c>
      <c r="Y258">
        <v>48100</v>
      </c>
      <c r="Z258">
        <v>51650</v>
      </c>
      <c r="AA258">
        <v>55200</v>
      </c>
      <c r="AB258">
        <v>58750</v>
      </c>
      <c r="AC258">
        <v>82950</v>
      </c>
      <c r="AD258">
        <v>94800</v>
      </c>
      <c r="AE258">
        <v>106650</v>
      </c>
      <c r="AF258">
        <v>118450</v>
      </c>
      <c r="AG258">
        <v>127950</v>
      </c>
      <c r="AH258">
        <v>137450</v>
      </c>
      <c r="AI258">
        <v>146900</v>
      </c>
      <c r="AJ258">
        <v>156400</v>
      </c>
    </row>
    <row r="259" spans="1:36" x14ac:dyDescent="0.25">
      <c r="A259" t="s">
        <v>1364</v>
      </c>
      <c r="B259" t="s">
        <v>938</v>
      </c>
      <c r="C259" t="s">
        <v>371</v>
      </c>
      <c r="D259" t="s">
        <v>372</v>
      </c>
      <c r="E259" t="s">
        <v>38</v>
      </c>
      <c r="F259" t="s">
        <v>545</v>
      </c>
      <c r="G259" t="s">
        <v>546</v>
      </c>
      <c r="H259" t="s">
        <v>887</v>
      </c>
      <c r="I259" t="s">
        <v>888</v>
      </c>
      <c r="J259" t="s">
        <v>939</v>
      </c>
      <c r="K259">
        <v>1</v>
      </c>
      <c r="L259" s="59">
        <v>149300</v>
      </c>
      <c r="M259">
        <v>51950</v>
      </c>
      <c r="N259">
        <v>59400</v>
      </c>
      <c r="O259">
        <v>66800</v>
      </c>
      <c r="P259">
        <v>74200</v>
      </c>
      <c r="Q259">
        <v>80150</v>
      </c>
      <c r="R259">
        <v>86100</v>
      </c>
      <c r="S259">
        <v>92050</v>
      </c>
      <c r="T259">
        <v>97950</v>
      </c>
      <c r="U259">
        <v>31150</v>
      </c>
      <c r="V259">
        <v>35600</v>
      </c>
      <c r="W259">
        <v>40050</v>
      </c>
      <c r="X259">
        <v>44500</v>
      </c>
      <c r="Y259">
        <v>48100</v>
      </c>
      <c r="Z259">
        <v>51650</v>
      </c>
      <c r="AA259">
        <v>55200</v>
      </c>
      <c r="AB259">
        <v>58750</v>
      </c>
      <c r="AC259">
        <v>82950</v>
      </c>
      <c r="AD259">
        <v>94800</v>
      </c>
      <c r="AE259">
        <v>106650</v>
      </c>
      <c r="AF259">
        <v>118450</v>
      </c>
      <c r="AG259">
        <v>127950</v>
      </c>
      <c r="AH259">
        <v>137450</v>
      </c>
      <c r="AI259">
        <v>146900</v>
      </c>
      <c r="AJ259">
        <v>156400</v>
      </c>
    </row>
    <row r="260" spans="1:36" x14ac:dyDescent="0.25">
      <c r="A260" t="s">
        <v>1151</v>
      </c>
      <c r="B260" t="s">
        <v>940</v>
      </c>
      <c r="C260" t="s">
        <v>371</v>
      </c>
      <c r="D260" t="s">
        <v>372</v>
      </c>
      <c r="E260" t="s">
        <v>38</v>
      </c>
      <c r="F260" t="s">
        <v>545</v>
      </c>
      <c r="G260" t="s">
        <v>546</v>
      </c>
      <c r="H260" t="s">
        <v>887</v>
      </c>
      <c r="I260" t="s">
        <v>888</v>
      </c>
      <c r="J260" t="s">
        <v>941</v>
      </c>
      <c r="K260">
        <v>1</v>
      </c>
      <c r="L260" s="59">
        <v>149300</v>
      </c>
      <c r="M260">
        <v>51950</v>
      </c>
      <c r="N260">
        <v>59400</v>
      </c>
      <c r="O260">
        <v>66800</v>
      </c>
      <c r="P260">
        <v>74200</v>
      </c>
      <c r="Q260">
        <v>80150</v>
      </c>
      <c r="R260">
        <v>86100</v>
      </c>
      <c r="S260">
        <v>92050</v>
      </c>
      <c r="T260">
        <v>97950</v>
      </c>
      <c r="U260">
        <v>31150</v>
      </c>
      <c r="V260">
        <v>35600</v>
      </c>
      <c r="W260">
        <v>40050</v>
      </c>
      <c r="X260">
        <v>44500</v>
      </c>
      <c r="Y260">
        <v>48100</v>
      </c>
      <c r="Z260">
        <v>51650</v>
      </c>
      <c r="AA260">
        <v>55200</v>
      </c>
      <c r="AB260">
        <v>58750</v>
      </c>
      <c r="AC260">
        <v>82950</v>
      </c>
      <c r="AD260">
        <v>94800</v>
      </c>
      <c r="AE260">
        <v>106650</v>
      </c>
      <c r="AF260">
        <v>118450</v>
      </c>
      <c r="AG260">
        <v>127950</v>
      </c>
      <c r="AH260">
        <v>137450</v>
      </c>
      <c r="AI260">
        <v>146900</v>
      </c>
      <c r="AJ260">
        <v>156400</v>
      </c>
    </row>
    <row r="261" spans="1:36" x14ac:dyDescent="0.25">
      <c r="A261" t="s">
        <v>1365</v>
      </c>
      <c r="B261" t="s">
        <v>942</v>
      </c>
      <c r="C261" t="s">
        <v>371</v>
      </c>
      <c r="D261" t="s">
        <v>372</v>
      </c>
      <c r="E261" t="s">
        <v>38</v>
      </c>
      <c r="F261" t="s">
        <v>545</v>
      </c>
      <c r="G261" t="s">
        <v>546</v>
      </c>
      <c r="H261" t="s">
        <v>887</v>
      </c>
      <c r="I261" t="s">
        <v>888</v>
      </c>
      <c r="J261" t="s">
        <v>943</v>
      </c>
      <c r="K261">
        <v>1</v>
      </c>
      <c r="L261" s="59">
        <v>149300</v>
      </c>
      <c r="M261">
        <v>51950</v>
      </c>
      <c r="N261">
        <v>59400</v>
      </c>
      <c r="O261">
        <v>66800</v>
      </c>
      <c r="P261">
        <v>74200</v>
      </c>
      <c r="Q261">
        <v>80150</v>
      </c>
      <c r="R261">
        <v>86100</v>
      </c>
      <c r="S261">
        <v>92050</v>
      </c>
      <c r="T261">
        <v>97950</v>
      </c>
      <c r="U261">
        <v>31150</v>
      </c>
      <c r="V261">
        <v>35600</v>
      </c>
      <c r="W261">
        <v>40050</v>
      </c>
      <c r="X261">
        <v>44500</v>
      </c>
      <c r="Y261">
        <v>48100</v>
      </c>
      <c r="Z261">
        <v>51650</v>
      </c>
      <c r="AA261">
        <v>55200</v>
      </c>
      <c r="AB261">
        <v>58750</v>
      </c>
      <c r="AC261">
        <v>82950</v>
      </c>
      <c r="AD261">
        <v>94800</v>
      </c>
      <c r="AE261">
        <v>106650</v>
      </c>
      <c r="AF261">
        <v>118450</v>
      </c>
      <c r="AG261">
        <v>127950</v>
      </c>
      <c r="AH261">
        <v>137450</v>
      </c>
      <c r="AI261">
        <v>146900</v>
      </c>
      <c r="AJ261">
        <v>156400</v>
      </c>
    </row>
    <row r="262" spans="1:36" x14ac:dyDescent="0.25">
      <c r="A262" t="s">
        <v>1366</v>
      </c>
      <c r="B262" t="s">
        <v>944</v>
      </c>
      <c r="C262" t="s">
        <v>371</v>
      </c>
      <c r="D262" t="s">
        <v>372</v>
      </c>
      <c r="E262" t="s">
        <v>38</v>
      </c>
      <c r="F262" t="s">
        <v>885</v>
      </c>
      <c r="G262" t="s">
        <v>886</v>
      </c>
      <c r="H262" t="s">
        <v>945</v>
      </c>
      <c r="I262" t="s">
        <v>946</v>
      </c>
      <c r="J262" t="s">
        <v>947</v>
      </c>
      <c r="K262">
        <v>1</v>
      </c>
      <c r="L262" s="59">
        <v>113900</v>
      </c>
      <c r="M262">
        <v>41450</v>
      </c>
      <c r="N262">
        <v>47350</v>
      </c>
      <c r="O262">
        <v>53250</v>
      </c>
      <c r="P262">
        <v>59150</v>
      </c>
      <c r="Q262">
        <v>63900</v>
      </c>
      <c r="R262">
        <v>68650</v>
      </c>
      <c r="S262">
        <v>73350</v>
      </c>
      <c r="T262">
        <v>78100</v>
      </c>
      <c r="U262">
        <v>24850</v>
      </c>
      <c r="V262">
        <v>28400</v>
      </c>
      <c r="W262">
        <v>31950</v>
      </c>
      <c r="X262">
        <v>35500</v>
      </c>
      <c r="Y262">
        <v>38350</v>
      </c>
      <c r="Z262">
        <v>41200</v>
      </c>
      <c r="AA262">
        <v>45420</v>
      </c>
      <c r="AB262">
        <v>50560</v>
      </c>
      <c r="AC262">
        <v>66250</v>
      </c>
      <c r="AD262">
        <v>75700</v>
      </c>
      <c r="AE262">
        <v>85150</v>
      </c>
      <c r="AF262">
        <v>94600</v>
      </c>
      <c r="AG262">
        <v>102200</v>
      </c>
      <c r="AH262">
        <v>109750</v>
      </c>
      <c r="AI262">
        <v>117350</v>
      </c>
      <c r="AJ262">
        <v>124900</v>
      </c>
    </row>
    <row r="263" spans="1:36" x14ac:dyDescent="0.25">
      <c r="A263" t="s">
        <v>1482</v>
      </c>
      <c r="B263" t="s">
        <v>948</v>
      </c>
      <c r="C263" t="s">
        <v>371</v>
      </c>
      <c r="D263" t="s">
        <v>372</v>
      </c>
      <c r="E263" t="s">
        <v>38</v>
      </c>
      <c r="F263" t="s">
        <v>885</v>
      </c>
      <c r="G263" t="s">
        <v>886</v>
      </c>
      <c r="H263" t="s">
        <v>945</v>
      </c>
      <c r="I263" t="s">
        <v>946</v>
      </c>
      <c r="J263" t="s">
        <v>949</v>
      </c>
      <c r="K263">
        <v>1</v>
      </c>
      <c r="L263" s="59">
        <v>113900</v>
      </c>
      <c r="M263">
        <v>41450</v>
      </c>
      <c r="N263">
        <v>47350</v>
      </c>
      <c r="O263">
        <v>53250</v>
      </c>
      <c r="P263">
        <v>59150</v>
      </c>
      <c r="Q263">
        <v>63900</v>
      </c>
      <c r="R263">
        <v>68650</v>
      </c>
      <c r="S263">
        <v>73350</v>
      </c>
      <c r="T263">
        <v>78100</v>
      </c>
      <c r="U263">
        <v>24850</v>
      </c>
      <c r="V263">
        <v>28400</v>
      </c>
      <c r="W263">
        <v>31950</v>
      </c>
      <c r="X263">
        <v>35500</v>
      </c>
      <c r="Y263">
        <v>38350</v>
      </c>
      <c r="Z263">
        <v>41200</v>
      </c>
      <c r="AA263">
        <v>45420</v>
      </c>
      <c r="AB263">
        <v>50560</v>
      </c>
      <c r="AC263">
        <v>66250</v>
      </c>
      <c r="AD263">
        <v>75700</v>
      </c>
      <c r="AE263">
        <v>85150</v>
      </c>
      <c r="AF263">
        <v>94600</v>
      </c>
      <c r="AG263">
        <v>102200</v>
      </c>
      <c r="AH263">
        <v>109750</v>
      </c>
      <c r="AI263">
        <v>117350</v>
      </c>
      <c r="AJ263">
        <v>124900</v>
      </c>
    </row>
    <row r="264" spans="1:36" x14ac:dyDescent="0.25">
      <c r="A264" t="s">
        <v>1483</v>
      </c>
      <c r="B264" t="s">
        <v>950</v>
      </c>
      <c r="C264" t="s">
        <v>371</v>
      </c>
      <c r="D264" t="s">
        <v>372</v>
      </c>
      <c r="E264" t="s">
        <v>38</v>
      </c>
      <c r="F264" t="s">
        <v>885</v>
      </c>
      <c r="G264" t="s">
        <v>886</v>
      </c>
      <c r="H264" t="s">
        <v>945</v>
      </c>
      <c r="I264" t="s">
        <v>946</v>
      </c>
      <c r="J264" t="s">
        <v>951</v>
      </c>
      <c r="K264">
        <v>1</v>
      </c>
      <c r="L264" s="59">
        <v>113900</v>
      </c>
      <c r="M264">
        <v>41450</v>
      </c>
      <c r="N264">
        <v>47350</v>
      </c>
      <c r="O264">
        <v>53250</v>
      </c>
      <c r="P264">
        <v>59150</v>
      </c>
      <c r="Q264">
        <v>63900</v>
      </c>
      <c r="R264">
        <v>68650</v>
      </c>
      <c r="S264">
        <v>73350</v>
      </c>
      <c r="T264">
        <v>78100</v>
      </c>
      <c r="U264">
        <v>24850</v>
      </c>
      <c r="V264">
        <v>28400</v>
      </c>
      <c r="W264">
        <v>31950</v>
      </c>
      <c r="X264">
        <v>35500</v>
      </c>
      <c r="Y264">
        <v>38350</v>
      </c>
      <c r="Z264">
        <v>41200</v>
      </c>
      <c r="AA264">
        <v>45420</v>
      </c>
      <c r="AB264">
        <v>50560</v>
      </c>
      <c r="AC264">
        <v>66250</v>
      </c>
      <c r="AD264">
        <v>75700</v>
      </c>
      <c r="AE264">
        <v>85150</v>
      </c>
      <c r="AF264">
        <v>94600</v>
      </c>
      <c r="AG264">
        <v>102200</v>
      </c>
      <c r="AH264">
        <v>109750</v>
      </c>
      <c r="AI264">
        <v>117350</v>
      </c>
      <c r="AJ264">
        <v>124900</v>
      </c>
    </row>
    <row r="265" spans="1:36" x14ac:dyDescent="0.25">
      <c r="A265" t="s">
        <v>1367</v>
      </c>
      <c r="B265" t="s">
        <v>952</v>
      </c>
      <c r="C265" t="s">
        <v>371</v>
      </c>
      <c r="D265" t="s">
        <v>372</v>
      </c>
      <c r="E265" t="s">
        <v>38</v>
      </c>
      <c r="F265" t="s">
        <v>545</v>
      </c>
      <c r="G265" t="s">
        <v>546</v>
      </c>
      <c r="H265" t="s">
        <v>945</v>
      </c>
      <c r="I265" t="s">
        <v>946</v>
      </c>
      <c r="J265" t="s">
        <v>953</v>
      </c>
      <c r="K265">
        <v>1</v>
      </c>
      <c r="L265" s="59">
        <v>149300</v>
      </c>
      <c r="M265">
        <v>51950</v>
      </c>
      <c r="N265">
        <v>59400</v>
      </c>
      <c r="O265">
        <v>66800</v>
      </c>
      <c r="P265">
        <v>74200</v>
      </c>
      <c r="Q265">
        <v>80150</v>
      </c>
      <c r="R265">
        <v>86100</v>
      </c>
      <c r="S265">
        <v>92050</v>
      </c>
      <c r="T265">
        <v>97950</v>
      </c>
      <c r="U265">
        <v>31150</v>
      </c>
      <c r="V265">
        <v>35600</v>
      </c>
      <c r="W265">
        <v>40050</v>
      </c>
      <c r="X265">
        <v>44500</v>
      </c>
      <c r="Y265">
        <v>48100</v>
      </c>
      <c r="Z265">
        <v>51650</v>
      </c>
      <c r="AA265">
        <v>55200</v>
      </c>
      <c r="AB265">
        <v>58750</v>
      </c>
      <c r="AC265">
        <v>82950</v>
      </c>
      <c r="AD265">
        <v>94800</v>
      </c>
      <c r="AE265">
        <v>106650</v>
      </c>
      <c r="AF265">
        <v>118450</v>
      </c>
      <c r="AG265">
        <v>127950</v>
      </c>
      <c r="AH265">
        <v>137450</v>
      </c>
      <c r="AI265">
        <v>146900</v>
      </c>
      <c r="AJ265">
        <v>156400</v>
      </c>
    </row>
    <row r="266" spans="1:36" x14ac:dyDescent="0.25">
      <c r="A266" t="s">
        <v>1368</v>
      </c>
      <c r="B266" t="s">
        <v>954</v>
      </c>
      <c r="C266" t="s">
        <v>371</v>
      </c>
      <c r="D266" t="s">
        <v>372</v>
      </c>
      <c r="E266" t="s">
        <v>38</v>
      </c>
      <c r="F266" t="s">
        <v>545</v>
      </c>
      <c r="G266" t="s">
        <v>546</v>
      </c>
      <c r="H266" t="s">
        <v>945</v>
      </c>
      <c r="I266" t="s">
        <v>946</v>
      </c>
      <c r="J266" t="s">
        <v>955</v>
      </c>
      <c r="K266">
        <v>1</v>
      </c>
      <c r="L266" s="59">
        <v>149300</v>
      </c>
      <c r="M266">
        <v>51950</v>
      </c>
      <c r="N266">
        <v>59400</v>
      </c>
      <c r="O266">
        <v>66800</v>
      </c>
      <c r="P266">
        <v>74200</v>
      </c>
      <c r="Q266">
        <v>80150</v>
      </c>
      <c r="R266">
        <v>86100</v>
      </c>
      <c r="S266">
        <v>92050</v>
      </c>
      <c r="T266">
        <v>97950</v>
      </c>
      <c r="U266">
        <v>31150</v>
      </c>
      <c r="V266">
        <v>35600</v>
      </c>
      <c r="W266">
        <v>40050</v>
      </c>
      <c r="X266">
        <v>44500</v>
      </c>
      <c r="Y266">
        <v>48100</v>
      </c>
      <c r="Z266">
        <v>51650</v>
      </c>
      <c r="AA266">
        <v>55200</v>
      </c>
      <c r="AB266">
        <v>58750</v>
      </c>
      <c r="AC266">
        <v>82950</v>
      </c>
      <c r="AD266">
        <v>94800</v>
      </c>
      <c r="AE266">
        <v>106650</v>
      </c>
      <c r="AF266">
        <v>118450</v>
      </c>
      <c r="AG266">
        <v>127950</v>
      </c>
      <c r="AH266">
        <v>137450</v>
      </c>
      <c r="AI266">
        <v>146900</v>
      </c>
      <c r="AJ266">
        <v>156400</v>
      </c>
    </row>
    <row r="267" spans="1:36" x14ac:dyDescent="0.25">
      <c r="A267" t="s">
        <v>1369</v>
      </c>
      <c r="B267" t="s">
        <v>956</v>
      </c>
      <c r="C267" t="s">
        <v>371</v>
      </c>
      <c r="D267" t="s">
        <v>372</v>
      </c>
      <c r="E267" t="s">
        <v>38</v>
      </c>
      <c r="F267" t="s">
        <v>885</v>
      </c>
      <c r="G267" t="s">
        <v>886</v>
      </c>
      <c r="H267" t="s">
        <v>945</v>
      </c>
      <c r="I267" t="s">
        <v>946</v>
      </c>
      <c r="J267" t="s">
        <v>957</v>
      </c>
      <c r="K267">
        <v>1</v>
      </c>
      <c r="L267" s="59">
        <v>113900</v>
      </c>
      <c r="M267">
        <v>41450</v>
      </c>
      <c r="N267">
        <v>47350</v>
      </c>
      <c r="O267">
        <v>53250</v>
      </c>
      <c r="P267">
        <v>59150</v>
      </c>
      <c r="Q267">
        <v>63900</v>
      </c>
      <c r="R267">
        <v>68650</v>
      </c>
      <c r="S267">
        <v>73350</v>
      </c>
      <c r="T267">
        <v>78100</v>
      </c>
      <c r="U267">
        <v>24850</v>
      </c>
      <c r="V267">
        <v>28400</v>
      </c>
      <c r="W267">
        <v>31950</v>
      </c>
      <c r="X267">
        <v>35500</v>
      </c>
      <c r="Y267">
        <v>38350</v>
      </c>
      <c r="Z267">
        <v>41200</v>
      </c>
      <c r="AA267">
        <v>45420</v>
      </c>
      <c r="AB267">
        <v>50560</v>
      </c>
      <c r="AC267">
        <v>66250</v>
      </c>
      <c r="AD267">
        <v>75700</v>
      </c>
      <c r="AE267">
        <v>85150</v>
      </c>
      <c r="AF267">
        <v>94600</v>
      </c>
      <c r="AG267">
        <v>102200</v>
      </c>
      <c r="AH267">
        <v>109750</v>
      </c>
      <c r="AI267">
        <v>117350</v>
      </c>
      <c r="AJ267">
        <v>124900</v>
      </c>
    </row>
    <row r="268" spans="1:36" x14ac:dyDescent="0.25">
      <c r="A268" t="s">
        <v>1370</v>
      </c>
      <c r="B268" t="s">
        <v>958</v>
      </c>
      <c r="C268" t="s">
        <v>371</v>
      </c>
      <c r="D268" t="s">
        <v>372</v>
      </c>
      <c r="E268" t="s">
        <v>38</v>
      </c>
      <c r="F268" t="s">
        <v>885</v>
      </c>
      <c r="G268" t="s">
        <v>886</v>
      </c>
      <c r="H268" t="s">
        <v>945</v>
      </c>
      <c r="I268" t="s">
        <v>946</v>
      </c>
      <c r="J268" t="s">
        <v>959</v>
      </c>
      <c r="K268">
        <v>1</v>
      </c>
      <c r="L268" s="59">
        <v>113900</v>
      </c>
      <c r="M268">
        <v>41450</v>
      </c>
      <c r="N268">
        <v>47350</v>
      </c>
      <c r="O268">
        <v>53250</v>
      </c>
      <c r="P268">
        <v>59150</v>
      </c>
      <c r="Q268">
        <v>63900</v>
      </c>
      <c r="R268">
        <v>68650</v>
      </c>
      <c r="S268">
        <v>73350</v>
      </c>
      <c r="T268">
        <v>78100</v>
      </c>
      <c r="U268">
        <v>24850</v>
      </c>
      <c r="V268">
        <v>28400</v>
      </c>
      <c r="W268">
        <v>31950</v>
      </c>
      <c r="X268">
        <v>35500</v>
      </c>
      <c r="Y268">
        <v>38350</v>
      </c>
      <c r="Z268">
        <v>41200</v>
      </c>
      <c r="AA268">
        <v>45420</v>
      </c>
      <c r="AB268">
        <v>50560</v>
      </c>
      <c r="AC268">
        <v>66250</v>
      </c>
      <c r="AD268">
        <v>75700</v>
      </c>
      <c r="AE268">
        <v>85150</v>
      </c>
      <c r="AF268">
        <v>94600</v>
      </c>
      <c r="AG268">
        <v>102200</v>
      </c>
      <c r="AH268">
        <v>109750</v>
      </c>
      <c r="AI268">
        <v>117350</v>
      </c>
      <c r="AJ268">
        <v>124900</v>
      </c>
    </row>
    <row r="269" spans="1:36" x14ac:dyDescent="0.25">
      <c r="A269" t="s">
        <v>1371</v>
      </c>
      <c r="B269" t="s">
        <v>960</v>
      </c>
      <c r="C269" t="s">
        <v>371</v>
      </c>
      <c r="D269" t="s">
        <v>372</v>
      </c>
      <c r="E269" t="s">
        <v>38</v>
      </c>
      <c r="F269" t="s">
        <v>545</v>
      </c>
      <c r="G269" t="s">
        <v>546</v>
      </c>
      <c r="H269" t="s">
        <v>945</v>
      </c>
      <c r="I269" t="s">
        <v>946</v>
      </c>
      <c r="J269" t="s">
        <v>961</v>
      </c>
      <c r="K269">
        <v>1</v>
      </c>
      <c r="L269" s="59">
        <v>149300</v>
      </c>
      <c r="M269">
        <v>51950</v>
      </c>
      <c r="N269">
        <v>59400</v>
      </c>
      <c r="O269">
        <v>66800</v>
      </c>
      <c r="P269">
        <v>74200</v>
      </c>
      <c r="Q269">
        <v>80150</v>
      </c>
      <c r="R269">
        <v>86100</v>
      </c>
      <c r="S269">
        <v>92050</v>
      </c>
      <c r="T269">
        <v>97950</v>
      </c>
      <c r="U269">
        <v>31150</v>
      </c>
      <c r="V269">
        <v>35600</v>
      </c>
      <c r="W269">
        <v>40050</v>
      </c>
      <c r="X269">
        <v>44500</v>
      </c>
      <c r="Y269">
        <v>48100</v>
      </c>
      <c r="Z269">
        <v>51650</v>
      </c>
      <c r="AA269">
        <v>55200</v>
      </c>
      <c r="AB269">
        <v>58750</v>
      </c>
      <c r="AC269">
        <v>82950</v>
      </c>
      <c r="AD269">
        <v>94800</v>
      </c>
      <c r="AE269">
        <v>106650</v>
      </c>
      <c r="AF269">
        <v>118450</v>
      </c>
      <c r="AG269">
        <v>127950</v>
      </c>
      <c r="AH269">
        <v>137450</v>
      </c>
      <c r="AI269">
        <v>146900</v>
      </c>
      <c r="AJ269">
        <v>156400</v>
      </c>
    </row>
    <row r="270" spans="1:36" x14ac:dyDescent="0.25">
      <c r="A270" t="s">
        <v>1372</v>
      </c>
      <c r="B270" t="s">
        <v>962</v>
      </c>
      <c r="C270" t="s">
        <v>371</v>
      </c>
      <c r="D270" t="s">
        <v>372</v>
      </c>
      <c r="E270" t="s">
        <v>38</v>
      </c>
      <c r="F270" t="s">
        <v>885</v>
      </c>
      <c r="G270" t="s">
        <v>886</v>
      </c>
      <c r="H270" t="s">
        <v>945</v>
      </c>
      <c r="I270" t="s">
        <v>946</v>
      </c>
      <c r="J270" t="s">
        <v>963</v>
      </c>
      <c r="K270">
        <v>1</v>
      </c>
      <c r="L270" s="59">
        <v>113900</v>
      </c>
      <c r="M270">
        <v>41450</v>
      </c>
      <c r="N270">
        <v>47350</v>
      </c>
      <c r="O270">
        <v>53250</v>
      </c>
      <c r="P270">
        <v>59150</v>
      </c>
      <c r="Q270">
        <v>63900</v>
      </c>
      <c r="R270">
        <v>68650</v>
      </c>
      <c r="S270">
        <v>73350</v>
      </c>
      <c r="T270">
        <v>78100</v>
      </c>
      <c r="U270">
        <v>24850</v>
      </c>
      <c r="V270">
        <v>28400</v>
      </c>
      <c r="W270">
        <v>31950</v>
      </c>
      <c r="X270">
        <v>35500</v>
      </c>
      <c r="Y270">
        <v>38350</v>
      </c>
      <c r="Z270">
        <v>41200</v>
      </c>
      <c r="AA270">
        <v>45420</v>
      </c>
      <c r="AB270">
        <v>50560</v>
      </c>
      <c r="AC270">
        <v>66250</v>
      </c>
      <c r="AD270">
        <v>75700</v>
      </c>
      <c r="AE270">
        <v>85150</v>
      </c>
      <c r="AF270">
        <v>94600</v>
      </c>
      <c r="AG270">
        <v>102200</v>
      </c>
      <c r="AH270">
        <v>109750</v>
      </c>
      <c r="AI270">
        <v>117350</v>
      </c>
      <c r="AJ270">
        <v>124900</v>
      </c>
    </row>
    <row r="271" spans="1:36" x14ac:dyDescent="0.25">
      <c r="A271" t="s">
        <v>1373</v>
      </c>
      <c r="B271" t="s">
        <v>964</v>
      </c>
      <c r="C271" t="s">
        <v>371</v>
      </c>
      <c r="D271" t="s">
        <v>372</v>
      </c>
      <c r="E271" t="s">
        <v>38</v>
      </c>
      <c r="F271" t="s">
        <v>545</v>
      </c>
      <c r="G271" t="s">
        <v>546</v>
      </c>
      <c r="H271" t="s">
        <v>945</v>
      </c>
      <c r="I271" t="s">
        <v>946</v>
      </c>
      <c r="J271" t="s">
        <v>965</v>
      </c>
      <c r="K271">
        <v>1</v>
      </c>
      <c r="L271" s="59">
        <v>149300</v>
      </c>
      <c r="M271">
        <v>51950</v>
      </c>
      <c r="N271">
        <v>59400</v>
      </c>
      <c r="O271">
        <v>66800</v>
      </c>
      <c r="P271">
        <v>74200</v>
      </c>
      <c r="Q271">
        <v>80150</v>
      </c>
      <c r="R271">
        <v>86100</v>
      </c>
      <c r="S271">
        <v>92050</v>
      </c>
      <c r="T271">
        <v>97950</v>
      </c>
      <c r="U271">
        <v>31150</v>
      </c>
      <c r="V271">
        <v>35600</v>
      </c>
      <c r="W271">
        <v>40050</v>
      </c>
      <c r="X271">
        <v>44500</v>
      </c>
      <c r="Y271">
        <v>48100</v>
      </c>
      <c r="Z271">
        <v>51650</v>
      </c>
      <c r="AA271">
        <v>55200</v>
      </c>
      <c r="AB271">
        <v>58750</v>
      </c>
      <c r="AC271">
        <v>82950</v>
      </c>
      <c r="AD271">
        <v>94800</v>
      </c>
      <c r="AE271">
        <v>106650</v>
      </c>
      <c r="AF271">
        <v>118450</v>
      </c>
      <c r="AG271">
        <v>127950</v>
      </c>
      <c r="AH271">
        <v>137450</v>
      </c>
      <c r="AI271">
        <v>146900</v>
      </c>
      <c r="AJ271">
        <v>156400</v>
      </c>
    </row>
    <row r="272" spans="1:36" x14ac:dyDescent="0.25">
      <c r="A272" t="s">
        <v>1374</v>
      </c>
      <c r="B272" t="s">
        <v>966</v>
      </c>
      <c r="C272" t="s">
        <v>371</v>
      </c>
      <c r="D272" t="s">
        <v>372</v>
      </c>
      <c r="E272" t="s">
        <v>38</v>
      </c>
      <c r="F272" t="s">
        <v>545</v>
      </c>
      <c r="G272" t="s">
        <v>546</v>
      </c>
      <c r="H272" t="s">
        <v>945</v>
      </c>
      <c r="I272" t="s">
        <v>946</v>
      </c>
      <c r="J272" t="s">
        <v>967</v>
      </c>
      <c r="K272">
        <v>1</v>
      </c>
      <c r="L272" s="59">
        <v>149300</v>
      </c>
      <c r="M272">
        <v>51950</v>
      </c>
      <c r="N272">
        <v>59400</v>
      </c>
      <c r="O272">
        <v>66800</v>
      </c>
      <c r="P272">
        <v>74200</v>
      </c>
      <c r="Q272">
        <v>80150</v>
      </c>
      <c r="R272">
        <v>86100</v>
      </c>
      <c r="S272">
        <v>92050</v>
      </c>
      <c r="T272">
        <v>97950</v>
      </c>
      <c r="U272">
        <v>31150</v>
      </c>
      <c r="V272">
        <v>35600</v>
      </c>
      <c r="W272">
        <v>40050</v>
      </c>
      <c r="X272">
        <v>44500</v>
      </c>
      <c r="Y272">
        <v>48100</v>
      </c>
      <c r="Z272">
        <v>51650</v>
      </c>
      <c r="AA272">
        <v>55200</v>
      </c>
      <c r="AB272">
        <v>58750</v>
      </c>
      <c r="AC272">
        <v>82950</v>
      </c>
      <c r="AD272">
        <v>94800</v>
      </c>
      <c r="AE272">
        <v>106650</v>
      </c>
      <c r="AF272">
        <v>118450</v>
      </c>
      <c r="AG272">
        <v>127950</v>
      </c>
      <c r="AH272">
        <v>137450</v>
      </c>
      <c r="AI272">
        <v>146900</v>
      </c>
      <c r="AJ272">
        <v>156400</v>
      </c>
    </row>
    <row r="273" spans="1:36" x14ac:dyDescent="0.25">
      <c r="A273" t="s">
        <v>1375</v>
      </c>
      <c r="B273" t="s">
        <v>968</v>
      </c>
      <c r="C273" t="s">
        <v>371</v>
      </c>
      <c r="D273" t="s">
        <v>372</v>
      </c>
      <c r="E273" t="s">
        <v>38</v>
      </c>
      <c r="F273" t="s">
        <v>545</v>
      </c>
      <c r="G273" t="s">
        <v>546</v>
      </c>
      <c r="H273" t="s">
        <v>945</v>
      </c>
      <c r="I273" t="s">
        <v>946</v>
      </c>
      <c r="J273" t="s">
        <v>969</v>
      </c>
      <c r="K273">
        <v>1</v>
      </c>
      <c r="L273" s="59">
        <v>149300</v>
      </c>
      <c r="M273">
        <v>51950</v>
      </c>
      <c r="N273">
        <v>59400</v>
      </c>
      <c r="O273">
        <v>66800</v>
      </c>
      <c r="P273">
        <v>74200</v>
      </c>
      <c r="Q273">
        <v>80150</v>
      </c>
      <c r="R273">
        <v>86100</v>
      </c>
      <c r="S273">
        <v>92050</v>
      </c>
      <c r="T273">
        <v>97950</v>
      </c>
      <c r="U273">
        <v>31150</v>
      </c>
      <c r="V273">
        <v>35600</v>
      </c>
      <c r="W273">
        <v>40050</v>
      </c>
      <c r="X273">
        <v>44500</v>
      </c>
      <c r="Y273">
        <v>48100</v>
      </c>
      <c r="Z273">
        <v>51650</v>
      </c>
      <c r="AA273">
        <v>55200</v>
      </c>
      <c r="AB273">
        <v>58750</v>
      </c>
      <c r="AC273">
        <v>82950</v>
      </c>
      <c r="AD273">
        <v>94800</v>
      </c>
      <c r="AE273">
        <v>106650</v>
      </c>
      <c r="AF273">
        <v>118450</v>
      </c>
      <c r="AG273">
        <v>127950</v>
      </c>
      <c r="AH273">
        <v>137450</v>
      </c>
      <c r="AI273">
        <v>146900</v>
      </c>
      <c r="AJ273">
        <v>156400</v>
      </c>
    </row>
    <row r="274" spans="1:36" x14ac:dyDescent="0.25">
      <c r="A274" t="s">
        <v>1376</v>
      </c>
      <c r="B274" t="s">
        <v>970</v>
      </c>
      <c r="C274" t="s">
        <v>371</v>
      </c>
      <c r="D274" t="s">
        <v>372</v>
      </c>
      <c r="E274" t="s">
        <v>38</v>
      </c>
      <c r="F274" t="s">
        <v>885</v>
      </c>
      <c r="G274" t="s">
        <v>886</v>
      </c>
      <c r="H274" t="s">
        <v>945</v>
      </c>
      <c r="I274" t="s">
        <v>946</v>
      </c>
      <c r="J274" t="s">
        <v>971</v>
      </c>
      <c r="K274">
        <v>1</v>
      </c>
      <c r="L274" s="59">
        <v>113900</v>
      </c>
      <c r="M274">
        <v>41450</v>
      </c>
      <c r="N274">
        <v>47350</v>
      </c>
      <c r="O274">
        <v>53250</v>
      </c>
      <c r="P274">
        <v>59150</v>
      </c>
      <c r="Q274">
        <v>63900</v>
      </c>
      <c r="R274">
        <v>68650</v>
      </c>
      <c r="S274">
        <v>73350</v>
      </c>
      <c r="T274">
        <v>78100</v>
      </c>
      <c r="U274">
        <v>24850</v>
      </c>
      <c r="V274">
        <v>28400</v>
      </c>
      <c r="W274">
        <v>31950</v>
      </c>
      <c r="X274">
        <v>35500</v>
      </c>
      <c r="Y274">
        <v>38350</v>
      </c>
      <c r="Z274">
        <v>41200</v>
      </c>
      <c r="AA274">
        <v>45420</v>
      </c>
      <c r="AB274">
        <v>50560</v>
      </c>
      <c r="AC274">
        <v>66250</v>
      </c>
      <c r="AD274">
        <v>75700</v>
      </c>
      <c r="AE274">
        <v>85150</v>
      </c>
      <c r="AF274">
        <v>94600</v>
      </c>
      <c r="AG274">
        <v>102200</v>
      </c>
      <c r="AH274">
        <v>109750</v>
      </c>
      <c r="AI274">
        <v>117350</v>
      </c>
      <c r="AJ274">
        <v>124900</v>
      </c>
    </row>
    <row r="275" spans="1:36" x14ac:dyDescent="0.25">
      <c r="A275" t="s">
        <v>1377</v>
      </c>
      <c r="B275" t="s">
        <v>972</v>
      </c>
      <c r="C275" t="s">
        <v>371</v>
      </c>
      <c r="D275" t="s">
        <v>372</v>
      </c>
      <c r="E275" t="s">
        <v>38</v>
      </c>
      <c r="F275" t="s">
        <v>885</v>
      </c>
      <c r="G275" t="s">
        <v>886</v>
      </c>
      <c r="H275" t="s">
        <v>945</v>
      </c>
      <c r="I275" t="s">
        <v>946</v>
      </c>
      <c r="J275" t="s">
        <v>973</v>
      </c>
      <c r="K275">
        <v>1</v>
      </c>
      <c r="L275" s="59">
        <v>113900</v>
      </c>
      <c r="M275">
        <v>41450</v>
      </c>
      <c r="N275">
        <v>47350</v>
      </c>
      <c r="O275">
        <v>53250</v>
      </c>
      <c r="P275">
        <v>59150</v>
      </c>
      <c r="Q275">
        <v>63900</v>
      </c>
      <c r="R275">
        <v>68650</v>
      </c>
      <c r="S275">
        <v>73350</v>
      </c>
      <c r="T275">
        <v>78100</v>
      </c>
      <c r="U275">
        <v>24850</v>
      </c>
      <c r="V275">
        <v>28400</v>
      </c>
      <c r="W275">
        <v>31950</v>
      </c>
      <c r="X275">
        <v>35500</v>
      </c>
      <c r="Y275">
        <v>38350</v>
      </c>
      <c r="Z275">
        <v>41200</v>
      </c>
      <c r="AA275">
        <v>45420</v>
      </c>
      <c r="AB275">
        <v>50560</v>
      </c>
      <c r="AC275">
        <v>66250</v>
      </c>
      <c r="AD275">
        <v>75700</v>
      </c>
      <c r="AE275">
        <v>85150</v>
      </c>
      <c r="AF275">
        <v>94600</v>
      </c>
      <c r="AG275">
        <v>102200</v>
      </c>
      <c r="AH275">
        <v>109750</v>
      </c>
      <c r="AI275">
        <v>117350</v>
      </c>
      <c r="AJ275">
        <v>124900</v>
      </c>
    </row>
    <row r="276" spans="1:36" x14ac:dyDescent="0.25">
      <c r="A276" t="s">
        <v>1378</v>
      </c>
      <c r="B276" t="s">
        <v>974</v>
      </c>
      <c r="C276" t="s">
        <v>371</v>
      </c>
      <c r="D276" t="s">
        <v>372</v>
      </c>
      <c r="E276" t="s">
        <v>38</v>
      </c>
      <c r="F276" t="s">
        <v>545</v>
      </c>
      <c r="G276" t="s">
        <v>546</v>
      </c>
      <c r="H276" t="s">
        <v>945</v>
      </c>
      <c r="I276" t="s">
        <v>946</v>
      </c>
      <c r="J276" t="s">
        <v>975</v>
      </c>
      <c r="K276">
        <v>1</v>
      </c>
      <c r="L276" s="59">
        <v>149300</v>
      </c>
      <c r="M276">
        <v>51950</v>
      </c>
      <c r="N276">
        <v>59400</v>
      </c>
      <c r="O276">
        <v>66800</v>
      </c>
      <c r="P276">
        <v>74200</v>
      </c>
      <c r="Q276">
        <v>80150</v>
      </c>
      <c r="R276">
        <v>86100</v>
      </c>
      <c r="S276">
        <v>92050</v>
      </c>
      <c r="T276">
        <v>97950</v>
      </c>
      <c r="U276">
        <v>31150</v>
      </c>
      <c r="V276">
        <v>35600</v>
      </c>
      <c r="W276">
        <v>40050</v>
      </c>
      <c r="X276">
        <v>44500</v>
      </c>
      <c r="Y276">
        <v>48100</v>
      </c>
      <c r="Z276">
        <v>51650</v>
      </c>
      <c r="AA276">
        <v>55200</v>
      </c>
      <c r="AB276">
        <v>58750</v>
      </c>
      <c r="AC276">
        <v>82950</v>
      </c>
      <c r="AD276">
        <v>94800</v>
      </c>
      <c r="AE276">
        <v>106650</v>
      </c>
      <c r="AF276">
        <v>118450</v>
      </c>
      <c r="AG276">
        <v>127950</v>
      </c>
      <c r="AH276">
        <v>137450</v>
      </c>
      <c r="AI276">
        <v>146900</v>
      </c>
      <c r="AJ276">
        <v>156400</v>
      </c>
    </row>
    <row r="277" spans="1:36" x14ac:dyDescent="0.25">
      <c r="A277" t="s">
        <v>1379</v>
      </c>
      <c r="B277" t="s">
        <v>976</v>
      </c>
      <c r="C277" t="s">
        <v>371</v>
      </c>
      <c r="D277" t="s">
        <v>372</v>
      </c>
      <c r="E277" t="s">
        <v>38</v>
      </c>
      <c r="F277" t="s">
        <v>885</v>
      </c>
      <c r="G277" t="s">
        <v>886</v>
      </c>
      <c r="H277" t="s">
        <v>945</v>
      </c>
      <c r="I277" t="s">
        <v>946</v>
      </c>
      <c r="J277" t="s">
        <v>977</v>
      </c>
      <c r="K277">
        <v>1</v>
      </c>
      <c r="L277" s="59">
        <v>113900</v>
      </c>
      <c r="M277">
        <v>41450</v>
      </c>
      <c r="N277">
        <v>47350</v>
      </c>
      <c r="O277">
        <v>53250</v>
      </c>
      <c r="P277">
        <v>59150</v>
      </c>
      <c r="Q277">
        <v>63900</v>
      </c>
      <c r="R277">
        <v>68650</v>
      </c>
      <c r="S277">
        <v>73350</v>
      </c>
      <c r="T277">
        <v>78100</v>
      </c>
      <c r="U277">
        <v>24850</v>
      </c>
      <c r="V277">
        <v>28400</v>
      </c>
      <c r="W277">
        <v>31950</v>
      </c>
      <c r="X277">
        <v>35500</v>
      </c>
      <c r="Y277">
        <v>38350</v>
      </c>
      <c r="Z277">
        <v>41200</v>
      </c>
      <c r="AA277">
        <v>45420</v>
      </c>
      <c r="AB277">
        <v>50560</v>
      </c>
      <c r="AC277">
        <v>66250</v>
      </c>
      <c r="AD277">
        <v>75700</v>
      </c>
      <c r="AE277">
        <v>85150</v>
      </c>
      <c r="AF277">
        <v>94600</v>
      </c>
      <c r="AG277">
        <v>102200</v>
      </c>
      <c r="AH277">
        <v>109750</v>
      </c>
      <c r="AI277">
        <v>117350</v>
      </c>
      <c r="AJ277">
        <v>124900</v>
      </c>
    </row>
    <row r="278" spans="1:36" x14ac:dyDescent="0.25">
      <c r="A278" t="s">
        <v>1380</v>
      </c>
      <c r="B278" t="s">
        <v>978</v>
      </c>
      <c r="C278" t="s">
        <v>371</v>
      </c>
      <c r="D278" t="s">
        <v>372</v>
      </c>
      <c r="E278" t="s">
        <v>38</v>
      </c>
      <c r="F278" t="s">
        <v>885</v>
      </c>
      <c r="G278" t="s">
        <v>886</v>
      </c>
      <c r="H278" t="s">
        <v>945</v>
      </c>
      <c r="I278" t="s">
        <v>946</v>
      </c>
      <c r="J278" t="s">
        <v>979</v>
      </c>
      <c r="K278">
        <v>1</v>
      </c>
      <c r="L278" s="59">
        <v>113900</v>
      </c>
      <c r="M278">
        <v>41450</v>
      </c>
      <c r="N278">
        <v>47350</v>
      </c>
      <c r="O278">
        <v>53250</v>
      </c>
      <c r="P278">
        <v>59150</v>
      </c>
      <c r="Q278">
        <v>63900</v>
      </c>
      <c r="R278">
        <v>68650</v>
      </c>
      <c r="S278">
        <v>73350</v>
      </c>
      <c r="T278">
        <v>78100</v>
      </c>
      <c r="U278">
        <v>24850</v>
      </c>
      <c r="V278">
        <v>28400</v>
      </c>
      <c r="W278">
        <v>31950</v>
      </c>
      <c r="X278">
        <v>35500</v>
      </c>
      <c r="Y278">
        <v>38350</v>
      </c>
      <c r="Z278">
        <v>41200</v>
      </c>
      <c r="AA278">
        <v>45420</v>
      </c>
      <c r="AB278">
        <v>50560</v>
      </c>
      <c r="AC278">
        <v>66250</v>
      </c>
      <c r="AD278">
        <v>75700</v>
      </c>
      <c r="AE278">
        <v>85150</v>
      </c>
      <c r="AF278">
        <v>94600</v>
      </c>
      <c r="AG278">
        <v>102200</v>
      </c>
      <c r="AH278">
        <v>109750</v>
      </c>
      <c r="AI278">
        <v>117350</v>
      </c>
      <c r="AJ278">
        <v>124900</v>
      </c>
    </row>
    <row r="279" spans="1:36" x14ac:dyDescent="0.25">
      <c r="A279" t="s">
        <v>1381</v>
      </c>
      <c r="B279" t="s">
        <v>980</v>
      </c>
      <c r="C279" t="s">
        <v>371</v>
      </c>
      <c r="D279" t="s">
        <v>372</v>
      </c>
      <c r="E279" t="s">
        <v>38</v>
      </c>
      <c r="F279" t="s">
        <v>545</v>
      </c>
      <c r="G279" t="s">
        <v>546</v>
      </c>
      <c r="H279" t="s">
        <v>945</v>
      </c>
      <c r="I279" t="s">
        <v>946</v>
      </c>
      <c r="J279" t="s">
        <v>981</v>
      </c>
      <c r="K279">
        <v>1</v>
      </c>
      <c r="L279" s="59">
        <v>149300</v>
      </c>
      <c r="M279">
        <v>51950</v>
      </c>
      <c r="N279">
        <v>59400</v>
      </c>
      <c r="O279">
        <v>66800</v>
      </c>
      <c r="P279">
        <v>74200</v>
      </c>
      <c r="Q279">
        <v>80150</v>
      </c>
      <c r="R279">
        <v>86100</v>
      </c>
      <c r="S279">
        <v>92050</v>
      </c>
      <c r="T279">
        <v>97950</v>
      </c>
      <c r="U279">
        <v>31150</v>
      </c>
      <c r="V279">
        <v>35600</v>
      </c>
      <c r="W279">
        <v>40050</v>
      </c>
      <c r="X279">
        <v>44500</v>
      </c>
      <c r="Y279">
        <v>48100</v>
      </c>
      <c r="Z279">
        <v>51650</v>
      </c>
      <c r="AA279">
        <v>55200</v>
      </c>
      <c r="AB279">
        <v>58750</v>
      </c>
      <c r="AC279">
        <v>82950</v>
      </c>
      <c r="AD279">
        <v>94800</v>
      </c>
      <c r="AE279">
        <v>106650</v>
      </c>
      <c r="AF279">
        <v>118450</v>
      </c>
      <c r="AG279">
        <v>127950</v>
      </c>
      <c r="AH279">
        <v>137450</v>
      </c>
      <c r="AI279">
        <v>146900</v>
      </c>
      <c r="AJ279">
        <v>156400</v>
      </c>
    </row>
    <row r="280" spans="1:36" x14ac:dyDescent="0.25">
      <c r="A280" t="s">
        <v>1382</v>
      </c>
      <c r="B280" t="s">
        <v>982</v>
      </c>
      <c r="C280" t="s">
        <v>371</v>
      </c>
      <c r="D280" t="s">
        <v>372</v>
      </c>
      <c r="E280" t="s">
        <v>38</v>
      </c>
      <c r="F280" t="s">
        <v>545</v>
      </c>
      <c r="G280" t="s">
        <v>546</v>
      </c>
      <c r="H280" t="s">
        <v>945</v>
      </c>
      <c r="I280" t="s">
        <v>946</v>
      </c>
      <c r="J280" t="s">
        <v>983</v>
      </c>
      <c r="K280">
        <v>1</v>
      </c>
      <c r="L280" s="59">
        <v>149300</v>
      </c>
      <c r="M280">
        <v>51950</v>
      </c>
      <c r="N280">
        <v>59400</v>
      </c>
      <c r="O280">
        <v>66800</v>
      </c>
      <c r="P280">
        <v>74200</v>
      </c>
      <c r="Q280">
        <v>80150</v>
      </c>
      <c r="R280">
        <v>86100</v>
      </c>
      <c r="S280">
        <v>92050</v>
      </c>
      <c r="T280">
        <v>97950</v>
      </c>
      <c r="U280">
        <v>31150</v>
      </c>
      <c r="V280">
        <v>35600</v>
      </c>
      <c r="W280">
        <v>40050</v>
      </c>
      <c r="X280">
        <v>44500</v>
      </c>
      <c r="Y280">
        <v>48100</v>
      </c>
      <c r="Z280">
        <v>51650</v>
      </c>
      <c r="AA280">
        <v>55200</v>
      </c>
      <c r="AB280">
        <v>58750</v>
      </c>
      <c r="AC280">
        <v>82950</v>
      </c>
      <c r="AD280">
        <v>94800</v>
      </c>
      <c r="AE280">
        <v>106650</v>
      </c>
      <c r="AF280">
        <v>118450</v>
      </c>
      <c r="AG280">
        <v>127950</v>
      </c>
      <c r="AH280">
        <v>137450</v>
      </c>
      <c r="AI280">
        <v>146900</v>
      </c>
      <c r="AJ280">
        <v>156400</v>
      </c>
    </row>
    <row r="281" spans="1:36" x14ac:dyDescent="0.25">
      <c r="A281" t="s">
        <v>1383</v>
      </c>
      <c r="B281" t="s">
        <v>984</v>
      </c>
      <c r="C281" t="s">
        <v>371</v>
      </c>
      <c r="D281" t="s">
        <v>372</v>
      </c>
      <c r="E281" t="s">
        <v>38</v>
      </c>
      <c r="F281" t="s">
        <v>545</v>
      </c>
      <c r="G281" t="s">
        <v>546</v>
      </c>
      <c r="H281" t="s">
        <v>945</v>
      </c>
      <c r="I281" t="s">
        <v>946</v>
      </c>
      <c r="J281" t="s">
        <v>985</v>
      </c>
      <c r="K281">
        <v>1</v>
      </c>
      <c r="L281" s="59">
        <v>149300</v>
      </c>
      <c r="M281">
        <v>51950</v>
      </c>
      <c r="N281">
        <v>59400</v>
      </c>
      <c r="O281">
        <v>66800</v>
      </c>
      <c r="P281">
        <v>74200</v>
      </c>
      <c r="Q281">
        <v>80150</v>
      </c>
      <c r="R281">
        <v>86100</v>
      </c>
      <c r="S281">
        <v>92050</v>
      </c>
      <c r="T281">
        <v>97950</v>
      </c>
      <c r="U281">
        <v>31150</v>
      </c>
      <c r="V281">
        <v>35600</v>
      </c>
      <c r="W281">
        <v>40050</v>
      </c>
      <c r="X281">
        <v>44500</v>
      </c>
      <c r="Y281">
        <v>48100</v>
      </c>
      <c r="Z281">
        <v>51650</v>
      </c>
      <c r="AA281">
        <v>55200</v>
      </c>
      <c r="AB281">
        <v>58750</v>
      </c>
      <c r="AC281">
        <v>82950</v>
      </c>
      <c r="AD281">
        <v>94800</v>
      </c>
      <c r="AE281">
        <v>106650</v>
      </c>
      <c r="AF281">
        <v>118450</v>
      </c>
      <c r="AG281">
        <v>127950</v>
      </c>
      <c r="AH281">
        <v>137450</v>
      </c>
      <c r="AI281">
        <v>146900</v>
      </c>
      <c r="AJ281">
        <v>156400</v>
      </c>
    </row>
    <row r="282" spans="1:36" x14ac:dyDescent="0.25">
      <c r="A282" t="s">
        <v>1384</v>
      </c>
      <c r="B282" t="s">
        <v>986</v>
      </c>
      <c r="C282" t="s">
        <v>371</v>
      </c>
      <c r="D282" t="s">
        <v>372</v>
      </c>
      <c r="E282" t="s">
        <v>38</v>
      </c>
      <c r="F282" t="s">
        <v>885</v>
      </c>
      <c r="G282" t="s">
        <v>886</v>
      </c>
      <c r="H282" t="s">
        <v>945</v>
      </c>
      <c r="I282" t="s">
        <v>946</v>
      </c>
      <c r="J282" t="s">
        <v>987</v>
      </c>
      <c r="K282">
        <v>1</v>
      </c>
      <c r="L282" s="59">
        <v>113900</v>
      </c>
      <c r="M282">
        <v>41450</v>
      </c>
      <c r="N282">
        <v>47350</v>
      </c>
      <c r="O282">
        <v>53250</v>
      </c>
      <c r="P282">
        <v>59150</v>
      </c>
      <c r="Q282">
        <v>63900</v>
      </c>
      <c r="R282">
        <v>68650</v>
      </c>
      <c r="S282">
        <v>73350</v>
      </c>
      <c r="T282">
        <v>78100</v>
      </c>
      <c r="U282">
        <v>24850</v>
      </c>
      <c r="V282">
        <v>28400</v>
      </c>
      <c r="W282">
        <v>31950</v>
      </c>
      <c r="X282">
        <v>35500</v>
      </c>
      <c r="Y282">
        <v>38350</v>
      </c>
      <c r="Z282">
        <v>41200</v>
      </c>
      <c r="AA282">
        <v>45420</v>
      </c>
      <c r="AB282">
        <v>50560</v>
      </c>
      <c r="AC282">
        <v>66250</v>
      </c>
      <c r="AD282">
        <v>75700</v>
      </c>
      <c r="AE282">
        <v>85150</v>
      </c>
      <c r="AF282">
        <v>94600</v>
      </c>
      <c r="AG282">
        <v>102200</v>
      </c>
      <c r="AH282">
        <v>109750</v>
      </c>
      <c r="AI282">
        <v>117350</v>
      </c>
      <c r="AJ282">
        <v>124900</v>
      </c>
    </row>
    <row r="283" spans="1:36" x14ac:dyDescent="0.25">
      <c r="A283" t="s">
        <v>1385</v>
      </c>
      <c r="B283" t="s">
        <v>988</v>
      </c>
      <c r="C283" t="s">
        <v>371</v>
      </c>
      <c r="D283" t="s">
        <v>372</v>
      </c>
      <c r="E283" t="s">
        <v>38</v>
      </c>
      <c r="F283" t="s">
        <v>885</v>
      </c>
      <c r="G283" t="s">
        <v>886</v>
      </c>
      <c r="H283" t="s">
        <v>945</v>
      </c>
      <c r="I283" t="s">
        <v>946</v>
      </c>
      <c r="J283" t="s">
        <v>989</v>
      </c>
      <c r="K283">
        <v>1</v>
      </c>
      <c r="L283" s="59">
        <v>113900</v>
      </c>
      <c r="M283">
        <v>41450</v>
      </c>
      <c r="N283">
        <v>47350</v>
      </c>
      <c r="O283">
        <v>53250</v>
      </c>
      <c r="P283">
        <v>59150</v>
      </c>
      <c r="Q283">
        <v>63900</v>
      </c>
      <c r="R283">
        <v>68650</v>
      </c>
      <c r="S283">
        <v>73350</v>
      </c>
      <c r="T283">
        <v>78100</v>
      </c>
      <c r="U283">
        <v>24850</v>
      </c>
      <c r="V283">
        <v>28400</v>
      </c>
      <c r="W283">
        <v>31950</v>
      </c>
      <c r="X283">
        <v>35500</v>
      </c>
      <c r="Y283">
        <v>38350</v>
      </c>
      <c r="Z283">
        <v>41200</v>
      </c>
      <c r="AA283">
        <v>45420</v>
      </c>
      <c r="AB283">
        <v>50560</v>
      </c>
      <c r="AC283">
        <v>66250</v>
      </c>
      <c r="AD283">
        <v>75700</v>
      </c>
      <c r="AE283">
        <v>85150</v>
      </c>
      <c r="AF283">
        <v>94600</v>
      </c>
      <c r="AG283">
        <v>102200</v>
      </c>
      <c r="AH283">
        <v>109750</v>
      </c>
      <c r="AI283">
        <v>117350</v>
      </c>
      <c r="AJ283">
        <v>124900</v>
      </c>
    </row>
    <row r="284" spans="1:36" x14ac:dyDescent="0.25">
      <c r="A284" t="s">
        <v>1386</v>
      </c>
      <c r="B284" t="s">
        <v>990</v>
      </c>
      <c r="C284" t="s">
        <v>371</v>
      </c>
      <c r="D284" t="s">
        <v>372</v>
      </c>
      <c r="E284" t="s">
        <v>38</v>
      </c>
      <c r="F284" t="s">
        <v>545</v>
      </c>
      <c r="G284" t="s">
        <v>546</v>
      </c>
      <c r="H284" t="s">
        <v>945</v>
      </c>
      <c r="I284" t="s">
        <v>946</v>
      </c>
      <c r="J284" t="s">
        <v>991</v>
      </c>
      <c r="K284">
        <v>1</v>
      </c>
      <c r="L284" s="59">
        <v>149300</v>
      </c>
      <c r="M284">
        <v>51950</v>
      </c>
      <c r="N284">
        <v>59400</v>
      </c>
      <c r="O284">
        <v>66800</v>
      </c>
      <c r="P284">
        <v>74200</v>
      </c>
      <c r="Q284">
        <v>80150</v>
      </c>
      <c r="R284">
        <v>86100</v>
      </c>
      <c r="S284">
        <v>92050</v>
      </c>
      <c r="T284">
        <v>97950</v>
      </c>
      <c r="U284">
        <v>31150</v>
      </c>
      <c r="V284">
        <v>35600</v>
      </c>
      <c r="W284">
        <v>40050</v>
      </c>
      <c r="X284">
        <v>44500</v>
      </c>
      <c r="Y284">
        <v>48100</v>
      </c>
      <c r="Z284">
        <v>51650</v>
      </c>
      <c r="AA284">
        <v>55200</v>
      </c>
      <c r="AB284">
        <v>58750</v>
      </c>
      <c r="AC284">
        <v>82950</v>
      </c>
      <c r="AD284">
        <v>94800</v>
      </c>
      <c r="AE284">
        <v>106650</v>
      </c>
      <c r="AF284">
        <v>118450</v>
      </c>
      <c r="AG284">
        <v>127950</v>
      </c>
      <c r="AH284">
        <v>137450</v>
      </c>
      <c r="AI284">
        <v>146900</v>
      </c>
      <c r="AJ284">
        <v>156400</v>
      </c>
    </row>
    <row r="285" spans="1:36" x14ac:dyDescent="0.25">
      <c r="A285" t="s">
        <v>1387</v>
      </c>
      <c r="B285" t="s">
        <v>992</v>
      </c>
      <c r="C285" t="s">
        <v>371</v>
      </c>
      <c r="D285" t="s">
        <v>372</v>
      </c>
      <c r="E285" t="s">
        <v>38</v>
      </c>
      <c r="F285" t="s">
        <v>545</v>
      </c>
      <c r="G285" t="s">
        <v>546</v>
      </c>
      <c r="H285" t="s">
        <v>945</v>
      </c>
      <c r="I285" t="s">
        <v>946</v>
      </c>
      <c r="J285" t="s">
        <v>993</v>
      </c>
      <c r="K285">
        <v>1</v>
      </c>
      <c r="L285" s="59">
        <v>149300</v>
      </c>
      <c r="M285">
        <v>51950</v>
      </c>
      <c r="N285">
        <v>59400</v>
      </c>
      <c r="O285">
        <v>66800</v>
      </c>
      <c r="P285">
        <v>74200</v>
      </c>
      <c r="Q285">
        <v>80150</v>
      </c>
      <c r="R285">
        <v>86100</v>
      </c>
      <c r="S285">
        <v>92050</v>
      </c>
      <c r="T285">
        <v>97950</v>
      </c>
      <c r="U285">
        <v>31150</v>
      </c>
      <c r="V285">
        <v>35600</v>
      </c>
      <c r="W285">
        <v>40050</v>
      </c>
      <c r="X285">
        <v>44500</v>
      </c>
      <c r="Y285">
        <v>48100</v>
      </c>
      <c r="Z285">
        <v>51650</v>
      </c>
      <c r="AA285">
        <v>55200</v>
      </c>
      <c r="AB285">
        <v>58750</v>
      </c>
      <c r="AC285">
        <v>82950</v>
      </c>
      <c r="AD285">
        <v>94800</v>
      </c>
      <c r="AE285">
        <v>106650</v>
      </c>
      <c r="AF285">
        <v>118450</v>
      </c>
      <c r="AG285">
        <v>127950</v>
      </c>
      <c r="AH285">
        <v>137450</v>
      </c>
      <c r="AI285">
        <v>146900</v>
      </c>
      <c r="AJ285">
        <v>156400</v>
      </c>
    </row>
    <row r="286" spans="1:36" x14ac:dyDescent="0.25">
      <c r="A286" t="s">
        <v>1388</v>
      </c>
      <c r="B286" t="s">
        <v>994</v>
      </c>
      <c r="C286" t="s">
        <v>371</v>
      </c>
      <c r="D286" t="s">
        <v>372</v>
      </c>
      <c r="E286" t="s">
        <v>38</v>
      </c>
      <c r="F286" t="s">
        <v>545</v>
      </c>
      <c r="G286" t="s">
        <v>546</v>
      </c>
      <c r="H286" t="s">
        <v>945</v>
      </c>
      <c r="I286" t="s">
        <v>946</v>
      </c>
      <c r="J286" t="s">
        <v>995</v>
      </c>
      <c r="K286">
        <v>1</v>
      </c>
      <c r="L286" s="59">
        <v>149300</v>
      </c>
      <c r="M286">
        <v>51950</v>
      </c>
      <c r="N286">
        <v>59400</v>
      </c>
      <c r="O286">
        <v>66800</v>
      </c>
      <c r="P286">
        <v>74200</v>
      </c>
      <c r="Q286">
        <v>80150</v>
      </c>
      <c r="R286">
        <v>86100</v>
      </c>
      <c r="S286">
        <v>92050</v>
      </c>
      <c r="T286">
        <v>97950</v>
      </c>
      <c r="U286">
        <v>31150</v>
      </c>
      <c r="V286">
        <v>35600</v>
      </c>
      <c r="W286">
        <v>40050</v>
      </c>
      <c r="X286">
        <v>44500</v>
      </c>
      <c r="Y286">
        <v>48100</v>
      </c>
      <c r="Z286">
        <v>51650</v>
      </c>
      <c r="AA286">
        <v>55200</v>
      </c>
      <c r="AB286">
        <v>58750</v>
      </c>
      <c r="AC286">
        <v>82950</v>
      </c>
      <c r="AD286">
        <v>94800</v>
      </c>
      <c r="AE286">
        <v>106650</v>
      </c>
      <c r="AF286">
        <v>118450</v>
      </c>
      <c r="AG286">
        <v>127950</v>
      </c>
      <c r="AH286">
        <v>137450</v>
      </c>
      <c r="AI286">
        <v>146900</v>
      </c>
      <c r="AJ286">
        <v>156400</v>
      </c>
    </row>
    <row r="287" spans="1:36" x14ac:dyDescent="0.25">
      <c r="A287" t="s">
        <v>1389</v>
      </c>
      <c r="B287" t="s">
        <v>996</v>
      </c>
      <c r="C287" t="s">
        <v>371</v>
      </c>
      <c r="D287" t="s">
        <v>372</v>
      </c>
      <c r="E287" t="s">
        <v>38</v>
      </c>
      <c r="F287" t="s">
        <v>885</v>
      </c>
      <c r="G287" t="s">
        <v>886</v>
      </c>
      <c r="H287" t="s">
        <v>945</v>
      </c>
      <c r="I287" t="s">
        <v>946</v>
      </c>
      <c r="J287" t="s">
        <v>997</v>
      </c>
      <c r="K287">
        <v>1</v>
      </c>
      <c r="L287" s="59">
        <v>113900</v>
      </c>
      <c r="M287">
        <v>41450</v>
      </c>
      <c r="N287">
        <v>47350</v>
      </c>
      <c r="O287">
        <v>53250</v>
      </c>
      <c r="P287">
        <v>59150</v>
      </c>
      <c r="Q287">
        <v>63900</v>
      </c>
      <c r="R287">
        <v>68650</v>
      </c>
      <c r="S287">
        <v>73350</v>
      </c>
      <c r="T287">
        <v>78100</v>
      </c>
      <c r="U287">
        <v>24850</v>
      </c>
      <c r="V287">
        <v>28400</v>
      </c>
      <c r="W287">
        <v>31950</v>
      </c>
      <c r="X287">
        <v>35500</v>
      </c>
      <c r="Y287">
        <v>38350</v>
      </c>
      <c r="Z287">
        <v>41200</v>
      </c>
      <c r="AA287">
        <v>45420</v>
      </c>
      <c r="AB287">
        <v>50560</v>
      </c>
      <c r="AC287">
        <v>66250</v>
      </c>
      <c r="AD287">
        <v>75700</v>
      </c>
      <c r="AE287">
        <v>85150</v>
      </c>
      <c r="AF287">
        <v>94600</v>
      </c>
      <c r="AG287">
        <v>102200</v>
      </c>
      <c r="AH287">
        <v>109750</v>
      </c>
      <c r="AI287">
        <v>117350</v>
      </c>
      <c r="AJ287">
        <v>124900</v>
      </c>
    </row>
    <row r="288" spans="1:36" x14ac:dyDescent="0.25">
      <c r="A288" t="s">
        <v>1390</v>
      </c>
      <c r="B288" t="s">
        <v>998</v>
      </c>
      <c r="C288" t="s">
        <v>371</v>
      </c>
      <c r="D288" t="s">
        <v>372</v>
      </c>
      <c r="E288" t="s">
        <v>38</v>
      </c>
      <c r="F288" t="s">
        <v>885</v>
      </c>
      <c r="G288" t="s">
        <v>886</v>
      </c>
      <c r="H288" t="s">
        <v>945</v>
      </c>
      <c r="I288" t="s">
        <v>946</v>
      </c>
      <c r="J288" t="s">
        <v>999</v>
      </c>
      <c r="K288">
        <v>1</v>
      </c>
      <c r="L288" s="59">
        <v>113900</v>
      </c>
      <c r="M288">
        <v>41450</v>
      </c>
      <c r="N288">
        <v>47350</v>
      </c>
      <c r="O288">
        <v>53250</v>
      </c>
      <c r="P288">
        <v>59150</v>
      </c>
      <c r="Q288">
        <v>63900</v>
      </c>
      <c r="R288">
        <v>68650</v>
      </c>
      <c r="S288">
        <v>73350</v>
      </c>
      <c r="T288">
        <v>78100</v>
      </c>
      <c r="U288">
        <v>24850</v>
      </c>
      <c r="V288">
        <v>28400</v>
      </c>
      <c r="W288">
        <v>31950</v>
      </c>
      <c r="X288">
        <v>35500</v>
      </c>
      <c r="Y288">
        <v>38350</v>
      </c>
      <c r="Z288">
        <v>41200</v>
      </c>
      <c r="AA288">
        <v>45420</v>
      </c>
      <c r="AB288">
        <v>50560</v>
      </c>
      <c r="AC288">
        <v>66250</v>
      </c>
      <c r="AD288">
        <v>75700</v>
      </c>
      <c r="AE288">
        <v>85150</v>
      </c>
      <c r="AF288">
        <v>94600</v>
      </c>
      <c r="AG288">
        <v>102200</v>
      </c>
      <c r="AH288">
        <v>109750</v>
      </c>
      <c r="AI288">
        <v>117350</v>
      </c>
      <c r="AJ288">
        <v>124900</v>
      </c>
    </row>
    <row r="289" spans="1:36" x14ac:dyDescent="0.25">
      <c r="A289" t="s">
        <v>1484</v>
      </c>
      <c r="B289" t="s">
        <v>1000</v>
      </c>
      <c r="C289" t="s">
        <v>371</v>
      </c>
      <c r="D289" t="s">
        <v>372</v>
      </c>
      <c r="E289" t="s">
        <v>38</v>
      </c>
      <c r="F289" t="s">
        <v>545</v>
      </c>
      <c r="G289" t="s">
        <v>546</v>
      </c>
      <c r="H289" t="s">
        <v>1001</v>
      </c>
      <c r="I289" t="s">
        <v>1002</v>
      </c>
      <c r="J289" t="s">
        <v>1003</v>
      </c>
      <c r="K289">
        <v>1</v>
      </c>
      <c r="L289" s="59">
        <v>149300</v>
      </c>
      <c r="M289">
        <v>51950</v>
      </c>
      <c r="N289">
        <v>59400</v>
      </c>
      <c r="O289">
        <v>66800</v>
      </c>
      <c r="P289">
        <v>74200</v>
      </c>
      <c r="Q289">
        <v>80150</v>
      </c>
      <c r="R289">
        <v>86100</v>
      </c>
      <c r="S289">
        <v>92050</v>
      </c>
      <c r="T289">
        <v>97950</v>
      </c>
      <c r="U289">
        <v>31150</v>
      </c>
      <c r="V289">
        <v>35600</v>
      </c>
      <c r="W289">
        <v>40050</v>
      </c>
      <c r="X289">
        <v>44500</v>
      </c>
      <c r="Y289">
        <v>48100</v>
      </c>
      <c r="Z289">
        <v>51650</v>
      </c>
      <c r="AA289">
        <v>55200</v>
      </c>
      <c r="AB289">
        <v>58750</v>
      </c>
      <c r="AC289">
        <v>82950</v>
      </c>
      <c r="AD289">
        <v>94800</v>
      </c>
      <c r="AE289">
        <v>106650</v>
      </c>
      <c r="AF289">
        <v>118450</v>
      </c>
      <c r="AG289">
        <v>127950</v>
      </c>
      <c r="AH289">
        <v>137450</v>
      </c>
      <c r="AI289">
        <v>146900</v>
      </c>
      <c r="AJ289">
        <v>156400</v>
      </c>
    </row>
    <row r="290" spans="1:36" x14ac:dyDescent="0.25">
      <c r="A290" t="s">
        <v>1485</v>
      </c>
      <c r="B290" t="s">
        <v>1004</v>
      </c>
      <c r="C290" t="s">
        <v>371</v>
      </c>
      <c r="D290" t="s">
        <v>372</v>
      </c>
      <c r="E290" t="s">
        <v>38</v>
      </c>
      <c r="F290" t="s">
        <v>545</v>
      </c>
      <c r="G290" t="s">
        <v>546</v>
      </c>
      <c r="H290" t="s">
        <v>1001</v>
      </c>
      <c r="I290" t="s">
        <v>1002</v>
      </c>
      <c r="J290" t="s">
        <v>1005</v>
      </c>
      <c r="K290">
        <v>1</v>
      </c>
      <c r="L290" s="59">
        <v>149300</v>
      </c>
      <c r="M290">
        <v>51950</v>
      </c>
      <c r="N290">
        <v>59400</v>
      </c>
      <c r="O290">
        <v>66800</v>
      </c>
      <c r="P290">
        <v>74200</v>
      </c>
      <c r="Q290">
        <v>80150</v>
      </c>
      <c r="R290">
        <v>86100</v>
      </c>
      <c r="S290">
        <v>92050</v>
      </c>
      <c r="T290">
        <v>97950</v>
      </c>
      <c r="U290">
        <v>31150</v>
      </c>
      <c r="V290">
        <v>35600</v>
      </c>
      <c r="W290">
        <v>40050</v>
      </c>
      <c r="X290">
        <v>44500</v>
      </c>
      <c r="Y290">
        <v>48100</v>
      </c>
      <c r="Z290">
        <v>51650</v>
      </c>
      <c r="AA290">
        <v>55200</v>
      </c>
      <c r="AB290">
        <v>58750</v>
      </c>
      <c r="AC290">
        <v>82950</v>
      </c>
      <c r="AD290">
        <v>94800</v>
      </c>
      <c r="AE290">
        <v>106650</v>
      </c>
      <c r="AF290">
        <v>118450</v>
      </c>
      <c r="AG290">
        <v>127950</v>
      </c>
      <c r="AH290">
        <v>137450</v>
      </c>
      <c r="AI290">
        <v>146900</v>
      </c>
      <c r="AJ290">
        <v>156400</v>
      </c>
    </row>
    <row r="291" spans="1:36" x14ac:dyDescent="0.25">
      <c r="A291" t="s">
        <v>1486</v>
      </c>
      <c r="B291" t="s">
        <v>1006</v>
      </c>
      <c r="C291" t="s">
        <v>371</v>
      </c>
      <c r="D291" t="s">
        <v>372</v>
      </c>
      <c r="E291" t="s">
        <v>38</v>
      </c>
      <c r="F291" t="s">
        <v>545</v>
      </c>
      <c r="G291" t="s">
        <v>546</v>
      </c>
      <c r="H291" t="s">
        <v>1001</v>
      </c>
      <c r="I291" t="s">
        <v>1002</v>
      </c>
      <c r="J291" t="s">
        <v>1007</v>
      </c>
      <c r="K291">
        <v>1</v>
      </c>
      <c r="L291" s="59">
        <v>149300</v>
      </c>
      <c r="M291">
        <v>51950</v>
      </c>
      <c r="N291">
        <v>59400</v>
      </c>
      <c r="O291">
        <v>66800</v>
      </c>
      <c r="P291">
        <v>74200</v>
      </c>
      <c r="Q291">
        <v>80150</v>
      </c>
      <c r="R291">
        <v>86100</v>
      </c>
      <c r="S291">
        <v>92050</v>
      </c>
      <c r="T291">
        <v>97950</v>
      </c>
      <c r="U291">
        <v>31150</v>
      </c>
      <c r="V291">
        <v>35600</v>
      </c>
      <c r="W291">
        <v>40050</v>
      </c>
      <c r="X291">
        <v>44500</v>
      </c>
      <c r="Y291">
        <v>48100</v>
      </c>
      <c r="Z291">
        <v>51650</v>
      </c>
      <c r="AA291">
        <v>55200</v>
      </c>
      <c r="AB291">
        <v>58750</v>
      </c>
      <c r="AC291">
        <v>82950</v>
      </c>
      <c r="AD291">
        <v>94800</v>
      </c>
      <c r="AE291">
        <v>106650</v>
      </c>
      <c r="AF291">
        <v>118450</v>
      </c>
      <c r="AG291">
        <v>127950</v>
      </c>
      <c r="AH291">
        <v>137450</v>
      </c>
      <c r="AI291">
        <v>146900</v>
      </c>
      <c r="AJ291">
        <v>156400</v>
      </c>
    </row>
    <row r="292" spans="1:36" x14ac:dyDescent="0.25">
      <c r="A292" t="s">
        <v>1152</v>
      </c>
      <c r="B292" t="s">
        <v>1008</v>
      </c>
      <c r="C292" t="s">
        <v>371</v>
      </c>
      <c r="D292" t="s">
        <v>372</v>
      </c>
      <c r="E292" t="s">
        <v>38</v>
      </c>
      <c r="F292" t="s">
        <v>545</v>
      </c>
      <c r="G292" t="s">
        <v>546</v>
      </c>
      <c r="H292" t="s">
        <v>1001</v>
      </c>
      <c r="I292" t="s">
        <v>1002</v>
      </c>
      <c r="J292" t="s">
        <v>1009</v>
      </c>
      <c r="K292">
        <v>1</v>
      </c>
      <c r="L292" s="59">
        <v>149300</v>
      </c>
      <c r="M292">
        <v>51950</v>
      </c>
      <c r="N292">
        <v>59400</v>
      </c>
      <c r="O292">
        <v>66800</v>
      </c>
      <c r="P292">
        <v>74200</v>
      </c>
      <c r="Q292">
        <v>80150</v>
      </c>
      <c r="R292">
        <v>86100</v>
      </c>
      <c r="S292">
        <v>92050</v>
      </c>
      <c r="T292">
        <v>97950</v>
      </c>
      <c r="U292">
        <v>31150</v>
      </c>
      <c r="V292">
        <v>35600</v>
      </c>
      <c r="W292">
        <v>40050</v>
      </c>
      <c r="X292">
        <v>44500</v>
      </c>
      <c r="Y292">
        <v>48100</v>
      </c>
      <c r="Z292">
        <v>51650</v>
      </c>
      <c r="AA292">
        <v>55200</v>
      </c>
      <c r="AB292">
        <v>58750</v>
      </c>
      <c r="AC292">
        <v>82950</v>
      </c>
      <c r="AD292">
        <v>94800</v>
      </c>
      <c r="AE292">
        <v>106650</v>
      </c>
      <c r="AF292">
        <v>118450</v>
      </c>
      <c r="AG292">
        <v>127950</v>
      </c>
      <c r="AH292">
        <v>137450</v>
      </c>
      <c r="AI292">
        <v>146900</v>
      </c>
      <c r="AJ292">
        <v>156400</v>
      </c>
    </row>
    <row r="293" spans="1:36" x14ac:dyDescent="0.25">
      <c r="A293" t="s">
        <v>1391</v>
      </c>
      <c r="B293" t="s">
        <v>1010</v>
      </c>
      <c r="C293" t="s">
        <v>371</v>
      </c>
      <c r="D293" t="s">
        <v>372</v>
      </c>
      <c r="E293" t="s">
        <v>38</v>
      </c>
      <c r="F293" t="s">
        <v>1011</v>
      </c>
      <c r="G293" t="s">
        <v>1012</v>
      </c>
      <c r="H293" t="s">
        <v>1013</v>
      </c>
      <c r="I293" t="s">
        <v>1014</v>
      </c>
      <c r="J293" t="s">
        <v>1015</v>
      </c>
      <c r="K293">
        <v>1</v>
      </c>
      <c r="L293" s="59">
        <v>104400</v>
      </c>
      <c r="M293">
        <v>37150</v>
      </c>
      <c r="N293">
        <v>42450</v>
      </c>
      <c r="O293">
        <v>47750</v>
      </c>
      <c r="P293">
        <v>53050</v>
      </c>
      <c r="Q293">
        <v>57300</v>
      </c>
      <c r="R293">
        <v>61550</v>
      </c>
      <c r="S293">
        <v>65800</v>
      </c>
      <c r="T293">
        <v>70050</v>
      </c>
      <c r="U293">
        <v>22300</v>
      </c>
      <c r="V293">
        <v>25500</v>
      </c>
      <c r="W293">
        <v>28700</v>
      </c>
      <c r="X293">
        <v>31850</v>
      </c>
      <c r="Y293">
        <v>35140</v>
      </c>
      <c r="Z293">
        <v>40280</v>
      </c>
      <c r="AA293">
        <v>45420</v>
      </c>
      <c r="AB293">
        <v>50560</v>
      </c>
      <c r="AC293">
        <v>59400</v>
      </c>
      <c r="AD293">
        <v>67900</v>
      </c>
      <c r="AE293">
        <v>76400</v>
      </c>
      <c r="AF293">
        <v>84850</v>
      </c>
      <c r="AG293">
        <v>91650</v>
      </c>
      <c r="AH293">
        <v>98450</v>
      </c>
      <c r="AI293">
        <v>105250</v>
      </c>
      <c r="AJ293">
        <v>112050</v>
      </c>
    </row>
    <row r="294" spans="1:36" x14ac:dyDescent="0.25">
      <c r="A294" t="s">
        <v>1392</v>
      </c>
      <c r="B294" t="s">
        <v>1016</v>
      </c>
      <c r="C294" t="s">
        <v>371</v>
      </c>
      <c r="D294" t="s">
        <v>372</v>
      </c>
      <c r="E294" t="s">
        <v>38</v>
      </c>
      <c r="F294" t="s">
        <v>1017</v>
      </c>
      <c r="G294" t="s">
        <v>1018</v>
      </c>
      <c r="H294" t="s">
        <v>1013</v>
      </c>
      <c r="I294" t="s">
        <v>1014</v>
      </c>
      <c r="J294" t="s">
        <v>1019</v>
      </c>
      <c r="K294">
        <v>1</v>
      </c>
      <c r="L294" s="59">
        <v>98800</v>
      </c>
      <c r="M294">
        <v>36200</v>
      </c>
      <c r="N294">
        <v>41400</v>
      </c>
      <c r="O294">
        <v>46550</v>
      </c>
      <c r="P294">
        <v>51700</v>
      </c>
      <c r="Q294">
        <v>55850</v>
      </c>
      <c r="R294">
        <v>60000</v>
      </c>
      <c r="S294">
        <v>64150</v>
      </c>
      <c r="T294">
        <v>68250</v>
      </c>
      <c r="U294">
        <v>21700</v>
      </c>
      <c r="V294">
        <v>24800</v>
      </c>
      <c r="W294">
        <v>27900</v>
      </c>
      <c r="X294">
        <v>31000</v>
      </c>
      <c r="Y294">
        <v>35140</v>
      </c>
      <c r="Z294">
        <v>40280</v>
      </c>
      <c r="AA294">
        <v>45420</v>
      </c>
      <c r="AB294">
        <v>50560</v>
      </c>
      <c r="AC294">
        <v>57900</v>
      </c>
      <c r="AD294">
        <v>66200</v>
      </c>
      <c r="AE294">
        <v>74450</v>
      </c>
      <c r="AF294">
        <v>82700</v>
      </c>
      <c r="AG294">
        <v>89350</v>
      </c>
      <c r="AH294">
        <v>95950</v>
      </c>
      <c r="AI294">
        <v>102550</v>
      </c>
      <c r="AJ294">
        <v>109200</v>
      </c>
    </row>
    <row r="295" spans="1:36" x14ac:dyDescent="0.25">
      <c r="A295" t="s">
        <v>1393</v>
      </c>
      <c r="B295" t="s">
        <v>1020</v>
      </c>
      <c r="C295" t="s">
        <v>371</v>
      </c>
      <c r="D295" t="s">
        <v>372</v>
      </c>
      <c r="E295" t="s">
        <v>38</v>
      </c>
      <c r="F295" t="s">
        <v>1021</v>
      </c>
      <c r="G295" t="s">
        <v>1022</v>
      </c>
      <c r="H295" t="s">
        <v>1013</v>
      </c>
      <c r="I295" t="s">
        <v>1014</v>
      </c>
      <c r="J295" t="s">
        <v>1023</v>
      </c>
      <c r="K295">
        <v>1</v>
      </c>
      <c r="L295" s="59">
        <v>122000</v>
      </c>
      <c r="M295">
        <v>40950</v>
      </c>
      <c r="N295">
        <v>46800</v>
      </c>
      <c r="O295">
        <v>52650</v>
      </c>
      <c r="P295">
        <v>58500</v>
      </c>
      <c r="Q295">
        <v>63200</v>
      </c>
      <c r="R295">
        <v>67900</v>
      </c>
      <c r="S295">
        <v>72550</v>
      </c>
      <c r="T295">
        <v>77250</v>
      </c>
      <c r="U295">
        <v>24600</v>
      </c>
      <c r="V295">
        <v>28100</v>
      </c>
      <c r="W295">
        <v>31600</v>
      </c>
      <c r="X295">
        <v>35100</v>
      </c>
      <c r="Y295">
        <v>37950</v>
      </c>
      <c r="Z295">
        <v>40750</v>
      </c>
      <c r="AA295">
        <v>45420</v>
      </c>
      <c r="AB295">
        <v>50560</v>
      </c>
      <c r="AC295">
        <v>65550</v>
      </c>
      <c r="AD295">
        <v>74900</v>
      </c>
      <c r="AE295">
        <v>84250</v>
      </c>
      <c r="AF295">
        <v>93600</v>
      </c>
      <c r="AG295">
        <v>101100</v>
      </c>
      <c r="AH295">
        <v>108600</v>
      </c>
      <c r="AI295">
        <v>116100</v>
      </c>
      <c r="AJ295">
        <v>123600</v>
      </c>
    </row>
    <row r="296" spans="1:36" x14ac:dyDescent="0.25">
      <c r="A296" t="s">
        <v>1394</v>
      </c>
      <c r="B296" t="s">
        <v>1024</v>
      </c>
      <c r="C296" t="s">
        <v>371</v>
      </c>
      <c r="D296" t="s">
        <v>372</v>
      </c>
      <c r="E296" t="s">
        <v>38</v>
      </c>
      <c r="F296" t="s">
        <v>1021</v>
      </c>
      <c r="G296" t="s">
        <v>1022</v>
      </c>
      <c r="H296" t="s">
        <v>1013</v>
      </c>
      <c r="I296" t="s">
        <v>1014</v>
      </c>
      <c r="J296" t="s">
        <v>1025</v>
      </c>
      <c r="K296">
        <v>1</v>
      </c>
      <c r="L296" s="59">
        <v>122000</v>
      </c>
      <c r="M296">
        <v>40950</v>
      </c>
      <c r="N296">
        <v>46800</v>
      </c>
      <c r="O296">
        <v>52650</v>
      </c>
      <c r="P296">
        <v>58500</v>
      </c>
      <c r="Q296">
        <v>63200</v>
      </c>
      <c r="R296">
        <v>67900</v>
      </c>
      <c r="S296">
        <v>72550</v>
      </c>
      <c r="T296">
        <v>77250</v>
      </c>
      <c r="U296">
        <v>24600</v>
      </c>
      <c r="V296">
        <v>28100</v>
      </c>
      <c r="W296">
        <v>31600</v>
      </c>
      <c r="X296">
        <v>35100</v>
      </c>
      <c r="Y296">
        <v>37950</v>
      </c>
      <c r="Z296">
        <v>40750</v>
      </c>
      <c r="AA296">
        <v>45420</v>
      </c>
      <c r="AB296">
        <v>50560</v>
      </c>
      <c r="AC296">
        <v>65550</v>
      </c>
      <c r="AD296">
        <v>74900</v>
      </c>
      <c r="AE296">
        <v>84250</v>
      </c>
      <c r="AF296">
        <v>93600</v>
      </c>
      <c r="AG296">
        <v>101100</v>
      </c>
      <c r="AH296">
        <v>108600</v>
      </c>
      <c r="AI296">
        <v>116100</v>
      </c>
      <c r="AJ296">
        <v>123600</v>
      </c>
    </row>
    <row r="297" spans="1:36" x14ac:dyDescent="0.25">
      <c r="A297" t="s">
        <v>1395</v>
      </c>
      <c r="B297" t="s">
        <v>1026</v>
      </c>
      <c r="C297" t="s">
        <v>371</v>
      </c>
      <c r="D297" t="s">
        <v>372</v>
      </c>
      <c r="E297" t="s">
        <v>38</v>
      </c>
      <c r="F297" t="s">
        <v>1027</v>
      </c>
      <c r="G297" t="s">
        <v>1028</v>
      </c>
      <c r="H297" t="s">
        <v>1013</v>
      </c>
      <c r="I297" t="s">
        <v>1014</v>
      </c>
      <c r="J297" t="s">
        <v>1029</v>
      </c>
      <c r="K297">
        <v>1</v>
      </c>
      <c r="L297" s="59">
        <v>147600</v>
      </c>
      <c r="M297">
        <v>48550</v>
      </c>
      <c r="N297">
        <v>55500</v>
      </c>
      <c r="O297">
        <v>62450</v>
      </c>
      <c r="P297">
        <v>69350</v>
      </c>
      <c r="Q297">
        <v>74900</v>
      </c>
      <c r="R297">
        <v>80450</v>
      </c>
      <c r="S297">
        <v>86000</v>
      </c>
      <c r="T297">
        <v>91550</v>
      </c>
      <c r="U297">
        <v>29150</v>
      </c>
      <c r="V297">
        <v>33300</v>
      </c>
      <c r="W297">
        <v>37450</v>
      </c>
      <c r="X297">
        <v>41600</v>
      </c>
      <c r="Y297">
        <v>44950</v>
      </c>
      <c r="Z297">
        <v>48300</v>
      </c>
      <c r="AA297">
        <v>51600</v>
      </c>
      <c r="AB297">
        <v>54950</v>
      </c>
      <c r="AC297">
        <v>66300</v>
      </c>
      <c r="AD297">
        <v>75750</v>
      </c>
      <c r="AE297">
        <v>85200</v>
      </c>
      <c r="AF297">
        <v>94650</v>
      </c>
      <c r="AG297">
        <v>102250</v>
      </c>
      <c r="AH297">
        <v>109800</v>
      </c>
      <c r="AI297">
        <v>117400</v>
      </c>
      <c r="AJ297">
        <v>124950</v>
      </c>
    </row>
    <row r="298" spans="1:36" x14ac:dyDescent="0.25">
      <c r="A298" t="s">
        <v>1396</v>
      </c>
      <c r="B298" t="s">
        <v>1030</v>
      </c>
      <c r="C298" t="s">
        <v>371</v>
      </c>
      <c r="D298" t="s">
        <v>372</v>
      </c>
      <c r="E298" t="s">
        <v>38</v>
      </c>
      <c r="F298" t="s">
        <v>1027</v>
      </c>
      <c r="G298" t="s">
        <v>1028</v>
      </c>
      <c r="H298" t="s">
        <v>1013</v>
      </c>
      <c r="I298" t="s">
        <v>1014</v>
      </c>
      <c r="J298" t="s">
        <v>1031</v>
      </c>
      <c r="K298">
        <v>1</v>
      </c>
      <c r="L298" s="59">
        <v>147600</v>
      </c>
      <c r="M298">
        <v>48550</v>
      </c>
      <c r="N298">
        <v>55500</v>
      </c>
      <c r="O298">
        <v>62450</v>
      </c>
      <c r="P298">
        <v>69350</v>
      </c>
      <c r="Q298">
        <v>74900</v>
      </c>
      <c r="R298">
        <v>80450</v>
      </c>
      <c r="S298">
        <v>86000</v>
      </c>
      <c r="T298">
        <v>91550</v>
      </c>
      <c r="U298">
        <v>29150</v>
      </c>
      <c r="V298">
        <v>33300</v>
      </c>
      <c r="W298">
        <v>37450</v>
      </c>
      <c r="X298">
        <v>41600</v>
      </c>
      <c r="Y298">
        <v>44950</v>
      </c>
      <c r="Z298">
        <v>48300</v>
      </c>
      <c r="AA298">
        <v>51600</v>
      </c>
      <c r="AB298">
        <v>54950</v>
      </c>
      <c r="AC298">
        <v>66300</v>
      </c>
      <c r="AD298">
        <v>75750</v>
      </c>
      <c r="AE298">
        <v>85200</v>
      </c>
      <c r="AF298">
        <v>94650</v>
      </c>
      <c r="AG298">
        <v>102250</v>
      </c>
      <c r="AH298">
        <v>109800</v>
      </c>
      <c r="AI298">
        <v>117400</v>
      </c>
      <c r="AJ298">
        <v>124950</v>
      </c>
    </row>
    <row r="299" spans="1:36" x14ac:dyDescent="0.25">
      <c r="A299" t="s">
        <v>1397</v>
      </c>
      <c r="B299" t="s">
        <v>1032</v>
      </c>
      <c r="C299" t="s">
        <v>371</v>
      </c>
      <c r="D299" t="s">
        <v>372</v>
      </c>
      <c r="E299" t="s">
        <v>38</v>
      </c>
      <c r="F299" t="s">
        <v>1027</v>
      </c>
      <c r="G299" t="s">
        <v>1028</v>
      </c>
      <c r="H299" t="s">
        <v>1013</v>
      </c>
      <c r="I299" t="s">
        <v>1014</v>
      </c>
      <c r="J299" t="s">
        <v>1033</v>
      </c>
      <c r="K299">
        <v>1</v>
      </c>
      <c r="L299" s="59">
        <v>147600</v>
      </c>
      <c r="M299">
        <v>48550</v>
      </c>
      <c r="N299">
        <v>55500</v>
      </c>
      <c r="O299">
        <v>62450</v>
      </c>
      <c r="P299">
        <v>69350</v>
      </c>
      <c r="Q299">
        <v>74900</v>
      </c>
      <c r="R299">
        <v>80450</v>
      </c>
      <c r="S299">
        <v>86000</v>
      </c>
      <c r="T299">
        <v>91550</v>
      </c>
      <c r="U299">
        <v>29150</v>
      </c>
      <c r="V299">
        <v>33300</v>
      </c>
      <c r="W299">
        <v>37450</v>
      </c>
      <c r="X299">
        <v>41600</v>
      </c>
      <c r="Y299">
        <v>44950</v>
      </c>
      <c r="Z299">
        <v>48300</v>
      </c>
      <c r="AA299">
        <v>51600</v>
      </c>
      <c r="AB299">
        <v>54950</v>
      </c>
      <c r="AC299">
        <v>66300</v>
      </c>
      <c r="AD299">
        <v>75750</v>
      </c>
      <c r="AE299">
        <v>85200</v>
      </c>
      <c r="AF299">
        <v>94650</v>
      </c>
      <c r="AG299">
        <v>102250</v>
      </c>
      <c r="AH299">
        <v>109800</v>
      </c>
      <c r="AI299">
        <v>117400</v>
      </c>
      <c r="AJ299">
        <v>124950</v>
      </c>
    </row>
    <row r="300" spans="1:36" x14ac:dyDescent="0.25">
      <c r="A300" t="s">
        <v>1398</v>
      </c>
      <c r="B300" t="s">
        <v>1034</v>
      </c>
      <c r="C300" t="s">
        <v>371</v>
      </c>
      <c r="D300" t="s">
        <v>372</v>
      </c>
      <c r="E300" t="s">
        <v>38</v>
      </c>
      <c r="F300" t="s">
        <v>1021</v>
      </c>
      <c r="G300" t="s">
        <v>1022</v>
      </c>
      <c r="H300" t="s">
        <v>1013</v>
      </c>
      <c r="I300" t="s">
        <v>1014</v>
      </c>
      <c r="J300" t="s">
        <v>1035</v>
      </c>
      <c r="K300">
        <v>1</v>
      </c>
      <c r="L300" s="59">
        <v>122000</v>
      </c>
      <c r="M300">
        <v>40950</v>
      </c>
      <c r="N300">
        <v>46800</v>
      </c>
      <c r="O300">
        <v>52650</v>
      </c>
      <c r="P300">
        <v>58500</v>
      </c>
      <c r="Q300">
        <v>63200</v>
      </c>
      <c r="R300">
        <v>67900</v>
      </c>
      <c r="S300">
        <v>72550</v>
      </c>
      <c r="T300">
        <v>77250</v>
      </c>
      <c r="U300">
        <v>24600</v>
      </c>
      <c r="V300">
        <v>28100</v>
      </c>
      <c r="W300">
        <v>31600</v>
      </c>
      <c r="X300">
        <v>35100</v>
      </c>
      <c r="Y300">
        <v>37950</v>
      </c>
      <c r="Z300">
        <v>40750</v>
      </c>
      <c r="AA300">
        <v>45420</v>
      </c>
      <c r="AB300">
        <v>50560</v>
      </c>
      <c r="AC300">
        <v>65550</v>
      </c>
      <c r="AD300">
        <v>74900</v>
      </c>
      <c r="AE300">
        <v>84250</v>
      </c>
      <c r="AF300">
        <v>93600</v>
      </c>
      <c r="AG300">
        <v>101100</v>
      </c>
      <c r="AH300">
        <v>108600</v>
      </c>
      <c r="AI300">
        <v>116100</v>
      </c>
      <c r="AJ300">
        <v>123600</v>
      </c>
    </row>
    <row r="301" spans="1:36" x14ac:dyDescent="0.25">
      <c r="A301" t="s">
        <v>1399</v>
      </c>
      <c r="B301" t="s">
        <v>1036</v>
      </c>
      <c r="C301" t="s">
        <v>371</v>
      </c>
      <c r="D301" t="s">
        <v>372</v>
      </c>
      <c r="E301" t="s">
        <v>38</v>
      </c>
      <c r="F301" t="s">
        <v>1021</v>
      </c>
      <c r="G301" t="s">
        <v>1022</v>
      </c>
      <c r="H301" t="s">
        <v>1013</v>
      </c>
      <c r="I301" t="s">
        <v>1014</v>
      </c>
      <c r="J301" t="s">
        <v>1037</v>
      </c>
      <c r="K301">
        <v>1</v>
      </c>
      <c r="L301" s="59">
        <v>122000</v>
      </c>
      <c r="M301">
        <v>40950</v>
      </c>
      <c r="N301">
        <v>46800</v>
      </c>
      <c r="O301">
        <v>52650</v>
      </c>
      <c r="P301">
        <v>58500</v>
      </c>
      <c r="Q301">
        <v>63200</v>
      </c>
      <c r="R301">
        <v>67900</v>
      </c>
      <c r="S301">
        <v>72550</v>
      </c>
      <c r="T301">
        <v>77250</v>
      </c>
      <c r="U301">
        <v>24600</v>
      </c>
      <c r="V301">
        <v>28100</v>
      </c>
      <c r="W301">
        <v>31600</v>
      </c>
      <c r="X301">
        <v>35100</v>
      </c>
      <c r="Y301">
        <v>37950</v>
      </c>
      <c r="Z301">
        <v>40750</v>
      </c>
      <c r="AA301">
        <v>45420</v>
      </c>
      <c r="AB301">
        <v>50560</v>
      </c>
      <c r="AC301">
        <v>65550</v>
      </c>
      <c r="AD301">
        <v>74900</v>
      </c>
      <c r="AE301">
        <v>84250</v>
      </c>
      <c r="AF301">
        <v>93600</v>
      </c>
      <c r="AG301">
        <v>101100</v>
      </c>
      <c r="AH301">
        <v>108600</v>
      </c>
      <c r="AI301">
        <v>116100</v>
      </c>
      <c r="AJ301">
        <v>123600</v>
      </c>
    </row>
    <row r="302" spans="1:36" x14ac:dyDescent="0.25">
      <c r="A302" t="s">
        <v>1400</v>
      </c>
      <c r="B302" t="s">
        <v>1038</v>
      </c>
      <c r="C302" t="s">
        <v>371</v>
      </c>
      <c r="D302" t="s">
        <v>372</v>
      </c>
      <c r="E302" t="s">
        <v>38</v>
      </c>
      <c r="F302" t="s">
        <v>1021</v>
      </c>
      <c r="G302" t="s">
        <v>1022</v>
      </c>
      <c r="H302" t="s">
        <v>1013</v>
      </c>
      <c r="I302" t="s">
        <v>1014</v>
      </c>
      <c r="J302" t="s">
        <v>1039</v>
      </c>
      <c r="K302">
        <v>1</v>
      </c>
      <c r="L302" s="59">
        <v>122000</v>
      </c>
      <c r="M302">
        <v>40950</v>
      </c>
      <c r="N302">
        <v>46800</v>
      </c>
      <c r="O302">
        <v>52650</v>
      </c>
      <c r="P302">
        <v>58500</v>
      </c>
      <c r="Q302">
        <v>63200</v>
      </c>
      <c r="R302">
        <v>67900</v>
      </c>
      <c r="S302">
        <v>72550</v>
      </c>
      <c r="T302">
        <v>77250</v>
      </c>
      <c r="U302">
        <v>24600</v>
      </c>
      <c r="V302">
        <v>28100</v>
      </c>
      <c r="W302">
        <v>31600</v>
      </c>
      <c r="X302">
        <v>35100</v>
      </c>
      <c r="Y302">
        <v>37950</v>
      </c>
      <c r="Z302">
        <v>40750</v>
      </c>
      <c r="AA302">
        <v>45420</v>
      </c>
      <c r="AB302">
        <v>50560</v>
      </c>
      <c r="AC302">
        <v>65550</v>
      </c>
      <c r="AD302">
        <v>74900</v>
      </c>
      <c r="AE302">
        <v>84250</v>
      </c>
      <c r="AF302">
        <v>93600</v>
      </c>
      <c r="AG302">
        <v>101100</v>
      </c>
      <c r="AH302">
        <v>108600</v>
      </c>
      <c r="AI302">
        <v>116100</v>
      </c>
      <c r="AJ302">
        <v>123600</v>
      </c>
    </row>
    <row r="303" spans="1:36" x14ac:dyDescent="0.25">
      <c r="A303" t="s">
        <v>1401</v>
      </c>
      <c r="B303" t="s">
        <v>1040</v>
      </c>
      <c r="C303" t="s">
        <v>371</v>
      </c>
      <c r="D303" t="s">
        <v>372</v>
      </c>
      <c r="E303" t="s">
        <v>38</v>
      </c>
      <c r="F303" t="s">
        <v>1021</v>
      </c>
      <c r="G303" t="s">
        <v>1022</v>
      </c>
      <c r="H303" t="s">
        <v>1013</v>
      </c>
      <c r="I303" t="s">
        <v>1014</v>
      </c>
      <c r="J303" t="s">
        <v>1041</v>
      </c>
      <c r="K303">
        <v>1</v>
      </c>
      <c r="L303" s="59">
        <v>122000</v>
      </c>
      <c r="M303">
        <v>40950</v>
      </c>
      <c r="N303">
        <v>46800</v>
      </c>
      <c r="O303">
        <v>52650</v>
      </c>
      <c r="P303">
        <v>58500</v>
      </c>
      <c r="Q303">
        <v>63200</v>
      </c>
      <c r="R303">
        <v>67900</v>
      </c>
      <c r="S303">
        <v>72550</v>
      </c>
      <c r="T303">
        <v>77250</v>
      </c>
      <c r="U303">
        <v>24600</v>
      </c>
      <c r="V303">
        <v>28100</v>
      </c>
      <c r="W303">
        <v>31600</v>
      </c>
      <c r="X303">
        <v>35100</v>
      </c>
      <c r="Y303">
        <v>37950</v>
      </c>
      <c r="Z303">
        <v>40750</v>
      </c>
      <c r="AA303">
        <v>45420</v>
      </c>
      <c r="AB303">
        <v>50560</v>
      </c>
      <c r="AC303">
        <v>65550</v>
      </c>
      <c r="AD303">
        <v>74900</v>
      </c>
      <c r="AE303">
        <v>84250</v>
      </c>
      <c r="AF303">
        <v>93600</v>
      </c>
      <c r="AG303">
        <v>101100</v>
      </c>
      <c r="AH303">
        <v>108600</v>
      </c>
      <c r="AI303">
        <v>116100</v>
      </c>
      <c r="AJ303">
        <v>123600</v>
      </c>
    </row>
    <row r="304" spans="1:36" x14ac:dyDescent="0.25">
      <c r="A304" t="s">
        <v>1402</v>
      </c>
      <c r="B304" t="s">
        <v>1042</v>
      </c>
      <c r="C304" t="s">
        <v>371</v>
      </c>
      <c r="D304" t="s">
        <v>372</v>
      </c>
      <c r="E304" t="s">
        <v>38</v>
      </c>
      <c r="F304" t="s">
        <v>1021</v>
      </c>
      <c r="G304" t="s">
        <v>1022</v>
      </c>
      <c r="H304" t="s">
        <v>1013</v>
      </c>
      <c r="I304" t="s">
        <v>1014</v>
      </c>
      <c r="J304" t="s">
        <v>1043</v>
      </c>
      <c r="K304">
        <v>1</v>
      </c>
      <c r="L304" s="59">
        <v>122000</v>
      </c>
      <c r="M304">
        <v>40950</v>
      </c>
      <c r="N304">
        <v>46800</v>
      </c>
      <c r="O304">
        <v>52650</v>
      </c>
      <c r="P304">
        <v>58500</v>
      </c>
      <c r="Q304">
        <v>63200</v>
      </c>
      <c r="R304">
        <v>67900</v>
      </c>
      <c r="S304">
        <v>72550</v>
      </c>
      <c r="T304">
        <v>77250</v>
      </c>
      <c r="U304">
        <v>24600</v>
      </c>
      <c r="V304">
        <v>28100</v>
      </c>
      <c r="W304">
        <v>31600</v>
      </c>
      <c r="X304">
        <v>35100</v>
      </c>
      <c r="Y304">
        <v>37950</v>
      </c>
      <c r="Z304">
        <v>40750</v>
      </c>
      <c r="AA304">
        <v>45420</v>
      </c>
      <c r="AB304">
        <v>50560</v>
      </c>
      <c r="AC304">
        <v>65550</v>
      </c>
      <c r="AD304">
        <v>74900</v>
      </c>
      <c r="AE304">
        <v>84250</v>
      </c>
      <c r="AF304">
        <v>93600</v>
      </c>
      <c r="AG304">
        <v>101100</v>
      </c>
      <c r="AH304">
        <v>108600</v>
      </c>
      <c r="AI304">
        <v>116100</v>
      </c>
      <c r="AJ304">
        <v>123600</v>
      </c>
    </row>
    <row r="305" spans="1:36" x14ac:dyDescent="0.25">
      <c r="A305" t="s">
        <v>1403</v>
      </c>
      <c r="B305" t="s">
        <v>1044</v>
      </c>
      <c r="C305" t="s">
        <v>371</v>
      </c>
      <c r="D305" t="s">
        <v>372</v>
      </c>
      <c r="E305" t="s">
        <v>38</v>
      </c>
      <c r="F305" t="s">
        <v>1021</v>
      </c>
      <c r="G305" t="s">
        <v>1022</v>
      </c>
      <c r="H305" t="s">
        <v>1013</v>
      </c>
      <c r="I305" t="s">
        <v>1014</v>
      </c>
      <c r="J305" t="s">
        <v>1045</v>
      </c>
      <c r="K305">
        <v>1</v>
      </c>
      <c r="L305" s="59">
        <v>122000</v>
      </c>
      <c r="M305">
        <v>40950</v>
      </c>
      <c r="N305">
        <v>46800</v>
      </c>
      <c r="O305">
        <v>52650</v>
      </c>
      <c r="P305">
        <v>58500</v>
      </c>
      <c r="Q305">
        <v>63200</v>
      </c>
      <c r="R305">
        <v>67900</v>
      </c>
      <c r="S305">
        <v>72550</v>
      </c>
      <c r="T305">
        <v>77250</v>
      </c>
      <c r="U305">
        <v>24600</v>
      </c>
      <c r="V305">
        <v>28100</v>
      </c>
      <c r="W305">
        <v>31600</v>
      </c>
      <c r="X305">
        <v>35100</v>
      </c>
      <c r="Y305">
        <v>37950</v>
      </c>
      <c r="Z305">
        <v>40750</v>
      </c>
      <c r="AA305">
        <v>45420</v>
      </c>
      <c r="AB305">
        <v>50560</v>
      </c>
      <c r="AC305">
        <v>65550</v>
      </c>
      <c r="AD305">
        <v>74900</v>
      </c>
      <c r="AE305">
        <v>84250</v>
      </c>
      <c r="AF305">
        <v>93600</v>
      </c>
      <c r="AG305">
        <v>101100</v>
      </c>
      <c r="AH305">
        <v>108600</v>
      </c>
      <c r="AI305">
        <v>116100</v>
      </c>
      <c r="AJ305">
        <v>123600</v>
      </c>
    </row>
    <row r="306" spans="1:36" x14ac:dyDescent="0.25">
      <c r="A306" t="s">
        <v>1404</v>
      </c>
      <c r="B306" t="s">
        <v>1046</v>
      </c>
      <c r="C306" t="s">
        <v>371</v>
      </c>
      <c r="D306" t="s">
        <v>372</v>
      </c>
      <c r="E306" t="s">
        <v>38</v>
      </c>
      <c r="F306" t="s">
        <v>1021</v>
      </c>
      <c r="G306" t="s">
        <v>1022</v>
      </c>
      <c r="H306" t="s">
        <v>1013</v>
      </c>
      <c r="I306" t="s">
        <v>1014</v>
      </c>
      <c r="J306" t="s">
        <v>1047</v>
      </c>
      <c r="K306">
        <v>1</v>
      </c>
      <c r="L306" s="59">
        <v>122000</v>
      </c>
      <c r="M306">
        <v>40950</v>
      </c>
      <c r="N306">
        <v>46800</v>
      </c>
      <c r="O306">
        <v>52650</v>
      </c>
      <c r="P306">
        <v>58500</v>
      </c>
      <c r="Q306">
        <v>63200</v>
      </c>
      <c r="R306">
        <v>67900</v>
      </c>
      <c r="S306">
        <v>72550</v>
      </c>
      <c r="T306">
        <v>77250</v>
      </c>
      <c r="U306">
        <v>24600</v>
      </c>
      <c r="V306">
        <v>28100</v>
      </c>
      <c r="W306">
        <v>31600</v>
      </c>
      <c r="X306">
        <v>35100</v>
      </c>
      <c r="Y306">
        <v>37950</v>
      </c>
      <c r="Z306">
        <v>40750</v>
      </c>
      <c r="AA306">
        <v>45420</v>
      </c>
      <c r="AB306">
        <v>50560</v>
      </c>
      <c r="AC306">
        <v>65550</v>
      </c>
      <c r="AD306">
        <v>74900</v>
      </c>
      <c r="AE306">
        <v>84250</v>
      </c>
      <c r="AF306">
        <v>93600</v>
      </c>
      <c r="AG306">
        <v>101100</v>
      </c>
      <c r="AH306">
        <v>108600</v>
      </c>
      <c r="AI306">
        <v>116100</v>
      </c>
      <c r="AJ306">
        <v>123600</v>
      </c>
    </row>
    <row r="307" spans="1:36" x14ac:dyDescent="0.25">
      <c r="A307" t="s">
        <v>1487</v>
      </c>
      <c r="B307" t="s">
        <v>1048</v>
      </c>
      <c r="C307" t="s">
        <v>371</v>
      </c>
      <c r="D307" t="s">
        <v>372</v>
      </c>
      <c r="E307" t="s">
        <v>38</v>
      </c>
      <c r="F307" t="s">
        <v>1011</v>
      </c>
      <c r="G307" t="s">
        <v>1012</v>
      </c>
      <c r="H307" t="s">
        <v>1013</v>
      </c>
      <c r="I307" t="s">
        <v>1014</v>
      </c>
      <c r="J307" t="s">
        <v>1049</v>
      </c>
      <c r="K307">
        <v>1</v>
      </c>
      <c r="L307" s="59">
        <v>104400</v>
      </c>
      <c r="M307">
        <v>37150</v>
      </c>
      <c r="N307">
        <v>42450</v>
      </c>
      <c r="O307">
        <v>47750</v>
      </c>
      <c r="P307">
        <v>53050</v>
      </c>
      <c r="Q307">
        <v>57300</v>
      </c>
      <c r="R307">
        <v>61550</v>
      </c>
      <c r="S307">
        <v>65800</v>
      </c>
      <c r="T307">
        <v>70050</v>
      </c>
      <c r="U307">
        <v>22300</v>
      </c>
      <c r="V307">
        <v>25500</v>
      </c>
      <c r="W307">
        <v>28700</v>
      </c>
      <c r="X307">
        <v>31850</v>
      </c>
      <c r="Y307">
        <v>35140</v>
      </c>
      <c r="Z307">
        <v>40280</v>
      </c>
      <c r="AA307">
        <v>45420</v>
      </c>
      <c r="AB307">
        <v>50560</v>
      </c>
      <c r="AC307">
        <v>59400</v>
      </c>
      <c r="AD307">
        <v>67900</v>
      </c>
      <c r="AE307">
        <v>76400</v>
      </c>
      <c r="AF307">
        <v>84850</v>
      </c>
      <c r="AG307">
        <v>91650</v>
      </c>
      <c r="AH307">
        <v>98450</v>
      </c>
      <c r="AI307">
        <v>105250</v>
      </c>
      <c r="AJ307">
        <v>112050</v>
      </c>
    </row>
    <row r="308" spans="1:36" x14ac:dyDescent="0.25">
      <c r="A308" t="s">
        <v>1488</v>
      </c>
      <c r="B308" t="s">
        <v>1050</v>
      </c>
      <c r="C308" t="s">
        <v>371</v>
      </c>
      <c r="D308" t="s">
        <v>372</v>
      </c>
      <c r="E308" t="s">
        <v>38</v>
      </c>
      <c r="F308" t="s">
        <v>1011</v>
      </c>
      <c r="G308" t="s">
        <v>1012</v>
      </c>
      <c r="H308" t="s">
        <v>1013</v>
      </c>
      <c r="I308" t="s">
        <v>1014</v>
      </c>
      <c r="J308" t="s">
        <v>1051</v>
      </c>
      <c r="K308">
        <v>1</v>
      </c>
      <c r="L308" s="59">
        <v>104400</v>
      </c>
      <c r="M308">
        <v>37150</v>
      </c>
      <c r="N308">
        <v>42450</v>
      </c>
      <c r="O308">
        <v>47750</v>
      </c>
      <c r="P308">
        <v>53050</v>
      </c>
      <c r="Q308">
        <v>57300</v>
      </c>
      <c r="R308">
        <v>61550</v>
      </c>
      <c r="S308">
        <v>65800</v>
      </c>
      <c r="T308">
        <v>70050</v>
      </c>
      <c r="U308">
        <v>22300</v>
      </c>
      <c r="V308">
        <v>25500</v>
      </c>
      <c r="W308">
        <v>28700</v>
      </c>
      <c r="X308">
        <v>31850</v>
      </c>
      <c r="Y308">
        <v>35140</v>
      </c>
      <c r="Z308">
        <v>40280</v>
      </c>
      <c r="AA308">
        <v>45420</v>
      </c>
      <c r="AB308">
        <v>50560</v>
      </c>
      <c r="AC308">
        <v>59400</v>
      </c>
      <c r="AD308">
        <v>67900</v>
      </c>
      <c r="AE308">
        <v>76400</v>
      </c>
      <c r="AF308">
        <v>84850</v>
      </c>
      <c r="AG308">
        <v>91650</v>
      </c>
      <c r="AH308">
        <v>98450</v>
      </c>
      <c r="AI308">
        <v>105250</v>
      </c>
      <c r="AJ308">
        <v>112050</v>
      </c>
    </row>
    <row r="309" spans="1:36" x14ac:dyDescent="0.25">
      <c r="A309" t="s">
        <v>1405</v>
      </c>
      <c r="B309" t="s">
        <v>1052</v>
      </c>
      <c r="C309" t="s">
        <v>371</v>
      </c>
      <c r="D309" t="s">
        <v>372</v>
      </c>
      <c r="E309" t="s">
        <v>38</v>
      </c>
      <c r="F309" t="s">
        <v>1021</v>
      </c>
      <c r="G309" t="s">
        <v>1022</v>
      </c>
      <c r="H309" t="s">
        <v>1013</v>
      </c>
      <c r="I309" t="s">
        <v>1014</v>
      </c>
      <c r="J309" t="s">
        <v>1053</v>
      </c>
      <c r="K309">
        <v>1</v>
      </c>
      <c r="L309" s="59">
        <v>122000</v>
      </c>
      <c r="M309">
        <v>40950</v>
      </c>
      <c r="N309">
        <v>46800</v>
      </c>
      <c r="O309">
        <v>52650</v>
      </c>
      <c r="P309">
        <v>58500</v>
      </c>
      <c r="Q309">
        <v>63200</v>
      </c>
      <c r="R309">
        <v>67900</v>
      </c>
      <c r="S309">
        <v>72550</v>
      </c>
      <c r="T309">
        <v>77250</v>
      </c>
      <c r="U309">
        <v>24600</v>
      </c>
      <c r="V309">
        <v>28100</v>
      </c>
      <c r="W309">
        <v>31600</v>
      </c>
      <c r="X309">
        <v>35100</v>
      </c>
      <c r="Y309">
        <v>37950</v>
      </c>
      <c r="Z309">
        <v>40750</v>
      </c>
      <c r="AA309">
        <v>45420</v>
      </c>
      <c r="AB309">
        <v>50560</v>
      </c>
      <c r="AC309">
        <v>65550</v>
      </c>
      <c r="AD309">
        <v>74900</v>
      </c>
      <c r="AE309">
        <v>84250</v>
      </c>
      <c r="AF309">
        <v>93600</v>
      </c>
      <c r="AG309">
        <v>101100</v>
      </c>
      <c r="AH309">
        <v>108600</v>
      </c>
      <c r="AI309">
        <v>116100</v>
      </c>
      <c r="AJ309">
        <v>123600</v>
      </c>
    </row>
    <row r="310" spans="1:36" x14ac:dyDescent="0.25">
      <c r="A310" t="s">
        <v>1406</v>
      </c>
      <c r="B310" t="s">
        <v>1054</v>
      </c>
      <c r="C310" t="s">
        <v>371</v>
      </c>
      <c r="D310" t="s">
        <v>372</v>
      </c>
      <c r="E310" t="s">
        <v>38</v>
      </c>
      <c r="F310" t="s">
        <v>1017</v>
      </c>
      <c r="G310" t="s">
        <v>1018</v>
      </c>
      <c r="H310" t="s">
        <v>1013</v>
      </c>
      <c r="I310" t="s">
        <v>1014</v>
      </c>
      <c r="J310" t="s">
        <v>1055</v>
      </c>
      <c r="K310">
        <v>1</v>
      </c>
      <c r="L310" s="59">
        <v>98800</v>
      </c>
      <c r="M310">
        <v>36200</v>
      </c>
      <c r="N310">
        <v>41400</v>
      </c>
      <c r="O310">
        <v>46550</v>
      </c>
      <c r="P310">
        <v>51700</v>
      </c>
      <c r="Q310">
        <v>55850</v>
      </c>
      <c r="R310">
        <v>60000</v>
      </c>
      <c r="S310">
        <v>64150</v>
      </c>
      <c r="T310">
        <v>68250</v>
      </c>
      <c r="U310">
        <v>21700</v>
      </c>
      <c r="V310">
        <v>24800</v>
      </c>
      <c r="W310">
        <v>27900</v>
      </c>
      <c r="X310">
        <v>31000</v>
      </c>
      <c r="Y310">
        <v>35140</v>
      </c>
      <c r="Z310">
        <v>40280</v>
      </c>
      <c r="AA310">
        <v>45420</v>
      </c>
      <c r="AB310">
        <v>50560</v>
      </c>
      <c r="AC310">
        <v>57900</v>
      </c>
      <c r="AD310">
        <v>66200</v>
      </c>
      <c r="AE310">
        <v>74450</v>
      </c>
      <c r="AF310">
        <v>82700</v>
      </c>
      <c r="AG310">
        <v>89350</v>
      </c>
      <c r="AH310">
        <v>95950</v>
      </c>
      <c r="AI310">
        <v>102550</v>
      </c>
      <c r="AJ310">
        <v>109200</v>
      </c>
    </row>
    <row r="311" spans="1:36" x14ac:dyDescent="0.25">
      <c r="A311" t="s">
        <v>1407</v>
      </c>
      <c r="B311" t="s">
        <v>1056</v>
      </c>
      <c r="C311" t="s">
        <v>371</v>
      </c>
      <c r="D311" t="s">
        <v>372</v>
      </c>
      <c r="E311" t="s">
        <v>38</v>
      </c>
      <c r="F311" t="s">
        <v>1027</v>
      </c>
      <c r="G311" t="s">
        <v>1028</v>
      </c>
      <c r="H311" t="s">
        <v>1013</v>
      </c>
      <c r="I311" t="s">
        <v>1014</v>
      </c>
      <c r="J311" t="s">
        <v>1057</v>
      </c>
      <c r="K311">
        <v>1</v>
      </c>
      <c r="L311" s="59">
        <v>147600</v>
      </c>
      <c r="M311">
        <v>48550</v>
      </c>
      <c r="N311">
        <v>55500</v>
      </c>
      <c r="O311">
        <v>62450</v>
      </c>
      <c r="P311">
        <v>69350</v>
      </c>
      <c r="Q311">
        <v>74900</v>
      </c>
      <c r="R311">
        <v>80450</v>
      </c>
      <c r="S311">
        <v>86000</v>
      </c>
      <c r="T311">
        <v>91550</v>
      </c>
      <c r="U311">
        <v>29150</v>
      </c>
      <c r="V311">
        <v>33300</v>
      </c>
      <c r="W311">
        <v>37450</v>
      </c>
      <c r="X311">
        <v>41600</v>
      </c>
      <c r="Y311">
        <v>44950</v>
      </c>
      <c r="Z311">
        <v>48300</v>
      </c>
      <c r="AA311">
        <v>51600</v>
      </c>
      <c r="AB311">
        <v>54950</v>
      </c>
      <c r="AC311">
        <v>66300</v>
      </c>
      <c r="AD311">
        <v>75750</v>
      </c>
      <c r="AE311">
        <v>85200</v>
      </c>
      <c r="AF311">
        <v>94650</v>
      </c>
      <c r="AG311">
        <v>102250</v>
      </c>
      <c r="AH311">
        <v>109800</v>
      </c>
      <c r="AI311">
        <v>117400</v>
      </c>
      <c r="AJ311">
        <v>124950</v>
      </c>
    </row>
    <row r="312" spans="1:36" x14ac:dyDescent="0.25">
      <c r="A312" t="s">
        <v>1408</v>
      </c>
      <c r="B312" t="s">
        <v>1058</v>
      </c>
      <c r="C312" t="s">
        <v>371</v>
      </c>
      <c r="D312" t="s">
        <v>372</v>
      </c>
      <c r="E312" t="s">
        <v>38</v>
      </c>
      <c r="F312" t="s">
        <v>1021</v>
      </c>
      <c r="G312" t="s">
        <v>1022</v>
      </c>
      <c r="H312" t="s">
        <v>1013</v>
      </c>
      <c r="I312" t="s">
        <v>1014</v>
      </c>
      <c r="J312" t="s">
        <v>1059</v>
      </c>
      <c r="K312">
        <v>1</v>
      </c>
      <c r="L312" s="59">
        <v>122000</v>
      </c>
      <c r="M312">
        <v>40950</v>
      </c>
      <c r="N312">
        <v>46800</v>
      </c>
      <c r="O312">
        <v>52650</v>
      </c>
      <c r="P312">
        <v>58500</v>
      </c>
      <c r="Q312">
        <v>63200</v>
      </c>
      <c r="R312">
        <v>67900</v>
      </c>
      <c r="S312">
        <v>72550</v>
      </c>
      <c r="T312">
        <v>77250</v>
      </c>
      <c r="U312">
        <v>24600</v>
      </c>
      <c r="V312">
        <v>28100</v>
      </c>
      <c r="W312">
        <v>31600</v>
      </c>
      <c r="X312">
        <v>35100</v>
      </c>
      <c r="Y312">
        <v>37950</v>
      </c>
      <c r="Z312">
        <v>40750</v>
      </c>
      <c r="AA312">
        <v>45420</v>
      </c>
      <c r="AB312">
        <v>50560</v>
      </c>
      <c r="AC312">
        <v>65550</v>
      </c>
      <c r="AD312">
        <v>74900</v>
      </c>
      <c r="AE312">
        <v>84250</v>
      </c>
      <c r="AF312">
        <v>93600</v>
      </c>
      <c r="AG312">
        <v>101100</v>
      </c>
      <c r="AH312">
        <v>108600</v>
      </c>
      <c r="AI312">
        <v>116100</v>
      </c>
      <c r="AJ312">
        <v>123600</v>
      </c>
    </row>
    <row r="313" spans="1:36" x14ac:dyDescent="0.25">
      <c r="A313" t="s">
        <v>1409</v>
      </c>
      <c r="B313" t="s">
        <v>1060</v>
      </c>
      <c r="C313" t="s">
        <v>371</v>
      </c>
      <c r="D313" t="s">
        <v>372</v>
      </c>
      <c r="E313" t="s">
        <v>38</v>
      </c>
      <c r="F313" t="s">
        <v>1027</v>
      </c>
      <c r="G313" t="s">
        <v>1028</v>
      </c>
      <c r="H313" t="s">
        <v>1013</v>
      </c>
      <c r="I313" t="s">
        <v>1014</v>
      </c>
      <c r="J313" t="s">
        <v>1061</v>
      </c>
      <c r="K313">
        <v>1</v>
      </c>
      <c r="L313" s="59">
        <v>147600</v>
      </c>
      <c r="M313">
        <v>48550</v>
      </c>
      <c r="N313">
        <v>55500</v>
      </c>
      <c r="O313">
        <v>62450</v>
      </c>
      <c r="P313">
        <v>69350</v>
      </c>
      <c r="Q313">
        <v>74900</v>
      </c>
      <c r="R313">
        <v>80450</v>
      </c>
      <c r="S313">
        <v>86000</v>
      </c>
      <c r="T313">
        <v>91550</v>
      </c>
      <c r="U313">
        <v>29150</v>
      </c>
      <c r="V313">
        <v>33300</v>
      </c>
      <c r="W313">
        <v>37450</v>
      </c>
      <c r="X313">
        <v>41600</v>
      </c>
      <c r="Y313">
        <v>44950</v>
      </c>
      <c r="Z313">
        <v>48300</v>
      </c>
      <c r="AA313">
        <v>51600</v>
      </c>
      <c r="AB313">
        <v>54950</v>
      </c>
      <c r="AC313">
        <v>66300</v>
      </c>
      <c r="AD313">
        <v>75750</v>
      </c>
      <c r="AE313">
        <v>85200</v>
      </c>
      <c r="AF313">
        <v>94650</v>
      </c>
      <c r="AG313">
        <v>102250</v>
      </c>
      <c r="AH313">
        <v>109800</v>
      </c>
      <c r="AI313">
        <v>117400</v>
      </c>
      <c r="AJ313">
        <v>124950</v>
      </c>
    </row>
    <row r="314" spans="1:36" x14ac:dyDescent="0.25">
      <c r="A314" t="s">
        <v>1410</v>
      </c>
      <c r="B314" t="s">
        <v>1062</v>
      </c>
      <c r="C314" t="s">
        <v>371</v>
      </c>
      <c r="D314" t="s">
        <v>372</v>
      </c>
      <c r="E314" t="s">
        <v>38</v>
      </c>
      <c r="F314" t="s">
        <v>1017</v>
      </c>
      <c r="G314" t="s">
        <v>1018</v>
      </c>
      <c r="H314" t="s">
        <v>1013</v>
      </c>
      <c r="I314" t="s">
        <v>1014</v>
      </c>
      <c r="J314" t="s">
        <v>1063</v>
      </c>
      <c r="K314">
        <v>1</v>
      </c>
      <c r="L314" s="59">
        <v>98800</v>
      </c>
      <c r="M314">
        <v>36200</v>
      </c>
      <c r="N314">
        <v>41400</v>
      </c>
      <c r="O314">
        <v>46550</v>
      </c>
      <c r="P314">
        <v>51700</v>
      </c>
      <c r="Q314">
        <v>55850</v>
      </c>
      <c r="R314">
        <v>60000</v>
      </c>
      <c r="S314">
        <v>64150</v>
      </c>
      <c r="T314">
        <v>68250</v>
      </c>
      <c r="U314">
        <v>21700</v>
      </c>
      <c r="V314">
        <v>24800</v>
      </c>
      <c r="W314">
        <v>27900</v>
      </c>
      <c r="X314">
        <v>31000</v>
      </c>
      <c r="Y314">
        <v>35140</v>
      </c>
      <c r="Z314">
        <v>40280</v>
      </c>
      <c r="AA314">
        <v>45420</v>
      </c>
      <c r="AB314">
        <v>50560</v>
      </c>
      <c r="AC314">
        <v>57900</v>
      </c>
      <c r="AD314">
        <v>66200</v>
      </c>
      <c r="AE314">
        <v>74450</v>
      </c>
      <c r="AF314">
        <v>82700</v>
      </c>
      <c r="AG314">
        <v>89350</v>
      </c>
      <c r="AH314">
        <v>95950</v>
      </c>
      <c r="AI314">
        <v>102550</v>
      </c>
      <c r="AJ314">
        <v>109200</v>
      </c>
    </row>
    <row r="315" spans="1:36" x14ac:dyDescent="0.25">
      <c r="A315" t="s">
        <v>1411</v>
      </c>
      <c r="B315" t="s">
        <v>1064</v>
      </c>
      <c r="C315" t="s">
        <v>371</v>
      </c>
      <c r="D315" t="s">
        <v>372</v>
      </c>
      <c r="E315" t="s">
        <v>38</v>
      </c>
      <c r="F315" t="s">
        <v>1027</v>
      </c>
      <c r="G315" t="s">
        <v>1028</v>
      </c>
      <c r="H315" t="s">
        <v>1013</v>
      </c>
      <c r="I315" t="s">
        <v>1014</v>
      </c>
      <c r="J315" t="s">
        <v>1065</v>
      </c>
      <c r="K315">
        <v>1</v>
      </c>
      <c r="L315" s="59">
        <v>147600</v>
      </c>
      <c r="M315">
        <v>48550</v>
      </c>
      <c r="N315">
        <v>55500</v>
      </c>
      <c r="O315">
        <v>62450</v>
      </c>
      <c r="P315">
        <v>69350</v>
      </c>
      <c r="Q315">
        <v>74900</v>
      </c>
      <c r="R315">
        <v>80450</v>
      </c>
      <c r="S315">
        <v>86000</v>
      </c>
      <c r="T315">
        <v>91550</v>
      </c>
      <c r="U315">
        <v>29150</v>
      </c>
      <c r="V315">
        <v>33300</v>
      </c>
      <c r="W315">
        <v>37450</v>
      </c>
      <c r="X315">
        <v>41600</v>
      </c>
      <c r="Y315">
        <v>44950</v>
      </c>
      <c r="Z315">
        <v>48300</v>
      </c>
      <c r="AA315">
        <v>51600</v>
      </c>
      <c r="AB315">
        <v>54950</v>
      </c>
      <c r="AC315">
        <v>66300</v>
      </c>
      <c r="AD315">
        <v>75750</v>
      </c>
      <c r="AE315">
        <v>85200</v>
      </c>
      <c r="AF315">
        <v>94650</v>
      </c>
      <c r="AG315">
        <v>102250</v>
      </c>
      <c r="AH315">
        <v>109800</v>
      </c>
      <c r="AI315">
        <v>117400</v>
      </c>
      <c r="AJ315">
        <v>124950</v>
      </c>
    </row>
    <row r="316" spans="1:36" x14ac:dyDescent="0.25">
      <c r="A316" t="s">
        <v>1412</v>
      </c>
      <c r="B316" t="s">
        <v>1066</v>
      </c>
      <c r="C316" t="s">
        <v>371</v>
      </c>
      <c r="D316" t="s">
        <v>372</v>
      </c>
      <c r="E316" t="s">
        <v>38</v>
      </c>
      <c r="F316" t="s">
        <v>1021</v>
      </c>
      <c r="G316" t="s">
        <v>1022</v>
      </c>
      <c r="H316" t="s">
        <v>1013</v>
      </c>
      <c r="I316" t="s">
        <v>1014</v>
      </c>
      <c r="J316" t="s">
        <v>1067</v>
      </c>
      <c r="K316">
        <v>1</v>
      </c>
      <c r="L316" s="59">
        <v>122000</v>
      </c>
      <c r="M316">
        <v>40950</v>
      </c>
      <c r="N316">
        <v>46800</v>
      </c>
      <c r="O316">
        <v>52650</v>
      </c>
      <c r="P316">
        <v>58500</v>
      </c>
      <c r="Q316">
        <v>63200</v>
      </c>
      <c r="R316">
        <v>67900</v>
      </c>
      <c r="S316">
        <v>72550</v>
      </c>
      <c r="T316">
        <v>77250</v>
      </c>
      <c r="U316">
        <v>24600</v>
      </c>
      <c r="V316">
        <v>28100</v>
      </c>
      <c r="W316">
        <v>31600</v>
      </c>
      <c r="X316">
        <v>35100</v>
      </c>
      <c r="Y316">
        <v>37950</v>
      </c>
      <c r="Z316">
        <v>40750</v>
      </c>
      <c r="AA316">
        <v>45420</v>
      </c>
      <c r="AB316">
        <v>50560</v>
      </c>
      <c r="AC316">
        <v>65550</v>
      </c>
      <c r="AD316">
        <v>74900</v>
      </c>
      <c r="AE316">
        <v>84250</v>
      </c>
      <c r="AF316">
        <v>93600</v>
      </c>
      <c r="AG316">
        <v>101100</v>
      </c>
      <c r="AH316">
        <v>108600</v>
      </c>
      <c r="AI316">
        <v>116100</v>
      </c>
      <c r="AJ316">
        <v>123600</v>
      </c>
    </row>
    <row r="317" spans="1:36" x14ac:dyDescent="0.25">
      <c r="A317" t="s">
        <v>1489</v>
      </c>
      <c r="B317" t="s">
        <v>1068</v>
      </c>
      <c r="C317" t="s">
        <v>371</v>
      </c>
      <c r="D317" t="s">
        <v>372</v>
      </c>
      <c r="E317" t="s">
        <v>38</v>
      </c>
      <c r="F317" t="s">
        <v>1011</v>
      </c>
      <c r="G317" t="s">
        <v>1012</v>
      </c>
      <c r="H317" t="s">
        <v>1013</v>
      </c>
      <c r="I317" t="s">
        <v>1014</v>
      </c>
      <c r="J317" t="s">
        <v>1069</v>
      </c>
      <c r="K317">
        <v>1</v>
      </c>
      <c r="L317" s="59">
        <v>104400</v>
      </c>
      <c r="M317">
        <v>37150</v>
      </c>
      <c r="N317">
        <v>42450</v>
      </c>
      <c r="O317">
        <v>47750</v>
      </c>
      <c r="P317">
        <v>53050</v>
      </c>
      <c r="Q317">
        <v>57300</v>
      </c>
      <c r="R317">
        <v>61550</v>
      </c>
      <c r="S317">
        <v>65800</v>
      </c>
      <c r="T317">
        <v>70050</v>
      </c>
      <c r="U317">
        <v>22300</v>
      </c>
      <c r="V317">
        <v>25500</v>
      </c>
      <c r="W317">
        <v>28700</v>
      </c>
      <c r="X317">
        <v>31850</v>
      </c>
      <c r="Y317">
        <v>35140</v>
      </c>
      <c r="Z317">
        <v>40280</v>
      </c>
      <c r="AA317">
        <v>45420</v>
      </c>
      <c r="AB317">
        <v>50560</v>
      </c>
      <c r="AC317">
        <v>59400</v>
      </c>
      <c r="AD317">
        <v>67900</v>
      </c>
      <c r="AE317">
        <v>76400</v>
      </c>
      <c r="AF317">
        <v>84850</v>
      </c>
      <c r="AG317">
        <v>91650</v>
      </c>
      <c r="AH317">
        <v>98450</v>
      </c>
      <c r="AI317">
        <v>105250</v>
      </c>
      <c r="AJ317">
        <v>112050</v>
      </c>
    </row>
    <row r="318" spans="1:36" x14ac:dyDescent="0.25">
      <c r="A318" t="s">
        <v>1413</v>
      </c>
      <c r="B318" t="s">
        <v>1070</v>
      </c>
      <c r="C318" t="s">
        <v>371</v>
      </c>
      <c r="D318" t="s">
        <v>372</v>
      </c>
      <c r="E318" t="s">
        <v>38</v>
      </c>
      <c r="F318" t="s">
        <v>1011</v>
      </c>
      <c r="G318" t="s">
        <v>1012</v>
      </c>
      <c r="H318" t="s">
        <v>1013</v>
      </c>
      <c r="I318" t="s">
        <v>1014</v>
      </c>
      <c r="J318" t="s">
        <v>1071</v>
      </c>
      <c r="K318">
        <v>1</v>
      </c>
      <c r="L318" s="59">
        <v>104400</v>
      </c>
      <c r="M318">
        <v>37150</v>
      </c>
      <c r="N318">
        <v>42450</v>
      </c>
      <c r="O318">
        <v>47750</v>
      </c>
      <c r="P318">
        <v>53050</v>
      </c>
      <c r="Q318">
        <v>57300</v>
      </c>
      <c r="R318">
        <v>61550</v>
      </c>
      <c r="S318">
        <v>65800</v>
      </c>
      <c r="T318">
        <v>70050</v>
      </c>
      <c r="U318">
        <v>22300</v>
      </c>
      <c r="V318">
        <v>25500</v>
      </c>
      <c r="W318">
        <v>28700</v>
      </c>
      <c r="X318">
        <v>31850</v>
      </c>
      <c r="Y318">
        <v>35140</v>
      </c>
      <c r="Z318">
        <v>40280</v>
      </c>
      <c r="AA318">
        <v>45420</v>
      </c>
      <c r="AB318">
        <v>50560</v>
      </c>
      <c r="AC318">
        <v>59400</v>
      </c>
      <c r="AD318">
        <v>67900</v>
      </c>
      <c r="AE318">
        <v>76400</v>
      </c>
      <c r="AF318">
        <v>84850</v>
      </c>
      <c r="AG318">
        <v>91650</v>
      </c>
      <c r="AH318">
        <v>98450</v>
      </c>
      <c r="AI318">
        <v>105250</v>
      </c>
      <c r="AJ318">
        <v>112050</v>
      </c>
    </row>
    <row r="319" spans="1:36" x14ac:dyDescent="0.25">
      <c r="A319" t="s">
        <v>1414</v>
      </c>
      <c r="B319" t="s">
        <v>1072</v>
      </c>
      <c r="C319" t="s">
        <v>371</v>
      </c>
      <c r="D319" t="s">
        <v>372</v>
      </c>
      <c r="E319" t="s">
        <v>38</v>
      </c>
      <c r="F319" t="s">
        <v>1027</v>
      </c>
      <c r="G319" t="s">
        <v>1028</v>
      </c>
      <c r="H319" t="s">
        <v>1013</v>
      </c>
      <c r="I319" t="s">
        <v>1014</v>
      </c>
      <c r="J319" t="s">
        <v>1073</v>
      </c>
      <c r="K319">
        <v>1</v>
      </c>
      <c r="L319" s="59">
        <v>147600</v>
      </c>
      <c r="M319">
        <v>48550</v>
      </c>
      <c r="N319">
        <v>55500</v>
      </c>
      <c r="O319">
        <v>62450</v>
      </c>
      <c r="P319">
        <v>69350</v>
      </c>
      <c r="Q319">
        <v>74900</v>
      </c>
      <c r="R319">
        <v>80450</v>
      </c>
      <c r="S319">
        <v>86000</v>
      </c>
      <c r="T319">
        <v>91550</v>
      </c>
      <c r="U319">
        <v>29150</v>
      </c>
      <c r="V319">
        <v>33300</v>
      </c>
      <c r="W319">
        <v>37450</v>
      </c>
      <c r="X319">
        <v>41600</v>
      </c>
      <c r="Y319">
        <v>44950</v>
      </c>
      <c r="Z319">
        <v>48300</v>
      </c>
      <c r="AA319">
        <v>51600</v>
      </c>
      <c r="AB319">
        <v>54950</v>
      </c>
      <c r="AC319">
        <v>66300</v>
      </c>
      <c r="AD319">
        <v>75750</v>
      </c>
      <c r="AE319">
        <v>85200</v>
      </c>
      <c r="AF319">
        <v>94650</v>
      </c>
      <c r="AG319">
        <v>102250</v>
      </c>
      <c r="AH319">
        <v>109800</v>
      </c>
      <c r="AI319">
        <v>117400</v>
      </c>
      <c r="AJ319">
        <v>124950</v>
      </c>
    </row>
    <row r="320" spans="1:36" x14ac:dyDescent="0.25">
      <c r="A320" t="s">
        <v>1415</v>
      </c>
      <c r="B320" t="s">
        <v>1074</v>
      </c>
      <c r="C320" t="s">
        <v>371</v>
      </c>
      <c r="D320" t="s">
        <v>372</v>
      </c>
      <c r="E320" t="s">
        <v>38</v>
      </c>
      <c r="F320" t="s">
        <v>1027</v>
      </c>
      <c r="G320" t="s">
        <v>1028</v>
      </c>
      <c r="H320" t="s">
        <v>1013</v>
      </c>
      <c r="I320" t="s">
        <v>1014</v>
      </c>
      <c r="J320" t="s">
        <v>1075</v>
      </c>
      <c r="K320">
        <v>1</v>
      </c>
      <c r="L320" s="59">
        <v>147600</v>
      </c>
      <c r="M320">
        <v>48550</v>
      </c>
      <c r="N320">
        <v>55500</v>
      </c>
      <c r="O320">
        <v>62450</v>
      </c>
      <c r="P320">
        <v>69350</v>
      </c>
      <c r="Q320">
        <v>74900</v>
      </c>
      <c r="R320">
        <v>80450</v>
      </c>
      <c r="S320">
        <v>86000</v>
      </c>
      <c r="T320">
        <v>91550</v>
      </c>
      <c r="U320">
        <v>29150</v>
      </c>
      <c r="V320">
        <v>33300</v>
      </c>
      <c r="W320">
        <v>37450</v>
      </c>
      <c r="X320">
        <v>41600</v>
      </c>
      <c r="Y320">
        <v>44950</v>
      </c>
      <c r="Z320">
        <v>48300</v>
      </c>
      <c r="AA320">
        <v>51600</v>
      </c>
      <c r="AB320">
        <v>54950</v>
      </c>
      <c r="AC320">
        <v>66300</v>
      </c>
      <c r="AD320">
        <v>75750</v>
      </c>
      <c r="AE320">
        <v>85200</v>
      </c>
      <c r="AF320">
        <v>94650</v>
      </c>
      <c r="AG320">
        <v>102250</v>
      </c>
      <c r="AH320">
        <v>109800</v>
      </c>
      <c r="AI320">
        <v>117400</v>
      </c>
      <c r="AJ320">
        <v>124950</v>
      </c>
    </row>
    <row r="321" spans="1:36" x14ac:dyDescent="0.25">
      <c r="A321" t="s">
        <v>1416</v>
      </c>
      <c r="B321" t="s">
        <v>1076</v>
      </c>
      <c r="C321" t="s">
        <v>371</v>
      </c>
      <c r="D321" t="s">
        <v>372</v>
      </c>
      <c r="E321" t="s">
        <v>38</v>
      </c>
      <c r="F321" t="s">
        <v>1021</v>
      </c>
      <c r="G321" t="s">
        <v>1022</v>
      </c>
      <c r="H321" t="s">
        <v>1013</v>
      </c>
      <c r="I321" t="s">
        <v>1014</v>
      </c>
      <c r="J321" t="s">
        <v>1077</v>
      </c>
      <c r="K321">
        <v>1</v>
      </c>
      <c r="L321" s="59">
        <v>122000</v>
      </c>
      <c r="M321">
        <v>40950</v>
      </c>
      <c r="N321">
        <v>46800</v>
      </c>
      <c r="O321">
        <v>52650</v>
      </c>
      <c r="P321">
        <v>58500</v>
      </c>
      <c r="Q321">
        <v>63200</v>
      </c>
      <c r="R321">
        <v>67900</v>
      </c>
      <c r="S321">
        <v>72550</v>
      </c>
      <c r="T321">
        <v>77250</v>
      </c>
      <c r="U321">
        <v>24600</v>
      </c>
      <c r="V321">
        <v>28100</v>
      </c>
      <c r="W321">
        <v>31600</v>
      </c>
      <c r="X321">
        <v>35100</v>
      </c>
      <c r="Y321">
        <v>37950</v>
      </c>
      <c r="Z321">
        <v>40750</v>
      </c>
      <c r="AA321">
        <v>45420</v>
      </c>
      <c r="AB321">
        <v>50560</v>
      </c>
      <c r="AC321">
        <v>65550</v>
      </c>
      <c r="AD321">
        <v>74900</v>
      </c>
      <c r="AE321">
        <v>84250</v>
      </c>
      <c r="AF321">
        <v>93600</v>
      </c>
      <c r="AG321">
        <v>101100</v>
      </c>
      <c r="AH321">
        <v>108600</v>
      </c>
      <c r="AI321">
        <v>116100</v>
      </c>
      <c r="AJ321">
        <v>123600</v>
      </c>
    </row>
    <row r="322" spans="1:36" x14ac:dyDescent="0.25">
      <c r="A322" t="s">
        <v>1417</v>
      </c>
      <c r="B322" t="s">
        <v>1078</v>
      </c>
      <c r="C322" t="s">
        <v>371</v>
      </c>
      <c r="D322" t="s">
        <v>372</v>
      </c>
      <c r="E322" t="s">
        <v>38</v>
      </c>
      <c r="F322" t="s">
        <v>1027</v>
      </c>
      <c r="G322" t="s">
        <v>1028</v>
      </c>
      <c r="H322" t="s">
        <v>1013</v>
      </c>
      <c r="I322" t="s">
        <v>1014</v>
      </c>
      <c r="J322" t="s">
        <v>1079</v>
      </c>
      <c r="K322">
        <v>1</v>
      </c>
      <c r="L322" s="59">
        <v>147600</v>
      </c>
      <c r="M322">
        <v>48550</v>
      </c>
      <c r="N322">
        <v>55500</v>
      </c>
      <c r="O322">
        <v>62450</v>
      </c>
      <c r="P322">
        <v>69350</v>
      </c>
      <c r="Q322">
        <v>74900</v>
      </c>
      <c r="R322">
        <v>80450</v>
      </c>
      <c r="S322">
        <v>86000</v>
      </c>
      <c r="T322">
        <v>91550</v>
      </c>
      <c r="U322">
        <v>29150</v>
      </c>
      <c r="V322">
        <v>33300</v>
      </c>
      <c r="W322">
        <v>37450</v>
      </c>
      <c r="X322">
        <v>41600</v>
      </c>
      <c r="Y322">
        <v>44950</v>
      </c>
      <c r="Z322">
        <v>48300</v>
      </c>
      <c r="AA322">
        <v>51600</v>
      </c>
      <c r="AB322">
        <v>54950</v>
      </c>
      <c r="AC322">
        <v>66300</v>
      </c>
      <c r="AD322">
        <v>75750</v>
      </c>
      <c r="AE322">
        <v>85200</v>
      </c>
      <c r="AF322">
        <v>94650</v>
      </c>
      <c r="AG322">
        <v>102250</v>
      </c>
      <c r="AH322">
        <v>109800</v>
      </c>
      <c r="AI322">
        <v>117400</v>
      </c>
      <c r="AJ322">
        <v>124950</v>
      </c>
    </row>
    <row r="323" spans="1:36" x14ac:dyDescent="0.25">
      <c r="A323" t="s">
        <v>1418</v>
      </c>
      <c r="B323" t="s">
        <v>1080</v>
      </c>
      <c r="C323" t="s">
        <v>371</v>
      </c>
      <c r="D323" t="s">
        <v>372</v>
      </c>
      <c r="E323" t="s">
        <v>38</v>
      </c>
      <c r="F323" t="s">
        <v>1017</v>
      </c>
      <c r="G323" t="s">
        <v>1018</v>
      </c>
      <c r="H323" t="s">
        <v>1013</v>
      </c>
      <c r="I323" t="s">
        <v>1014</v>
      </c>
      <c r="J323" t="s">
        <v>1081</v>
      </c>
      <c r="K323">
        <v>1</v>
      </c>
      <c r="L323" s="59">
        <v>98800</v>
      </c>
      <c r="M323">
        <v>36200</v>
      </c>
      <c r="N323">
        <v>41400</v>
      </c>
      <c r="O323">
        <v>46550</v>
      </c>
      <c r="P323">
        <v>51700</v>
      </c>
      <c r="Q323">
        <v>55850</v>
      </c>
      <c r="R323">
        <v>60000</v>
      </c>
      <c r="S323">
        <v>64150</v>
      </c>
      <c r="T323">
        <v>68250</v>
      </c>
      <c r="U323">
        <v>21700</v>
      </c>
      <c r="V323">
        <v>24800</v>
      </c>
      <c r="W323">
        <v>27900</v>
      </c>
      <c r="X323">
        <v>31000</v>
      </c>
      <c r="Y323">
        <v>35140</v>
      </c>
      <c r="Z323">
        <v>40280</v>
      </c>
      <c r="AA323">
        <v>45420</v>
      </c>
      <c r="AB323">
        <v>50560</v>
      </c>
      <c r="AC323">
        <v>57900</v>
      </c>
      <c r="AD323">
        <v>66200</v>
      </c>
      <c r="AE323">
        <v>74450</v>
      </c>
      <c r="AF323">
        <v>82700</v>
      </c>
      <c r="AG323">
        <v>89350</v>
      </c>
      <c r="AH323">
        <v>95950</v>
      </c>
      <c r="AI323">
        <v>102550</v>
      </c>
      <c r="AJ323">
        <v>109200</v>
      </c>
    </row>
    <row r="324" spans="1:36" x14ac:dyDescent="0.25">
      <c r="A324" t="s">
        <v>1419</v>
      </c>
      <c r="B324" t="s">
        <v>1082</v>
      </c>
      <c r="C324" t="s">
        <v>371</v>
      </c>
      <c r="D324" t="s">
        <v>372</v>
      </c>
      <c r="E324" t="s">
        <v>38</v>
      </c>
      <c r="F324" t="s">
        <v>1021</v>
      </c>
      <c r="G324" t="s">
        <v>1022</v>
      </c>
      <c r="H324" t="s">
        <v>1013</v>
      </c>
      <c r="I324" t="s">
        <v>1014</v>
      </c>
      <c r="J324" t="s">
        <v>1083</v>
      </c>
      <c r="K324">
        <v>1</v>
      </c>
      <c r="L324" s="59">
        <v>122000</v>
      </c>
      <c r="M324">
        <v>40950</v>
      </c>
      <c r="N324">
        <v>46800</v>
      </c>
      <c r="O324">
        <v>52650</v>
      </c>
      <c r="P324">
        <v>58500</v>
      </c>
      <c r="Q324">
        <v>63200</v>
      </c>
      <c r="R324">
        <v>67900</v>
      </c>
      <c r="S324">
        <v>72550</v>
      </c>
      <c r="T324">
        <v>77250</v>
      </c>
      <c r="U324">
        <v>24600</v>
      </c>
      <c r="V324">
        <v>28100</v>
      </c>
      <c r="W324">
        <v>31600</v>
      </c>
      <c r="X324">
        <v>35100</v>
      </c>
      <c r="Y324">
        <v>37950</v>
      </c>
      <c r="Z324">
        <v>40750</v>
      </c>
      <c r="AA324">
        <v>45420</v>
      </c>
      <c r="AB324">
        <v>50560</v>
      </c>
      <c r="AC324">
        <v>65550</v>
      </c>
      <c r="AD324">
        <v>74900</v>
      </c>
      <c r="AE324">
        <v>84250</v>
      </c>
      <c r="AF324">
        <v>93600</v>
      </c>
      <c r="AG324">
        <v>101100</v>
      </c>
      <c r="AH324">
        <v>108600</v>
      </c>
      <c r="AI324">
        <v>116100</v>
      </c>
      <c r="AJ324">
        <v>123600</v>
      </c>
    </row>
    <row r="325" spans="1:36" x14ac:dyDescent="0.25">
      <c r="A325" t="s">
        <v>1420</v>
      </c>
      <c r="B325" t="s">
        <v>1084</v>
      </c>
      <c r="C325" t="s">
        <v>371</v>
      </c>
      <c r="D325" t="s">
        <v>372</v>
      </c>
      <c r="E325" t="s">
        <v>38</v>
      </c>
      <c r="F325" t="s">
        <v>1021</v>
      </c>
      <c r="G325" t="s">
        <v>1022</v>
      </c>
      <c r="H325" t="s">
        <v>1013</v>
      </c>
      <c r="I325" t="s">
        <v>1014</v>
      </c>
      <c r="J325" t="s">
        <v>1085</v>
      </c>
      <c r="K325">
        <v>1</v>
      </c>
      <c r="L325" s="59">
        <v>122000</v>
      </c>
      <c r="M325">
        <v>40950</v>
      </c>
      <c r="N325">
        <v>46800</v>
      </c>
      <c r="O325">
        <v>52650</v>
      </c>
      <c r="P325">
        <v>58500</v>
      </c>
      <c r="Q325">
        <v>63200</v>
      </c>
      <c r="R325">
        <v>67900</v>
      </c>
      <c r="S325">
        <v>72550</v>
      </c>
      <c r="T325">
        <v>77250</v>
      </c>
      <c r="U325">
        <v>24600</v>
      </c>
      <c r="V325">
        <v>28100</v>
      </c>
      <c r="W325">
        <v>31600</v>
      </c>
      <c r="X325">
        <v>35100</v>
      </c>
      <c r="Y325">
        <v>37950</v>
      </c>
      <c r="Z325">
        <v>40750</v>
      </c>
      <c r="AA325">
        <v>45420</v>
      </c>
      <c r="AB325">
        <v>50560</v>
      </c>
      <c r="AC325">
        <v>65550</v>
      </c>
      <c r="AD325">
        <v>74900</v>
      </c>
      <c r="AE325">
        <v>84250</v>
      </c>
      <c r="AF325">
        <v>93600</v>
      </c>
      <c r="AG325">
        <v>101100</v>
      </c>
      <c r="AH325">
        <v>108600</v>
      </c>
      <c r="AI325">
        <v>116100</v>
      </c>
      <c r="AJ325">
        <v>123600</v>
      </c>
    </row>
    <row r="326" spans="1:36" x14ac:dyDescent="0.25">
      <c r="A326" t="s">
        <v>1421</v>
      </c>
      <c r="B326" t="s">
        <v>1086</v>
      </c>
      <c r="C326" t="s">
        <v>371</v>
      </c>
      <c r="D326" t="s">
        <v>372</v>
      </c>
      <c r="E326" t="s">
        <v>38</v>
      </c>
      <c r="F326" t="s">
        <v>1021</v>
      </c>
      <c r="G326" t="s">
        <v>1022</v>
      </c>
      <c r="H326" t="s">
        <v>1013</v>
      </c>
      <c r="I326" t="s">
        <v>1014</v>
      </c>
      <c r="J326" t="s">
        <v>1087</v>
      </c>
      <c r="K326">
        <v>1</v>
      </c>
      <c r="L326" s="59">
        <v>122000</v>
      </c>
      <c r="M326">
        <v>40950</v>
      </c>
      <c r="N326">
        <v>46800</v>
      </c>
      <c r="O326">
        <v>52650</v>
      </c>
      <c r="P326">
        <v>58500</v>
      </c>
      <c r="Q326">
        <v>63200</v>
      </c>
      <c r="R326">
        <v>67900</v>
      </c>
      <c r="S326">
        <v>72550</v>
      </c>
      <c r="T326">
        <v>77250</v>
      </c>
      <c r="U326">
        <v>24600</v>
      </c>
      <c r="V326">
        <v>28100</v>
      </c>
      <c r="W326">
        <v>31600</v>
      </c>
      <c r="X326">
        <v>35100</v>
      </c>
      <c r="Y326">
        <v>37950</v>
      </c>
      <c r="Z326">
        <v>40750</v>
      </c>
      <c r="AA326">
        <v>45420</v>
      </c>
      <c r="AB326">
        <v>50560</v>
      </c>
      <c r="AC326">
        <v>65550</v>
      </c>
      <c r="AD326">
        <v>74900</v>
      </c>
      <c r="AE326">
        <v>84250</v>
      </c>
      <c r="AF326">
        <v>93600</v>
      </c>
      <c r="AG326">
        <v>101100</v>
      </c>
      <c r="AH326">
        <v>108600</v>
      </c>
      <c r="AI326">
        <v>116100</v>
      </c>
      <c r="AJ326">
        <v>123600</v>
      </c>
    </row>
    <row r="327" spans="1:36" x14ac:dyDescent="0.25">
      <c r="A327" t="s">
        <v>1422</v>
      </c>
      <c r="B327" t="s">
        <v>1088</v>
      </c>
      <c r="C327" t="s">
        <v>371</v>
      </c>
      <c r="D327" t="s">
        <v>372</v>
      </c>
      <c r="E327" t="s">
        <v>38</v>
      </c>
      <c r="F327" t="s">
        <v>1021</v>
      </c>
      <c r="G327" t="s">
        <v>1022</v>
      </c>
      <c r="H327" t="s">
        <v>1013</v>
      </c>
      <c r="I327" t="s">
        <v>1014</v>
      </c>
      <c r="J327" t="s">
        <v>1089</v>
      </c>
      <c r="K327">
        <v>1</v>
      </c>
      <c r="L327" s="59">
        <v>122000</v>
      </c>
      <c r="M327">
        <v>40950</v>
      </c>
      <c r="N327">
        <v>46800</v>
      </c>
      <c r="O327">
        <v>52650</v>
      </c>
      <c r="P327">
        <v>58500</v>
      </c>
      <c r="Q327">
        <v>63200</v>
      </c>
      <c r="R327">
        <v>67900</v>
      </c>
      <c r="S327">
        <v>72550</v>
      </c>
      <c r="T327">
        <v>77250</v>
      </c>
      <c r="U327">
        <v>24600</v>
      </c>
      <c r="V327">
        <v>28100</v>
      </c>
      <c r="W327">
        <v>31600</v>
      </c>
      <c r="X327">
        <v>35100</v>
      </c>
      <c r="Y327">
        <v>37950</v>
      </c>
      <c r="Z327">
        <v>40750</v>
      </c>
      <c r="AA327">
        <v>45420</v>
      </c>
      <c r="AB327">
        <v>50560</v>
      </c>
      <c r="AC327">
        <v>65550</v>
      </c>
      <c r="AD327">
        <v>74900</v>
      </c>
      <c r="AE327">
        <v>84250</v>
      </c>
      <c r="AF327">
        <v>93600</v>
      </c>
      <c r="AG327">
        <v>101100</v>
      </c>
      <c r="AH327">
        <v>108600</v>
      </c>
      <c r="AI327">
        <v>116100</v>
      </c>
      <c r="AJ327">
        <v>123600</v>
      </c>
    </row>
    <row r="328" spans="1:36" x14ac:dyDescent="0.25">
      <c r="A328" t="s">
        <v>1423</v>
      </c>
      <c r="B328" t="s">
        <v>1090</v>
      </c>
      <c r="C328" t="s">
        <v>371</v>
      </c>
      <c r="D328" t="s">
        <v>372</v>
      </c>
      <c r="E328" t="s">
        <v>38</v>
      </c>
      <c r="F328" t="s">
        <v>1021</v>
      </c>
      <c r="G328" t="s">
        <v>1022</v>
      </c>
      <c r="H328" t="s">
        <v>1013</v>
      </c>
      <c r="I328" t="s">
        <v>1014</v>
      </c>
      <c r="J328" t="s">
        <v>1091</v>
      </c>
      <c r="K328">
        <v>1</v>
      </c>
      <c r="L328" s="59">
        <v>122000</v>
      </c>
      <c r="M328">
        <v>40950</v>
      </c>
      <c r="N328">
        <v>46800</v>
      </c>
      <c r="O328">
        <v>52650</v>
      </c>
      <c r="P328">
        <v>58500</v>
      </c>
      <c r="Q328">
        <v>63200</v>
      </c>
      <c r="R328">
        <v>67900</v>
      </c>
      <c r="S328">
        <v>72550</v>
      </c>
      <c r="T328">
        <v>77250</v>
      </c>
      <c r="U328">
        <v>24600</v>
      </c>
      <c r="V328">
        <v>28100</v>
      </c>
      <c r="W328">
        <v>31600</v>
      </c>
      <c r="X328">
        <v>35100</v>
      </c>
      <c r="Y328">
        <v>37950</v>
      </c>
      <c r="Z328">
        <v>40750</v>
      </c>
      <c r="AA328">
        <v>45420</v>
      </c>
      <c r="AB328">
        <v>50560</v>
      </c>
      <c r="AC328">
        <v>65550</v>
      </c>
      <c r="AD328">
        <v>74900</v>
      </c>
      <c r="AE328">
        <v>84250</v>
      </c>
      <c r="AF328">
        <v>93600</v>
      </c>
      <c r="AG328">
        <v>101100</v>
      </c>
      <c r="AH328">
        <v>108600</v>
      </c>
      <c r="AI328">
        <v>116100</v>
      </c>
      <c r="AJ328">
        <v>123600</v>
      </c>
    </row>
    <row r="329" spans="1:36" x14ac:dyDescent="0.25">
      <c r="A329" t="s">
        <v>1424</v>
      </c>
      <c r="B329" t="s">
        <v>1092</v>
      </c>
      <c r="C329" t="s">
        <v>371</v>
      </c>
      <c r="D329" t="s">
        <v>372</v>
      </c>
      <c r="E329" t="s">
        <v>38</v>
      </c>
      <c r="F329" t="s">
        <v>1021</v>
      </c>
      <c r="G329" t="s">
        <v>1022</v>
      </c>
      <c r="H329" t="s">
        <v>1013</v>
      </c>
      <c r="I329" t="s">
        <v>1014</v>
      </c>
      <c r="J329" t="s">
        <v>1093</v>
      </c>
      <c r="K329">
        <v>1</v>
      </c>
      <c r="L329" s="59">
        <v>122000</v>
      </c>
      <c r="M329">
        <v>40950</v>
      </c>
      <c r="N329">
        <v>46800</v>
      </c>
      <c r="O329">
        <v>52650</v>
      </c>
      <c r="P329">
        <v>58500</v>
      </c>
      <c r="Q329">
        <v>63200</v>
      </c>
      <c r="R329">
        <v>67900</v>
      </c>
      <c r="S329">
        <v>72550</v>
      </c>
      <c r="T329">
        <v>77250</v>
      </c>
      <c r="U329">
        <v>24600</v>
      </c>
      <c r="V329">
        <v>28100</v>
      </c>
      <c r="W329">
        <v>31600</v>
      </c>
      <c r="X329">
        <v>35100</v>
      </c>
      <c r="Y329">
        <v>37950</v>
      </c>
      <c r="Z329">
        <v>40750</v>
      </c>
      <c r="AA329">
        <v>45420</v>
      </c>
      <c r="AB329">
        <v>50560</v>
      </c>
      <c r="AC329">
        <v>65550</v>
      </c>
      <c r="AD329">
        <v>74900</v>
      </c>
      <c r="AE329">
        <v>84250</v>
      </c>
      <c r="AF329">
        <v>93600</v>
      </c>
      <c r="AG329">
        <v>101100</v>
      </c>
      <c r="AH329">
        <v>108600</v>
      </c>
      <c r="AI329">
        <v>116100</v>
      </c>
      <c r="AJ329">
        <v>123600</v>
      </c>
    </row>
    <row r="330" spans="1:36" x14ac:dyDescent="0.25">
      <c r="A330" t="s">
        <v>1425</v>
      </c>
      <c r="B330" t="s">
        <v>1094</v>
      </c>
      <c r="C330" t="s">
        <v>371</v>
      </c>
      <c r="D330" t="s">
        <v>372</v>
      </c>
      <c r="E330" t="s">
        <v>38</v>
      </c>
      <c r="F330" t="s">
        <v>1017</v>
      </c>
      <c r="G330" t="s">
        <v>1018</v>
      </c>
      <c r="H330" t="s">
        <v>1013</v>
      </c>
      <c r="I330" t="s">
        <v>1014</v>
      </c>
      <c r="J330" t="s">
        <v>1095</v>
      </c>
      <c r="K330">
        <v>1</v>
      </c>
      <c r="L330" s="59">
        <v>98800</v>
      </c>
      <c r="M330">
        <v>36200</v>
      </c>
      <c r="N330">
        <v>41400</v>
      </c>
      <c r="O330">
        <v>46550</v>
      </c>
      <c r="P330">
        <v>51700</v>
      </c>
      <c r="Q330">
        <v>55850</v>
      </c>
      <c r="R330">
        <v>60000</v>
      </c>
      <c r="S330">
        <v>64150</v>
      </c>
      <c r="T330">
        <v>68250</v>
      </c>
      <c r="U330">
        <v>21700</v>
      </c>
      <c r="V330">
        <v>24800</v>
      </c>
      <c r="W330">
        <v>27900</v>
      </c>
      <c r="X330">
        <v>31000</v>
      </c>
      <c r="Y330">
        <v>35140</v>
      </c>
      <c r="Z330">
        <v>40280</v>
      </c>
      <c r="AA330">
        <v>45420</v>
      </c>
      <c r="AB330">
        <v>50560</v>
      </c>
      <c r="AC330">
        <v>57900</v>
      </c>
      <c r="AD330">
        <v>66200</v>
      </c>
      <c r="AE330">
        <v>74450</v>
      </c>
      <c r="AF330">
        <v>82700</v>
      </c>
      <c r="AG330">
        <v>89350</v>
      </c>
      <c r="AH330">
        <v>95950</v>
      </c>
      <c r="AI330">
        <v>102550</v>
      </c>
      <c r="AJ330">
        <v>109200</v>
      </c>
    </row>
    <row r="331" spans="1:36" x14ac:dyDescent="0.25">
      <c r="A331" t="s">
        <v>1426</v>
      </c>
      <c r="B331" t="s">
        <v>1096</v>
      </c>
      <c r="C331" t="s">
        <v>371</v>
      </c>
      <c r="D331" t="s">
        <v>372</v>
      </c>
      <c r="E331" t="s">
        <v>38</v>
      </c>
      <c r="F331" t="s">
        <v>1017</v>
      </c>
      <c r="G331" t="s">
        <v>1018</v>
      </c>
      <c r="H331" t="s">
        <v>1013</v>
      </c>
      <c r="I331" t="s">
        <v>1014</v>
      </c>
      <c r="J331" t="s">
        <v>1097</v>
      </c>
      <c r="K331">
        <v>1</v>
      </c>
      <c r="L331" s="59">
        <v>98800</v>
      </c>
      <c r="M331">
        <v>36200</v>
      </c>
      <c r="N331">
        <v>41400</v>
      </c>
      <c r="O331">
        <v>46550</v>
      </c>
      <c r="P331">
        <v>51700</v>
      </c>
      <c r="Q331">
        <v>55850</v>
      </c>
      <c r="R331">
        <v>60000</v>
      </c>
      <c r="S331">
        <v>64150</v>
      </c>
      <c r="T331">
        <v>68250</v>
      </c>
      <c r="U331">
        <v>21700</v>
      </c>
      <c r="V331">
        <v>24800</v>
      </c>
      <c r="W331">
        <v>27900</v>
      </c>
      <c r="X331">
        <v>31000</v>
      </c>
      <c r="Y331">
        <v>35140</v>
      </c>
      <c r="Z331">
        <v>40280</v>
      </c>
      <c r="AA331">
        <v>45420</v>
      </c>
      <c r="AB331">
        <v>50560</v>
      </c>
      <c r="AC331">
        <v>57900</v>
      </c>
      <c r="AD331">
        <v>66200</v>
      </c>
      <c r="AE331">
        <v>74450</v>
      </c>
      <c r="AF331">
        <v>82700</v>
      </c>
      <c r="AG331">
        <v>89350</v>
      </c>
      <c r="AH331">
        <v>95950</v>
      </c>
      <c r="AI331">
        <v>102550</v>
      </c>
      <c r="AJ331">
        <v>109200</v>
      </c>
    </row>
    <row r="332" spans="1:36" x14ac:dyDescent="0.25">
      <c r="A332" t="s">
        <v>1427</v>
      </c>
      <c r="B332" t="s">
        <v>1098</v>
      </c>
      <c r="C332" t="s">
        <v>371</v>
      </c>
      <c r="D332" t="s">
        <v>372</v>
      </c>
      <c r="E332" t="s">
        <v>38</v>
      </c>
      <c r="F332" t="s">
        <v>1021</v>
      </c>
      <c r="G332" t="s">
        <v>1022</v>
      </c>
      <c r="H332" t="s">
        <v>1013</v>
      </c>
      <c r="I332" t="s">
        <v>1014</v>
      </c>
      <c r="J332" t="s">
        <v>1099</v>
      </c>
      <c r="K332">
        <v>1</v>
      </c>
      <c r="L332" s="59">
        <v>122000</v>
      </c>
      <c r="M332">
        <v>40950</v>
      </c>
      <c r="N332">
        <v>46800</v>
      </c>
      <c r="O332">
        <v>52650</v>
      </c>
      <c r="P332">
        <v>58500</v>
      </c>
      <c r="Q332">
        <v>63200</v>
      </c>
      <c r="R332">
        <v>67900</v>
      </c>
      <c r="S332">
        <v>72550</v>
      </c>
      <c r="T332">
        <v>77250</v>
      </c>
      <c r="U332">
        <v>24600</v>
      </c>
      <c r="V332">
        <v>28100</v>
      </c>
      <c r="W332">
        <v>31600</v>
      </c>
      <c r="X332">
        <v>35100</v>
      </c>
      <c r="Y332">
        <v>37950</v>
      </c>
      <c r="Z332">
        <v>40750</v>
      </c>
      <c r="AA332">
        <v>45420</v>
      </c>
      <c r="AB332">
        <v>50560</v>
      </c>
      <c r="AC332">
        <v>65550</v>
      </c>
      <c r="AD332">
        <v>74900</v>
      </c>
      <c r="AE332">
        <v>84250</v>
      </c>
      <c r="AF332">
        <v>93600</v>
      </c>
      <c r="AG332">
        <v>101100</v>
      </c>
      <c r="AH332">
        <v>108600</v>
      </c>
      <c r="AI332">
        <v>116100</v>
      </c>
      <c r="AJ332">
        <v>123600</v>
      </c>
    </row>
    <row r="333" spans="1:36" x14ac:dyDescent="0.25">
      <c r="A333" t="s">
        <v>1428</v>
      </c>
      <c r="B333" t="s">
        <v>1100</v>
      </c>
      <c r="C333" t="s">
        <v>371</v>
      </c>
      <c r="D333" t="s">
        <v>372</v>
      </c>
      <c r="E333" t="s">
        <v>38</v>
      </c>
      <c r="F333" t="s">
        <v>1017</v>
      </c>
      <c r="G333" t="s">
        <v>1018</v>
      </c>
      <c r="H333" t="s">
        <v>1013</v>
      </c>
      <c r="I333" t="s">
        <v>1014</v>
      </c>
      <c r="J333" t="s">
        <v>1101</v>
      </c>
      <c r="K333">
        <v>1</v>
      </c>
      <c r="L333" s="59">
        <v>98800</v>
      </c>
      <c r="M333">
        <v>36200</v>
      </c>
      <c r="N333">
        <v>41400</v>
      </c>
      <c r="O333">
        <v>46550</v>
      </c>
      <c r="P333">
        <v>51700</v>
      </c>
      <c r="Q333">
        <v>55850</v>
      </c>
      <c r="R333">
        <v>60000</v>
      </c>
      <c r="S333">
        <v>64150</v>
      </c>
      <c r="T333">
        <v>68250</v>
      </c>
      <c r="U333">
        <v>21700</v>
      </c>
      <c r="V333">
        <v>24800</v>
      </c>
      <c r="W333">
        <v>27900</v>
      </c>
      <c r="X333">
        <v>31000</v>
      </c>
      <c r="Y333">
        <v>35140</v>
      </c>
      <c r="Z333">
        <v>40280</v>
      </c>
      <c r="AA333">
        <v>45420</v>
      </c>
      <c r="AB333">
        <v>50560</v>
      </c>
      <c r="AC333">
        <v>57900</v>
      </c>
      <c r="AD333">
        <v>66200</v>
      </c>
      <c r="AE333">
        <v>74450</v>
      </c>
      <c r="AF333">
        <v>82700</v>
      </c>
      <c r="AG333">
        <v>89350</v>
      </c>
      <c r="AH333">
        <v>95950</v>
      </c>
      <c r="AI333">
        <v>102550</v>
      </c>
      <c r="AJ333">
        <v>109200</v>
      </c>
    </row>
    <row r="334" spans="1:36" x14ac:dyDescent="0.25">
      <c r="A334" t="s">
        <v>1429</v>
      </c>
      <c r="B334" t="s">
        <v>1102</v>
      </c>
      <c r="C334" t="s">
        <v>371</v>
      </c>
      <c r="D334" t="s">
        <v>372</v>
      </c>
      <c r="E334" t="s">
        <v>38</v>
      </c>
      <c r="F334" t="s">
        <v>1021</v>
      </c>
      <c r="G334" t="s">
        <v>1022</v>
      </c>
      <c r="H334" t="s">
        <v>1013</v>
      </c>
      <c r="I334" t="s">
        <v>1014</v>
      </c>
      <c r="J334" t="s">
        <v>1103</v>
      </c>
      <c r="K334">
        <v>1</v>
      </c>
      <c r="L334" s="59">
        <v>122000</v>
      </c>
      <c r="M334">
        <v>40950</v>
      </c>
      <c r="N334">
        <v>46800</v>
      </c>
      <c r="O334">
        <v>52650</v>
      </c>
      <c r="P334">
        <v>58500</v>
      </c>
      <c r="Q334">
        <v>63200</v>
      </c>
      <c r="R334">
        <v>67900</v>
      </c>
      <c r="S334">
        <v>72550</v>
      </c>
      <c r="T334">
        <v>77250</v>
      </c>
      <c r="U334">
        <v>24600</v>
      </c>
      <c r="V334">
        <v>28100</v>
      </c>
      <c r="W334">
        <v>31600</v>
      </c>
      <c r="X334">
        <v>35100</v>
      </c>
      <c r="Y334">
        <v>37950</v>
      </c>
      <c r="Z334">
        <v>40750</v>
      </c>
      <c r="AA334">
        <v>45420</v>
      </c>
      <c r="AB334">
        <v>50560</v>
      </c>
      <c r="AC334">
        <v>65550</v>
      </c>
      <c r="AD334">
        <v>74900</v>
      </c>
      <c r="AE334">
        <v>84250</v>
      </c>
      <c r="AF334">
        <v>93600</v>
      </c>
      <c r="AG334">
        <v>101100</v>
      </c>
      <c r="AH334">
        <v>108600</v>
      </c>
      <c r="AI334">
        <v>116100</v>
      </c>
      <c r="AJ334">
        <v>123600</v>
      </c>
    </row>
    <row r="335" spans="1:36" x14ac:dyDescent="0.25">
      <c r="A335" t="s">
        <v>1430</v>
      </c>
      <c r="B335" t="s">
        <v>1104</v>
      </c>
      <c r="C335" t="s">
        <v>371</v>
      </c>
      <c r="D335" t="s">
        <v>372</v>
      </c>
      <c r="E335" t="s">
        <v>38</v>
      </c>
      <c r="F335" t="s">
        <v>1021</v>
      </c>
      <c r="G335" t="s">
        <v>1022</v>
      </c>
      <c r="H335" t="s">
        <v>1013</v>
      </c>
      <c r="I335" t="s">
        <v>1014</v>
      </c>
      <c r="J335" t="s">
        <v>1105</v>
      </c>
      <c r="K335">
        <v>1</v>
      </c>
      <c r="L335" s="59">
        <v>122000</v>
      </c>
      <c r="M335">
        <v>40950</v>
      </c>
      <c r="N335">
        <v>46800</v>
      </c>
      <c r="O335">
        <v>52650</v>
      </c>
      <c r="P335">
        <v>58500</v>
      </c>
      <c r="Q335">
        <v>63200</v>
      </c>
      <c r="R335">
        <v>67900</v>
      </c>
      <c r="S335">
        <v>72550</v>
      </c>
      <c r="T335">
        <v>77250</v>
      </c>
      <c r="U335">
        <v>24600</v>
      </c>
      <c r="V335">
        <v>28100</v>
      </c>
      <c r="W335">
        <v>31600</v>
      </c>
      <c r="X335">
        <v>35100</v>
      </c>
      <c r="Y335">
        <v>37950</v>
      </c>
      <c r="Z335">
        <v>40750</v>
      </c>
      <c r="AA335">
        <v>45420</v>
      </c>
      <c r="AB335">
        <v>50560</v>
      </c>
      <c r="AC335">
        <v>65550</v>
      </c>
      <c r="AD335">
        <v>74900</v>
      </c>
      <c r="AE335">
        <v>84250</v>
      </c>
      <c r="AF335">
        <v>93600</v>
      </c>
      <c r="AG335">
        <v>101100</v>
      </c>
      <c r="AH335">
        <v>108600</v>
      </c>
      <c r="AI335">
        <v>116100</v>
      </c>
      <c r="AJ335">
        <v>123600</v>
      </c>
    </row>
    <row r="336" spans="1:36" x14ac:dyDescent="0.25">
      <c r="A336" t="s">
        <v>1431</v>
      </c>
      <c r="B336" t="s">
        <v>1106</v>
      </c>
      <c r="C336" t="s">
        <v>371</v>
      </c>
      <c r="D336" t="s">
        <v>372</v>
      </c>
      <c r="E336" t="s">
        <v>38</v>
      </c>
      <c r="F336" t="s">
        <v>1027</v>
      </c>
      <c r="G336" t="s">
        <v>1028</v>
      </c>
      <c r="H336" t="s">
        <v>1013</v>
      </c>
      <c r="I336" t="s">
        <v>1014</v>
      </c>
      <c r="J336" t="s">
        <v>1107</v>
      </c>
      <c r="K336">
        <v>1</v>
      </c>
      <c r="L336" s="59">
        <v>147600</v>
      </c>
      <c r="M336">
        <v>48550</v>
      </c>
      <c r="N336">
        <v>55500</v>
      </c>
      <c r="O336">
        <v>62450</v>
      </c>
      <c r="P336">
        <v>69350</v>
      </c>
      <c r="Q336">
        <v>74900</v>
      </c>
      <c r="R336">
        <v>80450</v>
      </c>
      <c r="S336">
        <v>86000</v>
      </c>
      <c r="T336">
        <v>91550</v>
      </c>
      <c r="U336">
        <v>29150</v>
      </c>
      <c r="V336">
        <v>33300</v>
      </c>
      <c r="W336">
        <v>37450</v>
      </c>
      <c r="X336">
        <v>41600</v>
      </c>
      <c r="Y336">
        <v>44950</v>
      </c>
      <c r="Z336">
        <v>48300</v>
      </c>
      <c r="AA336">
        <v>51600</v>
      </c>
      <c r="AB336">
        <v>54950</v>
      </c>
      <c r="AC336">
        <v>66300</v>
      </c>
      <c r="AD336">
        <v>75750</v>
      </c>
      <c r="AE336">
        <v>85200</v>
      </c>
      <c r="AF336">
        <v>94650</v>
      </c>
      <c r="AG336">
        <v>102250</v>
      </c>
      <c r="AH336">
        <v>109800</v>
      </c>
      <c r="AI336">
        <v>117400</v>
      </c>
      <c r="AJ336">
        <v>124950</v>
      </c>
    </row>
    <row r="337" spans="1:36" x14ac:dyDescent="0.25">
      <c r="A337" t="s">
        <v>1153</v>
      </c>
      <c r="B337" t="s">
        <v>1108</v>
      </c>
      <c r="C337" t="s">
        <v>371</v>
      </c>
      <c r="D337" t="s">
        <v>372</v>
      </c>
      <c r="E337" t="s">
        <v>38</v>
      </c>
      <c r="F337" t="s">
        <v>1021</v>
      </c>
      <c r="G337" t="s">
        <v>1022</v>
      </c>
      <c r="H337" t="s">
        <v>1013</v>
      </c>
      <c r="I337" t="s">
        <v>1014</v>
      </c>
      <c r="J337" t="s">
        <v>1109</v>
      </c>
      <c r="K337">
        <v>1</v>
      </c>
      <c r="L337" s="59">
        <v>122000</v>
      </c>
      <c r="M337">
        <v>40950</v>
      </c>
      <c r="N337">
        <v>46800</v>
      </c>
      <c r="O337">
        <v>52650</v>
      </c>
      <c r="P337">
        <v>58500</v>
      </c>
      <c r="Q337">
        <v>63200</v>
      </c>
      <c r="R337">
        <v>67900</v>
      </c>
      <c r="S337">
        <v>72550</v>
      </c>
      <c r="T337">
        <v>77250</v>
      </c>
      <c r="U337">
        <v>24600</v>
      </c>
      <c r="V337">
        <v>28100</v>
      </c>
      <c r="W337">
        <v>31600</v>
      </c>
      <c r="X337">
        <v>35100</v>
      </c>
      <c r="Y337">
        <v>37950</v>
      </c>
      <c r="Z337">
        <v>40750</v>
      </c>
      <c r="AA337">
        <v>45420</v>
      </c>
      <c r="AB337">
        <v>50560</v>
      </c>
      <c r="AC337">
        <v>65550</v>
      </c>
      <c r="AD337">
        <v>74900</v>
      </c>
      <c r="AE337">
        <v>84250</v>
      </c>
      <c r="AF337">
        <v>93600</v>
      </c>
      <c r="AG337">
        <v>101100</v>
      </c>
      <c r="AH337">
        <v>108600</v>
      </c>
      <c r="AI337">
        <v>116100</v>
      </c>
      <c r="AJ337">
        <v>123600</v>
      </c>
    </row>
    <row r="338" spans="1:36" x14ac:dyDescent="0.25">
      <c r="A338" t="s">
        <v>1432</v>
      </c>
      <c r="B338" t="s">
        <v>1110</v>
      </c>
      <c r="C338" t="s">
        <v>371</v>
      </c>
      <c r="D338" t="s">
        <v>372</v>
      </c>
      <c r="E338" t="s">
        <v>38</v>
      </c>
      <c r="F338" t="s">
        <v>1021</v>
      </c>
      <c r="G338" t="s">
        <v>1022</v>
      </c>
      <c r="H338" t="s">
        <v>1013</v>
      </c>
      <c r="I338" t="s">
        <v>1014</v>
      </c>
      <c r="J338" t="s">
        <v>1111</v>
      </c>
      <c r="K338">
        <v>1</v>
      </c>
      <c r="L338" s="59">
        <v>122000</v>
      </c>
      <c r="M338">
        <v>40950</v>
      </c>
      <c r="N338">
        <v>46800</v>
      </c>
      <c r="O338">
        <v>52650</v>
      </c>
      <c r="P338">
        <v>58500</v>
      </c>
      <c r="Q338">
        <v>63200</v>
      </c>
      <c r="R338">
        <v>67900</v>
      </c>
      <c r="S338">
        <v>72550</v>
      </c>
      <c r="T338">
        <v>77250</v>
      </c>
      <c r="U338">
        <v>24600</v>
      </c>
      <c r="V338">
        <v>28100</v>
      </c>
      <c r="W338">
        <v>31600</v>
      </c>
      <c r="X338">
        <v>35100</v>
      </c>
      <c r="Y338">
        <v>37950</v>
      </c>
      <c r="Z338">
        <v>40750</v>
      </c>
      <c r="AA338">
        <v>45420</v>
      </c>
      <c r="AB338">
        <v>50560</v>
      </c>
      <c r="AC338">
        <v>65550</v>
      </c>
      <c r="AD338">
        <v>74900</v>
      </c>
      <c r="AE338">
        <v>84250</v>
      </c>
      <c r="AF338">
        <v>93600</v>
      </c>
      <c r="AG338">
        <v>101100</v>
      </c>
      <c r="AH338">
        <v>108600</v>
      </c>
      <c r="AI338">
        <v>116100</v>
      </c>
      <c r="AJ338">
        <v>123600</v>
      </c>
    </row>
    <row r="339" spans="1:36" x14ac:dyDescent="0.25">
      <c r="A339" t="s">
        <v>1433</v>
      </c>
      <c r="B339" t="s">
        <v>1112</v>
      </c>
      <c r="C339" t="s">
        <v>371</v>
      </c>
      <c r="D339" t="s">
        <v>372</v>
      </c>
      <c r="E339" t="s">
        <v>38</v>
      </c>
      <c r="F339" t="s">
        <v>1021</v>
      </c>
      <c r="G339" t="s">
        <v>1022</v>
      </c>
      <c r="H339" t="s">
        <v>1013</v>
      </c>
      <c r="I339" t="s">
        <v>1014</v>
      </c>
      <c r="J339" t="s">
        <v>1113</v>
      </c>
      <c r="K339">
        <v>1</v>
      </c>
      <c r="L339" s="59">
        <v>122000</v>
      </c>
      <c r="M339">
        <v>40950</v>
      </c>
      <c r="N339">
        <v>46800</v>
      </c>
      <c r="O339">
        <v>52650</v>
      </c>
      <c r="P339">
        <v>58500</v>
      </c>
      <c r="Q339">
        <v>63200</v>
      </c>
      <c r="R339">
        <v>67900</v>
      </c>
      <c r="S339">
        <v>72550</v>
      </c>
      <c r="T339">
        <v>77250</v>
      </c>
      <c r="U339">
        <v>24600</v>
      </c>
      <c r="V339">
        <v>28100</v>
      </c>
      <c r="W339">
        <v>31600</v>
      </c>
      <c r="X339">
        <v>35100</v>
      </c>
      <c r="Y339">
        <v>37950</v>
      </c>
      <c r="Z339">
        <v>40750</v>
      </c>
      <c r="AA339">
        <v>45420</v>
      </c>
      <c r="AB339">
        <v>50560</v>
      </c>
      <c r="AC339">
        <v>65550</v>
      </c>
      <c r="AD339">
        <v>74900</v>
      </c>
      <c r="AE339">
        <v>84250</v>
      </c>
      <c r="AF339">
        <v>93600</v>
      </c>
      <c r="AG339">
        <v>101100</v>
      </c>
      <c r="AH339">
        <v>108600</v>
      </c>
      <c r="AI339">
        <v>116100</v>
      </c>
      <c r="AJ339">
        <v>123600</v>
      </c>
    </row>
    <row r="340" spans="1:36" x14ac:dyDescent="0.25">
      <c r="A340" t="s">
        <v>1434</v>
      </c>
      <c r="B340" t="s">
        <v>1114</v>
      </c>
      <c r="C340" t="s">
        <v>371</v>
      </c>
      <c r="D340" t="s">
        <v>372</v>
      </c>
      <c r="E340" t="s">
        <v>38</v>
      </c>
      <c r="F340" t="s">
        <v>1021</v>
      </c>
      <c r="G340" t="s">
        <v>1022</v>
      </c>
      <c r="H340" t="s">
        <v>1013</v>
      </c>
      <c r="I340" t="s">
        <v>1014</v>
      </c>
      <c r="J340" t="s">
        <v>1115</v>
      </c>
      <c r="K340">
        <v>1</v>
      </c>
      <c r="L340" s="59">
        <v>122000</v>
      </c>
      <c r="M340">
        <v>40950</v>
      </c>
      <c r="N340">
        <v>46800</v>
      </c>
      <c r="O340">
        <v>52650</v>
      </c>
      <c r="P340">
        <v>58500</v>
      </c>
      <c r="Q340">
        <v>63200</v>
      </c>
      <c r="R340">
        <v>67900</v>
      </c>
      <c r="S340">
        <v>72550</v>
      </c>
      <c r="T340">
        <v>77250</v>
      </c>
      <c r="U340">
        <v>24600</v>
      </c>
      <c r="V340">
        <v>28100</v>
      </c>
      <c r="W340">
        <v>31600</v>
      </c>
      <c r="X340">
        <v>35100</v>
      </c>
      <c r="Y340">
        <v>37950</v>
      </c>
      <c r="Z340">
        <v>40750</v>
      </c>
      <c r="AA340">
        <v>45420</v>
      </c>
      <c r="AB340">
        <v>50560</v>
      </c>
      <c r="AC340">
        <v>65550</v>
      </c>
      <c r="AD340">
        <v>74900</v>
      </c>
      <c r="AE340">
        <v>84250</v>
      </c>
      <c r="AF340">
        <v>93600</v>
      </c>
      <c r="AG340">
        <v>101100</v>
      </c>
      <c r="AH340">
        <v>108600</v>
      </c>
      <c r="AI340">
        <v>116100</v>
      </c>
      <c r="AJ340">
        <v>123600</v>
      </c>
    </row>
    <row r="341" spans="1:36" x14ac:dyDescent="0.25">
      <c r="A341" t="s">
        <v>1435</v>
      </c>
      <c r="B341" t="s">
        <v>1116</v>
      </c>
      <c r="C341" t="s">
        <v>371</v>
      </c>
      <c r="D341" t="s">
        <v>372</v>
      </c>
      <c r="E341" t="s">
        <v>38</v>
      </c>
      <c r="F341" t="s">
        <v>1021</v>
      </c>
      <c r="G341" t="s">
        <v>1022</v>
      </c>
      <c r="H341" t="s">
        <v>1013</v>
      </c>
      <c r="I341" t="s">
        <v>1014</v>
      </c>
      <c r="J341" t="s">
        <v>1117</v>
      </c>
      <c r="K341">
        <v>1</v>
      </c>
      <c r="L341" s="59">
        <v>122000</v>
      </c>
      <c r="M341">
        <v>40950</v>
      </c>
      <c r="N341">
        <v>46800</v>
      </c>
      <c r="O341">
        <v>52650</v>
      </c>
      <c r="P341">
        <v>58500</v>
      </c>
      <c r="Q341">
        <v>63200</v>
      </c>
      <c r="R341">
        <v>67900</v>
      </c>
      <c r="S341">
        <v>72550</v>
      </c>
      <c r="T341">
        <v>77250</v>
      </c>
      <c r="U341">
        <v>24600</v>
      </c>
      <c r="V341">
        <v>28100</v>
      </c>
      <c r="W341">
        <v>31600</v>
      </c>
      <c r="X341">
        <v>35100</v>
      </c>
      <c r="Y341">
        <v>37950</v>
      </c>
      <c r="Z341">
        <v>40750</v>
      </c>
      <c r="AA341">
        <v>45420</v>
      </c>
      <c r="AB341">
        <v>50560</v>
      </c>
      <c r="AC341">
        <v>65550</v>
      </c>
      <c r="AD341">
        <v>74900</v>
      </c>
      <c r="AE341">
        <v>84250</v>
      </c>
      <c r="AF341">
        <v>93600</v>
      </c>
      <c r="AG341">
        <v>101100</v>
      </c>
      <c r="AH341">
        <v>108600</v>
      </c>
      <c r="AI341">
        <v>116100</v>
      </c>
      <c r="AJ341">
        <v>123600</v>
      </c>
    </row>
    <row r="342" spans="1:36" x14ac:dyDescent="0.25">
      <c r="A342" t="s">
        <v>1436</v>
      </c>
      <c r="B342" t="s">
        <v>1118</v>
      </c>
      <c r="C342" t="s">
        <v>371</v>
      </c>
      <c r="D342" t="s">
        <v>372</v>
      </c>
      <c r="E342" t="s">
        <v>38</v>
      </c>
      <c r="F342" t="s">
        <v>1011</v>
      </c>
      <c r="G342" t="s">
        <v>1012</v>
      </c>
      <c r="H342" t="s">
        <v>1013</v>
      </c>
      <c r="I342" t="s">
        <v>1014</v>
      </c>
      <c r="J342" t="s">
        <v>1119</v>
      </c>
      <c r="K342">
        <v>1</v>
      </c>
      <c r="L342" s="59">
        <v>104400</v>
      </c>
      <c r="M342">
        <v>37150</v>
      </c>
      <c r="N342">
        <v>42450</v>
      </c>
      <c r="O342">
        <v>47750</v>
      </c>
      <c r="P342">
        <v>53050</v>
      </c>
      <c r="Q342">
        <v>57300</v>
      </c>
      <c r="R342">
        <v>61550</v>
      </c>
      <c r="S342">
        <v>65800</v>
      </c>
      <c r="T342">
        <v>70050</v>
      </c>
      <c r="U342">
        <v>22300</v>
      </c>
      <c r="V342">
        <v>25500</v>
      </c>
      <c r="W342">
        <v>28700</v>
      </c>
      <c r="X342">
        <v>31850</v>
      </c>
      <c r="Y342">
        <v>35140</v>
      </c>
      <c r="Z342">
        <v>40280</v>
      </c>
      <c r="AA342">
        <v>45420</v>
      </c>
      <c r="AB342">
        <v>50560</v>
      </c>
      <c r="AC342">
        <v>59400</v>
      </c>
      <c r="AD342">
        <v>67900</v>
      </c>
      <c r="AE342">
        <v>76400</v>
      </c>
      <c r="AF342">
        <v>84850</v>
      </c>
      <c r="AG342">
        <v>91650</v>
      </c>
      <c r="AH342">
        <v>98450</v>
      </c>
      <c r="AI342">
        <v>105250</v>
      </c>
      <c r="AJ342">
        <v>112050</v>
      </c>
    </row>
    <row r="343" spans="1:36" x14ac:dyDescent="0.25">
      <c r="A343" t="s">
        <v>1437</v>
      </c>
      <c r="B343" t="s">
        <v>1120</v>
      </c>
      <c r="C343" t="s">
        <v>371</v>
      </c>
      <c r="D343" t="s">
        <v>372</v>
      </c>
      <c r="E343" t="s">
        <v>38</v>
      </c>
      <c r="F343" t="s">
        <v>1027</v>
      </c>
      <c r="G343" t="s">
        <v>1028</v>
      </c>
      <c r="H343" t="s">
        <v>1013</v>
      </c>
      <c r="I343" t="s">
        <v>1014</v>
      </c>
      <c r="J343" t="s">
        <v>1121</v>
      </c>
      <c r="K343">
        <v>1</v>
      </c>
      <c r="L343" s="59">
        <v>147600</v>
      </c>
      <c r="M343">
        <v>48550</v>
      </c>
      <c r="N343">
        <v>55500</v>
      </c>
      <c r="O343">
        <v>62450</v>
      </c>
      <c r="P343">
        <v>69350</v>
      </c>
      <c r="Q343">
        <v>74900</v>
      </c>
      <c r="R343">
        <v>80450</v>
      </c>
      <c r="S343">
        <v>86000</v>
      </c>
      <c r="T343">
        <v>91550</v>
      </c>
      <c r="U343">
        <v>29150</v>
      </c>
      <c r="V343">
        <v>33300</v>
      </c>
      <c r="W343">
        <v>37450</v>
      </c>
      <c r="X343">
        <v>41600</v>
      </c>
      <c r="Y343">
        <v>44950</v>
      </c>
      <c r="Z343">
        <v>48300</v>
      </c>
      <c r="AA343">
        <v>51600</v>
      </c>
      <c r="AB343">
        <v>54950</v>
      </c>
      <c r="AC343">
        <v>66300</v>
      </c>
      <c r="AD343">
        <v>75750</v>
      </c>
      <c r="AE343">
        <v>85200</v>
      </c>
      <c r="AF343">
        <v>94650</v>
      </c>
      <c r="AG343">
        <v>102250</v>
      </c>
      <c r="AH343">
        <v>109800</v>
      </c>
      <c r="AI343">
        <v>117400</v>
      </c>
      <c r="AJ343">
        <v>124950</v>
      </c>
    </row>
    <row r="344" spans="1:36" x14ac:dyDescent="0.25">
      <c r="A344" t="s">
        <v>1438</v>
      </c>
      <c r="B344" t="s">
        <v>1122</v>
      </c>
      <c r="C344" t="s">
        <v>371</v>
      </c>
      <c r="D344" t="s">
        <v>372</v>
      </c>
      <c r="E344" t="s">
        <v>38</v>
      </c>
      <c r="F344" t="s">
        <v>1021</v>
      </c>
      <c r="G344" t="s">
        <v>1022</v>
      </c>
      <c r="H344" t="s">
        <v>1013</v>
      </c>
      <c r="I344" t="s">
        <v>1014</v>
      </c>
      <c r="J344" t="s">
        <v>1123</v>
      </c>
      <c r="K344">
        <v>1</v>
      </c>
      <c r="L344" s="59">
        <v>122000</v>
      </c>
      <c r="M344">
        <v>40950</v>
      </c>
      <c r="N344">
        <v>46800</v>
      </c>
      <c r="O344">
        <v>52650</v>
      </c>
      <c r="P344">
        <v>58500</v>
      </c>
      <c r="Q344">
        <v>63200</v>
      </c>
      <c r="R344">
        <v>67900</v>
      </c>
      <c r="S344">
        <v>72550</v>
      </c>
      <c r="T344">
        <v>77250</v>
      </c>
      <c r="U344">
        <v>24600</v>
      </c>
      <c r="V344">
        <v>28100</v>
      </c>
      <c r="W344">
        <v>31600</v>
      </c>
      <c r="X344">
        <v>35100</v>
      </c>
      <c r="Y344">
        <v>37950</v>
      </c>
      <c r="Z344">
        <v>40750</v>
      </c>
      <c r="AA344">
        <v>45420</v>
      </c>
      <c r="AB344">
        <v>50560</v>
      </c>
      <c r="AC344">
        <v>65550</v>
      </c>
      <c r="AD344">
        <v>74900</v>
      </c>
      <c r="AE344">
        <v>84250</v>
      </c>
      <c r="AF344">
        <v>93600</v>
      </c>
      <c r="AG344">
        <v>101100</v>
      </c>
      <c r="AH344">
        <v>108600</v>
      </c>
      <c r="AI344">
        <v>116100</v>
      </c>
      <c r="AJ344">
        <v>123600</v>
      </c>
    </row>
    <row r="345" spans="1:36" x14ac:dyDescent="0.25">
      <c r="A345" t="s">
        <v>1439</v>
      </c>
      <c r="B345" t="s">
        <v>1124</v>
      </c>
      <c r="C345" t="s">
        <v>371</v>
      </c>
      <c r="D345" t="s">
        <v>372</v>
      </c>
      <c r="E345" t="s">
        <v>38</v>
      </c>
      <c r="F345" t="s">
        <v>1017</v>
      </c>
      <c r="G345" t="s">
        <v>1018</v>
      </c>
      <c r="H345" t="s">
        <v>1013</v>
      </c>
      <c r="I345" t="s">
        <v>1014</v>
      </c>
      <c r="J345" t="s">
        <v>1125</v>
      </c>
      <c r="K345">
        <v>1</v>
      </c>
      <c r="L345" s="59">
        <v>98800</v>
      </c>
      <c r="M345">
        <v>36200</v>
      </c>
      <c r="N345">
        <v>41400</v>
      </c>
      <c r="O345">
        <v>46550</v>
      </c>
      <c r="P345">
        <v>51700</v>
      </c>
      <c r="Q345">
        <v>55850</v>
      </c>
      <c r="R345">
        <v>60000</v>
      </c>
      <c r="S345">
        <v>64150</v>
      </c>
      <c r="T345">
        <v>68250</v>
      </c>
      <c r="U345">
        <v>21700</v>
      </c>
      <c r="V345">
        <v>24800</v>
      </c>
      <c r="W345">
        <v>27900</v>
      </c>
      <c r="X345">
        <v>31000</v>
      </c>
      <c r="Y345">
        <v>35140</v>
      </c>
      <c r="Z345">
        <v>40280</v>
      </c>
      <c r="AA345">
        <v>45420</v>
      </c>
      <c r="AB345">
        <v>50560</v>
      </c>
      <c r="AC345">
        <v>57900</v>
      </c>
      <c r="AD345">
        <v>66200</v>
      </c>
      <c r="AE345">
        <v>74450</v>
      </c>
      <c r="AF345">
        <v>82700</v>
      </c>
      <c r="AG345">
        <v>89350</v>
      </c>
      <c r="AH345">
        <v>95950</v>
      </c>
      <c r="AI345">
        <v>102550</v>
      </c>
      <c r="AJ345">
        <v>109200</v>
      </c>
    </row>
    <row r="346" spans="1:36" x14ac:dyDescent="0.25">
      <c r="A346" t="s">
        <v>1440</v>
      </c>
      <c r="B346" t="s">
        <v>1126</v>
      </c>
      <c r="C346" t="s">
        <v>371</v>
      </c>
      <c r="D346" t="s">
        <v>372</v>
      </c>
      <c r="E346" t="s">
        <v>38</v>
      </c>
      <c r="F346" t="s">
        <v>1021</v>
      </c>
      <c r="G346" t="s">
        <v>1022</v>
      </c>
      <c r="H346" t="s">
        <v>1013</v>
      </c>
      <c r="I346" t="s">
        <v>1014</v>
      </c>
      <c r="J346" t="s">
        <v>1127</v>
      </c>
      <c r="K346">
        <v>1</v>
      </c>
      <c r="L346" s="59">
        <v>122000</v>
      </c>
      <c r="M346">
        <v>40950</v>
      </c>
      <c r="N346">
        <v>46800</v>
      </c>
      <c r="O346">
        <v>52650</v>
      </c>
      <c r="P346">
        <v>58500</v>
      </c>
      <c r="Q346">
        <v>63200</v>
      </c>
      <c r="R346">
        <v>67900</v>
      </c>
      <c r="S346">
        <v>72550</v>
      </c>
      <c r="T346">
        <v>77250</v>
      </c>
      <c r="U346">
        <v>24600</v>
      </c>
      <c r="V346">
        <v>28100</v>
      </c>
      <c r="W346">
        <v>31600</v>
      </c>
      <c r="X346">
        <v>35100</v>
      </c>
      <c r="Y346">
        <v>37950</v>
      </c>
      <c r="Z346">
        <v>40750</v>
      </c>
      <c r="AA346">
        <v>45420</v>
      </c>
      <c r="AB346">
        <v>50560</v>
      </c>
      <c r="AC346">
        <v>65550</v>
      </c>
      <c r="AD346">
        <v>74900</v>
      </c>
      <c r="AE346">
        <v>84250</v>
      </c>
      <c r="AF346">
        <v>93600</v>
      </c>
      <c r="AG346">
        <v>101100</v>
      </c>
      <c r="AH346">
        <v>108600</v>
      </c>
      <c r="AI346">
        <v>116100</v>
      </c>
      <c r="AJ346">
        <v>123600</v>
      </c>
    </row>
    <row r="347" spans="1:36" x14ac:dyDescent="0.25">
      <c r="A347" t="s">
        <v>1441</v>
      </c>
      <c r="B347" t="s">
        <v>1128</v>
      </c>
      <c r="C347" t="s">
        <v>371</v>
      </c>
      <c r="D347" t="s">
        <v>372</v>
      </c>
      <c r="E347" t="s">
        <v>38</v>
      </c>
      <c r="F347" t="s">
        <v>1021</v>
      </c>
      <c r="G347" t="s">
        <v>1022</v>
      </c>
      <c r="H347" t="s">
        <v>1013</v>
      </c>
      <c r="I347" t="s">
        <v>1014</v>
      </c>
      <c r="J347" t="s">
        <v>1129</v>
      </c>
      <c r="K347">
        <v>1</v>
      </c>
      <c r="L347" s="59">
        <v>122000</v>
      </c>
      <c r="M347">
        <v>40950</v>
      </c>
      <c r="N347">
        <v>46800</v>
      </c>
      <c r="O347">
        <v>52650</v>
      </c>
      <c r="P347">
        <v>58500</v>
      </c>
      <c r="Q347">
        <v>63200</v>
      </c>
      <c r="R347">
        <v>67900</v>
      </c>
      <c r="S347">
        <v>72550</v>
      </c>
      <c r="T347">
        <v>77250</v>
      </c>
      <c r="U347">
        <v>24600</v>
      </c>
      <c r="V347">
        <v>28100</v>
      </c>
      <c r="W347">
        <v>31600</v>
      </c>
      <c r="X347">
        <v>35100</v>
      </c>
      <c r="Y347">
        <v>37950</v>
      </c>
      <c r="Z347">
        <v>40750</v>
      </c>
      <c r="AA347">
        <v>45420</v>
      </c>
      <c r="AB347">
        <v>50560</v>
      </c>
      <c r="AC347">
        <v>65550</v>
      </c>
      <c r="AD347">
        <v>74900</v>
      </c>
      <c r="AE347">
        <v>84250</v>
      </c>
      <c r="AF347">
        <v>93600</v>
      </c>
      <c r="AG347">
        <v>101100</v>
      </c>
      <c r="AH347">
        <v>108600</v>
      </c>
      <c r="AI347">
        <v>116100</v>
      </c>
      <c r="AJ347">
        <v>123600</v>
      </c>
    </row>
    <row r="348" spans="1:36" x14ac:dyDescent="0.25">
      <c r="A348" t="s">
        <v>1442</v>
      </c>
      <c r="B348" t="s">
        <v>1130</v>
      </c>
      <c r="C348" t="s">
        <v>371</v>
      </c>
      <c r="D348" t="s">
        <v>372</v>
      </c>
      <c r="E348" t="s">
        <v>38</v>
      </c>
      <c r="F348" t="s">
        <v>1021</v>
      </c>
      <c r="G348" t="s">
        <v>1022</v>
      </c>
      <c r="H348" t="s">
        <v>1013</v>
      </c>
      <c r="I348" t="s">
        <v>1014</v>
      </c>
      <c r="J348" t="s">
        <v>1131</v>
      </c>
      <c r="K348">
        <v>1</v>
      </c>
      <c r="L348" s="59">
        <v>122000</v>
      </c>
      <c r="M348">
        <v>40950</v>
      </c>
      <c r="N348">
        <v>46800</v>
      </c>
      <c r="O348">
        <v>52650</v>
      </c>
      <c r="P348">
        <v>58500</v>
      </c>
      <c r="Q348">
        <v>63200</v>
      </c>
      <c r="R348">
        <v>67900</v>
      </c>
      <c r="S348">
        <v>72550</v>
      </c>
      <c r="T348">
        <v>77250</v>
      </c>
      <c r="U348">
        <v>24600</v>
      </c>
      <c r="V348">
        <v>28100</v>
      </c>
      <c r="W348">
        <v>31600</v>
      </c>
      <c r="X348">
        <v>35100</v>
      </c>
      <c r="Y348">
        <v>37950</v>
      </c>
      <c r="Z348">
        <v>40750</v>
      </c>
      <c r="AA348">
        <v>45420</v>
      </c>
      <c r="AB348">
        <v>50560</v>
      </c>
      <c r="AC348">
        <v>65550</v>
      </c>
      <c r="AD348">
        <v>74900</v>
      </c>
      <c r="AE348">
        <v>84250</v>
      </c>
      <c r="AF348">
        <v>93600</v>
      </c>
      <c r="AG348">
        <v>101100</v>
      </c>
      <c r="AH348">
        <v>108600</v>
      </c>
      <c r="AI348">
        <v>116100</v>
      </c>
      <c r="AJ348">
        <v>123600</v>
      </c>
    </row>
    <row r="349" spans="1:36" x14ac:dyDescent="0.25">
      <c r="A349" t="s">
        <v>1443</v>
      </c>
      <c r="B349" t="s">
        <v>1132</v>
      </c>
      <c r="C349" t="s">
        <v>371</v>
      </c>
      <c r="D349" t="s">
        <v>372</v>
      </c>
      <c r="E349" t="s">
        <v>38</v>
      </c>
      <c r="F349" t="s">
        <v>1021</v>
      </c>
      <c r="G349" t="s">
        <v>1022</v>
      </c>
      <c r="H349" t="s">
        <v>1013</v>
      </c>
      <c r="I349" t="s">
        <v>1014</v>
      </c>
      <c r="J349" t="s">
        <v>1133</v>
      </c>
      <c r="K349">
        <v>1</v>
      </c>
      <c r="L349" s="59">
        <v>122000</v>
      </c>
      <c r="M349">
        <v>40950</v>
      </c>
      <c r="N349">
        <v>46800</v>
      </c>
      <c r="O349">
        <v>52650</v>
      </c>
      <c r="P349">
        <v>58500</v>
      </c>
      <c r="Q349">
        <v>63200</v>
      </c>
      <c r="R349">
        <v>67900</v>
      </c>
      <c r="S349">
        <v>72550</v>
      </c>
      <c r="T349">
        <v>77250</v>
      </c>
      <c r="U349">
        <v>24600</v>
      </c>
      <c r="V349">
        <v>28100</v>
      </c>
      <c r="W349">
        <v>31600</v>
      </c>
      <c r="X349">
        <v>35100</v>
      </c>
      <c r="Y349">
        <v>37950</v>
      </c>
      <c r="Z349">
        <v>40750</v>
      </c>
      <c r="AA349">
        <v>45420</v>
      </c>
      <c r="AB349">
        <v>50560</v>
      </c>
      <c r="AC349">
        <v>65550</v>
      </c>
      <c r="AD349">
        <v>74900</v>
      </c>
      <c r="AE349">
        <v>84250</v>
      </c>
      <c r="AF349">
        <v>93600</v>
      </c>
      <c r="AG349">
        <v>101100</v>
      </c>
      <c r="AH349">
        <v>108600</v>
      </c>
      <c r="AI349">
        <v>116100</v>
      </c>
      <c r="AJ349">
        <v>123600</v>
      </c>
    </row>
    <row r="350" spans="1:36" x14ac:dyDescent="0.25">
      <c r="A350" t="s">
        <v>1444</v>
      </c>
      <c r="B350" t="s">
        <v>1134</v>
      </c>
      <c r="C350" t="s">
        <v>371</v>
      </c>
      <c r="D350" t="s">
        <v>372</v>
      </c>
      <c r="E350" t="s">
        <v>38</v>
      </c>
      <c r="F350" t="s">
        <v>1011</v>
      </c>
      <c r="G350" t="s">
        <v>1012</v>
      </c>
      <c r="H350" t="s">
        <v>1013</v>
      </c>
      <c r="I350" t="s">
        <v>1014</v>
      </c>
      <c r="J350" t="s">
        <v>1135</v>
      </c>
      <c r="K350">
        <v>1</v>
      </c>
      <c r="L350" s="59">
        <v>104400</v>
      </c>
      <c r="M350">
        <v>37150</v>
      </c>
      <c r="N350">
        <v>42450</v>
      </c>
      <c r="O350">
        <v>47750</v>
      </c>
      <c r="P350">
        <v>53050</v>
      </c>
      <c r="Q350">
        <v>57300</v>
      </c>
      <c r="R350">
        <v>61550</v>
      </c>
      <c r="S350">
        <v>65800</v>
      </c>
      <c r="T350">
        <v>70050</v>
      </c>
      <c r="U350">
        <v>22300</v>
      </c>
      <c r="V350">
        <v>25500</v>
      </c>
      <c r="W350">
        <v>28700</v>
      </c>
      <c r="X350">
        <v>31850</v>
      </c>
      <c r="Y350">
        <v>35140</v>
      </c>
      <c r="Z350">
        <v>40280</v>
      </c>
      <c r="AA350">
        <v>45420</v>
      </c>
      <c r="AB350">
        <v>50560</v>
      </c>
      <c r="AC350">
        <v>59400</v>
      </c>
      <c r="AD350">
        <v>67900</v>
      </c>
      <c r="AE350">
        <v>76400</v>
      </c>
      <c r="AF350">
        <v>84850</v>
      </c>
      <c r="AG350">
        <v>91650</v>
      </c>
      <c r="AH350">
        <v>98450</v>
      </c>
      <c r="AI350">
        <v>105250</v>
      </c>
      <c r="AJ350">
        <v>112050</v>
      </c>
    </row>
    <row r="351" spans="1:36" x14ac:dyDescent="0.25">
      <c r="A351" t="s">
        <v>1445</v>
      </c>
      <c r="B351" t="s">
        <v>1136</v>
      </c>
      <c r="C351" t="s">
        <v>371</v>
      </c>
      <c r="D351" t="s">
        <v>372</v>
      </c>
      <c r="E351" t="s">
        <v>38</v>
      </c>
      <c r="F351" t="s">
        <v>1011</v>
      </c>
      <c r="G351" t="s">
        <v>1012</v>
      </c>
      <c r="H351" t="s">
        <v>1013</v>
      </c>
      <c r="I351" t="s">
        <v>1014</v>
      </c>
      <c r="J351" t="s">
        <v>1137</v>
      </c>
      <c r="K351">
        <v>1</v>
      </c>
      <c r="L351" s="59">
        <v>104400</v>
      </c>
      <c r="M351">
        <v>37150</v>
      </c>
      <c r="N351">
        <v>42450</v>
      </c>
      <c r="O351">
        <v>47750</v>
      </c>
      <c r="P351">
        <v>53050</v>
      </c>
      <c r="Q351">
        <v>57300</v>
      </c>
      <c r="R351">
        <v>61550</v>
      </c>
      <c r="S351">
        <v>65800</v>
      </c>
      <c r="T351">
        <v>70050</v>
      </c>
      <c r="U351">
        <v>22300</v>
      </c>
      <c r="V351">
        <v>25500</v>
      </c>
      <c r="W351">
        <v>28700</v>
      </c>
      <c r="X351">
        <v>31850</v>
      </c>
      <c r="Y351">
        <v>35140</v>
      </c>
      <c r="Z351">
        <v>40280</v>
      </c>
      <c r="AA351">
        <v>45420</v>
      </c>
      <c r="AB351">
        <v>50560</v>
      </c>
      <c r="AC351">
        <v>59400</v>
      </c>
      <c r="AD351">
        <v>67900</v>
      </c>
      <c r="AE351">
        <v>76400</v>
      </c>
      <c r="AF351">
        <v>84850</v>
      </c>
      <c r="AG351">
        <v>91650</v>
      </c>
      <c r="AH351">
        <v>98450</v>
      </c>
      <c r="AI351">
        <v>105250</v>
      </c>
      <c r="AJ351">
        <v>112050</v>
      </c>
    </row>
    <row r="352" spans="1:36" x14ac:dyDescent="0.25">
      <c r="A352" t="s">
        <v>1490</v>
      </c>
      <c r="B352" t="s">
        <v>1138</v>
      </c>
      <c r="C352" t="s">
        <v>371</v>
      </c>
      <c r="D352" t="s">
        <v>372</v>
      </c>
      <c r="E352" t="s">
        <v>38</v>
      </c>
      <c r="F352" t="s">
        <v>1021</v>
      </c>
      <c r="G352" t="s">
        <v>1022</v>
      </c>
      <c r="H352" t="s">
        <v>1013</v>
      </c>
      <c r="I352" t="s">
        <v>1014</v>
      </c>
      <c r="J352" t="s">
        <v>1139</v>
      </c>
      <c r="K352">
        <v>1</v>
      </c>
      <c r="L352" s="59">
        <v>122000</v>
      </c>
      <c r="M352">
        <v>40950</v>
      </c>
      <c r="N352">
        <v>46800</v>
      </c>
      <c r="O352">
        <v>52650</v>
      </c>
      <c r="P352">
        <v>58500</v>
      </c>
      <c r="Q352">
        <v>63200</v>
      </c>
      <c r="R352">
        <v>67900</v>
      </c>
      <c r="S352">
        <v>72550</v>
      </c>
      <c r="T352">
        <v>77250</v>
      </c>
      <c r="U352">
        <v>24600</v>
      </c>
      <c r="V352">
        <v>28100</v>
      </c>
      <c r="W352">
        <v>31600</v>
      </c>
      <c r="X352">
        <v>35100</v>
      </c>
      <c r="Y352">
        <v>37950</v>
      </c>
      <c r="Z352">
        <v>40750</v>
      </c>
      <c r="AA352">
        <v>45420</v>
      </c>
      <c r="AB352">
        <v>50560</v>
      </c>
      <c r="AC352">
        <v>65550</v>
      </c>
      <c r="AD352">
        <v>74900</v>
      </c>
      <c r="AE352">
        <v>84250</v>
      </c>
      <c r="AF352">
        <v>93600</v>
      </c>
      <c r="AG352">
        <v>101100</v>
      </c>
      <c r="AH352">
        <v>108600</v>
      </c>
      <c r="AI352">
        <v>116100</v>
      </c>
      <c r="AJ352">
        <v>123600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17064-278F-4219-B8B6-A07D44350250}">
  <dimension ref="A2:J76"/>
  <sheetViews>
    <sheetView workbookViewId="0">
      <selection activeCell="A2" sqref="A2:J2"/>
    </sheetView>
  </sheetViews>
  <sheetFormatPr defaultRowHeight="15" x14ac:dyDescent="0.25"/>
  <cols>
    <col min="1" max="1" width="21.7109375" bestFit="1" customWidth="1"/>
    <col min="2" max="2" width="54.42578125" bestFit="1" customWidth="1"/>
    <col min="3" max="3" width="10.28515625" bestFit="1" customWidth="1"/>
    <col min="4" max="4" width="42.7109375" bestFit="1" customWidth="1"/>
    <col min="6" max="6" width="19.5703125" bestFit="1" customWidth="1"/>
    <col min="7" max="7" width="51.140625" bestFit="1" customWidth="1"/>
    <col min="8" max="8" width="8.140625" bestFit="1" customWidth="1"/>
    <col min="9" max="9" width="42.42578125" bestFit="1" customWidth="1"/>
  </cols>
  <sheetData>
    <row r="2" spans="1:10" x14ac:dyDescent="0.25">
      <c r="A2" s="95" t="s">
        <v>2043</v>
      </c>
      <c r="B2" s="95"/>
      <c r="C2" s="95"/>
      <c r="D2" s="95"/>
      <c r="E2" s="95" t="s">
        <v>2044</v>
      </c>
      <c r="F2" s="95"/>
      <c r="G2" s="95"/>
      <c r="H2" s="95"/>
      <c r="I2" s="95"/>
      <c r="J2" s="95"/>
    </row>
    <row r="3" spans="1:10" x14ac:dyDescent="0.25">
      <c r="A3" s="67" t="s">
        <v>1937</v>
      </c>
      <c r="B3" s="67" t="s">
        <v>1936</v>
      </c>
      <c r="C3" s="67" t="s">
        <v>1507</v>
      </c>
      <c r="D3" t="s">
        <v>1939</v>
      </c>
      <c r="E3" s="25"/>
      <c r="F3" s="25" t="s">
        <v>1937</v>
      </c>
      <c r="G3" s="25" t="s">
        <v>1936</v>
      </c>
      <c r="H3" s="25" t="s">
        <v>1507</v>
      </c>
      <c r="I3" s="25" t="s">
        <v>1939</v>
      </c>
      <c r="J3" s="25"/>
    </row>
    <row r="4" spans="1:10" x14ac:dyDescent="0.25">
      <c r="A4" t="s">
        <v>373</v>
      </c>
      <c r="B4" t="s">
        <v>374</v>
      </c>
      <c r="C4">
        <v>1201</v>
      </c>
      <c r="D4">
        <v>1</v>
      </c>
      <c r="E4" s="25"/>
      <c r="F4" s="25" t="s">
        <v>545</v>
      </c>
      <c r="G4" s="25" t="s">
        <v>546</v>
      </c>
      <c r="H4" s="25">
        <v>612</v>
      </c>
      <c r="I4" s="25">
        <v>1.0001</v>
      </c>
      <c r="J4" s="25"/>
    </row>
    <row r="5" spans="1:10" x14ac:dyDescent="0.25">
      <c r="A5" t="s">
        <v>373</v>
      </c>
      <c r="B5" t="s">
        <v>374</v>
      </c>
      <c r="C5">
        <v>1301</v>
      </c>
      <c r="D5">
        <v>0.73659999999999992</v>
      </c>
      <c r="E5" s="25"/>
      <c r="F5" s="25" t="s">
        <v>483</v>
      </c>
      <c r="G5" s="25" t="s">
        <v>484</v>
      </c>
      <c r="H5" s="25">
        <v>1001</v>
      </c>
      <c r="I5" s="25">
        <v>1.0001</v>
      </c>
      <c r="J5" s="25"/>
    </row>
    <row r="6" spans="1:10" x14ac:dyDescent="0.25">
      <c r="A6" t="s">
        <v>545</v>
      </c>
      <c r="B6" t="s">
        <v>546</v>
      </c>
      <c r="C6">
        <v>601</v>
      </c>
      <c r="D6">
        <v>0.22519999999999998</v>
      </c>
      <c r="E6" s="25"/>
      <c r="F6" s="25" t="s">
        <v>675</v>
      </c>
      <c r="G6" s="25" t="s">
        <v>676</v>
      </c>
      <c r="H6" s="25">
        <v>401</v>
      </c>
      <c r="I6" s="25">
        <v>1.0001</v>
      </c>
      <c r="J6" s="25"/>
    </row>
    <row r="7" spans="1:10" x14ac:dyDescent="0.25">
      <c r="A7" t="s">
        <v>545</v>
      </c>
      <c r="B7" t="s">
        <v>546</v>
      </c>
      <c r="C7">
        <v>604</v>
      </c>
      <c r="D7">
        <v>1.0000000000000002</v>
      </c>
      <c r="E7" s="25"/>
      <c r="F7" s="25" t="s">
        <v>545</v>
      </c>
      <c r="G7" s="25" t="s">
        <v>546</v>
      </c>
      <c r="H7" s="25">
        <v>604</v>
      </c>
      <c r="I7" s="25">
        <v>1.0000000000000002</v>
      </c>
      <c r="J7" s="25"/>
    </row>
    <row r="8" spans="1:10" x14ac:dyDescent="0.25">
      <c r="A8" t="s">
        <v>545</v>
      </c>
      <c r="B8" t="s">
        <v>546</v>
      </c>
      <c r="C8">
        <v>605</v>
      </c>
      <c r="D8">
        <v>1</v>
      </c>
      <c r="E8" s="25"/>
      <c r="F8" s="25" t="s">
        <v>545</v>
      </c>
      <c r="G8" s="25" t="s">
        <v>546</v>
      </c>
      <c r="H8" s="25">
        <v>706</v>
      </c>
      <c r="I8" s="25">
        <v>1.0000000000000002</v>
      </c>
      <c r="J8" s="25"/>
    </row>
    <row r="9" spans="1:10" x14ac:dyDescent="0.25">
      <c r="A9" t="s">
        <v>545</v>
      </c>
      <c r="B9" t="s">
        <v>546</v>
      </c>
      <c r="C9">
        <v>606</v>
      </c>
      <c r="D9">
        <v>1</v>
      </c>
      <c r="E9" s="25"/>
      <c r="F9" s="25" t="s">
        <v>545</v>
      </c>
      <c r="G9" s="25" t="s">
        <v>546</v>
      </c>
      <c r="H9" s="25">
        <v>906</v>
      </c>
      <c r="I9" s="25">
        <v>1.0000000000000002</v>
      </c>
      <c r="J9" s="25"/>
    </row>
    <row r="10" spans="1:10" x14ac:dyDescent="0.25">
      <c r="A10" t="s">
        <v>545</v>
      </c>
      <c r="B10" t="s">
        <v>546</v>
      </c>
      <c r="C10">
        <v>607</v>
      </c>
      <c r="D10">
        <v>0.99999999999999989</v>
      </c>
      <c r="E10" s="25"/>
      <c r="F10" s="25" t="s">
        <v>373</v>
      </c>
      <c r="G10" s="25" t="s">
        <v>374</v>
      </c>
      <c r="H10" s="25">
        <v>1201</v>
      </c>
      <c r="I10" s="25">
        <v>1</v>
      </c>
      <c r="J10" s="25"/>
    </row>
    <row r="11" spans="1:10" x14ac:dyDescent="0.25">
      <c r="A11" t="s">
        <v>545</v>
      </c>
      <c r="B11" t="s">
        <v>546</v>
      </c>
      <c r="C11">
        <v>608</v>
      </c>
      <c r="D11">
        <v>1</v>
      </c>
      <c r="E11" s="25"/>
      <c r="F11" s="25" t="s">
        <v>545</v>
      </c>
      <c r="G11" s="25" t="s">
        <v>546</v>
      </c>
      <c r="H11" s="25">
        <v>605</v>
      </c>
      <c r="I11" s="25">
        <v>1</v>
      </c>
      <c r="J11" s="25"/>
    </row>
    <row r="12" spans="1:10" x14ac:dyDescent="0.25">
      <c r="A12" t="s">
        <v>545</v>
      </c>
      <c r="B12" t="s">
        <v>546</v>
      </c>
      <c r="C12">
        <v>609</v>
      </c>
      <c r="D12">
        <v>1</v>
      </c>
      <c r="E12" s="25"/>
      <c r="F12" s="25" t="s">
        <v>545</v>
      </c>
      <c r="G12" s="25" t="s">
        <v>546</v>
      </c>
      <c r="H12" s="25">
        <v>606</v>
      </c>
      <c r="I12" s="25">
        <v>1</v>
      </c>
      <c r="J12" s="25"/>
    </row>
    <row r="13" spans="1:10" x14ac:dyDescent="0.25">
      <c r="A13" t="s">
        <v>545</v>
      </c>
      <c r="B13" t="s">
        <v>546</v>
      </c>
      <c r="C13">
        <v>610</v>
      </c>
      <c r="D13">
        <v>1</v>
      </c>
      <c r="E13" s="25"/>
      <c r="F13" s="25" t="s">
        <v>545</v>
      </c>
      <c r="G13" s="25" t="s">
        <v>546</v>
      </c>
      <c r="H13" s="25">
        <v>608</v>
      </c>
      <c r="I13" s="25">
        <v>1</v>
      </c>
      <c r="J13" s="25"/>
    </row>
    <row r="14" spans="1:10" x14ac:dyDescent="0.25">
      <c r="A14" t="s">
        <v>545</v>
      </c>
      <c r="B14" t="s">
        <v>546</v>
      </c>
      <c r="C14">
        <v>611</v>
      </c>
      <c r="D14">
        <v>1</v>
      </c>
      <c r="E14" s="25"/>
      <c r="F14" s="25" t="s">
        <v>545</v>
      </c>
      <c r="G14" s="25" t="s">
        <v>546</v>
      </c>
      <c r="H14" s="25">
        <v>609</v>
      </c>
      <c r="I14" s="25">
        <v>1</v>
      </c>
      <c r="J14" s="25"/>
    </row>
    <row r="15" spans="1:10" x14ac:dyDescent="0.25">
      <c r="A15" t="s">
        <v>545</v>
      </c>
      <c r="B15" t="s">
        <v>546</v>
      </c>
      <c r="C15">
        <v>612</v>
      </c>
      <c r="D15">
        <v>1.0001</v>
      </c>
      <c r="E15" s="25"/>
      <c r="F15" s="25" t="s">
        <v>545</v>
      </c>
      <c r="G15" s="25" t="s">
        <v>546</v>
      </c>
      <c r="H15" s="25">
        <v>610</v>
      </c>
      <c r="I15" s="25">
        <v>1</v>
      </c>
      <c r="J15" s="25"/>
    </row>
    <row r="16" spans="1:10" x14ac:dyDescent="0.25">
      <c r="A16" t="s">
        <v>545</v>
      </c>
      <c r="B16" t="s">
        <v>546</v>
      </c>
      <c r="C16">
        <v>613</v>
      </c>
      <c r="D16">
        <v>1</v>
      </c>
      <c r="E16" s="25"/>
      <c r="F16" s="25" t="s">
        <v>545</v>
      </c>
      <c r="G16" s="25" t="s">
        <v>546</v>
      </c>
      <c r="H16" s="25">
        <v>611</v>
      </c>
      <c r="I16" s="25">
        <v>1</v>
      </c>
      <c r="J16" s="25"/>
    </row>
    <row r="17" spans="1:10" x14ac:dyDescent="0.25">
      <c r="A17" t="s">
        <v>545</v>
      </c>
      <c r="B17" t="s">
        <v>546</v>
      </c>
      <c r="C17">
        <v>703</v>
      </c>
      <c r="D17">
        <v>0.52200000000000002</v>
      </c>
      <c r="E17" s="25"/>
      <c r="F17" s="25" t="s">
        <v>545</v>
      </c>
      <c r="G17" s="25" t="s">
        <v>546</v>
      </c>
      <c r="H17" s="25">
        <v>613</v>
      </c>
      <c r="I17" s="25">
        <v>1</v>
      </c>
      <c r="J17" s="25"/>
    </row>
    <row r="18" spans="1:10" x14ac:dyDescent="0.25">
      <c r="A18" t="s">
        <v>545</v>
      </c>
      <c r="B18" t="s">
        <v>546</v>
      </c>
      <c r="C18">
        <v>704</v>
      </c>
      <c r="D18">
        <v>1</v>
      </c>
      <c r="E18" s="25"/>
      <c r="F18" s="25" t="s">
        <v>545</v>
      </c>
      <c r="G18" s="25" t="s">
        <v>546</v>
      </c>
      <c r="H18" s="25">
        <v>704</v>
      </c>
      <c r="I18" s="25">
        <v>1</v>
      </c>
      <c r="J18" s="25"/>
    </row>
    <row r="19" spans="1:10" x14ac:dyDescent="0.25">
      <c r="A19" t="s">
        <v>545</v>
      </c>
      <c r="B19" t="s">
        <v>546</v>
      </c>
      <c r="C19">
        <v>705</v>
      </c>
      <c r="D19">
        <v>1</v>
      </c>
      <c r="E19" s="25"/>
      <c r="F19" s="25" t="s">
        <v>545</v>
      </c>
      <c r="G19" s="25" t="s">
        <v>546</v>
      </c>
      <c r="H19" s="25">
        <v>705</v>
      </c>
      <c r="I19" s="25">
        <v>1</v>
      </c>
      <c r="J19" s="25"/>
    </row>
    <row r="20" spans="1:10" x14ac:dyDescent="0.25">
      <c r="A20" t="s">
        <v>545</v>
      </c>
      <c r="B20" t="s">
        <v>546</v>
      </c>
      <c r="C20">
        <v>706</v>
      </c>
      <c r="D20">
        <v>1.0000000000000002</v>
      </c>
      <c r="E20" s="25"/>
      <c r="F20" s="25" t="s">
        <v>545</v>
      </c>
      <c r="G20" s="25" t="s">
        <v>546</v>
      </c>
      <c r="H20" s="25">
        <v>801</v>
      </c>
      <c r="I20" s="25">
        <v>1</v>
      </c>
      <c r="J20" s="25"/>
    </row>
    <row r="21" spans="1:10" x14ac:dyDescent="0.25">
      <c r="A21" t="s">
        <v>545</v>
      </c>
      <c r="B21" t="s">
        <v>546</v>
      </c>
      <c r="C21">
        <v>801</v>
      </c>
      <c r="D21">
        <v>1</v>
      </c>
      <c r="E21" s="25"/>
      <c r="F21" s="25" t="s">
        <v>545</v>
      </c>
      <c r="G21" s="25" t="s">
        <v>546</v>
      </c>
      <c r="H21" s="25">
        <v>802</v>
      </c>
      <c r="I21" s="25">
        <v>1</v>
      </c>
      <c r="J21" s="25"/>
    </row>
    <row r="22" spans="1:10" x14ac:dyDescent="0.25">
      <c r="A22" t="s">
        <v>545</v>
      </c>
      <c r="B22" t="s">
        <v>546</v>
      </c>
      <c r="C22">
        <v>802</v>
      </c>
      <c r="D22">
        <v>1</v>
      </c>
      <c r="E22" s="25"/>
      <c r="F22" s="25" t="s">
        <v>545</v>
      </c>
      <c r="G22" s="25" t="s">
        <v>546</v>
      </c>
      <c r="H22" s="25">
        <v>803</v>
      </c>
      <c r="I22" s="25">
        <v>1</v>
      </c>
      <c r="J22" s="25"/>
    </row>
    <row r="23" spans="1:10" x14ac:dyDescent="0.25">
      <c r="A23" t="s">
        <v>545</v>
      </c>
      <c r="B23" t="s">
        <v>546</v>
      </c>
      <c r="C23">
        <v>803</v>
      </c>
      <c r="D23">
        <v>1</v>
      </c>
      <c r="E23" s="25"/>
      <c r="F23" s="25" t="s">
        <v>545</v>
      </c>
      <c r="G23" s="25" t="s">
        <v>546</v>
      </c>
      <c r="H23" s="25">
        <v>804</v>
      </c>
      <c r="I23" s="25">
        <v>1</v>
      </c>
      <c r="J23" s="25"/>
    </row>
    <row r="24" spans="1:10" x14ac:dyDescent="0.25">
      <c r="A24" t="s">
        <v>545</v>
      </c>
      <c r="B24" t="s">
        <v>546</v>
      </c>
      <c r="C24">
        <v>804</v>
      </c>
      <c r="D24">
        <v>1</v>
      </c>
      <c r="E24" s="25"/>
      <c r="F24" s="25" t="s">
        <v>545</v>
      </c>
      <c r="G24" s="25" t="s">
        <v>546</v>
      </c>
      <c r="H24" s="25">
        <v>805</v>
      </c>
      <c r="I24" s="25">
        <v>1</v>
      </c>
      <c r="J24" s="25"/>
    </row>
    <row r="25" spans="1:10" x14ac:dyDescent="0.25">
      <c r="A25" t="s">
        <v>545</v>
      </c>
      <c r="B25" t="s">
        <v>546</v>
      </c>
      <c r="C25">
        <v>805</v>
      </c>
      <c r="D25">
        <v>1</v>
      </c>
      <c r="E25" s="25"/>
      <c r="F25" s="25" t="s">
        <v>545</v>
      </c>
      <c r="G25" s="25" t="s">
        <v>546</v>
      </c>
      <c r="H25" s="25">
        <v>806</v>
      </c>
      <c r="I25" s="25">
        <v>1</v>
      </c>
      <c r="J25" s="25"/>
    </row>
    <row r="26" spans="1:10" x14ac:dyDescent="0.25">
      <c r="A26" t="s">
        <v>545</v>
      </c>
      <c r="B26" t="s">
        <v>546</v>
      </c>
      <c r="C26">
        <v>806</v>
      </c>
      <c r="D26">
        <v>1</v>
      </c>
      <c r="E26" s="25"/>
      <c r="F26" s="25" t="s">
        <v>545</v>
      </c>
      <c r="G26" s="25" t="s">
        <v>546</v>
      </c>
      <c r="H26" s="25">
        <v>901</v>
      </c>
      <c r="I26" s="25">
        <v>1</v>
      </c>
      <c r="J26" s="25"/>
    </row>
    <row r="27" spans="1:10" x14ac:dyDescent="0.25">
      <c r="A27" t="s">
        <v>545</v>
      </c>
      <c r="B27" t="s">
        <v>546</v>
      </c>
      <c r="C27">
        <v>901</v>
      </c>
      <c r="D27">
        <v>1</v>
      </c>
      <c r="E27" s="25"/>
      <c r="F27" s="25" t="s">
        <v>545</v>
      </c>
      <c r="G27" s="25" t="s">
        <v>546</v>
      </c>
      <c r="H27" s="25">
        <v>902</v>
      </c>
      <c r="I27" s="25">
        <v>1</v>
      </c>
      <c r="J27" s="25"/>
    </row>
    <row r="28" spans="1:10" x14ac:dyDescent="0.25">
      <c r="A28" t="s">
        <v>545</v>
      </c>
      <c r="B28" t="s">
        <v>546</v>
      </c>
      <c r="C28">
        <v>902</v>
      </c>
      <c r="D28">
        <v>1</v>
      </c>
      <c r="E28" s="25"/>
      <c r="F28" s="25" t="s">
        <v>545</v>
      </c>
      <c r="G28" s="25" t="s">
        <v>546</v>
      </c>
      <c r="H28" s="25">
        <v>903</v>
      </c>
      <c r="I28" s="25">
        <v>1</v>
      </c>
      <c r="J28" s="25"/>
    </row>
    <row r="29" spans="1:10" x14ac:dyDescent="0.25">
      <c r="A29" t="s">
        <v>545</v>
      </c>
      <c r="B29" t="s">
        <v>546</v>
      </c>
      <c r="C29">
        <v>903</v>
      </c>
      <c r="D29">
        <v>1</v>
      </c>
      <c r="E29" s="25"/>
      <c r="F29" s="25" t="s">
        <v>545</v>
      </c>
      <c r="G29" s="25" t="s">
        <v>546</v>
      </c>
      <c r="H29" s="25">
        <v>904</v>
      </c>
      <c r="I29" s="25">
        <v>1</v>
      </c>
      <c r="J29" s="25"/>
    </row>
    <row r="30" spans="1:10" x14ac:dyDescent="0.25">
      <c r="A30" t="s">
        <v>545</v>
      </c>
      <c r="B30" t="s">
        <v>546</v>
      </c>
      <c r="C30">
        <v>904</v>
      </c>
      <c r="D30">
        <v>1</v>
      </c>
      <c r="E30" s="25"/>
      <c r="F30" s="25" t="s">
        <v>885</v>
      </c>
      <c r="G30" s="25" t="s">
        <v>886</v>
      </c>
      <c r="H30" s="25">
        <v>1101</v>
      </c>
      <c r="I30" s="25">
        <v>1</v>
      </c>
      <c r="J30" s="25"/>
    </row>
    <row r="31" spans="1:10" x14ac:dyDescent="0.25">
      <c r="A31" t="s">
        <v>545</v>
      </c>
      <c r="B31" t="s">
        <v>546</v>
      </c>
      <c r="C31">
        <v>905</v>
      </c>
      <c r="D31">
        <v>0.96189999999999998</v>
      </c>
      <c r="E31" s="25"/>
      <c r="F31" s="25" t="s">
        <v>551</v>
      </c>
      <c r="G31" s="25" t="s">
        <v>552</v>
      </c>
      <c r="H31" s="25">
        <v>701</v>
      </c>
      <c r="I31" s="25">
        <v>1</v>
      </c>
      <c r="J31" s="25"/>
    </row>
    <row r="32" spans="1:10" x14ac:dyDescent="0.25">
      <c r="A32" t="s">
        <v>545</v>
      </c>
      <c r="B32" t="s">
        <v>546</v>
      </c>
      <c r="C32">
        <v>906</v>
      </c>
      <c r="D32">
        <v>1.0000000000000002</v>
      </c>
      <c r="E32" s="25"/>
      <c r="F32" s="25" t="s">
        <v>551</v>
      </c>
      <c r="G32" s="25" t="s">
        <v>552</v>
      </c>
      <c r="H32" s="25">
        <v>702</v>
      </c>
      <c r="I32" s="25">
        <v>1</v>
      </c>
      <c r="J32" s="25"/>
    </row>
    <row r="33" spans="1:10" x14ac:dyDescent="0.25">
      <c r="A33" t="s">
        <v>545</v>
      </c>
      <c r="B33" t="s">
        <v>546</v>
      </c>
      <c r="C33">
        <v>1102</v>
      </c>
      <c r="D33">
        <v>0.21689999999999998</v>
      </c>
      <c r="E33" s="25"/>
      <c r="F33" s="25" t="s">
        <v>783</v>
      </c>
      <c r="G33" s="25" t="s">
        <v>784</v>
      </c>
      <c r="H33" s="25">
        <v>602</v>
      </c>
      <c r="I33" s="25">
        <v>1</v>
      </c>
      <c r="J33" s="25"/>
    </row>
    <row r="34" spans="1:10" x14ac:dyDescent="0.25">
      <c r="A34" t="s">
        <v>545</v>
      </c>
      <c r="B34" t="s">
        <v>546</v>
      </c>
      <c r="C34">
        <v>1103</v>
      </c>
      <c r="D34">
        <v>0.99980000000000002</v>
      </c>
      <c r="E34" s="25"/>
      <c r="F34" s="25" t="s">
        <v>783</v>
      </c>
      <c r="G34" s="25" t="s">
        <v>784</v>
      </c>
      <c r="H34" s="25">
        <v>603</v>
      </c>
      <c r="I34" s="25">
        <v>1</v>
      </c>
      <c r="J34" s="25"/>
    </row>
    <row r="35" spans="1:10" x14ac:dyDescent="0.25">
      <c r="A35" t="s">
        <v>545</v>
      </c>
      <c r="B35" t="s">
        <v>546</v>
      </c>
      <c r="C35">
        <v>1104</v>
      </c>
      <c r="D35">
        <v>0.66779999999999995</v>
      </c>
      <c r="E35" s="25"/>
      <c r="F35" s="25" t="s">
        <v>675</v>
      </c>
      <c r="G35" s="25" t="s">
        <v>676</v>
      </c>
      <c r="H35" s="25">
        <v>402</v>
      </c>
      <c r="I35" s="25">
        <v>1</v>
      </c>
      <c r="J35" s="25"/>
    </row>
    <row r="36" spans="1:10" x14ac:dyDescent="0.25">
      <c r="A36" t="s">
        <v>885</v>
      </c>
      <c r="B36" t="s">
        <v>886</v>
      </c>
      <c r="C36">
        <v>905</v>
      </c>
      <c r="D36">
        <v>3.8100000000000002E-2</v>
      </c>
      <c r="E36" s="25"/>
      <c r="F36" s="25" t="s">
        <v>1021</v>
      </c>
      <c r="G36" s="25" t="s">
        <v>1022</v>
      </c>
      <c r="H36" s="25">
        <v>504</v>
      </c>
      <c r="I36" s="25">
        <v>1</v>
      </c>
      <c r="J36" s="25"/>
    </row>
    <row r="37" spans="1:10" x14ac:dyDescent="0.25">
      <c r="A37" t="s">
        <v>885</v>
      </c>
      <c r="B37" t="s">
        <v>886</v>
      </c>
      <c r="C37">
        <v>1101</v>
      </c>
      <c r="D37">
        <v>1</v>
      </c>
      <c r="E37" s="25"/>
      <c r="F37" s="25" t="s">
        <v>1021</v>
      </c>
      <c r="G37" s="25" t="s">
        <v>1022</v>
      </c>
      <c r="H37" s="25">
        <v>505</v>
      </c>
      <c r="I37" s="25">
        <v>1</v>
      </c>
      <c r="J37" s="25"/>
    </row>
    <row r="38" spans="1:10" x14ac:dyDescent="0.25">
      <c r="A38" t="s">
        <v>885</v>
      </c>
      <c r="B38" t="s">
        <v>886</v>
      </c>
      <c r="C38">
        <v>1102</v>
      </c>
      <c r="D38">
        <v>0.78310000000000013</v>
      </c>
      <c r="E38" s="25"/>
      <c r="F38" s="25" t="s">
        <v>545</v>
      </c>
      <c r="G38" s="25" t="s">
        <v>546</v>
      </c>
      <c r="H38" s="25">
        <v>607</v>
      </c>
      <c r="I38" s="25">
        <v>0.99999999999999989</v>
      </c>
      <c r="J38" s="25"/>
    </row>
    <row r="39" spans="1:10" x14ac:dyDescent="0.25">
      <c r="A39" t="s">
        <v>885</v>
      </c>
      <c r="B39" t="s">
        <v>886</v>
      </c>
      <c r="C39">
        <v>1104</v>
      </c>
      <c r="D39">
        <v>0.33200000000000002</v>
      </c>
      <c r="E39" s="25"/>
      <c r="F39" s="25" t="s">
        <v>675</v>
      </c>
      <c r="G39" s="25" t="s">
        <v>676</v>
      </c>
      <c r="H39" s="25">
        <v>301</v>
      </c>
      <c r="I39" s="25">
        <v>0.99990000000000001</v>
      </c>
      <c r="J39" s="25"/>
    </row>
    <row r="40" spans="1:10" x14ac:dyDescent="0.25">
      <c r="A40" t="s">
        <v>551</v>
      </c>
      <c r="B40" t="s">
        <v>552</v>
      </c>
      <c r="C40">
        <v>701</v>
      </c>
      <c r="D40">
        <v>1</v>
      </c>
      <c r="E40" s="25"/>
      <c r="F40" s="25" t="s">
        <v>675</v>
      </c>
      <c r="G40" s="25" t="s">
        <v>676</v>
      </c>
      <c r="H40" s="25">
        <v>403</v>
      </c>
      <c r="I40" s="25">
        <v>0.99990000000000001</v>
      </c>
      <c r="J40" s="25"/>
    </row>
    <row r="41" spans="1:10" x14ac:dyDescent="0.25">
      <c r="A41" t="s">
        <v>551</v>
      </c>
      <c r="B41" t="s">
        <v>552</v>
      </c>
      <c r="C41">
        <v>702</v>
      </c>
      <c r="D41">
        <v>1</v>
      </c>
      <c r="E41" s="25"/>
      <c r="F41" s="25" t="s">
        <v>545</v>
      </c>
      <c r="G41" s="25" t="s">
        <v>546</v>
      </c>
      <c r="H41" s="25">
        <v>1103</v>
      </c>
      <c r="I41" s="25">
        <v>0.99980000000000002</v>
      </c>
      <c r="J41" s="25"/>
    </row>
    <row r="42" spans="1:10" x14ac:dyDescent="0.25">
      <c r="A42" t="s">
        <v>551</v>
      </c>
      <c r="B42" t="s">
        <v>552</v>
      </c>
      <c r="C42">
        <v>703</v>
      </c>
      <c r="D42">
        <v>0.47799999999999998</v>
      </c>
      <c r="E42" s="25"/>
      <c r="F42" s="25" t="s">
        <v>545</v>
      </c>
      <c r="G42" s="25" t="s">
        <v>546</v>
      </c>
      <c r="H42" s="25">
        <v>905</v>
      </c>
      <c r="I42" s="25">
        <v>0.96189999999999998</v>
      </c>
      <c r="J42" s="25"/>
    </row>
    <row r="43" spans="1:10" x14ac:dyDescent="0.25">
      <c r="A43" t="s">
        <v>783</v>
      </c>
      <c r="B43" t="s">
        <v>784</v>
      </c>
      <c r="C43">
        <v>601</v>
      </c>
      <c r="D43">
        <v>0.77469999999999994</v>
      </c>
      <c r="E43" s="25"/>
      <c r="F43" s="25" t="s">
        <v>1021</v>
      </c>
      <c r="G43" s="25" t="s">
        <v>1022</v>
      </c>
      <c r="H43" s="25">
        <v>506</v>
      </c>
      <c r="I43" s="25">
        <v>0.95389999999999986</v>
      </c>
      <c r="J43" s="25"/>
    </row>
    <row r="44" spans="1:10" x14ac:dyDescent="0.25">
      <c r="A44" t="s">
        <v>783</v>
      </c>
      <c r="B44" t="s">
        <v>784</v>
      </c>
      <c r="C44">
        <v>602</v>
      </c>
      <c r="D44">
        <v>1</v>
      </c>
      <c r="E44" s="25"/>
      <c r="F44" s="25" t="s">
        <v>477</v>
      </c>
      <c r="G44" s="25" t="s">
        <v>478</v>
      </c>
      <c r="H44" s="25">
        <v>1004</v>
      </c>
      <c r="I44" s="25">
        <v>0.89359999999999995</v>
      </c>
      <c r="J44" s="25"/>
    </row>
    <row r="45" spans="1:10" x14ac:dyDescent="0.25">
      <c r="A45" t="s">
        <v>783</v>
      </c>
      <c r="B45" t="s">
        <v>784</v>
      </c>
      <c r="C45">
        <v>603</v>
      </c>
      <c r="D45">
        <v>1</v>
      </c>
      <c r="E45" s="25"/>
      <c r="F45" s="25" t="s">
        <v>483</v>
      </c>
      <c r="G45" s="25" t="s">
        <v>484</v>
      </c>
      <c r="H45" s="25">
        <v>1003</v>
      </c>
      <c r="I45" s="25">
        <v>0.86939999999999995</v>
      </c>
      <c r="J45" s="25"/>
    </row>
    <row r="46" spans="1:10" x14ac:dyDescent="0.25">
      <c r="A46" t="s">
        <v>407</v>
      </c>
      <c r="B46" t="s">
        <v>408</v>
      </c>
      <c r="C46">
        <v>100</v>
      </c>
      <c r="D46">
        <v>0.60570000000000002</v>
      </c>
      <c r="E46" s="25"/>
      <c r="F46" s="25" t="s">
        <v>1011</v>
      </c>
      <c r="G46" s="25" t="s">
        <v>1012</v>
      </c>
      <c r="H46" s="25">
        <v>502</v>
      </c>
      <c r="I46" s="25">
        <v>0.8538</v>
      </c>
      <c r="J46" s="25"/>
    </row>
    <row r="47" spans="1:10" x14ac:dyDescent="0.25">
      <c r="A47" t="s">
        <v>413</v>
      </c>
      <c r="B47" t="s">
        <v>414</v>
      </c>
      <c r="C47">
        <v>100</v>
      </c>
      <c r="D47">
        <v>0.39419999999999994</v>
      </c>
      <c r="E47" s="25"/>
      <c r="F47" s="25" t="s">
        <v>1021</v>
      </c>
      <c r="G47" s="25" t="s">
        <v>1022</v>
      </c>
      <c r="H47" s="25">
        <v>507</v>
      </c>
      <c r="I47" s="25">
        <v>0.85160000000000002</v>
      </c>
      <c r="J47" s="25"/>
    </row>
    <row r="48" spans="1:10" x14ac:dyDescent="0.25">
      <c r="A48" t="s">
        <v>483</v>
      </c>
      <c r="B48" t="s">
        <v>484</v>
      </c>
      <c r="C48">
        <v>1001</v>
      </c>
      <c r="D48">
        <v>1.0001</v>
      </c>
      <c r="E48" s="25"/>
      <c r="F48" s="25" t="s">
        <v>885</v>
      </c>
      <c r="G48" s="25" t="s">
        <v>886</v>
      </c>
      <c r="H48" s="25">
        <v>1102</v>
      </c>
      <c r="I48" s="25">
        <v>0.78310000000000013</v>
      </c>
      <c r="J48" s="25"/>
    </row>
    <row r="49" spans="1:10" x14ac:dyDescent="0.25">
      <c r="A49" t="s">
        <v>483</v>
      </c>
      <c r="B49" t="s">
        <v>484</v>
      </c>
      <c r="C49">
        <v>1003</v>
      </c>
      <c r="D49">
        <v>0.86939999999999995</v>
      </c>
      <c r="E49" s="25"/>
      <c r="F49" s="25" t="s">
        <v>783</v>
      </c>
      <c r="G49" s="25" t="s">
        <v>784</v>
      </c>
      <c r="H49" s="25">
        <v>601</v>
      </c>
      <c r="I49" s="25">
        <v>0.77469999999999994</v>
      </c>
      <c r="J49" s="25"/>
    </row>
    <row r="50" spans="1:10" x14ac:dyDescent="0.25">
      <c r="A50" t="s">
        <v>483</v>
      </c>
      <c r="B50" t="s">
        <v>484</v>
      </c>
      <c r="C50">
        <v>1004</v>
      </c>
      <c r="D50">
        <v>0.10639999999999999</v>
      </c>
      <c r="E50" s="25"/>
      <c r="F50" s="25" t="s">
        <v>487</v>
      </c>
      <c r="G50" s="25" t="s">
        <v>488</v>
      </c>
      <c r="H50" s="25">
        <v>1002</v>
      </c>
      <c r="I50" s="25">
        <v>0.75790000000000002</v>
      </c>
      <c r="J50" s="25"/>
    </row>
    <row r="51" spans="1:10" x14ac:dyDescent="0.25">
      <c r="A51" t="s">
        <v>487</v>
      </c>
      <c r="B51" t="s">
        <v>488</v>
      </c>
      <c r="C51">
        <v>1002</v>
      </c>
      <c r="D51">
        <v>0.75790000000000002</v>
      </c>
      <c r="E51" s="25"/>
      <c r="F51" s="25" t="s">
        <v>373</v>
      </c>
      <c r="G51" s="25" t="s">
        <v>374</v>
      </c>
      <c r="H51" s="25">
        <v>1301</v>
      </c>
      <c r="I51" s="25">
        <v>0.73659999999999992</v>
      </c>
      <c r="J51" s="25"/>
    </row>
    <row r="52" spans="1:10" x14ac:dyDescent="0.25">
      <c r="A52" t="s">
        <v>495</v>
      </c>
      <c r="B52" t="s">
        <v>496</v>
      </c>
      <c r="C52">
        <v>1002</v>
      </c>
      <c r="D52">
        <v>0.24220000000000003</v>
      </c>
      <c r="E52" s="25"/>
      <c r="F52" s="25" t="s">
        <v>545</v>
      </c>
      <c r="G52" s="25" t="s">
        <v>546</v>
      </c>
      <c r="H52" s="25">
        <v>1104</v>
      </c>
      <c r="I52" s="25">
        <v>0.66779999999999995</v>
      </c>
      <c r="J52" s="25"/>
    </row>
    <row r="53" spans="1:10" x14ac:dyDescent="0.25">
      <c r="A53" t="s">
        <v>477</v>
      </c>
      <c r="B53" t="s">
        <v>478</v>
      </c>
      <c r="C53">
        <v>1003</v>
      </c>
      <c r="D53">
        <v>0.1305</v>
      </c>
      <c r="E53" s="25"/>
      <c r="F53" s="25" t="s">
        <v>1021</v>
      </c>
      <c r="G53" s="25" t="s">
        <v>1022</v>
      </c>
      <c r="H53" s="25">
        <v>503</v>
      </c>
      <c r="I53" s="25">
        <v>0.66020000000000001</v>
      </c>
      <c r="J53" s="25"/>
    </row>
    <row r="54" spans="1:10" x14ac:dyDescent="0.25">
      <c r="A54" t="s">
        <v>477</v>
      </c>
      <c r="B54" t="s">
        <v>478</v>
      </c>
      <c r="C54">
        <v>1004</v>
      </c>
      <c r="D54">
        <v>0.89359999999999995</v>
      </c>
      <c r="E54" s="25"/>
      <c r="F54" s="25" t="s">
        <v>619</v>
      </c>
      <c r="G54" s="25" t="s">
        <v>620</v>
      </c>
      <c r="H54" s="25">
        <v>201</v>
      </c>
      <c r="I54" s="25">
        <v>0.6129</v>
      </c>
      <c r="J54" s="25"/>
    </row>
    <row r="55" spans="1:10" x14ac:dyDescent="0.25">
      <c r="A55" t="s">
        <v>619</v>
      </c>
      <c r="B55" t="s">
        <v>620</v>
      </c>
      <c r="C55">
        <v>201</v>
      </c>
      <c r="D55">
        <v>0.6129</v>
      </c>
      <c r="E55" s="25"/>
      <c r="F55" s="25" t="s">
        <v>407</v>
      </c>
      <c r="G55" s="25" t="s">
        <v>408</v>
      </c>
      <c r="H55" s="25">
        <v>100</v>
      </c>
      <c r="I55" s="25">
        <v>0.60570000000000002</v>
      </c>
      <c r="J55" s="25"/>
    </row>
    <row r="56" spans="1:10" x14ac:dyDescent="0.25">
      <c r="A56" t="s">
        <v>675</v>
      </c>
      <c r="B56" t="s">
        <v>676</v>
      </c>
      <c r="C56">
        <v>201</v>
      </c>
      <c r="D56">
        <v>0.38719999999999993</v>
      </c>
      <c r="E56" s="25"/>
      <c r="F56" s="25" t="s">
        <v>545</v>
      </c>
      <c r="G56" s="25" t="s">
        <v>546</v>
      </c>
      <c r="H56" s="25">
        <v>703</v>
      </c>
      <c r="I56" s="25">
        <v>0.52200000000000002</v>
      </c>
      <c r="J56" s="25"/>
    </row>
    <row r="57" spans="1:10" x14ac:dyDescent="0.25">
      <c r="A57" t="s">
        <v>675</v>
      </c>
      <c r="B57" t="s">
        <v>676</v>
      </c>
      <c r="C57">
        <v>301</v>
      </c>
      <c r="D57">
        <v>0.99990000000000001</v>
      </c>
      <c r="E57" s="25"/>
      <c r="F57" s="25" t="s">
        <v>1011</v>
      </c>
      <c r="G57" s="25" t="s">
        <v>1012</v>
      </c>
      <c r="H57" s="25">
        <v>501</v>
      </c>
      <c r="I57" s="25">
        <v>0.4854</v>
      </c>
      <c r="J57" s="25"/>
    </row>
    <row r="58" spans="1:10" x14ac:dyDescent="0.25">
      <c r="A58" t="s">
        <v>675</v>
      </c>
      <c r="B58" t="s">
        <v>676</v>
      </c>
      <c r="C58">
        <v>401</v>
      </c>
      <c r="D58">
        <v>1.0001</v>
      </c>
      <c r="F58" t="s">
        <v>527</v>
      </c>
      <c r="G58" t="s">
        <v>528</v>
      </c>
      <c r="H58">
        <v>1301</v>
      </c>
      <c r="I58">
        <v>0.15539999999999998</v>
      </c>
    </row>
    <row r="59" spans="1:10" x14ac:dyDescent="0.25">
      <c r="A59" t="s">
        <v>675</v>
      </c>
      <c r="B59" t="s">
        <v>676</v>
      </c>
      <c r="C59">
        <v>402</v>
      </c>
      <c r="D59">
        <v>1</v>
      </c>
      <c r="F59" t="s">
        <v>879</v>
      </c>
      <c r="G59" t="s">
        <v>880</v>
      </c>
      <c r="H59">
        <v>1301</v>
      </c>
      <c r="I59">
        <v>0.1079</v>
      </c>
    </row>
    <row r="60" spans="1:10" x14ac:dyDescent="0.25">
      <c r="A60" t="s">
        <v>675</v>
      </c>
      <c r="B60" t="s">
        <v>676</v>
      </c>
      <c r="C60">
        <v>403</v>
      </c>
      <c r="D60">
        <v>0.99990000000000001</v>
      </c>
      <c r="F60" t="s">
        <v>885</v>
      </c>
      <c r="G60" t="s">
        <v>886</v>
      </c>
      <c r="H60">
        <v>1104</v>
      </c>
      <c r="I60">
        <v>0.33200000000000002</v>
      </c>
    </row>
    <row r="61" spans="1:10" x14ac:dyDescent="0.25">
      <c r="A61" t="s">
        <v>1021</v>
      </c>
      <c r="B61" t="s">
        <v>1022</v>
      </c>
      <c r="C61">
        <v>501</v>
      </c>
      <c r="D61">
        <v>0.28889999999999999</v>
      </c>
      <c r="F61" t="s">
        <v>545</v>
      </c>
      <c r="G61" t="s">
        <v>546</v>
      </c>
      <c r="H61">
        <v>1102</v>
      </c>
      <c r="I61">
        <v>0.21689999999999998</v>
      </c>
    </row>
    <row r="62" spans="1:10" x14ac:dyDescent="0.25">
      <c r="A62" t="s">
        <v>1021</v>
      </c>
      <c r="B62" t="s">
        <v>1022</v>
      </c>
      <c r="C62">
        <v>503</v>
      </c>
      <c r="D62">
        <v>0.66020000000000001</v>
      </c>
      <c r="F62" t="s">
        <v>483</v>
      </c>
      <c r="G62" t="s">
        <v>484</v>
      </c>
      <c r="H62">
        <v>1004</v>
      </c>
      <c r="I62">
        <v>0.10639999999999999</v>
      </c>
    </row>
    <row r="63" spans="1:10" x14ac:dyDescent="0.25">
      <c r="A63" t="s">
        <v>1021</v>
      </c>
      <c r="B63" t="s">
        <v>1022</v>
      </c>
      <c r="C63">
        <v>504</v>
      </c>
      <c r="D63">
        <v>1</v>
      </c>
      <c r="F63" t="s">
        <v>477</v>
      </c>
      <c r="G63" t="s">
        <v>478</v>
      </c>
      <c r="H63">
        <v>1003</v>
      </c>
      <c r="I63">
        <v>0.1305</v>
      </c>
    </row>
    <row r="64" spans="1:10" x14ac:dyDescent="0.25">
      <c r="A64" t="s">
        <v>1021</v>
      </c>
      <c r="B64" t="s">
        <v>1022</v>
      </c>
      <c r="C64">
        <v>505</v>
      </c>
      <c r="D64">
        <v>1</v>
      </c>
      <c r="F64" t="s">
        <v>495</v>
      </c>
      <c r="G64" t="s">
        <v>496</v>
      </c>
      <c r="H64">
        <v>1002</v>
      </c>
      <c r="I64">
        <v>0.24220000000000003</v>
      </c>
    </row>
    <row r="65" spans="1:9" x14ac:dyDescent="0.25">
      <c r="A65" t="s">
        <v>1021</v>
      </c>
      <c r="B65" t="s">
        <v>1022</v>
      </c>
      <c r="C65">
        <v>506</v>
      </c>
      <c r="D65">
        <v>0.95389999999999986</v>
      </c>
      <c r="F65" t="s">
        <v>885</v>
      </c>
      <c r="G65" t="s">
        <v>886</v>
      </c>
      <c r="H65">
        <v>905</v>
      </c>
      <c r="I65">
        <v>3.8100000000000002E-2</v>
      </c>
    </row>
    <row r="66" spans="1:9" x14ac:dyDescent="0.25">
      <c r="A66" t="s">
        <v>1021</v>
      </c>
      <c r="B66" t="s">
        <v>1022</v>
      </c>
      <c r="C66">
        <v>507</v>
      </c>
      <c r="D66">
        <v>0.85160000000000002</v>
      </c>
      <c r="F66" t="s">
        <v>551</v>
      </c>
      <c r="G66" t="s">
        <v>552</v>
      </c>
      <c r="H66">
        <v>703</v>
      </c>
      <c r="I66">
        <v>0.47799999999999998</v>
      </c>
    </row>
    <row r="67" spans="1:9" x14ac:dyDescent="0.25">
      <c r="A67" t="s">
        <v>1027</v>
      </c>
      <c r="B67" t="s">
        <v>1028</v>
      </c>
      <c r="C67">
        <v>502</v>
      </c>
      <c r="D67">
        <v>0.14629999999999999</v>
      </c>
      <c r="F67" t="s">
        <v>545</v>
      </c>
      <c r="G67" t="s">
        <v>546</v>
      </c>
      <c r="H67">
        <v>601</v>
      </c>
      <c r="I67">
        <v>0.22519999999999998</v>
      </c>
    </row>
    <row r="68" spans="1:9" x14ac:dyDescent="0.25">
      <c r="A68" t="s">
        <v>1027</v>
      </c>
      <c r="B68" t="s">
        <v>1028</v>
      </c>
      <c r="C68">
        <v>503</v>
      </c>
      <c r="D68">
        <v>0.33980000000000005</v>
      </c>
      <c r="F68" t="s">
        <v>1027</v>
      </c>
      <c r="G68" t="s">
        <v>1028</v>
      </c>
      <c r="H68">
        <v>507</v>
      </c>
      <c r="I68">
        <v>0.1482</v>
      </c>
    </row>
    <row r="69" spans="1:9" x14ac:dyDescent="0.25">
      <c r="A69" t="s">
        <v>1027</v>
      </c>
      <c r="B69" t="s">
        <v>1028</v>
      </c>
      <c r="C69">
        <v>507</v>
      </c>
      <c r="D69">
        <v>0.1482</v>
      </c>
      <c r="F69" t="s">
        <v>1017</v>
      </c>
      <c r="G69" t="s">
        <v>1018</v>
      </c>
      <c r="H69">
        <v>506</v>
      </c>
      <c r="I69">
        <v>4.6100000000000002E-2</v>
      </c>
    </row>
    <row r="70" spans="1:9" x14ac:dyDescent="0.25">
      <c r="A70" t="s">
        <v>1011</v>
      </c>
      <c r="B70" t="s">
        <v>1012</v>
      </c>
      <c r="C70">
        <v>501</v>
      </c>
      <c r="D70">
        <v>0.4854</v>
      </c>
      <c r="F70" t="s">
        <v>1027</v>
      </c>
      <c r="G70" t="s">
        <v>1028</v>
      </c>
      <c r="H70">
        <v>503</v>
      </c>
      <c r="I70">
        <v>0.33980000000000005</v>
      </c>
    </row>
    <row r="71" spans="1:9" x14ac:dyDescent="0.25">
      <c r="A71" t="s">
        <v>1011</v>
      </c>
      <c r="B71" t="s">
        <v>1012</v>
      </c>
      <c r="C71">
        <v>502</v>
      </c>
      <c r="D71">
        <v>0.8538</v>
      </c>
      <c r="F71" t="s">
        <v>1027</v>
      </c>
      <c r="G71" t="s">
        <v>1028</v>
      </c>
      <c r="H71">
        <v>502</v>
      </c>
      <c r="I71">
        <v>0.14629999999999999</v>
      </c>
    </row>
    <row r="72" spans="1:9" x14ac:dyDescent="0.25">
      <c r="A72" t="s">
        <v>1017</v>
      </c>
      <c r="B72" t="s">
        <v>1018</v>
      </c>
      <c r="C72">
        <v>501</v>
      </c>
      <c r="D72">
        <v>0.2258</v>
      </c>
      <c r="F72" t="s">
        <v>1021</v>
      </c>
      <c r="G72" t="s">
        <v>1022</v>
      </c>
      <c r="H72">
        <v>501</v>
      </c>
      <c r="I72">
        <v>0.28889999999999999</v>
      </c>
    </row>
    <row r="73" spans="1:9" x14ac:dyDescent="0.25">
      <c r="A73" t="s">
        <v>1017</v>
      </c>
      <c r="B73" t="s">
        <v>1018</v>
      </c>
      <c r="C73">
        <v>506</v>
      </c>
      <c r="D73">
        <v>4.6100000000000002E-2</v>
      </c>
      <c r="F73" t="s">
        <v>1017</v>
      </c>
      <c r="G73" t="s">
        <v>1018</v>
      </c>
      <c r="H73">
        <v>501</v>
      </c>
      <c r="I73">
        <v>0.2258</v>
      </c>
    </row>
    <row r="74" spans="1:9" x14ac:dyDescent="0.25">
      <c r="A74" t="s">
        <v>527</v>
      </c>
      <c r="B74" t="s">
        <v>528</v>
      </c>
      <c r="C74">
        <v>1301</v>
      </c>
      <c r="D74">
        <v>0.15539999999999998</v>
      </c>
      <c r="F74" t="s">
        <v>675</v>
      </c>
      <c r="G74" t="s">
        <v>676</v>
      </c>
      <c r="H74">
        <v>201</v>
      </c>
      <c r="I74">
        <v>0.38719999999999993</v>
      </c>
    </row>
    <row r="75" spans="1:9" x14ac:dyDescent="0.25">
      <c r="A75" t="s">
        <v>879</v>
      </c>
      <c r="B75" t="s">
        <v>880</v>
      </c>
      <c r="C75">
        <v>1301</v>
      </c>
      <c r="D75">
        <v>0.1079</v>
      </c>
      <c r="F75" t="s">
        <v>413</v>
      </c>
      <c r="G75" t="s">
        <v>414</v>
      </c>
      <c r="H75">
        <v>100</v>
      </c>
      <c r="I75">
        <v>0.39419999999999994</v>
      </c>
    </row>
    <row r="76" spans="1:9" x14ac:dyDescent="0.25">
      <c r="A76" t="s">
        <v>1938</v>
      </c>
      <c r="D76">
        <v>53.999499999999991</v>
      </c>
    </row>
  </sheetData>
  <sortState xmlns:xlrd2="http://schemas.microsoft.com/office/spreadsheetml/2017/richdata2" ref="F58:I75">
    <sortCondition descending="1" ref="H58:H75"/>
  </sortState>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29390-FC4D-4355-9B52-5FE1146C98AB}">
  <dimension ref="A2:H108"/>
  <sheetViews>
    <sheetView workbookViewId="0">
      <selection activeCell="AF34" sqref="AF34"/>
    </sheetView>
  </sheetViews>
  <sheetFormatPr defaultRowHeight="15" x14ac:dyDescent="0.25"/>
  <cols>
    <col min="3" max="3" width="11.5703125" bestFit="1" customWidth="1"/>
    <col min="4" max="4" width="13.140625" bestFit="1" customWidth="1"/>
    <col min="5" max="5" width="12.28515625" bestFit="1" customWidth="1"/>
    <col min="6" max="6" width="15.140625" bestFit="1" customWidth="1"/>
  </cols>
  <sheetData>
    <row r="2" spans="1:8" x14ac:dyDescent="0.25">
      <c r="A2" t="s">
        <v>2270</v>
      </c>
    </row>
    <row r="4" spans="1:8" x14ac:dyDescent="0.25">
      <c r="A4" s="252" t="s">
        <v>2271</v>
      </c>
      <c r="B4" s="252" t="s">
        <v>2272</v>
      </c>
      <c r="C4" s="252" t="s">
        <v>2273</v>
      </c>
      <c r="D4" s="252" t="s">
        <v>2274</v>
      </c>
      <c r="E4" s="252" t="s">
        <v>148</v>
      </c>
      <c r="F4" s="252" t="s">
        <v>2275</v>
      </c>
    </row>
    <row r="5" spans="1:8" x14ac:dyDescent="0.25">
      <c r="A5" s="253" t="s">
        <v>108</v>
      </c>
      <c r="B5" s="253" t="s">
        <v>185</v>
      </c>
      <c r="C5" s="253" t="s">
        <v>2276</v>
      </c>
      <c r="D5" s="254">
        <v>0</v>
      </c>
      <c r="E5" s="192">
        <v>1954</v>
      </c>
      <c r="F5" s="255">
        <v>0</v>
      </c>
    </row>
    <row r="6" spans="1:8" x14ac:dyDescent="0.25">
      <c r="A6" s="253" t="s">
        <v>108</v>
      </c>
      <c r="B6" s="253" t="s">
        <v>185</v>
      </c>
      <c r="C6" s="253" t="s">
        <v>2277</v>
      </c>
      <c r="D6" s="254">
        <v>0</v>
      </c>
      <c r="E6" s="192">
        <v>11159</v>
      </c>
      <c r="F6" s="255">
        <v>14456.840260621182</v>
      </c>
    </row>
    <row r="7" spans="1:8" x14ac:dyDescent="0.25">
      <c r="A7" s="256" t="s">
        <v>108</v>
      </c>
      <c r="B7" s="256" t="s">
        <v>184</v>
      </c>
      <c r="C7" s="256" t="s">
        <v>2276</v>
      </c>
      <c r="D7" s="101">
        <v>0</v>
      </c>
      <c r="E7" s="257">
        <v>20946</v>
      </c>
      <c r="F7" s="258">
        <v>-57.430436914160225</v>
      </c>
      <c r="G7" s="80">
        <f>E7+E8</f>
        <v>118002</v>
      </c>
      <c r="H7" t="s">
        <v>2278</v>
      </c>
    </row>
    <row r="8" spans="1:8" x14ac:dyDescent="0.25">
      <c r="A8" s="256" t="s">
        <v>108</v>
      </c>
      <c r="B8" s="256" t="s">
        <v>184</v>
      </c>
      <c r="C8" s="256" t="s">
        <v>2277</v>
      </c>
      <c r="D8" s="101">
        <v>101</v>
      </c>
      <c r="E8" s="257">
        <v>97056</v>
      </c>
      <c r="F8" s="258">
        <v>11010.2329491214</v>
      </c>
    </row>
    <row r="9" spans="1:8" x14ac:dyDescent="0.25">
      <c r="A9" s="253" t="s">
        <v>108</v>
      </c>
      <c r="B9" s="253" t="s">
        <v>184</v>
      </c>
      <c r="C9" s="253" t="s">
        <v>2277</v>
      </c>
      <c r="D9" s="254">
        <v>100</v>
      </c>
      <c r="E9" s="192">
        <v>1017</v>
      </c>
      <c r="F9" s="255">
        <v>19618.456873264506</v>
      </c>
    </row>
    <row r="10" spans="1:8" x14ac:dyDescent="0.25">
      <c r="A10" s="253" t="s">
        <v>108</v>
      </c>
      <c r="B10" s="253" t="s">
        <v>184</v>
      </c>
      <c r="C10" s="253" t="s">
        <v>2277</v>
      </c>
      <c r="D10" s="254">
        <v>99</v>
      </c>
      <c r="E10" s="192">
        <v>1069</v>
      </c>
      <c r="F10" s="255">
        <v>19406.798333414408</v>
      </c>
    </row>
    <row r="11" spans="1:8" x14ac:dyDescent="0.25">
      <c r="A11" s="253" t="s">
        <v>108</v>
      </c>
      <c r="B11" s="253" t="s">
        <v>184</v>
      </c>
      <c r="C11" s="253" t="s">
        <v>2277</v>
      </c>
      <c r="D11" s="254">
        <v>98</v>
      </c>
      <c r="E11" s="192">
        <v>1179</v>
      </c>
      <c r="F11" s="255">
        <v>22565.143091772694</v>
      </c>
    </row>
    <row r="12" spans="1:8" x14ac:dyDescent="0.25">
      <c r="A12" s="253" t="s">
        <v>108</v>
      </c>
      <c r="B12" s="253" t="s">
        <v>184</v>
      </c>
      <c r="C12" s="253" t="s">
        <v>2277</v>
      </c>
      <c r="D12" s="254">
        <v>97</v>
      </c>
      <c r="E12" s="192">
        <v>1028</v>
      </c>
      <c r="F12" s="255">
        <v>18849.681559941633</v>
      </c>
    </row>
    <row r="13" spans="1:8" x14ac:dyDescent="0.25">
      <c r="A13" s="253" t="s">
        <v>108</v>
      </c>
      <c r="B13" s="253" t="s">
        <v>184</v>
      </c>
      <c r="C13" s="253" t="s">
        <v>2277</v>
      </c>
      <c r="D13" s="254">
        <v>96</v>
      </c>
      <c r="E13" s="192">
        <v>1295</v>
      </c>
      <c r="F13" s="255">
        <v>16249.308555462545</v>
      </c>
    </row>
    <row r="14" spans="1:8" x14ac:dyDescent="0.25">
      <c r="A14" s="253" t="s">
        <v>108</v>
      </c>
      <c r="B14" s="253" t="s">
        <v>184</v>
      </c>
      <c r="C14" s="253" t="s">
        <v>2277</v>
      </c>
      <c r="D14" s="254">
        <v>95</v>
      </c>
      <c r="E14" s="192">
        <v>938</v>
      </c>
      <c r="F14" s="255">
        <v>21436.564388507464</v>
      </c>
    </row>
    <row r="15" spans="1:8" x14ac:dyDescent="0.25">
      <c r="A15" s="253" t="s">
        <v>108</v>
      </c>
      <c r="B15" s="253" t="s">
        <v>184</v>
      </c>
      <c r="C15" s="253" t="s">
        <v>2277</v>
      </c>
      <c r="D15" s="254">
        <v>94</v>
      </c>
      <c r="E15" s="192">
        <v>1079</v>
      </c>
      <c r="F15" s="255">
        <v>16770.849114828547</v>
      </c>
    </row>
    <row r="16" spans="1:8" x14ac:dyDescent="0.25">
      <c r="A16" s="253" t="s">
        <v>108</v>
      </c>
      <c r="B16" s="253" t="s">
        <v>184</v>
      </c>
      <c r="C16" s="253" t="s">
        <v>2277</v>
      </c>
      <c r="D16" s="254">
        <v>93</v>
      </c>
      <c r="E16" s="192">
        <v>978</v>
      </c>
      <c r="F16" s="255">
        <v>17685.57012584867</v>
      </c>
    </row>
    <row r="17" spans="1:6" x14ac:dyDescent="0.25">
      <c r="A17" s="253" t="s">
        <v>108</v>
      </c>
      <c r="B17" s="253" t="s">
        <v>184</v>
      </c>
      <c r="C17" s="253" t="s">
        <v>2277</v>
      </c>
      <c r="D17" s="254">
        <v>92</v>
      </c>
      <c r="E17" s="192">
        <v>926</v>
      </c>
      <c r="F17" s="255">
        <v>20106.631981598268</v>
      </c>
    </row>
    <row r="18" spans="1:6" x14ac:dyDescent="0.25">
      <c r="A18" s="253" t="s">
        <v>108</v>
      </c>
      <c r="B18" s="253" t="s">
        <v>184</v>
      </c>
      <c r="C18" s="253" t="s">
        <v>2277</v>
      </c>
      <c r="D18" s="254">
        <v>91</v>
      </c>
      <c r="E18" s="192">
        <v>980</v>
      </c>
      <c r="F18" s="255">
        <v>20958.448753061224</v>
      </c>
    </row>
    <row r="19" spans="1:6" x14ac:dyDescent="0.25">
      <c r="A19" s="253" t="s">
        <v>108</v>
      </c>
      <c r="B19" s="253" t="s">
        <v>184</v>
      </c>
      <c r="C19" s="253" t="s">
        <v>2277</v>
      </c>
      <c r="D19" s="254">
        <v>90</v>
      </c>
      <c r="E19" s="192">
        <v>1108</v>
      </c>
      <c r="F19" s="255">
        <v>20190.372325722019</v>
      </c>
    </row>
    <row r="20" spans="1:6" x14ac:dyDescent="0.25">
      <c r="A20" s="253" t="s">
        <v>108</v>
      </c>
      <c r="B20" s="253" t="s">
        <v>184</v>
      </c>
      <c r="C20" s="253" t="s">
        <v>2277</v>
      </c>
      <c r="D20" s="254">
        <v>89</v>
      </c>
      <c r="E20" s="192">
        <v>1311</v>
      </c>
      <c r="F20" s="255">
        <v>19807.226690259355</v>
      </c>
    </row>
    <row r="21" spans="1:6" x14ac:dyDescent="0.25">
      <c r="A21" s="253" t="s">
        <v>108</v>
      </c>
      <c r="B21" s="253" t="s">
        <v>184</v>
      </c>
      <c r="C21" s="253" t="s">
        <v>2277</v>
      </c>
      <c r="D21" s="254">
        <v>88</v>
      </c>
      <c r="E21" s="192">
        <v>1467</v>
      </c>
      <c r="F21" s="255">
        <v>17964.520207934565</v>
      </c>
    </row>
    <row r="22" spans="1:6" x14ac:dyDescent="0.25">
      <c r="A22" s="253" t="s">
        <v>108</v>
      </c>
      <c r="B22" s="253" t="s">
        <v>184</v>
      </c>
      <c r="C22" s="253" t="s">
        <v>2277</v>
      </c>
      <c r="D22" s="254">
        <v>87</v>
      </c>
      <c r="E22" s="192">
        <v>1556</v>
      </c>
      <c r="F22" s="255">
        <v>22098.190596561697</v>
      </c>
    </row>
    <row r="23" spans="1:6" x14ac:dyDescent="0.25">
      <c r="A23" s="253" t="s">
        <v>108</v>
      </c>
      <c r="B23" s="253" t="s">
        <v>184</v>
      </c>
      <c r="C23" s="253" t="s">
        <v>2277</v>
      </c>
      <c r="D23" s="254">
        <v>86</v>
      </c>
      <c r="E23" s="192">
        <v>1174</v>
      </c>
      <c r="F23" s="255">
        <v>20795.021329131177</v>
      </c>
    </row>
    <row r="24" spans="1:6" x14ac:dyDescent="0.25">
      <c r="A24" s="253" t="s">
        <v>108</v>
      </c>
      <c r="B24" s="253" t="s">
        <v>184</v>
      </c>
      <c r="C24" s="253" t="s">
        <v>2277</v>
      </c>
      <c r="D24" s="254">
        <v>85</v>
      </c>
      <c r="E24" s="192">
        <v>1324</v>
      </c>
      <c r="F24" s="255">
        <v>19327.277300226589</v>
      </c>
    </row>
    <row r="25" spans="1:6" x14ac:dyDescent="0.25">
      <c r="A25" s="253" t="s">
        <v>108</v>
      </c>
      <c r="B25" s="253" t="s">
        <v>184</v>
      </c>
      <c r="C25" s="253" t="s">
        <v>2277</v>
      </c>
      <c r="D25" s="254">
        <v>84</v>
      </c>
      <c r="E25" s="192">
        <v>1397</v>
      </c>
      <c r="F25" s="255">
        <v>20355.993502705802</v>
      </c>
    </row>
    <row r="26" spans="1:6" x14ac:dyDescent="0.25">
      <c r="A26" s="253" t="s">
        <v>108</v>
      </c>
      <c r="B26" s="253" t="s">
        <v>184</v>
      </c>
      <c r="C26" s="253" t="s">
        <v>2277</v>
      </c>
      <c r="D26" s="254">
        <v>83</v>
      </c>
      <c r="E26" s="192">
        <v>1867</v>
      </c>
      <c r="F26" s="255">
        <v>19389.731691751469</v>
      </c>
    </row>
    <row r="27" spans="1:6" x14ac:dyDescent="0.25">
      <c r="A27" s="253" t="s">
        <v>108</v>
      </c>
      <c r="B27" s="253" t="s">
        <v>184</v>
      </c>
      <c r="C27" s="253" t="s">
        <v>2277</v>
      </c>
      <c r="D27" s="254">
        <v>82</v>
      </c>
      <c r="E27" s="192">
        <v>1160</v>
      </c>
      <c r="F27" s="255">
        <v>21747.74616684483</v>
      </c>
    </row>
    <row r="28" spans="1:6" x14ac:dyDescent="0.25">
      <c r="A28" s="253" t="s">
        <v>108</v>
      </c>
      <c r="B28" s="253" t="s">
        <v>184</v>
      </c>
      <c r="C28" s="253" t="s">
        <v>2277</v>
      </c>
      <c r="D28" s="254">
        <v>81</v>
      </c>
      <c r="E28" s="192">
        <v>1258</v>
      </c>
      <c r="F28" s="255">
        <v>22092.780854602537</v>
      </c>
    </row>
    <row r="29" spans="1:6" x14ac:dyDescent="0.25">
      <c r="A29" s="253" t="s">
        <v>108</v>
      </c>
      <c r="B29" s="253" t="s">
        <v>184</v>
      </c>
      <c r="C29" s="253" t="s">
        <v>2277</v>
      </c>
      <c r="D29" s="254">
        <v>80</v>
      </c>
      <c r="E29" s="192">
        <v>1805</v>
      </c>
      <c r="F29" s="255">
        <v>19211.146210132963</v>
      </c>
    </row>
    <row r="30" spans="1:6" x14ac:dyDescent="0.25">
      <c r="A30" s="253" t="s">
        <v>108</v>
      </c>
      <c r="B30" s="253" t="s">
        <v>184</v>
      </c>
      <c r="C30" s="253" t="s">
        <v>2277</v>
      </c>
      <c r="D30" s="254">
        <v>79</v>
      </c>
      <c r="E30" s="192">
        <v>1353</v>
      </c>
      <c r="F30" s="255">
        <v>23383.871299778264</v>
      </c>
    </row>
    <row r="31" spans="1:6" x14ac:dyDescent="0.25">
      <c r="A31" s="253" t="s">
        <v>108</v>
      </c>
      <c r="B31" s="253" t="s">
        <v>184</v>
      </c>
      <c r="C31" s="253" t="s">
        <v>2277</v>
      </c>
      <c r="D31" s="254">
        <v>78</v>
      </c>
      <c r="E31" s="192">
        <v>1195</v>
      </c>
      <c r="F31" s="255">
        <v>22493.631549439331</v>
      </c>
    </row>
    <row r="32" spans="1:6" x14ac:dyDescent="0.25">
      <c r="A32" s="253" t="s">
        <v>108</v>
      </c>
      <c r="B32" s="253" t="s">
        <v>184</v>
      </c>
      <c r="C32" s="253" t="s">
        <v>2277</v>
      </c>
      <c r="D32" s="254">
        <v>77</v>
      </c>
      <c r="E32" s="192">
        <v>1839</v>
      </c>
      <c r="F32" s="255">
        <v>20280.772216427406</v>
      </c>
    </row>
    <row r="33" spans="1:6" x14ac:dyDescent="0.25">
      <c r="A33" s="253" t="s">
        <v>108</v>
      </c>
      <c r="B33" s="253" t="s">
        <v>184</v>
      </c>
      <c r="C33" s="253" t="s">
        <v>2277</v>
      </c>
      <c r="D33" s="254">
        <v>76</v>
      </c>
      <c r="E33" s="192">
        <v>1423</v>
      </c>
      <c r="F33" s="255">
        <v>18715.436968882648</v>
      </c>
    </row>
    <row r="34" spans="1:6" x14ac:dyDescent="0.25">
      <c r="A34" s="253" t="s">
        <v>108</v>
      </c>
      <c r="B34" s="253" t="s">
        <v>184</v>
      </c>
      <c r="C34" s="253" t="s">
        <v>2277</v>
      </c>
      <c r="D34" s="254">
        <v>75</v>
      </c>
      <c r="E34" s="192">
        <v>1455</v>
      </c>
      <c r="F34" s="255">
        <v>20847.337941924401</v>
      </c>
    </row>
    <row r="35" spans="1:6" x14ac:dyDescent="0.25">
      <c r="A35" s="253" t="s">
        <v>108</v>
      </c>
      <c r="B35" s="253" t="s">
        <v>184</v>
      </c>
      <c r="C35" s="253" t="s">
        <v>2277</v>
      </c>
      <c r="D35" s="254">
        <v>74</v>
      </c>
      <c r="E35" s="192">
        <v>1160</v>
      </c>
      <c r="F35" s="255">
        <v>21559.611206913793</v>
      </c>
    </row>
    <row r="36" spans="1:6" x14ac:dyDescent="0.25">
      <c r="A36" s="253" t="s">
        <v>108</v>
      </c>
      <c r="B36" s="253" t="s">
        <v>184</v>
      </c>
      <c r="C36" s="253" t="s">
        <v>2277</v>
      </c>
      <c r="D36" s="254">
        <v>73</v>
      </c>
      <c r="E36" s="192">
        <v>1804</v>
      </c>
      <c r="F36" s="255">
        <v>19561.783183337026</v>
      </c>
    </row>
    <row r="37" spans="1:6" x14ac:dyDescent="0.25">
      <c r="A37" s="253" t="s">
        <v>108</v>
      </c>
      <c r="B37" s="253" t="s">
        <v>184</v>
      </c>
      <c r="C37" s="253" t="s">
        <v>2277</v>
      </c>
      <c r="D37" s="254">
        <v>72</v>
      </c>
      <c r="E37" s="192">
        <v>1488</v>
      </c>
      <c r="F37" s="255">
        <v>22105.769782499996</v>
      </c>
    </row>
    <row r="38" spans="1:6" x14ac:dyDescent="0.25">
      <c r="A38" s="253" t="s">
        <v>108</v>
      </c>
      <c r="B38" s="253" t="s">
        <v>184</v>
      </c>
      <c r="C38" s="253" t="s">
        <v>2277</v>
      </c>
      <c r="D38" s="254">
        <v>71</v>
      </c>
      <c r="E38" s="192">
        <v>1433</v>
      </c>
      <c r="F38" s="255">
        <v>22287.488722812279</v>
      </c>
    </row>
    <row r="39" spans="1:6" x14ac:dyDescent="0.25">
      <c r="A39" s="253" t="s">
        <v>108</v>
      </c>
      <c r="B39" s="253" t="s">
        <v>184</v>
      </c>
      <c r="C39" s="253" t="s">
        <v>2277</v>
      </c>
      <c r="D39" s="254">
        <v>70</v>
      </c>
      <c r="E39" s="192">
        <v>1369</v>
      </c>
      <c r="F39" s="255">
        <v>20028.065793221329</v>
      </c>
    </row>
    <row r="40" spans="1:6" x14ac:dyDescent="0.25">
      <c r="A40" s="253" t="s">
        <v>108</v>
      </c>
      <c r="B40" s="253" t="s">
        <v>184</v>
      </c>
      <c r="C40" s="253" t="s">
        <v>2277</v>
      </c>
      <c r="D40" s="254">
        <v>69</v>
      </c>
      <c r="E40" s="192">
        <v>1444</v>
      </c>
      <c r="F40" s="255">
        <v>17645.515932472303</v>
      </c>
    </row>
    <row r="41" spans="1:6" x14ac:dyDescent="0.25">
      <c r="A41" s="253" t="s">
        <v>108</v>
      </c>
      <c r="B41" s="253" t="s">
        <v>184</v>
      </c>
      <c r="C41" s="253" t="s">
        <v>2277</v>
      </c>
      <c r="D41" s="254">
        <v>68</v>
      </c>
      <c r="E41" s="192">
        <v>1088</v>
      </c>
      <c r="F41" s="255">
        <v>21467.911468529415</v>
      </c>
    </row>
    <row r="42" spans="1:6" x14ac:dyDescent="0.25">
      <c r="A42" s="253" t="s">
        <v>108</v>
      </c>
      <c r="B42" s="253" t="s">
        <v>184</v>
      </c>
      <c r="C42" s="253" t="s">
        <v>2277</v>
      </c>
      <c r="D42" s="254">
        <v>67</v>
      </c>
      <c r="E42" s="192">
        <v>1725</v>
      </c>
      <c r="F42" s="255">
        <v>22202.253693118844</v>
      </c>
    </row>
    <row r="43" spans="1:6" x14ac:dyDescent="0.25">
      <c r="A43" s="253" t="s">
        <v>108</v>
      </c>
      <c r="B43" s="253" t="s">
        <v>184</v>
      </c>
      <c r="C43" s="253" t="s">
        <v>2277</v>
      </c>
      <c r="D43" s="254">
        <v>66</v>
      </c>
      <c r="E43" s="192">
        <v>1392</v>
      </c>
      <c r="F43" s="255">
        <v>20266.083679540225</v>
      </c>
    </row>
    <row r="44" spans="1:6" x14ac:dyDescent="0.25">
      <c r="A44" s="253" t="s">
        <v>108</v>
      </c>
      <c r="B44" s="253" t="s">
        <v>184</v>
      </c>
      <c r="C44" s="253" t="s">
        <v>2277</v>
      </c>
      <c r="D44" s="254">
        <v>65</v>
      </c>
      <c r="E44" s="192">
        <v>1301</v>
      </c>
      <c r="F44" s="255">
        <v>20589.892322144507</v>
      </c>
    </row>
    <row r="45" spans="1:6" x14ac:dyDescent="0.25">
      <c r="A45" s="253" t="s">
        <v>108</v>
      </c>
      <c r="B45" s="253" t="s">
        <v>184</v>
      </c>
      <c r="C45" s="253" t="s">
        <v>2277</v>
      </c>
      <c r="D45" s="254">
        <v>64</v>
      </c>
      <c r="E45" s="192">
        <v>1510</v>
      </c>
      <c r="F45" s="255">
        <v>23659.985340768213</v>
      </c>
    </row>
    <row r="46" spans="1:6" x14ac:dyDescent="0.25">
      <c r="A46" s="253" t="s">
        <v>108</v>
      </c>
      <c r="B46" s="253" t="s">
        <v>184</v>
      </c>
      <c r="C46" s="253" t="s">
        <v>2277</v>
      </c>
      <c r="D46" s="254">
        <v>63</v>
      </c>
      <c r="E46" s="192">
        <v>1677</v>
      </c>
      <c r="F46" s="255">
        <v>20233.706857805606</v>
      </c>
    </row>
    <row r="47" spans="1:6" x14ac:dyDescent="0.25">
      <c r="A47" s="253" t="s">
        <v>108</v>
      </c>
      <c r="B47" s="253" t="s">
        <v>184</v>
      </c>
      <c r="C47" s="253" t="s">
        <v>2277</v>
      </c>
      <c r="D47" s="254">
        <v>62</v>
      </c>
      <c r="E47" s="192">
        <v>2083</v>
      </c>
      <c r="F47" s="255">
        <v>19795.147770844938</v>
      </c>
    </row>
    <row r="48" spans="1:6" x14ac:dyDescent="0.25">
      <c r="A48" s="253" t="s">
        <v>108</v>
      </c>
      <c r="B48" s="253" t="s">
        <v>184</v>
      </c>
      <c r="C48" s="253" t="s">
        <v>2277</v>
      </c>
      <c r="D48" s="254">
        <v>61</v>
      </c>
      <c r="E48" s="192">
        <v>1511</v>
      </c>
      <c r="F48" s="255">
        <v>20825.462251780282</v>
      </c>
    </row>
    <row r="49" spans="1:6" x14ac:dyDescent="0.25">
      <c r="A49" s="253" t="s">
        <v>108</v>
      </c>
      <c r="B49" s="253" t="s">
        <v>184</v>
      </c>
      <c r="C49" s="253" t="s">
        <v>2277</v>
      </c>
      <c r="D49" s="254">
        <v>60</v>
      </c>
      <c r="E49" s="192">
        <v>1890</v>
      </c>
      <c r="F49" s="255">
        <v>18290.346421444443</v>
      </c>
    </row>
    <row r="50" spans="1:6" x14ac:dyDescent="0.25">
      <c r="A50" s="253" t="s">
        <v>108</v>
      </c>
      <c r="B50" s="253" t="s">
        <v>184</v>
      </c>
      <c r="C50" s="253" t="s">
        <v>2277</v>
      </c>
      <c r="D50" s="254">
        <v>59</v>
      </c>
      <c r="E50" s="192">
        <v>1489</v>
      </c>
      <c r="F50" s="255">
        <v>22449.369988059098</v>
      </c>
    </row>
    <row r="51" spans="1:6" x14ac:dyDescent="0.25">
      <c r="A51" s="253" t="s">
        <v>108</v>
      </c>
      <c r="B51" s="253" t="s">
        <v>184</v>
      </c>
      <c r="C51" s="253" t="s">
        <v>2277</v>
      </c>
      <c r="D51" s="254">
        <v>58</v>
      </c>
      <c r="E51" s="192">
        <v>1711</v>
      </c>
      <c r="F51" s="255">
        <v>19412.874591811807</v>
      </c>
    </row>
    <row r="52" spans="1:6" x14ac:dyDescent="0.25">
      <c r="A52" s="253" t="s">
        <v>108</v>
      </c>
      <c r="B52" s="253" t="s">
        <v>184</v>
      </c>
      <c r="C52" s="253" t="s">
        <v>2277</v>
      </c>
      <c r="D52" s="254">
        <v>57</v>
      </c>
      <c r="E52" s="192">
        <v>1411</v>
      </c>
      <c r="F52" s="255">
        <v>19541.739793635727</v>
      </c>
    </row>
    <row r="53" spans="1:6" x14ac:dyDescent="0.25">
      <c r="A53" s="253" t="s">
        <v>108</v>
      </c>
      <c r="B53" s="253" t="s">
        <v>184</v>
      </c>
      <c r="C53" s="253" t="s">
        <v>2277</v>
      </c>
      <c r="D53" s="254">
        <v>56</v>
      </c>
      <c r="E53" s="192">
        <v>1399</v>
      </c>
      <c r="F53" s="255">
        <v>21031.66002809149</v>
      </c>
    </row>
    <row r="54" spans="1:6" x14ac:dyDescent="0.25">
      <c r="A54" s="253" t="s">
        <v>108</v>
      </c>
      <c r="B54" s="253" t="s">
        <v>184</v>
      </c>
      <c r="C54" s="253" t="s">
        <v>2277</v>
      </c>
      <c r="D54" s="254">
        <v>55</v>
      </c>
      <c r="E54" s="192">
        <v>1915</v>
      </c>
      <c r="F54" s="255">
        <v>20741.079800449083</v>
      </c>
    </row>
    <row r="55" spans="1:6" x14ac:dyDescent="0.25">
      <c r="A55" s="253" t="s">
        <v>108</v>
      </c>
      <c r="B55" s="253" t="s">
        <v>184</v>
      </c>
      <c r="C55" s="253" t="s">
        <v>2277</v>
      </c>
      <c r="D55" s="254">
        <v>54</v>
      </c>
      <c r="E55" s="192">
        <v>1558</v>
      </c>
      <c r="F55" s="255">
        <v>23317.827373446733</v>
      </c>
    </row>
    <row r="56" spans="1:6" x14ac:dyDescent="0.25">
      <c r="A56" s="253" t="s">
        <v>108</v>
      </c>
      <c r="B56" s="253" t="s">
        <v>184</v>
      </c>
      <c r="C56" s="253" t="s">
        <v>2277</v>
      </c>
      <c r="D56" s="254">
        <v>53</v>
      </c>
      <c r="E56" s="192">
        <v>1426</v>
      </c>
      <c r="F56" s="255">
        <v>21721.425877321177</v>
      </c>
    </row>
    <row r="57" spans="1:6" x14ac:dyDescent="0.25">
      <c r="A57" s="253" t="s">
        <v>108</v>
      </c>
      <c r="B57" s="253" t="s">
        <v>184</v>
      </c>
      <c r="C57" s="253" t="s">
        <v>2277</v>
      </c>
      <c r="D57" s="254">
        <v>52</v>
      </c>
      <c r="E57" s="192">
        <v>1821</v>
      </c>
      <c r="F57" s="255">
        <v>22423.184464579903</v>
      </c>
    </row>
    <row r="58" spans="1:6" x14ac:dyDescent="0.25">
      <c r="A58" s="253" t="s">
        <v>108</v>
      </c>
      <c r="B58" s="253" t="s">
        <v>184</v>
      </c>
      <c r="C58" s="253" t="s">
        <v>2277</v>
      </c>
      <c r="D58" s="254">
        <v>51</v>
      </c>
      <c r="E58" s="192">
        <v>1673</v>
      </c>
      <c r="F58" s="255">
        <v>20015.044981285122</v>
      </c>
    </row>
    <row r="59" spans="1:6" x14ac:dyDescent="0.25">
      <c r="A59" s="253" t="s">
        <v>108</v>
      </c>
      <c r="B59" s="253" t="s">
        <v>184</v>
      </c>
      <c r="C59" s="253" t="s">
        <v>2277</v>
      </c>
      <c r="D59" s="254">
        <v>50</v>
      </c>
      <c r="E59" s="192">
        <v>1824</v>
      </c>
      <c r="F59" s="255">
        <v>18429.609993234644</v>
      </c>
    </row>
    <row r="60" spans="1:6" x14ac:dyDescent="0.25">
      <c r="A60" s="253" t="s">
        <v>108</v>
      </c>
      <c r="B60" s="253" t="s">
        <v>184</v>
      </c>
      <c r="C60" s="253" t="s">
        <v>2277</v>
      </c>
      <c r="D60" s="254">
        <v>49</v>
      </c>
      <c r="E60" s="192">
        <v>1627</v>
      </c>
      <c r="F60" s="255">
        <v>19130.764715525511</v>
      </c>
    </row>
    <row r="61" spans="1:6" x14ac:dyDescent="0.25">
      <c r="A61" s="253" t="s">
        <v>108</v>
      </c>
      <c r="B61" s="253" t="s">
        <v>184</v>
      </c>
      <c r="C61" s="253" t="s">
        <v>2277</v>
      </c>
      <c r="D61" s="254">
        <v>48</v>
      </c>
      <c r="E61" s="192">
        <v>1872</v>
      </c>
      <c r="F61" s="255">
        <v>19010.137737970086</v>
      </c>
    </row>
    <row r="62" spans="1:6" x14ac:dyDescent="0.25">
      <c r="A62" s="253" t="s">
        <v>108</v>
      </c>
      <c r="B62" s="253" t="s">
        <v>184</v>
      </c>
      <c r="C62" s="253" t="s">
        <v>2277</v>
      </c>
      <c r="D62" s="254">
        <v>47</v>
      </c>
      <c r="E62" s="192">
        <v>1834</v>
      </c>
      <c r="F62" s="255">
        <v>20654.063811139586</v>
      </c>
    </row>
    <row r="63" spans="1:6" x14ac:dyDescent="0.25">
      <c r="A63" s="253" t="s">
        <v>108</v>
      </c>
      <c r="B63" s="253" t="s">
        <v>184</v>
      </c>
      <c r="C63" s="253" t="s">
        <v>2277</v>
      </c>
      <c r="D63" s="254">
        <v>46</v>
      </c>
      <c r="E63" s="192">
        <v>1821</v>
      </c>
      <c r="F63" s="255">
        <v>18574.061331197139</v>
      </c>
    </row>
    <row r="64" spans="1:6" x14ac:dyDescent="0.25">
      <c r="A64" s="253" t="s">
        <v>108</v>
      </c>
      <c r="B64" s="253" t="s">
        <v>184</v>
      </c>
      <c r="C64" s="253" t="s">
        <v>2277</v>
      </c>
      <c r="D64" s="254">
        <v>45</v>
      </c>
      <c r="E64" s="192">
        <v>1961</v>
      </c>
      <c r="F64" s="255">
        <v>19846.296505237126</v>
      </c>
    </row>
    <row r="65" spans="1:6" x14ac:dyDescent="0.25">
      <c r="A65" s="253" t="s">
        <v>108</v>
      </c>
      <c r="B65" s="253" t="s">
        <v>184</v>
      </c>
      <c r="C65" s="253" t="s">
        <v>2277</v>
      </c>
      <c r="D65" s="254">
        <v>44</v>
      </c>
      <c r="E65" s="192">
        <v>2214</v>
      </c>
      <c r="F65" s="255">
        <v>17808.678781065941</v>
      </c>
    </row>
    <row r="66" spans="1:6" x14ac:dyDescent="0.25">
      <c r="A66" s="253" t="s">
        <v>108</v>
      </c>
      <c r="B66" s="253" t="s">
        <v>184</v>
      </c>
      <c r="C66" s="253" t="s">
        <v>2277</v>
      </c>
      <c r="D66" s="254">
        <v>43</v>
      </c>
      <c r="E66" s="192">
        <v>1569</v>
      </c>
      <c r="F66" s="255">
        <v>17779.741878942001</v>
      </c>
    </row>
    <row r="67" spans="1:6" x14ac:dyDescent="0.25">
      <c r="A67" s="253" t="s">
        <v>108</v>
      </c>
      <c r="B67" s="253" t="s">
        <v>184</v>
      </c>
      <c r="C67" s="253" t="s">
        <v>2277</v>
      </c>
      <c r="D67" s="254">
        <v>42</v>
      </c>
      <c r="E67" s="192">
        <v>1412</v>
      </c>
      <c r="F67" s="255">
        <v>20668.93416565864</v>
      </c>
    </row>
    <row r="68" spans="1:6" x14ac:dyDescent="0.25">
      <c r="A68" s="253" t="s">
        <v>108</v>
      </c>
      <c r="B68" s="253" t="s">
        <v>184</v>
      </c>
      <c r="C68" s="253" t="s">
        <v>2277</v>
      </c>
      <c r="D68" s="254">
        <v>41</v>
      </c>
      <c r="E68" s="192">
        <v>2030</v>
      </c>
      <c r="F68" s="255">
        <v>17774.627358679812</v>
      </c>
    </row>
    <row r="69" spans="1:6" x14ac:dyDescent="0.25">
      <c r="A69" s="253" t="s">
        <v>108</v>
      </c>
      <c r="B69" s="253" t="s">
        <v>184</v>
      </c>
      <c r="C69" s="253" t="s">
        <v>2277</v>
      </c>
      <c r="D69" s="254">
        <v>40</v>
      </c>
      <c r="E69" s="192">
        <v>2401</v>
      </c>
      <c r="F69" s="255">
        <v>17100.559003919196</v>
      </c>
    </row>
    <row r="70" spans="1:6" x14ac:dyDescent="0.25">
      <c r="A70" s="253" t="s">
        <v>108</v>
      </c>
      <c r="B70" s="253" t="s">
        <v>184</v>
      </c>
      <c r="C70" s="253" t="s">
        <v>2277</v>
      </c>
      <c r="D70" s="254">
        <v>39</v>
      </c>
      <c r="E70" s="192">
        <v>2455</v>
      </c>
      <c r="F70" s="255">
        <v>17596.949914537676</v>
      </c>
    </row>
    <row r="71" spans="1:6" x14ac:dyDescent="0.25">
      <c r="A71" s="253" t="s">
        <v>108</v>
      </c>
      <c r="B71" s="253" t="s">
        <v>184</v>
      </c>
      <c r="C71" s="253" t="s">
        <v>2277</v>
      </c>
      <c r="D71" s="254">
        <v>38</v>
      </c>
      <c r="E71" s="192">
        <v>2302</v>
      </c>
      <c r="F71" s="255">
        <v>15794.023454526496</v>
      </c>
    </row>
    <row r="72" spans="1:6" x14ac:dyDescent="0.25">
      <c r="A72" s="253" t="s">
        <v>108</v>
      </c>
      <c r="B72" s="253" t="s">
        <v>184</v>
      </c>
      <c r="C72" s="253" t="s">
        <v>2277</v>
      </c>
      <c r="D72" s="254">
        <v>37</v>
      </c>
      <c r="E72" s="192">
        <v>2684</v>
      </c>
      <c r="F72" s="255">
        <v>18103.791452753358</v>
      </c>
    </row>
    <row r="73" spans="1:6" x14ac:dyDescent="0.25">
      <c r="A73" s="253" t="s">
        <v>108</v>
      </c>
      <c r="B73" s="253" t="s">
        <v>184</v>
      </c>
      <c r="C73" s="253" t="s">
        <v>2277</v>
      </c>
      <c r="D73" s="254">
        <v>36</v>
      </c>
      <c r="E73" s="192">
        <v>2503</v>
      </c>
      <c r="F73" s="255">
        <v>17043.537932405114</v>
      </c>
    </row>
    <row r="74" spans="1:6" x14ac:dyDescent="0.25">
      <c r="A74" s="253" t="s">
        <v>108</v>
      </c>
      <c r="B74" s="253" t="s">
        <v>184</v>
      </c>
      <c r="C74" s="253" t="s">
        <v>2277</v>
      </c>
      <c r="D74" s="254">
        <v>35</v>
      </c>
      <c r="E74" s="192">
        <v>3163</v>
      </c>
      <c r="F74" s="255">
        <v>16034.286501214041</v>
      </c>
    </row>
    <row r="75" spans="1:6" x14ac:dyDescent="0.25">
      <c r="A75" s="253" t="s">
        <v>108</v>
      </c>
      <c r="B75" s="253" t="s">
        <v>184</v>
      </c>
      <c r="C75" s="253" t="s">
        <v>2277</v>
      </c>
      <c r="D75" s="254">
        <v>34</v>
      </c>
      <c r="E75" s="192">
        <v>3612</v>
      </c>
      <c r="F75" s="255">
        <v>15300.493247466778</v>
      </c>
    </row>
    <row r="76" spans="1:6" x14ac:dyDescent="0.25">
      <c r="A76" s="253" t="s">
        <v>108</v>
      </c>
      <c r="B76" s="253" t="s">
        <v>184</v>
      </c>
      <c r="C76" s="253" t="s">
        <v>2277</v>
      </c>
      <c r="D76" s="254">
        <v>33</v>
      </c>
      <c r="E76" s="192">
        <v>3921</v>
      </c>
      <c r="F76" s="255">
        <v>15900.413439977054</v>
      </c>
    </row>
    <row r="77" spans="1:6" x14ac:dyDescent="0.25">
      <c r="A77" s="253" t="s">
        <v>108</v>
      </c>
      <c r="B77" s="253" t="s">
        <v>184</v>
      </c>
      <c r="C77" s="253" t="s">
        <v>2277</v>
      </c>
      <c r="D77" s="254">
        <v>32</v>
      </c>
      <c r="E77" s="192">
        <v>5026</v>
      </c>
      <c r="F77" s="255">
        <v>16833.08240973538</v>
      </c>
    </row>
    <row r="78" spans="1:6" x14ac:dyDescent="0.25">
      <c r="A78" s="253" t="s">
        <v>108</v>
      </c>
      <c r="B78" s="253" t="s">
        <v>184</v>
      </c>
      <c r="C78" s="253" t="s">
        <v>2277</v>
      </c>
      <c r="D78" s="254">
        <v>31</v>
      </c>
      <c r="E78" s="192">
        <v>5791</v>
      </c>
      <c r="F78" s="255">
        <v>16314.519855917815</v>
      </c>
    </row>
    <row r="79" spans="1:6" x14ac:dyDescent="0.25">
      <c r="A79" s="253" t="s">
        <v>108</v>
      </c>
      <c r="B79" s="253" t="s">
        <v>184</v>
      </c>
      <c r="C79" s="253" t="s">
        <v>2277</v>
      </c>
      <c r="D79" s="254">
        <v>30</v>
      </c>
      <c r="E79" s="192">
        <v>8405</v>
      </c>
      <c r="F79" s="255">
        <v>15368.937747455095</v>
      </c>
    </row>
    <row r="80" spans="1:6" x14ac:dyDescent="0.25">
      <c r="A80" s="253" t="s">
        <v>108</v>
      </c>
      <c r="B80" s="253" t="s">
        <v>184</v>
      </c>
      <c r="C80" s="253" t="s">
        <v>2277</v>
      </c>
      <c r="D80" s="254">
        <v>29</v>
      </c>
      <c r="E80" s="192">
        <v>8802</v>
      </c>
      <c r="F80" s="255">
        <v>15417.483240836176</v>
      </c>
    </row>
    <row r="81" spans="1:6" x14ac:dyDescent="0.25">
      <c r="A81" s="253" t="s">
        <v>108</v>
      </c>
      <c r="B81" s="253" t="s">
        <v>184</v>
      </c>
      <c r="C81" s="253" t="s">
        <v>2277</v>
      </c>
      <c r="D81" s="254">
        <v>28</v>
      </c>
      <c r="E81" s="192">
        <v>5487</v>
      </c>
      <c r="F81" s="255">
        <v>15428.505136048843</v>
      </c>
    </row>
    <row r="82" spans="1:6" x14ac:dyDescent="0.25">
      <c r="A82" s="253" t="s">
        <v>108</v>
      </c>
      <c r="B82" s="253" t="s">
        <v>184</v>
      </c>
      <c r="C82" s="253" t="s">
        <v>2277</v>
      </c>
      <c r="D82" s="254">
        <v>27</v>
      </c>
      <c r="E82" s="192">
        <v>4718</v>
      </c>
      <c r="F82" s="255">
        <v>16280.598745063591</v>
      </c>
    </row>
    <row r="83" spans="1:6" x14ac:dyDescent="0.25">
      <c r="A83" s="253" t="s">
        <v>108</v>
      </c>
      <c r="B83" s="253" t="s">
        <v>184</v>
      </c>
      <c r="C83" s="253" t="s">
        <v>2277</v>
      </c>
      <c r="D83" s="254">
        <v>26</v>
      </c>
      <c r="E83" s="192">
        <v>2937</v>
      </c>
      <c r="F83" s="255">
        <v>17989.741207940082</v>
      </c>
    </row>
    <row r="84" spans="1:6" x14ac:dyDescent="0.25">
      <c r="A84" s="253" t="s">
        <v>108</v>
      </c>
      <c r="B84" s="253" t="s">
        <v>184</v>
      </c>
      <c r="C84" s="253" t="s">
        <v>2277</v>
      </c>
      <c r="D84" s="254">
        <v>25</v>
      </c>
      <c r="E84" s="192">
        <v>3829</v>
      </c>
      <c r="F84" s="255">
        <v>17563.349731661005</v>
      </c>
    </row>
    <row r="85" spans="1:6" x14ac:dyDescent="0.25">
      <c r="A85" s="253" t="s">
        <v>108</v>
      </c>
      <c r="B85" s="253" t="s">
        <v>184</v>
      </c>
      <c r="C85" s="253" t="s">
        <v>2277</v>
      </c>
      <c r="D85" s="254">
        <v>24</v>
      </c>
      <c r="E85" s="192">
        <v>2361</v>
      </c>
      <c r="F85" s="255">
        <v>19113.331347344341</v>
      </c>
    </row>
    <row r="86" spans="1:6" x14ac:dyDescent="0.25">
      <c r="A86" s="253" t="s">
        <v>108</v>
      </c>
      <c r="B86" s="253" t="s">
        <v>184</v>
      </c>
      <c r="C86" s="253" t="s">
        <v>2277</v>
      </c>
      <c r="D86" s="254">
        <v>23</v>
      </c>
      <c r="E86" s="192">
        <v>2508</v>
      </c>
      <c r="F86" s="255">
        <v>19147.002244521536</v>
      </c>
    </row>
    <row r="87" spans="1:6" x14ac:dyDescent="0.25">
      <c r="A87" s="253" t="s">
        <v>108</v>
      </c>
      <c r="B87" s="253" t="s">
        <v>184</v>
      </c>
      <c r="C87" s="253" t="s">
        <v>2277</v>
      </c>
      <c r="D87" s="254">
        <v>22</v>
      </c>
      <c r="E87" s="192">
        <v>2417</v>
      </c>
      <c r="F87" s="255">
        <v>19865.559051278437</v>
      </c>
    </row>
    <row r="88" spans="1:6" x14ac:dyDescent="0.25">
      <c r="A88" s="253" t="s">
        <v>108</v>
      </c>
      <c r="B88" s="253" t="s">
        <v>184</v>
      </c>
      <c r="C88" s="253" t="s">
        <v>2277</v>
      </c>
      <c r="D88" s="254">
        <v>21</v>
      </c>
      <c r="E88" s="192">
        <v>1648</v>
      </c>
      <c r="F88" s="255">
        <v>18030.110099975725</v>
      </c>
    </row>
    <row r="89" spans="1:6" x14ac:dyDescent="0.25">
      <c r="A89" s="253" t="s">
        <v>108</v>
      </c>
      <c r="B89" s="253" t="s">
        <v>184</v>
      </c>
      <c r="C89" s="253" t="s">
        <v>2277</v>
      </c>
      <c r="D89" s="254">
        <v>20</v>
      </c>
      <c r="E89" s="192">
        <v>1601</v>
      </c>
      <c r="F89" s="255">
        <v>17864.303696870702</v>
      </c>
    </row>
    <row r="90" spans="1:6" x14ac:dyDescent="0.25">
      <c r="A90" s="253" t="s">
        <v>108</v>
      </c>
      <c r="B90" s="253" t="s">
        <v>184</v>
      </c>
      <c r="C90" s="253" t="s">
        <v>2277</v>
      </c>
      <c r="D90" s="254">
        <v>19</v>
      </c>
      <c r="E90" s="192">
        <v>1836</v>
      </c>
      <c r="F90" s="255">
        <v>19337.868163594772</v>
      </c>
    </row>
    <row r="91" spans="1:6" x14ac:dyDescent="0.25">
      <c r="A91" s="253" t="s">
        <v>108</v>
      </c>
      <c r="B91" s="253" t="s">
        <v>184</v>
      </c>
      <c r="C91" s="253" t="s">
        <v>2277</v>
      </c>
      <c r="D91" s="254">
        <v>18</v>
      </c>
      <c r="E91" s="192">
        <v>1092</v>
      </c>
      <c r="F91" s="255">
        <v>20512.465782316842</v>
      </c>
    </row>
    <row r="92" spans="1:6" x14ac:dyDescent="0.25">
      <c r="A92" s="253" t="s">
        <v>108</v>
      </c>
      <c r="B92" s="253" t="s">
        <v>184</v>
      </c>
      <c r="C92" s="253" t="s">
        <v>2277</v>
      </c>
      <c r="D92" s="254">
        <v>17</v>
      </c>
      <c r="E92" s="192">
        <v>1373</v>
      </c>
      <c r="F92" s="255">
        <v>20479.463605637295</v>
      </c>
    </row>
    <row r="93" spans="1:6" x14ac:dyDescent="0.25">
      <c r="A93" s="253" t="s">
        <v>108</v>
      </c>
      <c r="B93" s="253" t="s">
        <v>184</v>
      </c>
      <c r="C93" s="253" t="s">
        <v>2277</v>
      </c>
      <c r="D93" s="254">
        <v>16</v>
      </c>
      <c r="E93" s="192">
        <v>1006</v>
      </c>
      <c r="F93" s="255">
        <v>19440.799169890655</v>
      </c>
    </row>
    <row r="94" spans="1:6" x14ac:dyDescent="0.25">
      <c r="A94" s="253" t="s">
        <v>108</v>
      </c>
      <c r="B94" s="253" t="s">
        <v>184</v>
      </c>
      <c r="C94" s="253" t="s">
        <v>2277</v>
      </c>
      <c r="D94" s="254">
        <v>15</v>
      </c>
      <c r="E94" s="192">
        <v>975</v>
      </c>
      <c r="F94" s="255">
        <v>19184.813178810251</v>
      </c>
    </row>
    <row r="95" spans="1:6" x14ac:dyDescent="0.25">
      <c r="A95" s="253" t="s">
        <v>108</v>
      </c>
      <c r="B95" s="253" t="s">
        <v>184</v>
      </c>
      <c r="C95" s="253" t="s">
        <v>2277</v>
      </c>
      <c r="D95" s="254">
        <v>14</v>
      </c>
      <c r="E95" s="192">
        <v>814</v>
      </c>
      <c r="F95" s="255">
        <v>21552.546579680587</v>
      </c>
    </row>
    <row r="96" spans="1:6" x14ac:dyDescent="0.25">
      <c r="A96" s="253" t="s">
        <v>108</v>
      </c>
      <c r="B96" s="253" t="s">
        <v>184</v>
      </c>
      <c r="C96" s="253" t="s">
        <v>2277</v>
      </c>
      <c r="D96" s="254">
        <v>13</v>
      </c>
      <c r="E96" s="192">
        <v>543</v>
      </c>
      <c r="F96" s="255">
        <v>25905.061234806635</v>
      </c>
    </row>
    <row r="97" spans="1:6" x14ac:dyDescent="0.25">
      <c r="A97" s="253" t="s">
        <v>108</v>
      </c>
      <c r="B97" s="253" t="s">
        <v>184</v>
      </c>
      <c r="C97" s="253" t="s">
        <v>2277</v>
      </c>
      <c r="D97" s="254">
        <v>12</v>
      </c>
      <c r="E97" s="192">
        <v>984</v>
      </c>
      <c r="F97" s="255">
        <v>18134.680553119917</v>
      </c>
    </row>
    <row r="98" spans="1:6" x14ac:dyDescent="0.25">
      <c r="A98" s="253" t="s">
        <v>108</v>
      </c>
      <c r="B98" s="253" t="s">
        <v>184</v>
      </c>
      <c r="C98" s="253" t="s">
        <v>2277</v>
      </c>
      <c r="D98" s="254">
        <v>11</v>
      </c>
      <c r="E98" s="192">
        <v>467</v>
      </c>
      <c r="F98" s="255">
        <v>22993.687016445398</v>
      </c>
    </row>
    <row r="99" spans="1:6" x14ac:dyDescent="0.25">
      <c r="A99" s="253" t="s">
        <v>108</v>
      </c>
      <c r="B99" s="253" t="s">
        <v>184</v>
      </c>
      <c r="C99" s="253" t="s">
        <v>2277</v>
      </c>
      <c r="D99" s="254">
        <v>10</v>
      </c>
      <c r="E99" s="192">
        <v>268</v>
      </c>
      <c r="F99" s="255">
        <v>19413.808942425374</v>
      </c>
    </row>
    <row r="100" spans="1:6" x14ac:dyDescent="0.25">
      <c r="A100" s="253" t="s">
        <v>108</v>
      </c>
      <c r="B100" s="253" t="s">
        <v>184</v>
      </c>
      <c r="C100" s="253" t="s">
        <v>2277</v>
      </c>
      <c r="D100" s="254">
        <v>9</v>
      </c>
      <c r="E100" s="192">
        <v>562</v>
      </c>
      <c r="F100" s="255">
        <v>20174.364960622777</v>
      </c>
    </row>
    <row r="101" spans="1:6" x14ac:dyDescent="0.25">
      <c r="A101" s="253" t="s">
        <v>108</v>
      </c>
      <c r="B101" s="253" t="s">
        <v>184</v>
      </c>
      <c r="C101" s="253" t="s">
        <v>2277</v>
      </c>
      <c r="D101" s="254">
        <v>8</v>
      </c>
      <c r="E101" s="192">
        <v>388</v>
      </c>
      <c r="F101" s="255">
        <v>26903.83941030928</v>
      </c>
    </row>
    <row r="102" spans="1:6" x14ac:dyDescent="0.25">
      <c r="A102" s="253" t="s">
        <v>108</v>
      </c>
      <c r="B102" s="253" t="s">
        <v>184</v>
      </c>
      <c r="C102" s="253" t="s">
        <v>2277</v>
      </c>
      <c r="D102" s="254">
        <v>7</v>
      </c>
      <c r="E102" s="192">
        <v>159</v>
      </c>
      <c r="F102" s="255">
        <v>21588.700377106918</v>
      </c>
    </row>
    <row r="103" spans="1:6" x14ac:dyDescent="0.25">
      <c r="A103" s="253" t="s">
        <v>108</v>
      </c>
      <c r="B103" s="253" t="s">
        <v>184</v>
      </c>
      <c r="C103" s="253" t="s">
        <v>2277</v>
      </c>
      <c r="D103" s="254">
        <v>6</v>
      </c>
      <c r="E103" s="192">
        <v>224</v>
      </c>
      <c r="F103" s="255">
        <v>24801.370560937499</v>
      </c>
    </row>
    <row r="104" spans="1:6" x14ac:dyDescent="0.25">
      <c r="A104" s="253" t="s">
        <v>108</v>
      </c>
      <c r="B104" s="253" t="s">
        <v>184</v>
      </c>
      <c r="C104" s="253" t="s">
        <v>2277</v>
      </c>
      <c r="D104" s="254">
        <v>5</v>
      </c>
      <c r="E104" s="192">
        <v>107</v>
      </c>
      <c r="F104" s="255">
        <v>17553.481727102808</v>
      </c>
    </row>
    <row r="105" spans="1:6" x14ac:dyDescent="0.25">
      <c r="A105" s="253" t="s">
        <v>108</v>
      </c>
      <c r="B105" s="253" t="s">
        <v>184</v>
      </c>
      <c r="C105" s="253" t="s">
        <v>2277</v>
      </c>
      <c r="D105" s="254">
        <v>4</v>
      </c>
      <c r="E105" s="192">
        <v>254</v>
      </c>
      <c r="F105" s="255">
        <v>17208.942536456689</v>
      </c>
    </row>
    <row r="106" spans="1:6" x14ac:dyDescent="0.25">
      <c r="A106" s="253" t="s">
        <v>108</v>
      </c>
      <c r="B106" s="253" t="s">
        <v>184</v>
      </c>
      <c r="C106" s="253" t="s">
        <v>2277</v>
      </c>
      <c r="D106" s="254">
        <v>3</v>
      </c>
      <c r="E106" s="192">
        <v>76</v>
      </c>
      <c r="F106" s="255">
        <v>20601.892626315792</v>
      </c>
    </row>
    <row r="107" spans="1:6" x14ac:dyDescent="0.25">
      <c r="A107" s="253" t="s">
        <v>108</v>
      </c>
      <c r="B107" s="253" t="s">
        <v>184</v>
      </c>
      <c r="C107" s="253" t="s">
        <v>2277</v>
      </c>
      <c r="D107" s="254">
        <v>2</v>
      </c>
      <c r="E107" s="192">
        <v>197</v>
      </c>
      <c r="F107" s="255">
        <v>13168.704084263958</v>
      </c>
    </row>
    <row r="108" spans="1:6" x14ac:dyDescent="0.25">
      <c r="A108" s="253" t="s">
        <v>108</v>
      </c>
      <c r="B108" s="253" t="s">
        <v>184</v>
      </c>
      <c r="C108" s="253" t="s">
        <v>2277</v>
      </c>
      <c r="D108" s="254">
        <v>1</v>
      </c>
      <c r="E108" s="192">
        <v>131</v>
      </c>
      <c r="F108" s="255">
        <v>21158.180282076333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407935E43F4149BD27F899D609E5A1" ma:contentTypeVersion="16" ma:contentTypeDescription="Create a new document." ma:contentTypeScope="" ma:versionID="0d98a4a85856e805976a4336218c1f78">
  <xsd:schema xmlns:xsd="http://www.w3.org/2001/XMLSchema" xmlns:xs="http://www.w3.org/2001/XMLSchema" xmlns:p="http://schemas.microsoft.com/office/2006/metadata/properties" xmlns:ns3="e857edc0-520f-4533-8f0e-2471aabd30f4" xmlns:ns4="f3cc449e-d972-460a-b378-179ab45bd9c2" targetNamespace="http://schemas.microsoft.com/office/2006/metadata/properties" ma:root="true" ma:fieldsID="8948dc48abf2f2e76ab2f8f3f3c371d4" ns3:_="" ns4:_="">
    <xsd:import namespace="e857edc0-520f-4533-8f0e-2471aabd30f4"/>
    <xsd:import namespace="f3cc449e-d972-460a-b378-179ab45bd9c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_activity" minOccurs="0"/>
                <xsd:element ref="ns3:MediaServiceObjectDetectorVersions" minOccurs="0"/>
                <xsd:element ref="ns3:MediaServiceSystemTag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57edc0-520f-4533-8f0e-2471aabd30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cc449e-d972-460a-b378-179ab45bd9c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e857edc0-520f-4533-8f0e-2471aabd30f4" xsi:nil="true"/>
  </documentManagement>
</p:properties>
</file>

<file path=customXml/itemProps1.xml><?xml version="1.0" encoding="utf-8"?>
<ds:datastoreItem xmlns:ds="http://schemas.openxmlformats.org/officeDocument/2006/customXml" ds:itemID="{751994BE-1CF5-479B-B7BA-532F3439E99B}">
  <ds:schemaRefs>
    <ds:schemaRef ds:uri="http://schemas.microsoft.com/sharepoint/v3/contenttype/forms"/>
  </ds:schemaRefs>
</ds:datastoreItem>
</file>

<file path=customXml/itemProps2.xml><?xml version="1.0" encoding="utf-8"?>
<ds:datastoreItem xmlns:ds="http://schemas.openxmlformats.org/officeDocument/2006/customXml" ds:itemID="{7BD4106D-8042-4A9B-A2CC-01FC039268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57edc0-520f-4533-8f0e-2471aabd30f4"/>
    <ds:schemaRef ds:uri="f3cc449e-d972-460a-b378-179ab45bd9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97E65F-081F-4453-B0D4-D8C93FF364CA}">
  <ds:schemaRefs>
    <ds:schemaRef ds:uri="http://schemas.microsoft.com/office/2006/metadata/properties"/>
    <ds:schemaRef ds:uri="http://purl.org/dc/elements/1.1/"/>
    <ds:schemaRef ds:uri="f3cc449e-d972-460a-b378-179ab45bd9c2"/>
    <ds:schemaRef ds:uri="http://purl.org/dc/dcmitype/"/>
    <ds:schemaRef ds:uri="http://schemas.microsoft.com/office/2006/documentManagement/types"/>
    <ds:schemaRef ds:uri="http://purl.org/dc/terms/"/>
    <ds:schemaRef ds:uri="http://schemas.openxmlformats.org/package/2006/metadata/core-properties"/>
    <ds:schemaRef ds:uri="e857edc0-520f-4533-8f0e-2471aabd30f4"/>
    <ds:schemaRef ds:uri="http://www.w3.org/XML/1998/namespace"/>
    <ds:schemaRef ds:uri="http://schemas.microsoft.com/office/infopath/2007/PartnerControls"/>
  </ds:schemaRefs>
</ds:datastoreItem>
</file>

<file path=docMetadata/LabelInfo.xml><?xml version="1.0" encoding="utf-8"?>
<clbl:labelList xmlns:clbl="http://schemas.microsoft.com/office/2020/mipLabelMetadata">
  <clbl:label id="{0b947e6b-ff26-4b13-ae1c-573c6750c888}" enabled="0" method="" siteId="{0b947e6b-ff26-4b13-ae1c-573c6750c88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vt:i4>
      </vt:variant>
    </vt:vector>
  </HeadingPairs>
  <TitlesOfParts>
    <vt:vector size="24" baseType="lpstr">
      <vt:lpstr>Cover</vt:lpstr>
      <vt:lpstr>Tenure</vt:lpstr>
      <vt:lpstr>Household size</vt:lpstr>
      <vt:lpstr>HH Characteristics</vt:lpstr>
      <vt:lpstr>rent vs income</vt:lpstr>
      <vt:lpstr>r v i 2</vt:lpstr>
      <vt:lpstr>exploring characteristics</vt:lpstr>
      <vt:lpstr>vacant unit rents</vt:lpstr>
      <vt:lpstr>pums 23 data checks</vt:lpstr>
      <vt:lpstr>pums 23 count checks</vt:lpstr>
      <vt:lpstr>CBSA Medians -- Data</vt:lpstr>
      <vt:lpstr>Poverty thresholds</vt:lpstr>
      <vt:lpstr>create weights sql</vt:lpstr>
      <vt:lpstr>student</vt:lpstr>
      <vt:lpstr>unemployment</vt:lpstr>
      <vt:lpstr>Interest Income</vt:lpstr>
      <vt:lpstr>all carve out</vt:lpstr>
      <vt:lpstr>geocorr</vt:lpstr>
      <vt:lpstr>HUD wb vs HUD (error)</vt:lpstr>
      <vt:lpstr>Section8-FY23</vt:lpstr>
      <vt:lpstr>geocorrPivot</vt:lpstr>
      <vt:lpstr>high rent v income in 2022 5 yr</vt:lpstr>
      <vt:lpstr>'Poverty thresholds'!a</vt:lpstr>
      <vt:lpstr>'Poverty thresholds'!b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 Brownsberger</dc:creator>
  <cp:lastModifiedBy>Brownsberger, William (SEN)</cp:lastModifiedBy>
  <dcterms:created xsi:type="dcterms:W3CDTF">2024-11-11T21:22:36Z</dcterms:created>
  <dcterms:modified xsi:type="dcterms:W3CDTF">2024-11-24T16:34:30Z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7aabe370-2b39-441b-87fa-3afebd110c7b</vt:lpwstr>
  </property>
  <property fmtid="{D5CDD505-2E9C-101B-9397-08002B2CF9AE}" pid="3" name="ContentTypeId">
    <vt:lpwstr>0x010100FD407935E43F4149BD27F899D609E5A1</vt:lpwstr>
  </property>
</Properties>
</file>