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Brownsberger\Downloads\"/>
    </mc:Choice>
  </mc:AlternateContent>
  <xr:revisionPtr revIDLastSave="0" documentId="13_ncr:1_{30D91A4D-6664-4913-8500-03C10F329313}" xr6:coauthVersionLast="47" xr6:coauthVersionMax="47" xr10:uidLastSave="{00000000-0000-0000-0000-000000000000}"/>
  <bookViews>
    <workbookView xWindow="3120" yWindow="0" windowWidth="36030" windowHeight="31500" xr2:uid="{4B648294-E584-496C-BF9B-1AB3EDB7DA61}"/>
  </bookViews>
  <sheets>
    <sheet name="Pro Forma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C18" i="2"/>
  <c r="D14" i="2" l="1"/>
  <c r="D16" i="2" s="1"/>
  <c r="C14" i="2"/>
  <c r="C16" i="2" s="1"/>
  <c r="C24" i="2"/>
  <c r="D24" i="2"/>
  <c r="C20" i="2"/>
  <c r="D20" i="2" l="1"/>
  <c r="D21" i="2" s="1"/>
  <c r="D22" i="2" s="1"/>
  <c r="D25" i="2" s="1"/>
  <c r="C21" i="2"/>
  <c r="C22" i="2" s="1"/>
  <c r="C25" i="2" s="1"/>
</calcChain>
</file>

<file path=xl/sharedStrings.xml><?xml version="1.0" encoding="utf-8"?>
<sst xmlns="http://schemas.openxmlformats.org/spreadsheetml/2006/main" count="39" uniqueCount="39">
  <si>
    <t>https://www.eia.gov/environment/emissions/co2_vol_mass.php</t>
  </si>
  <si>
    <t>kgCO2e/kwh</t>
  </si>
  <si>
    <t>Lifetime cumulative refrigerant leak</t>
  </si>
  <si>
    <t>kgCO2/MMBtu</t>
  </si>
  <si>
    <t>GHG from gas burning</t>
  </si>
  <si>
    <t>Global warming potential of refrigerant R410A</t>
  </si>
  <si>
    <t>https://ww2.arb.ca.gov/resources/documents/high-gwp-refrigerants</t>
  </si>
  <si>
    <t>kwh/MMBTU</t>
  </si>
  <si>
    <t>Heat pump life time</t>
  </si>
  <si>
    <t>years</t>
  </si>
  <si>
    <t>Reduced emissions from fuel (kg CO2)</t>
  </si>
  <si>
    <t>Increased energy use from heat pump use (kwh)</t>
  </si>
  <si>
    <t>Increased grid emissions from energy use(kg CO2)</t>
  </si>
  <si>
    <t>Net Annual savings from operation (kg CO2)</t>
  </si>
  <si>
    <t>Life time savings from operation (kg CO2)</t>
  </si>
  <si>
    <t>Life time harm from leak (kgCO2e)</t>
  </si>
  <si>
    <t>kgCO2e/kg</t>
  </si>
  <si>
    <t>Ratio of electric powerunits to heat units</t>
  </si>
  <si>
    <t>Mass Save lifetime</t>
  </si>
  <si>
    <t>Heat pump refrigerant content (kg) combined</t>
  </si>
  <si>
    <t>Assumptions/Reference Quantities</t>
  </si>
  <si>
    <t xml:space="preserve">Heat pump lifetime average performance </t>
  </si>
  <si>
    <t>Green house gases from electrical grid</t>
  </si>
  <si>
    <t>PRO FORMA NET EMISSIONS IMPACT ANALYSIS FOR COMBINED TWO HEAT PUMPS AT 120 GILBERT ROAD</t>
  </si>
  <si>
    <t>Best case is aggressive grid average emissions.  Estimate is based on long run marginal emissions -- see  https://willbrownsberger.com/how-green-will-the-power-be/</t>
  </si>
  <si>
    <t>Gas burner efficiency</t>
  </si>
  <si>
    <t>Annual heating thermal load (MMBTU)</t>
  </si>
  <si>
    <t>Gas heating fuel displaced (MMBTU)</t>
  </si>
  <si>
    <t>See discussion of methane leakage impact here:</t>
  </si>
  <si>
    <t>Conversion Scenarios net impact scenarios</t>
  </si>
  <si>
    <t>Revised (3/24) estimate</t>
  </si>
  <si>
    <t>Most optimistic case</t>
  </si>
  <si>
    <t>Net life time GHG savings (kgCO2e)*</t>
  </si>
  <si>
    <t>* excludes embodied carbon costs</t>
  </si>
  <si>
    <t>Negative savings</t>
  </si>
  <si>
    <t>In optimistic case for heat pumps, assume that winters stay as cold as they were from 2010 to 2015</t>
  </si>
  <si>
    <t>Even the estimate here assumes continued mild winters supporting a higher COP -- this optimistic assumption is inconsistent with the optimistic assumption for heating load</t>
  </si>
  <si>
    <t>Both heat pumps have already been recharged three times -- accounting incomplete, but believe approximately  2kg or more of leakage for each pump each time; best case assume this is overstated; estimate assumes further leaks on final disposal.</t>
  </si>
  <si>
    <t>https://willbrownsberger.com/natural-gas-leaks-in-the-heat-pump-analysis/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</si>
</sst>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0" applyNumberFormat="1"/>
    <xf numFmtId="0" fontId="2" fillId="0" borderId="0" xfId="2"/>
    <xf numFmtId="43" fontId="0" fillId="0" borderId="0" xfId="1" applyFont="1"/>
    <xf numFmtId="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0" fontId="4" fillId="0" borderId="1" xfId="0" applyFont="1" applyBorder="1"/>
    <xf numFmtId="165" fontId="0" fillId="0" borderId="1" xfId="1" applyNumberFormat="1" applyFont="1" applyBorder="1"/>
    <xf numFmtId="165" fontId="4" fillId="3" borderId="1" xfId="1" applyNumberFormat="1" applyFont="1" applyFill="1" applyBorder="1"/>
    <xf numFmtId="9" fontId="0" fillId="0" borderId="1" xfId="3" applyFont="1" applyBorder="1"/>
    <xf numFmtId="166" fontId="0" fillId="0" borderId="1" xfId="1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4" fillId="2" borderId="1" xfId="0" applyFont="1" applyFill="1" applyBorder="1" applyAlignment="1">
      <alignment wrapText="1"/>
    </xf>
    <xf numFmtId="0" fontId="0" fillId="0" borderId="2" xfId="0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illbrownsberger.com/how-green-will-the-power-be/" TargetMode="External"/><Relationship Id="rId1" Type="http://schemas.openxmlformats.org/officeDocument/2006/relationships/hyperlink" Target="https://www.eia.gov/environment/emissions/co2_vol_mas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6FC12-A627-495A-86E8-D2562833CF3A}">
  <dimension ref="A1:F28"/>
  <sheetViews>
    <sheetView tabSelected="1" workbookViewId="0">
      <selection activeCell="C28" sqref="C28"/>
    </sheetView>
  </sheetViews>
  <sheetFormatPr defaultRowHeight="15" x14ac:dyDescent="0.25"/>
  <cols>
    <col min="2" max="2" width="47.28515625" customWidth="1"/>
    <col min="3" max="6" width="13.28515625" customWidth="1"/>
    <col min="7" max="8" width="11.5703125" customWidth="1"/>
  </cols>
  <sheetData>
    <row r="1" spans="1:5" x14ac:dyDescent="0.25">
      <c r="A1" s="7" t="s">
        <v>23</v>
      </c>
    </row>
    <row r="4" spans="1:5" x14ac:dyDescent="0.25">
      <c r="A4" t="s">
        <v>20</v>
      </c>
    </row>
    <row r="5" spans="1:5" x14ac:dyDescent="0.25">
      <c r="B5" t="s">
        <v>4</v>
      </c>
      <c r="C5" s="3">
        <v>52.91</v>
      </c>
      <c r="D5" t="s">
        <v>3</v>
      </c>
      <c r="E5" s="2" t="s">
        <v>0</v>
      </c>
    </row>
    <row r="6" spans="1:5" x14ac:dyDescent="0.25">
      <c r="B6" t="s">
        <v>5</v>
      </c>
      <c r="C6" s="4">
        <v>2087.5</v>
      </c>
      <c r="D6" t="s">
        <v>16</v>
      </c>
      <c r="E6" t="s">
        <v>6</v>
      </c>
    </row>
    <row r="7" spans="1:5" x14ac:dyDescent="0.25">
      <c r="B7" t="s">
        <v>17</v>
      </c>
      <c r="C7">
        <v>293.29000000000002</v>
      </c>
      <c r="D7" t="s">
        <v>7</v>
      </c>
    </row>
    <row r="8" spans="1:5" x14ac:dyDescent="0.25">
      <c r="B8" t="s">
        <v>8</v>
      </c>
      <c r="C8">
        <v>17</v>
      </c>
      <c r="D8" t="s">
        <v>9</v>
      </c>
      <c r="E8" t="s">
        <v>18</v>
      </c>
    </row>
    <row r="9" spans="1:5" x14ac:dyDescent="0.25">
      <c r="B9" t="s">
        <v>25</v>
      </c>
      <c r="C9" s="1">
        <v>0.95</v>
      </c>
    </row>
    <row r="10" spans="1:5" x14ac:dyDescent="0.25">
      <c r="C10" s="1"/>
    </row>
    <row r="11" spans="1:5" ht="15.75" customHeight="1" x14ac:dyDescent="0.25">
      <c r="A11" t="s">
        <v>29</v>
      </c>
    </row>
    <row r="12" spans="1:5" ht="56.25" x14ac:dyDescent="0.3">
      <c r="B12" s="8"/>
      <c r="C12" s="16" t="s">
        <v>30</v>
      </c>
      <c r="D12" s="16" t="s">
        <v>31</v>
      </c>
    </row>
    <row r="13" spans="1:5" ht="15.75" x14ac:dyDescent="0.25">
      <c r="B13" s="14" t="s">
        <v>26</v>
      </c>
      <c r="C13" s="15">
        <v>20</v>
      </c>
      <c r="D13" s="15">
        <v>25</v>
      </c>
      <c r="E13" t="s">
        <v>35</v>
      </c>
    </row>
    <row r="14" spans="1:5" ht="15.75" x14ac:dyDescent="0.25">
      <c r="B14" s="14" t="s">
        <v>27</v>
      </c>
      <c r="C14" s="15">
        <f>C13/$C$9</f>
        <v>21.05263157894737</v>
      </c>
      <c r="D14" s="15">
        <f>D13/$C$9</f>
        <v>26.315789473684212</v>
      </c>
    </row>
    <row r="15" spans="1:5" x14ac:dyDescent="0.25">
      <c r="B15" s="5" t="s">
        <v>19</v>
      </c>
      <c r="C15" s="6">
        <v>6</v>
      </c>
      <c r="D15" s="6">
        <v>6</v>
      </c>
    </row>
    <row r="16" spans="1:5" x14ac:dyDescent="0.25">
      <c r="B16" s="5" t="s">
        <v>10</v>
      </c>
      <c r="C16" s="10">
        <f>C14*$C$5</f>
        <v>1113.8947368421052</v>
      </c>
      <c r="D16" s="10">
        <f>D14*$C$5</f>
        <v>1392.3684210526317</v>
      </c>
    </row>
    <row r="17" spans="2:6" x14ac:dyDescent="0.25">
      <c r="B17" s="5" t="s">
        <v>21</v>
      </c>
      <c r="C17" s="12">
        <v>2.5</v>
      </c>
      <c r="D17" s="12">
        <v>2.7</v>
      </c>
      <c r="E17" t="s">
        <v>36</v>
      </c>
    </row>
    <row r="18" spans="2:6" x14ac:dyDescent="0.25">
      <c r="B18" s="5" t="s">
        <v>11</v>
      </c>
      <c r="C18" s="10">
        <f>C13*$C7/C17</f>
        <v>2346.3200000000002</v>
      </c>
      <c r="D18" s="10">
        <f>D13*$C7/D17</f>
        <v>2715.6481481481483</v>
      </c>
    </row>
    <row r="19" spans="2:6" x14ac:dyDescent="0.25">
      <c r="B19" s="5" t="s">
        <v>22</v>
      </c>
      <c r="C19" s="13">
        <v>0.34200000000000003</v>
      </c>
      <c r="D19" s="13">
        <v>0.12</v>
      </c>
      <c r="E19" t="s">
        <v>1</v>
      </c>
      <c r="F19" s="2" t="s">
        <v>24</v>
      </c>
    </row>
    <row r="20" spans="2:6" x14ac:dyDescent="0.25">
      <c r="B20" s="5" t="s">
        <v>12</v>
      </c>
      <c r="C20" s="10">
        <f>+C18*C$19</f>
        <v>802.44144000000017</v>
      </c>
      <c r="D20" s="10">
        <f>+D18*D$19</f>
        <v>325.87777777777779</v>
      </c>
    </row>
    <row r="21" spans="2:6" x14ac:dyDescent="0.25">
      <c r="B21" s="5" t="s">
        <v>13</v>
      </c>
      <c r="C21" s="10">
        <f>C16-C20</f>
        <v>311.45329684210503</v>
      </c>
      <c r="D21" s="10">
        <f>D16-D20</f>
        <v>1066.4906432748539</v>
      </c>
    </row>
    <row r="22" spans="2:6" x14ac:dyDescent="0.25">
      <c r="B22" s="5" t="s">
        <v>14</v>
      </c>
      <c r="C22" s="10">
        <f>C21*$C$8</f>
        <v>5294.7060463157859</v>
      </c>
      <c r="D22" s="10">
        <f>D21*$C$8</f>
        <v>18130.340935672517</v>
      </c>
    </row>
    <row r="23" spans="2:6" x14ac:dyDescent="0.25">
      <c r="B23" s="5" t="s">
        <v>2</v>
      </c>
      <c r="C23" s="12">
        <v>2.5</v>
      </c>
      <c r="D23" s="12">
        <v>1.5</v>
      </c>
      <c r="E23" t="s">
        <v>37</v>
      </c>
    </row>
    <row r="24" spans="2:6" x14ac:dyDescent="0.25">
      <c r="B24" s="5" t="s">
        <v>15</v>
      </c>
      <c r="C24" s="10">
        <f>$C$6*C15*C23</f>
        <v>31312.5</v>
      </c>
      <c r="D24" s="10">
        <f>$C$6*D15*D23</f>
        <v>18787.5</v>
      </c>
    </row>
    <row r="25" spans="2:6" ht="18.75" x14ac:dyDescent="0.3">
      <c r="B25" s="9" t="s">
        <v>32</v>
      </c>
      <c r="C25" s="11">
        <f>C22-C24</f>
        <v>-26017.793953684213</v>
      </c>
      <c r="D25" s="11">
        <f>D22-D24</f>
        <v>-657.15906432748307</v>
      </c>
      <c r="E25" t="s">
        <v>34</v>
      </c>
    </row>
    <row r="26" spans="2:6" x14ac:dyDescent="0.25">
      <c r="B26" s="17" t="s">
        <v>33</v>
      </c>
    </row>
    <row r="28" spans="2:6" x14ac:dyDescent="0.25">
      <c r="B28" t="s">
        <v>28</v>
      </c>
      <c r="C28" t="s">
        <v>38</v>
      </c>
    </row>
  </sheetData>
  <hyperlinks>
    <hyperlink ref="E5" r:id="rId1" xr:uid="{FED50D89-815A-4CE3-B4EE-C6D2A56AFE64}"/>
    <hyperlink ref="F19" r:id="rId2" display="https://willbrownsberger.com/how-green-will-the-power-be/" xr:uid="{C0B7CFCD-2886-43FC-AC2F-2D2E4D9D78EF}"/>
  </hyperlinks>
  <pageMargins left="0.7" right="0.7" top="0.75" bottom="0.75" header="0.3" footer="0.3"/>
  <pageSetup orientation="portrait" horizontalDpi="4294967295" verticalDpi="4294967295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857edc0-520f-4533-8f0e-2471aabd30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07935E43F4149BD27F899D609E5A1" ma:contentTypeVersion="16" ma:contentTypeDescription="Create a new document." ma:contentTypeScope="" ma:versionID="0d98a4a85856e805976a4336218c1f78">
  <xsd:schema xmlns:xsd="http://www.w3.org/2001/XMLSchema" xmlns:xs="http://www.w3.org/2001/XMLSchema" xmlns:p="http://schemas.microsoft.com/office/2006/metadata/properties" xmlns:ns3="e857edc0-520f-4533-8f0e-2471aabd30f4" xmlns:ns4="f3cc449e-d972-460a-b378-179ab45bd9c2" targetNamespace="http://schemas.microsoft.com/office/2006/metadata/properties" ma:root="true" ma:fieldsID="8948dc48abf2f2e76ab2f8f3f3c371d4" ns3:_="" ns4:_="">
    <xsd:import namespace="e857edc0-520f-4533-8f0e-2471aabd30f4"/>
    <xsd:import namespace="f3cc449e-d972-460a-b378-179ab45bd9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7edc0-520f-4533-8f0e-2471aabd3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c449e-d972-460a-b378-179ab45bd9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49A190-6659-486D-A6F1-CD45F012B2DB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f3cc449e-d972-460a-b378-179ab45bd9c2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857edc0-520f-4533-8f0e-2471aabd30f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AFE5632-2542-4223-AD6A-84ABADA538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97C1A5-C861-44D0-BB83-4B1BC3737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7edc0-520f-4533-8f0e-2471aabd30f4"/>
    <ds:schemaRef ds:uri="f3cc449e-d972-460a-b378-179ab45bd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Brownsberger, William (SEN)</dc:creator>
  <cp:keywords/>
  <dc:description/>
  <cp:lastModifiedBy>Brownsberger, William (SEN)</cp:lastModifiedBy>
  <cp:revision/>
  <dcterms:created xsi:type="dcterms:W3CDTF">2023-12-04T14:53:29Z</dcterms:created>
  <dcterms:modified xsi:type="dcterms:W3CDTF">2024-03-24T14:09:52Z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9fc742b3-569d-4f23-a9a2-f1ced78bbc75</vt:lpwstr>
  </property>
  <property fmtid="{D5CDD505-2E9C-101B-9397-08002B2CF9AE}" pid="3" name="ContentTypeId">
    <vt:lpwstr>0x010100FD407935E43F4149BD27F899D609E5A1</vt:lpwstr>
  </property>
</Properties>
</file>