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2BF7086E-A449-4BC6-83C6-BBDAD3698A96}" xr6:coauthVersionLast="47" xr6:coauthVersionMax="47" xr10:uidLastSave="{00000000-0000-0000-0000-000000000000}"/>
  <bookViews>
    <workbookView xWindow="17685" yWindow="0" windowWidth="49020" windowHeight="20910" xr2:uid="{4B648294-E584-496C-BF9B-1AB3EDB7DA61}"/>
  </bookViews>
  <sheets>
    <sheet name="Pro Forma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" l="1"/>
  <c r="C21" i="2" s="1"/>
  <c r="C19" i="2"/>
  <c r="H24" i="2"/>
  <c r="G24" i="2"/>
  <c r="F24" i="2"/>
  <c r="E24" i="2"/>
  <c r="D24" i="2"/>
  <c r="C24" i="2"/>
  <c r="H20" i="2"/>
  <c r="H21" i="2" s="1"/>
  <c r="G20" i="2"/>
  <c r="G21" i="2" s="1"/>
  <c r="F20" i="2"/>
  <c r="F21" i="2" s="1"/>
  <c r="E20" i="2"/>
  <c r="E21" i="2" s="1"/>
  <c r="D20" i="2"/>
  <c r="D21" i="2" s="1"/>
  <c r="H19" i="2"/>
  <c r="G19" i="2"/>
  <c r="F19" i="2"/>
  <c r="E19" i="2"/>
  <c r="D19" i="2"/>
  <c r="G22" i="2" l="1"/>
  <c r="G23" i="2" s="1"/>
  <c r="C22" i="2"/>
  <c r="C23" i="2" s="1"/>
  <c r="C25" i="2" s="1"/>
  <c r="D28" i="2" s="1"/>
  <c r="F28" i="2" s="1"/>
  <c r="F22" i="2"/>
  <c r="F23" i="2" s="1"/>
  <c r="H22" i="2"/>
  <c r="H23" i="2" s="1"/>
  <c r="H25" i="2" s="1"/>
  <c r="E22" i="2"/>
  <c r="E23" i="2" s="1"/>
  <c r="E25" i="2" s="1"/>
  <c r="D22" i="2"/>
  <c r="D23" i="2" s="1"/>
  <c r="D25" i="2" s="1"/>
  <c r="D29" i="2" s="1"/>
  <c r="F29" i="2" s="1"/>
  <c r="G25" i="2"/>
  <c r="F25" i="2"/>
</calcChain>
</file>

<file path=xl/sharedStrings.xml><?xml version="1.0" encoding="utf-8"?>
<sst xmlns="http://schemas.openxmlformats.org/spreadsheetml/2006/main" count="54" uniqueCount="48">
  <si>
    <t>https://www.eia.gov/environment/emissions/co2_vol_mass.php</t>
  </si>
  <si>
    <t>Fixed Assumptions/Reference Quantities</t>
  </si>
  <si>
    <t xml:space="preserve">Green house gases from electrical grid </t>
  </si>
  <si>
    <t>kgCO2e/kwh</t>
  </si>
  <si>
    <t>https://willbrownsberger.com/how-green-will-the-power-be/</t>
  </si>
  <si>
    <t>Heat pump seasonal coefficient of performance</t>
  </si>
  <si>
    <t>https://willbrownsberger.com/real-world-heat-pump-performance/</t>
  </si>
  <si>
    <t>Lifetime cumulative refrigerant leak</t>
  </si>
  <si>
    <t>https://willbrownsberger.com/heat-pump-leaks/</t>
  </si>
  <si>
    <t>GHG from oil burning</t>
  </si>
  <si>
    <t>kgCO2/MMBtu</t>
  </si>
  <si>
    <t>GHG from gas burning</t>
  </si>
  <si>
    <t>Global warming potential of refrigerant R410A</t>
  </si>
  <si>
    <t>https://ww2.arb.ca.gov/resources/documents/high-gwp-refrigerants</t>
  </si>
  <si>
    <t>kwh/MMBTU</t>
  </si>
  <si>
    <t>Heat pump life time</t>
  </si>
  <si>
    <t>years</t>
  </si>
  <si>
    <t>Conversion Scenarios</t>
  </si>
  <si>
    <t>Primary heating fuel</t>
  </si>
  <si>
    <t>Oil</t>
  </si>
  <si>
    <t>Gas</t>
  </si>
  <si>
    <t>Heating fuel displaced (MMBTU annual)</t>
  </si>
  <si>
    <t>Heat pump refrigerant content (kg)</t>
  </si>
  <si>
    <t>Reduced emissions from fuel (kg CO2)</t>
  </si>
  <si>
    <t>Increased energy use from heat pump use (kwh)</t>
  </si>
  <si>
    <t>Increased grid emissions from energy use(kg CO2)</t>
  </si>
  <si>
    <t>Net Annual savings from operation (kg CO2)</t>
  </si>
  <si>
    <t>Life time savings from operation (kg CO2)</t>
  </si>
  <si>
    <t>Life time harm from leak (kgCO2e)</t>
  </si>
  <si>
    <t>Net life time GHG impact (kgCO2e)</t>
  </si>
  <si>
    <t>Regarding the relatively small impact of methane leaks on this computation, see https://willbrownsberger.com/natural-gas-leaks-in-the-heat-pump-analysis/</t>
  </si>
  <si>
    <t>PRO FORMA NET EMISSIONS IMPACT ANALYSIS</t>
  </si>
  <si>
    <t>Observations</t>
  </si>
  <si>
    <t>The leak impact numbers are only approximate but do represent the right order of magnitude.</t>
  </si>
  <si>
    <t>kgCO2e/kg</t>
  </si>
  <si>
    <t>kg/kg</t>
  </si>
  <si>
    <t>kwh/kwh</t>
  </si>
  <si>
    <t>Ratio of electric powerunits to heat units</t>
  </si>
  <si>
    <t>Mass Save lifetime</t>
  </si>
  <si>
    <t>Installed heat pumps for heat in 2022</t>
  </si>
  <si>
    <t>https://www.efficiencymaine.com/docs/FY2022-Annual-Report_2023_11_20_final.pdf</t>
  </si>
  <si>
    <t>MA 2022, homes with heat pumps for heating</t>
  </si>
  <si>
    <t>Lifetime Program Savings as if all oil</t>
  </si>
  <si>
    <t>https://ma-eeac.org/wp-content/uploads/2023-Q3-KPI-EWG-Reporting-11.27.23.xlsx</t>
  </si>
  <si>
    <t>Maine heat pumps from Ann. Rrt, p. 27 (Residential)</t>
  </si>
  <si>
    <t>2022 Population</t>
  </si>
  <si>
    <t>Heat pump program emission savings per capita as if all oil (lifetime kgCO2e/ person)</t>
  </si>
  <si>
    <t>The "as if all oil" is offered as a program penetration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</si>
</sst>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MS Sans Serif"/>
    </font>
    <font>
      <sz val="10"/>
      <color rgb="FFFFFFFF"/>
      <name val="MS Sans Serif"/>
      <family val="2"/>
    </font>
    <font>
      <b/>
      <sz val="16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9" fontId="0" fillId="0" borderId="0" xfId="0" applyNumberFormat="1"/>
    <xf numFmtId="0" fontId="3" fillId="0" borderId="0" xfId="3"/>
    <xf numFmtId="43" fontId="0" fillId="0" borderId="0" xfId="1" applyFont="1"/>
    <xf numFmtId="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4" fillId="0" borderId="0" xfId="0" applyFont="1"/>
    <xf numFmtId="0" fontId="5" fillId="3" borderId="1" xfId="0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174" fontId="0" fillId="0" borderId="1" xfId="1" applyNumberFormat="1" applyFont="1" applyBorder="1"/>
    <xf numFmtId="174" fontId="5" fillId="5" borderId="1" xfId="1" applyNumberFormat="1" applyFont="1" applyFill="1" applyBorder="1"/>
    <xf numFmtId="174" fontId="5" fillId="4" borderId="1" xfId="1" applyNumberFormat="1" applyFont="1" applyFill="1" applyBorder="1"/>
    <xf numFmtId="3" fontId="0" fillId="0" borderId="1" xfId="0" applyNumberFormat="1" applyBorder="1"/>
    <xf numFmtId="0" fontId="7" fillId="0" borderId="2" xfId="0" applyFont="1" applyBorder="1"/>
    <xf numFmtId="0" fontId="0" fillId="0" borderId="1" xfId="0" applyBorder="1" applyAlignment="1">
      <alignment wrapText="1"/>
    </xf>
    <xf numFmtId="3" fontId="6" fillId="0" borderId="1" xfId="0" applyNumberFormat="1" applyFont="1" applyBorder="1"/>
    <xf numFmtId="164" fontId="8" fillId="2" borderId="1" xfId="2" applyNumberFormat="1" applyFont="1" applyBorder="1"/>
    <xf numFmtId="0" fontId="9" fillId="0" borderId="1" xfId="0" applyFont="1" applyBorder="1" applyAlignment="1">
      <alignment wrapText="1"/>
    </xf>
  </cellXfs>
  <cellStyles count="4">
    <cellStyle name="Comma" xfId="1" builtinId="3"/>
    <cellStyle name="Good" xfId="2" builtinId="2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environment/emissions/co2_vol_mass.php" TargetMode="External"/><Relationship Id="rId1" Type="http://schemas.openxmlformats.org/officeDocument/2006/relationships/hyperlink" Target="https://www.eia.gov/environment/emissions/co2_vol_mas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6FC12-A627-495A-86E8-D2562833CF3A}">
  <dimension ref="A1:H34"/>
  <sheetViews>
    <sheetView tabSelected="1" workbookViewId="0">
      <selection activeCell="A32" sqref="A32"/>
    </sheetView>
  </sheetViews>
  <sheetFormatPr defaultRowHeight="15" x14ac:dyDescent="0.25"/>
  <cols>
    <col min="2" max="2" width="47.28515625" customWidth="1"/>
    <col min="3" max="6" width="13.28515625" customWidth="1"/>
    <col min="7" max="8" width="11.5703125" customWidth="1"/>
  </cols>
  <sheetData>
    <row r="1" spans="1:8" x14ac:dyDescent="0.25">
      <c r="A1" s="7" t="s">
        <v>31</v>
      </c>
    </row>
    <row r="4" spans="1:8" x14ac:dyDescent="0.25">
      <c r="A4" t="s">
        <v>1</v>
      </c>
    </row>
    <row r="5" spans="1:8" x14ac:dyDescent="0.25">
      <c r="B5" t="s">
        <v>2</v>
      </c>
      <c r="C5">
        <v>0.34200000000000003</v>
      </c>
      <c r="D5" t="s">
        <v>3</v>
      </c>
      <c r="E5" t="s">
        <v>4</v>
      </c>
    </row>
    <row r="6" spans="1:8" x14ac:dyDescent="0.25">
      <c r="B6" t="s">
        <v>5</v>
      </c>
      <c r="C6" s="1">
        <v>2.2999999999999998</v>
      </c>
      <c r="D6" t="s">
        <v>36</v>
      </c>
      <c r="E6" t="s">
        <v>6</v>
      </c>
    </row>
    <row r="7" spans="1:8" x14ac:dyDescent="0.25">
      <c r="B7" t="s">
        <v>7</v>
      </c>
      <c r="C7" s="1">
        <v>1</v>
      </c>
      <c r="D7" t="s">
        <v>35</v>
      </c>
      <c r="E7" t="s">
        <v>8</v>
      </c>
    </row>
    <row r="8" spans="1:8" x14ac:dyDescent="0.25">
      <c r="B8" t="s">
        <v>9</v>
      </c>
      <c r="C8">
        <v>74.14</v>
      </c>
      <c r="D8" t="s">
        <v>10</v>
      </c>
      <c r="E8" s="2" t="s">
        <v>0</v>
      </c>
    </row>
    <row r="9" spans="1:8" x14ac:dyDescent="0.25">
      <c r="B9" t="s">
        <v>11</v>
      </c>
      <c r="C9" s="3">
        <v>52.91</v>
      </c>
      <c r="D9" t="s">
        <v>10</v>
      </c>
      <c r="E9" s="2" t="s">
        <v>0</v>
      </c>
    </row>
    <row r="10" spans="1:8" x14ac:dyDescent="0.25">
      <c r="C10" s="3"/>
      <c r="E10" t="s">
        <v>30</v>
      </c>
    </row>
    <row r="11" spans="1:8" x14ac:dyDescent="0.25">
      <c r="B11" t="s">
        <v>12</v>
      </c>
      <c r="C11" s="4">
        <v>2087.5</v>
      </c>
      <c r="D11" t="s">
        <v>34</v>
      </c>
      <c r="E11" t="s">
        <v>13</v>
      </c>
    </row>
    <row r="12" spans="1:8" x14ac:dyDescent="0.25">
      <c r="B12" t="s">
        <v>37</v>
      </c>
      <c r="C12">
        <v>293.29000000000002</v>
      </c>
      <c r="D12" t="s">
        <v>14</v>
      </c>
    </row>
    <row r="13" spans="1:8" x14ac:dyDescent="0.25">
      <c r="B13" t="s">
        <v>15</v>
      </c>
      <c r="C13">
        <v>17</v>
      </c>
      <c r="D13" t="s">
        <v>16</v>
      </c>
      <c r="E13" t="s">
        <v>38</v>
      </c>
    </row>
    <row r="15" spans="1:8" x14ac:dyDescent="0.25">
      <c r="A15" t="s">
        <v>17</v>
      </c>
    </row>
    <row r="16" spans="1:8" ht="18.75" x14ac:dyDescent="0.3">
      <c r="B16" s="8" t="s">
        <v>18</v>
      </c>
      <c r="C16" s="8" t="s">
        <v>19</v>
      </c>
      <c r="D16" s="8" t="s">
        <v>19</v>
      </c>
      <c r="E16" s="8" t="s">
        <v>19</v>
      </c>
      <c r="F16" s="8" t="s">
        <v>20</v>
      </c>
      <c r="G16" s="8" t="s">
        <v>20</v>
      </c>
      <c r="H16" s="8" t="s">
        <v>20</v>
      </c>
    </row>
    <row r="17" spans="1:8" ht="18.75" x14ac:dyDescent="0.3">
      <c r="B17" s="9" t="s">
        <v>21</v>
      </c>
      <c r="C17" s="10">
        <v>70</v>
      </c>
      <c r="D17" s="10">
        <v>16</v>
      </c>
      <c r="E17" s="10">
        <v>8</v>
      </c>
      <c r="F17" s="10">
        <v>70</v>
      </c>
      <c r="G17" s="10">
        <v>16</v>
      </c>
      <c r="H17" s="10">
        <v>8</v>
      </c>
    </row>
    <row r="18" spans="1:8" x14ac:dyDescent="0.25">
      <c r="B18" s="5" t="s">
        <v>22</v>
      </c>
      <c r="C18" s="6">
        <v>4</v>
      </c>
      <c r="D18" s="6">
        <v>2</v>
      </c>
      <c r="E18" s="6">
        <v>2</v>
      </c>
      <c r="F18" s="6">
        <v>4</v>
      </c>
      <c r="G18" s="6">
        <v>2</v>
      </c>
      <c r="H18" s="6">
        <v>2</v>
      </c>
    </row>
    <row r="19" spans="1:8" x14ac:dyDescent="0.25">
      <c r="B19" s="5" t="s">
        <v>23</v>
      </c>
      <c r="C19" s="11">
        <f>C17*$C$8</f>
        <v>5189.8</v>
      </c>
      <c r="D19" s="11">
        <f>D17*$C$8</f>
        <v>1186.24</v>
      </c>
      <c r="E19" s="11">
        <f>E17*$C$8</f>
        <v>593.12</v>
      </c>
      <c r="F19" s="11">
        <f>F17*$C$9</f>
        <v>3703.7</v>
      </c>
      <c r="G19" s="11">
        <f>G17*$C$9</f>
        <v>846.56</v>
      </c>
      <c r="H19" s="11">
        <f>H17*$C$9</f>
        <v>423.28</v>
      </c>
    </row>
    <row r="20" spans="1:8" x14ac:dyDescent="0.25">
      <c r="B20" s="5" t="s">
        <v>24</v>
      </c>
      <c r="C20" s="11">
        <f>C17*$C12/$C6</f>
        <v>8926.2173913043498</v>
      </c>
      <c r="D20" s="11">
        <f t="shared" ref="D20:H20" si="0">D17*$C12/$C6</f>
        <v>2040.2782608695654</v>
      </c>
      <c r="E20" s="11">
        <f t="shared" si="0"/>
        <v>1020.1391304347827</v>
      </c>
      <c r="F20" s="11">
        <f t="shared" si="0"/>
        <v>8926.2173913043498</v>
      </c>
      <c r="G20" s="11">
        <f t="shared" si="0"/>
        <v>2040.2782608695654</v>
      </c>
      <c r="H20" s="11">
        <f t="shared" si="0"/>
        <v>1020.1391304347827</v>
      </c>
    </row>
    <row r="21" spans="1:8" x14ac:dyDescent="0.25">
      <c r="B21" s="5" t="s">
        <v>25</v>
      </c>
      <c r="C21" s="11">
        <f>+C20*$C$5</f>
        <v>3052.7663478260879</v>
      </c>
      <c r="D21" s="11">
        <f t="shared" ref="D21:H21" si="1">+D20*$C$5</f>
        <v>697.77516521739142</v>
      </c>
      <c r="E21" s="11">
        <f t="shared" si="1"/>
        <v>348.88758260869571</v>
      </c>
      <c r="F21" s="11">
        <f t="shared" si="1"/>
        <v>3052.7663478260879</v>
      </c>
      <c r="G21" s="11">
        <f t="shared" si="1"/>
        <v>697.77516521739142</v>
      </c>
      <c r="H21" s="11">
        <f t="shared" si="1"/>
        <v>348.88758260869571</v>
      </c>
    </row>
    <row r="22" spans="1:8" x14ac:dyDescent="0.25">
      <c r="B22" s="5" t="s">
        <v>26</v>
      </c>
      <c r="C22" s="11">
        <f>C19-C21</f>
        <v>2137.0336521739123</v>
      </c>
      <c r="D22" s="11">
        <f t="shared" ref="D22:H22" si="2">D19-D21</f>
        <v>488.46483478260859</v>
      </c>
      <c r="E22" s="11">
        <f t="shared" si="2"/>
        <v>244.2324173913043</v>
      </c>
      <c r="F22" s="11">
        <f t="shared" si="2"/>
        <v>650.93365217391192</v>
      </c>
      <c r="G22" s="11">
        <f t="shared" si="2"/>
        <v>148.78483478260853</v>
      </c>
      <c r="H22" s="11">
        <f t="shared" si="2"/>
        <v>74.392417391304264</v>
      </c>
    </row>
    <row r="23" spans="1:8" x14ac:dyDescent="0.25">
      <c r="B23" s="5" t="s">
        <v>27</v>
      </c>
      <c r="C23" s="11">
        <f>C22*$C$13</f>
        <v>36329.572086956512</v>
      </c>
      <c r="D23" s="11">
        <f t="shared" ref="D23:H23" si="3">D22*$C$13</f>
        <v>8303.9021913043453</v>
      </c>
      <c r="E23" s="11">
        <f t="shared" si="3"/>
        <v>4151.9510956521726</v>
      </c>
      <c r="F23" s="11">
        <f t="shared" si="3"/>
        <v>11065.872086956502</v>
      </c>
      <c r="G23" s="11">
        <f t="shared" si="3"/>
        <v>2529.3421913043449</v>
      </c>
      <c r="H23" s="11">
        <f t="shared" si="3"/>
        <v>1264.6710956521724</v>
      </c>
    </row>
    <row r="24" spans="1:8" x14ac:dyDescent="0.25">
      <c r="B24" s="5" t="s">
        <v>28</v>
      </c>
      <c r="C24" s="11">
        <f t="shared" ref="C24:H24" si="4">$C$11*C18*$C$7</f>
        <v>8350</v>
      </c>
      <c r="D24" s="11">
        <f t="shared" si="4"/>
        <v>4175</v>
      </c>
      <c r="E24" s="11">
        <f t="shared" si="4"/>
        <v>4175</v>
      </c>
      <c r="F24" s="11">
        <f t="shared" si="4"/>
        <v>8350</v>
      </c>
      <c r="G24" s="11">
        <f t="shared" si="4"/>
        <v>4175</v>
      </c>
      <c r="H24" s="11">
        <f t="shared" si="4"/>
        <v>4175</v>
      </c>
    </row>
    <row r="25" spans="1:8" ht="18.75" x14ac:dyDescent="0.3">
      <c r="B25" s="9" t="s">
        <v>29</v>
      </c>
      <c r="C25" s="12">
        <f t="shared" ref="C25:H25" si="5">C23-C24</f>
        <v>27979.572086956512</v>
      </c>
      <c r="D25" s="12">
        <f t="shared" si="5"/>
        <v>4128.9021913043453</v>
      </c>
      <c r="E25" s="13">
        <f t="shared" si="5"/>
        <v>-23.048904347827374</v>
      </c>
      <c r="F25" s="12">
        <f t="shared" si="5"/>
        <v>2715.8720869565022</v>
      </c>
      <c r="G25" s="13">
        <f t="shared" si="5"/>
        <v>-1645.6578086956551</v>
      </c>
      <c r="H25" s="13">
        <f t="shared" si="5"/>
        <v>-2910.3289043478276</v>
      </c>
    </row>
    <row r="27" spans="1:8" ht="141.75" x14ac:dyDescent="0.25">
      <c r="A27" s="5" t="s">
        <v>39</v>
      </c>
      <c r="B27" s="5"/>
      <c r="C27" s="5">
        <v>2022</v>
      </c>
      <c r="D27" s="16" t="s">
        <v>42</v>
      </c>
      <c r="E27" s="16" t="s">
        <v>45</v>
      </c>
      <c r="F27" s="19" t="s">
        <v>46</v>
      </c>
      <c r="G27" s="15"/>
    </row>
    <row r="28" spans="1:8" ht="21" x14ac:dyDescent="0.35">
      <c r="A28" s="5"/>
      <c r="B28" s="5" t="s">
        <v>41</v>
      </c>
      <c r="C28" s="11">
        <v>19222</v>
      </c>
      <c r="D28" s="5">
        <f>C28*C25</f>
        <v>537823334.65547812</v>
      </c>
      <c r="E28" s="17">
        <v>6981974</v>
      </c>
      <c r="F28" s="18">
        <f>D28/E28</f>
        <v>77.030268897517828</v>
      </c>
      <c r="G28" t="s">
        <v>43</v>
      </c>
    </row>
    <row r="29" spans="1:8" ht="21" x14ac:dyDescent="0.35">
      <c r="A29" s="5"/>
      <c r="B29" s="5" t="s">
        <v>44</v>
      </c>
      <c r="C29" s="14">
        <v>24437</v>
      </c>
      <c r="D29" s="5">
        <f>C29*D25</f>
        <v>100897982.84890428</v>
      </c>
      <c r="E29" s="17">
        <v>1385340</v>
      </c>
      <c r="F29" s="18">
        <f>D29/E29</f>
        <v>72.832649637564984</v>
      </c>
      <c r="G29" t="s">
        <v>40</v>
      </c>
    </row>
    <row r="32" spans="1:8" x14ac:dyDescent="0.25">
      <c r="A32" t="s">
        <v>32</v>
      </c>
      <c r="B32" s="7"/>
    </row>
    <row r="33" spans="2:2" x14ac:dyDescent="0.25">
      <c r="B33" s="7" t="s">
        <v>33</v>
      </c>
    </row>
    <row r="34" spans="2:2" x14ac:dyDescent="0.25">
      <c r="B34" s="7" t="s">
        <v>47</v>
      </c>
    </row>
  </sheetData>
  <hyperlinks>
    <hyperlink ref="E8" r:id="rId1" xr:uid="{01B0AEDB-D167-4CEF-BEC5-9846F4ADED40}"/>
    <hyperlink ref="E9" r:id="rId2" xr:uid="{FED50D89-815A-4CE3-B4EE-C6D2A56AFE64}"/>
  </hyperlinks>
  <pageMargins left="0.7" right="0.7" top="0.75" bottom="0.75" header="0.3" footer="0.3"/>
  <pageSetup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 Forma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Brownsberger, William (SEN)</dc:creator>
  <cp:keywords/>
  <dc:description/>
  <cp:lastModifiedBy>Brownsberger, William (SEN)</cp:lastModifiedBy>
  <cp:revision/>
  <dcterms:created xsi:type="dcterms:W3CDTF">2023-12-04T14:53:29Z</dcterms:created>
  <dcterms:modified xsi:type="dcterms:W3CDTF">2023-12-09T19:06:59Z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9fc742b3-569d-4f23-a9a2-f1ced78bbc75</vt:lpwstr>
  </property>
</Properties>
</file>