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egislature-my.sharepoint.com/personal/william_brownsberger_masenate_gov/Documents/insulation/"/>
    </mc:Choice>
  </mc:AlternateContent>
  <xr:revisionPtr revIDLastSave="0" documentId="8_{F8BE0D34-CE91-4DD3-92BD-F7D63DAF63A4}" xr6:coauthVersionLast="47" xr6:coauthVersionMax="47" xr10:uidLastSave="{00000000-0000-0000-0000-000000000000}"/>
  <bookViews>
    <workbookView xWindow="4890" yWindow="15" windowWidth="40560" windowHeight="20910" firstSheet="1" activeTab="1" xr2:uid="{00000000-000D-0000-FFFF-FFFF00000000}"/>
  </bookViews>
  <sheets>
    <sheet name="cover" sheetId="13" r:id="rId1"/>
    <sheet name="Housing Size Data" sheetId="17" r:id="rId2"/>
    <sheet name="Impact Evals" sheetId="1" r:id="rId3"/>
    <sheet name="Customer Profile Study" sheetId="8" r:id="rId4"/>
    <sheet name="Detailed measures download" sheetId="9" r:id="rId5"/>
    <sheet name="Summary measures download" sheetId="10" r:id="rId6"/>
    <sheet name="Building Type Download" sheetId="11" r:id="rId7"/>
    <sheet name="Building Type Pivot" sheetId="12" r:id="rId8"/>
    <sheet name="HEA results" sheetId="14" r:id="rId9"/>
    <sheet name="Electric History" sheetId="15" r:id="rId10"/>
    <sheet name="Gas History" sheetId="16" r:id="rId11"/>
  </sheets>
  <calcPr calcId="191028"/>
  <pivotCaches>
    <pivotCache cacheId="20265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7" l="1"/>
  <c r="N25" i="17"/>
  <c r="M25" i="17"/>
  <c r="L25" i="17"/>
  <c r="K25" i="17"/>
  <c r="J25" i="17"/>
  <c r="N24" i="17"/>
  <c r="M24" i="17"/>
  <c r="L24" i="17"/>
  <c r="K24" i="17"/>
  <c r="J24" i="17"/>
  <c r="N23" i="17"/>
  <c r="M23" i="17"/>
  <c r="L23" i="17"/>
  <c r="K23" i="17"/>
  <c r="J23" i="17"/>
  <c r="N22" i="17"/>
  <c r="M22" i="17"/>
  <c r="L22" i="17"/>
  <c r="K22" i="17"/>
  <c r="J22" i="17"/>
  <c r="N21" i="17"/>
  <c r="M21" i="17"/>
  <c r="L21" i="17"/>
  <c r="K21" i="17"/>
  <c r="J21" i="17"/>
  <c r="N27" i="17"/>
  <c r="I56" i="17"/>
  <c r="I45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135" i="17"/>
  <c r="C64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V17" i="16"/>
  <c r="V19" i="16" s="1"/>
  <c r="XFD17" i="16"/>
  <c r="U19" i="16"/>
  <c r="U17" i="16"/>
  <c r="A4" i="10"/>
  <c r="C74" i="14"/>
  <c r="D74" i="14"/>
  <c r="E74" i="14"/>
  <c r="F74" i="14"/>
  <c r="G74" i="14"/>
  <c r="H74" i="14"/>
  <c r="I74" i="14"/>
  <c r="J74" i="14"/>
  <c r="L74" i="14"/>
  <c r="C75" i="14"/>
  <c r="D75" i="14"/>
  <c r="E75" i="14"/>
  <c r="F75" i="14"/>
  <c r="G75" i="14"/>
  <c r="H75" i="14"/>
  <c r="I75" i="14"/>
  <c r="J75" i="14"/>
  <c r="L75" i="14" s="1"/>
  <c r="C76" i="14"/>
  <c r="D76" i="14"/>
  <c r="E76" i="14"/>
  <c r="F76" i="14"/>
  <c r="G76" i="14"/>
  <c r="H76" i="14"/>
  <c r="I76" i="14"/>
  <c r="J76" i="14"/>
  <c r="L76" i="14" s="1"/>
  <c r="C77" i="14"/>
  <c r="D77" i="14"/>
  <c r="E77" i="14"/>
  <c r="F77" i="14"/>
  <c r="G77" i="14"/>
  <c r="H77" i="14"/>
  <c r="I77" i="14"/>
  <c r="J77" i="14"/>
  <c r="L77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L36" i="14"/>
  <c r="L37" i="14"/>
  <c r="L38" i="14"/>
  <c r="L39" i="14"/>
  <c r="L40" i="14"/>
  <c r="L42" i="14"/>
  <c r="L43" i="14"/>
  <c r="L44" i="14"/>
  <c r="L45" i="14"/>
  <c r="L46" i="14"/>
  <c r="L47" i="14"/>
  <c r="L48" i="14"/>
  <c r="L49" i="14"/>
  <c r="L50" i="14"/>
  <c r="L51" i="14"/>
  <c r="L53" i="14"/>
  <c r="L54" i="14"/>
  <c r="L55" i="14"/>
  <c r="L56" i="14"/>
  <c r="L57" i="14"/>
  <c r="L58" i="14"/>
  <c r="L59" i="14"/>
  <c r="L60" i="14"/>
  <c r="L61" i="14"/>
  <c r="L62" i="14"/>
  <c r="L64" i="14"/>
  <c r="L65" i="14"/>
  <c r="L66" i="14"/>
  <c r="L67" i="14"/>
  <c r="L68" i="14"/>
  <c r="L69" i="14"/>
  <c r="L70" i="14"/>
  <c r="L71" i="14"/>
  <c r="L72" i="14"/>
  <c r="L73" i="14"/>
  <c r="L9" i="14"/>
  <c r="L10" i="14"/>
  <c r="L11" i="14"/>
  <c r="L12" i="14"/>
  <c r="L13" i="14"/>
  <c r="L14" i="14"/>
  <c r="L15" i="14"/>
  <c r="L16" i="14"/>
  <c r="L17" i="14"/>
  <c r="L18" i="14"/>
  <c r="E78" i="14"/>
  <c r="F78" i="14"/>
  <c r="G78" i="14"/>
  <c r="H78" i="14"/>
  <c r="I78" i="14"/>
  <c r="J78" i="14"/>
  <c r="D78" i="14"/>
  <c r="C78" i="14"/>
  <c r="Q15" i="8"/>
  <c r="Q14" i="8"/>
  <c r="Q13" i="8"/>
  <c r="Q12" i="8"/>
  <c r="Q11" i="8"/>
  <c r="AE14" i="10"/>
  <c r="O20" i="8"/>
  <c r="O19" i="8"/>
  <c r="N20" i="8"/>
  <c r="N19" i="8"/>
  <c r="N18" i="8"/>
  <c r="O18" i="8" s="1"/>
  <c r="N17" i="8"/>
  <c r="O17" i="8" s="1"/>
  <c r="N16" i="8"/>
  <c r="O16" i="8" s="1"/>
  <c r="Y14" i="10"/>
  <c r="W14" i="10"/>
  <c r="S14" i="10"/>
  <c r="G14" i="10"/>
  <c r="M14" i="10"/>
  <c r="U14" i="10"/>
  <c r="O14" i="10"/>
  <c r="I14" i="10"/>
  <c r="I10" i="8"/>
  <c r="I9" i="8"/>
  <c r="I8" i="8"/>
  <c r="I7" i="8"/>
  <c r="I6" i="8"/>
  <c r="E29" i="1"/>
  <c r="F29" i="1"/>
  <c r="E30" i="1"/>
  <c r="F31" i="1" s="1"/>
  <c r="F30" i="1"/>
  <c r="D20" i="1"/>
  <c r="I57" i="17" l="1"/>
  <c r="L78" i="14"/>
  <c r="B3" i="14" s="1"/>
  <c r="B2" i="14" s="1"/>
  <c r="D79" i="14"/>
  <c r="F88" i="1"/>
  <c r="F84" i="1"/>
  <c r="G84" i="1"/>
  <c r="C88" i="1"/>
  <c r="E84" i="1"/>
  <c r="D84" i="1"/>
  <c r="C84" i="1"/>
  <c r="C69" i="1"/>
  <c r="D29" i="1"/>
  <c r="D30" i="1" s="1"/>
  <c r="C29" i="1"/>
  <c r="C30" i="1" s="1"/>
  <c r="D31" i="1" s="1"/>
</calcChain>
</file>

<file path=xl/sharedStrings.xml><?xml version="1.0" encoding="utf-8"?>
<sst xmlns="http://schemas.openxmlformats.org/spreadsheetml/2006/main" count="2297" uniqueCount="776">
  <si>
    <t>This spreadsheet collects sources and calculations relevant to  post on basic insulation expectations.</t>
  </si>
  <si>
    <t>Will Brownsberger</t>
  </si>
  <si>
    <t>Vintage vs Units</t>
  </si>
  <si>
    <t>Gateway</t>
  </si>
  <si>
    <t>CITY</t>
  </si>
  <si>
    <t>SumOfFINAL_AREA_IMPUTED</t>
  </si>
  <si>
    <t>TOTAL UNITS</t>
  </si>
  <si>
    <t>Year Built</t>
  </si>
  <si>
    <t>x</t>
  </si>
  <si>
    <t>BOSTON</t>
  </si>
  <si>
    <t>Unit Category</t>
  </si>
  <si>
    <t>1: Pre-1950</t>
  </si>
  <si>
    <t>2: 1950-1979</t>
  </si>
  <si>
    <t>3: 1980-1999</t>
  </si>
  <si>
    <t>4: Post-2000</t>
  </si>
  <si>
    <t>Y</t>
  </si>
  <si>
    <t>ATTLEBORO</t>
  </si>
  <si>
    <t>1: Single</t>
  </si>
  <si>
    <t>BARNSTABLE</t>
  </si>
  <si>
    <t>2: Small Multi-Family (2-4)</t>
  </si>
  <si>
    <t>y</t>
  </si>
  <si>
    <t>BROCKTON</t>
  </si>
  <si>
    <t>3: Large multi-family (5-19)</t>
  </si>
  <si>
    <t>CHELSEA</t>
  </si>
  <si>
    <t>4: Apartment Buildings (Over 20)</t>
  </si>
  <si>
    <t>CHICOPEE</t>
  </si>
  <si>
    <t>EVERETT</t>
  </si>
  <si>
    <t>FALL RIVER</t>
  </si>
  <si>
    <t>FITCHBURG</t>
  </si>
  <si>
    <t>HAVERHILL</t>
  </si>
  <si>
    <t>HOLYOKE</t>
  </si>
  <si>
    <t>TOTAL</t>
  </si>
  <si>
    <t>LAWRENCE</t>
  </si>
  <si>
    <t>LEOMINSTER</t>
  </si>
  <si>
    <t>LOWELL</t>
  </si>
  <si>
    <t>Total Square Footage</t>
  </si>
  <si>
    <t>Neglected segment = 20% of building stock</t>
  </si>
  <si>
    <t>LYNN</t>
  </si>
  <si>
    <t>Total</t>
  </si>
  <si>
    <t>Has energy use twice the rest.</t>
  </si>
  <si>
    <t>MALDEN</t>
  </si>
  <si>
    <t>Can be reduced 30%</t>
  </si>
  <si>
    <t>METHUEN</t>
  </si>
  <si>
    <t>Rest can be reduced 3 to 10%</t>
  </si>
  <si>
    <t>NEW BEDFORD</t>
  </si>
  <si>
    <t>PEABODY</t>
  </si>
  <si>
    <t>PITTSFIELD</t>
  </si>
  <si>
    <t>QUINCY</t>
  </si>
  <si>
    <t>REVERE</t>
  </si>
  <si>
    <t>SALEM</t>
  </si>
  <si>
    <t>SPRINGFIELD</t>
  </si>
  <si>
    <t>TAUNTON</t>
  </si>
  <si>
    <t>WESTFIELD</t>
  </si>
  <si>
    <t>WORCESTER</t>
  </si>
  <si>
    <t>SOMERVILLE</t>
  </si>
  <si>
    <t>CAMBRIDGE</t>
  </si>
  <si>
    <t>BROOKLINE</t>
  </si>
  <si>
    <t>Table Shells</t>
  </si>
  <si>
    <t>https://www2.census.gov/programs-surveys/acs/summary_file/2022/table-based-SF/documentation/ACS20221YR_Table_Shells.txt</t>
  </si>
  <si>
    <t>MEDFORD</t>
  </si>
  <si>
    <t>API Access of Table B25032 ACS 1-yr 2021</t>
  </si>
  <si>
    <t>https://api.census.gov/data/2021/acs/acs1?get=NAME,group(B25032)&amp;for=state:25&amp;key=your api_key_here</t>
  </si>
  <si>
    <t>NEWTON</t>
  </si>
  <si>
    <t>Note good agreement between unit count and occupied unit count</t>
  </si>
  <si>
    <t>WATERTOWN</t>
  </si>
  <si>
    <t>[["NAME"</t>
  </si>
  <si>
    <t>B25032_001E</t>
  </si>
  <si>
    <t>B25032_001EA</t>
  </si>
  <si>
    <t>B25032_001M</t>
  </si>
  <si>
    <t>B25032_001MA</t>
  </si>
  <si>
    <t>B25032_002E</t>
  </si>
  <si>
    <t>B25032_002EA</t>
  </si>
  <si>
    <t>B25032_002M</t>
  </si>
  <si>
    <t>B25032_002MA</t>
  </si>
  <si>
    <t>B25032_003E</t>
  </si>
  <si>
    <t>B25032_003EA</t>
  </si>
  <si>
    <t>B25032_003M</t>
  </si>
  <si>
    <t>B25032_003MA</t>
  </si>
  <si>
    <t>B25032_004E</t>
  </si>
  <si>
    <t>B25032_004EA</t>
  </si>
  <si>
    <t>B25032_004M</t>
  </si>
  <si>
    <t>B25032_004MA</t>
  </si>
  <si>
    <t>B25032_005E</t>
  </si>
  <si>
    <t>B25032_005EA</t>
  </si>
  <si>
    <t>B25032_005M</t>
  </si>
  <si>
    <t>B25032_005MA</t>
  </si>
  <si>
    <t>B25032_006E</t>
  </si>
  <si>
    <t>B25032_006EA</t>
  </si>
  <si>
    <t>B25032_006M</t>
  </si>
  <si>
    <t>B25032_006MA</t>
  </si>
  <si>
    <t>B25032_007E</t>
  </si>
  <si>
    <t>B25032_007EA</t>
  </si>
  <si>
    <t>B25032_007M</t>
  </si>
  <si>
    <t>B25032_007MA</t>
  </si>
  <si>
    <t>B25032_008E</t>
  </si>
  <si>
    <t>B25032_008EA</t>
  </si>
  <si>
    <t>B25032_008M</t>
  </si>
  <si>
    <t>B25032_008MA</t>
  </si>
  <si>
    <t>B25032_009E</t>
  </si>
  <si>
    <t>B25032_009EA</t>
  </si>
  <si>
    <t>B25032_009M</t>
  </si>
  <si>
    <t>B25032_009MA</t>
  </si>
  <si>
    <t>B25032_010E</t>
  </si>
  <si>
    <t>B25032_010EA</t>
  </si>
  <si>
    <t>B25032_010M</t>
  </si>
  <si>
    <t>B25032_010MA</t>
  </si>
  <si>
    <t>B25032_011E</t>
  </si>
  <si>
    <t>B25032_011EA</t>
  </si>
  <si>
    <t>B25032_011M</t>
  </si>
  <si>
    <t>B25032_011MA</t>
  </si>
  <si>
    <t>B25032_012E</t>
  </si>
  <si>
    <t>B25032_012EA</t>
  </si>
  <si>
    <t>B25032_012M</t>
  </si>
  <si>
    <t>B25032_012MA</t>
  </si>
  <si>
    <t>B25032_013E</t>
  </si>
  <si>
    <t>B25032_013EA</t>
  </si>
  <si>
    <t>B25032_013M</t>
  </si>
  <si>
    <t>B25032_013MA</t>
  </si>
  <si>
    <t>B25032_014E</t>
  </si>
  <si>
    <t>B25032_014EA</t>
  </si>
  <si>
    <t>B25032_014M</t>
  </si>
  <si>
    <t>B25032_014MA</t>
  </si>
  <si>
    <t>B25032_015E</t>
  </si>
  <si>
    <t>B25032_015EA</t>
  </si>
  <si>
    <t>B25032_015M</t>
  </si>
  <si>
    <t>B25032_015MA</t>
  </si>
  <si>
    <t>B25032_016E</t>
  </si>
  <si>
    <t>B25032_016EA</t>
  </si>
  <si>
    <t>B25032_016M</t>
  </si>
  <si>
    <t>B25032_016MA</t>
  </si>
  <si>
    <t>B25032_017E</t>
  </si>
  <si>
    <t>B25032_017EA</t>
  </si>
  <si>
    <t>B25032_017M</t>
  </si>
  <si>
    <t>B25032_017MA</t>
  </si>
  <si>
    <t>B25032_018E</t>
  </si>
  <si>
    <t>B25032_018EA</t>
  </si>
  <si>
    <t>B25032_018M</t>
  </si>
  <si>
    <t>B25032_018MA</t>
  </si>
  <si>
    <t>B25032_019E</t>
  </si>
  <si>
    <t>B25032_019EA</t>
  </si>
  <si>
    <t>B25032_019M</t>
  </si>
  <si>
    <t>B25032_019MA</t>
  </si>
  <si>
    <t>B25032_020E</t>
  </si>
  <si>
    <t>B25032_020EA</t>
  </si>
  <si>
    <t>B25032_020M</t>
  </si>
  <si>
    <t>B25032_020MA</t>
  </si>
  <si>
    <t>B25032_021E</t>
  </si>
  <si>
    <t>B25032_021EA</t>
  </si>
  <si>
    <t>B25032_021M</t>
  </si>
  <si>
    <t>B25032_021MA</t>
  </si>
  <si>
    <t>B25032_022E</t>
  </si>
  <si>
    <t>B25032_022EA</t>
  </si>
  <si>
    <t>B25032_022M</t>
  </si>
  <si>
    <t>B25032_022MA</t>
  </si>
  <si>
    <t>B25032_023E</t>
  </si>
  <si>
    <t>B25032_023EA</t>
  </si>
  <si>
    <t>B25032_023M</t>
  </si>
  <si>
    <t>B25032_023MA</t>
  </si>
  <si>
    <t>GEO_ID</t>
  </si>
  <si>
    <t>NAME</t>
  </si>
  <si>
    <t>state]</t>
  </si>
  <si>
    <t>["Massachusetts"</t>
  </si>
  <si>
    <t>null</t>
  </si>
  <si>
    <t>0400000US25</t>
  </si>
  <si>
    <t>Massachusetts</t>
  </si>
  <si>
    <t>25]]</t>
  </si>
  <si>
    <t>BELMONT</t>
  </si>
  <si>
    <t>B25032_001</t>
  </si>
  <si>
    <t>Total:</t>
  </si>
  <si>
    <t>Tenure by Units in Structure</t>
  </si>
  <si>
    <t>Occupied housing units</t>
  </si>
  <si>
    <t>BEVERLY</t>
  </si>
  <si>
    <t>B25032_002</t>
  </si>
  <si>
    <t>Owner-occupied housing units:</t>
  </si>
  <si>
    <t>NORTHAMPTON</t>
  </si>
  <si>
    <t>B25032_003</t>
  </si>
  <si>
    <t xml:space="preserve"> detached</t>
  </si>
  <si>
    <t>FRAMINGHAM</t>
  </si>
  <si>
    <t>B25032_004</t>
  </si>
  <si>
    <t xml:space="preserve"> attached</t>
  </si>
  <si>
    <t>Total owner</t>
  </si>
  <si>
    <t>GLOUCESTER</t>
  </si>
  <si>
    <t>B25032_005</t>
  </si>
  <si>
    <t>Total owner 2-19 unit</t>
  </si>
  <si>
    <t>WINTHROP</t>
  </si>
  <si>
    <t>B25032_006</t>
  </si>
  <si>
    <t>3 or 4</t>
  </si>
  <si>
    <t>PLYMOUTH</t>
  </si>
  <si>
    <t>B25032_007</t>
  </si>
  <si>
    <t>5 to 9</t>
  </si>
  <si>
    <t>SOUTHBRIDGE</t>
  </si>
  <si>
    <t>B25032_008</t>
  </si>
  <si>
    <t>10 to 19</t>
  </si>
  <si>
    <t>WOBURN</t>
  </si>
  <si>
    <t>B25032_009</t>
  </si>
  <si>
    <t>20 to 49</t>
  </si>
  <si>
    <t>MELROSE</t>
  </si>
  <si>
    <t>B25032_010</t>
  </si>
  <si>
    <t>50 or more</t>
  </si>
  <si>
    <t>MILFORD</t>
  </si>
  <si>
    <t>B25032_011</t>
  </si>
  <si>
    <t>Mobile home</t>
  </si>
  <si>
    <t>WEBSTER</t>
  </si>
  <si>
    <t>B25032_012</t>
  </si>
  <si>
    <t>Boat</t>
  </si>
  <si>
    <t xml:space="preserve"> RV</t>
  </si>
  <si>
    <t xml:space="preserve"> van</t>
  </si>
  <si>
    <t>NORTH ADAMS</t>
  </si>
  <si>
    <t>B25032_013</t>
  </si>
  <si>
    <t>Renter-occupied housing units:</t>
  </si>
  <si>
    <t>MARLBOROUGH</t>
  </si>
  <si>
    <t>B25032_014</t>
  </si>
  <si>
    <t>WAKEFIELD</t>
  </si>
  <si>
    <t>B25032_015</t>
  </si>
  <si>
    <t>NORWOOD</t>
  </si>
  <si>
    <t>B25032_016</t>
  </si>
  <si>
    <t>Total rental 2-19 unit</t>
  </si>
  <si>
    <t>GREENFIELD</t>
  </si>
  <si>
    <t>B25032_017</t>
  </si>
  <si>
    <t>NEWBURYPORT</t>
  </si>
  <si>
    <t>B25032_018</t>
  </si>
  <si>
    <t>DANVERS</t>
  </si>
  <si>
    <t>B25032_019</t>
  </si>
  <si>
    <t>GARDNER</t>
  </si>
  <si>
    <t>B25032_020</t>
  </si>
  <si>
    <t>BRAINTREE</t>
  </si>
  <si>
    <t>B25032_021</t>
  </si>
  <si>
    <t>CLINTON</t>
  </si>
  <si>
    <t>B25032_022</t>
  </si>
  <si>
    <t>MARBLEHEAD</t>
  </si>
  <si>
    <t>MILTON</t>
  </si>
  <si>
    <t>WEST SPRINGFIELD</t>
  </si>
  <si>
    <t>EASTHAMPTON</t>
  </si>
  <si>
    <t>WEYMOUTH</t>
  </si>
  <si>
    <t>NORTH ANDOVER</t>
  </si>
  <si>
    <t>NORTHBRIDGE</t>
  </si>
  <si>
    <t>BILLERICA</t>
  </si>
  <si>
    <t>NORTH ATTLEBOROUGH</t>
  </si>
  <si>
    <t>NATICK</t>
  </si>
  <si>
    <t>SWAMPSCOTT</t>
  </si>
  <si>
    <t>FALMOUTH</t>
  </si>
  <si>
    <t>WINCHESTER</t>
  </si>
  <si>
    <t>PROVINCETOWN</t>
  </si>
  <si>
    <t>IPSWICH</t>
  </si>
  <si>
    <t>STONEHAM</t>
  </si>
  <si>
    <t>ANDOVER</t>
  </si>
  <si>
    <t>AMESBURY</t>
  </si>
  <si>
    <t>MONTAGUE</t>
  </si>
  <si>
    <t>DEDHAM</t>
  </si>
  <si>
    <t>STOUGHTON</t>
  </si>
  <si>
    <t>SAUGUS</t>
  </si>
  <si>
    <t>SPENCER</t>
  </si>
  <si>
    <t>WARE</t>
  </si>
  <si>
    <t>WHITMAN</t>
  </si>
  <si>
    <t>RANDOLPH</t>
  </si>
  <si>
    <t>ADAMS</t>
  </si>
  <si>
    <t>HUDSON</t>
  </si>
  <si>
    <t>NANTUCKET</t>
  </si>
  <si>
    <t>SALISBURY</t>
  </si>
  <si>
    <t>PALMER</t>
  </si>
  <si>
    <t>FOXBOROUGH</t>
  </si>
  <si>
    <t>ATHOL</t>
  </si>
  <si>
    <t>MIDDLEBOROUGH</t>
  </si>
  <si>
    <t>GREAT BARRINGTON</t>
  </si>
  <si>
    <t>FAIRHAVEN</t>
  </si>
  <si>
    <t>ROCKLAND</t>
  </si>
  <si>
    <t>LEXINGTON</t>
  </si>
  <si>
    <t>YARMOUTH</t>
  </si>
  <si>
    <t>DENNIS</t>
  </si>
  <si>
    <t>UXBRIDGE</t>
  </si>
  <si>
    <t>WESTBOROUGH</t>
  </si>
  <si>
    <t>LUDLOW</t>
  </si>
  <si>
    <t>READING</t>
  </si>
  <si>
    <t>AMHERST</t>
  </si>
  <si>
    <t>MAYNARD</t>
  </si>
  <si>
    <t>BEDFORD</t>
  </si>
  <si>
    <t>MANCHESTER</t>
  </si>
  <si>
    <t>MILLBURY</t>
  </si>
  <si>
    <t>BURLINGTON</t>
  </si>
  <si>
    <t>FRANKLIN</t>
  </si>
  <si>
    <t>ROCKPORT</t>
  </si>
  <si>
    <t>GRAFTON</t>
  </si>
  <si>
    <t>BRIDGEWATER</t>
  </si>
  <si>
    <t>MANSFIELD</t>
  </si>
  <si>
    <t>DARTMOUTH</t>
  </si>
  <si>
    <t>DUDLEY</t>
  </si>
  <si>
    <t>HULL</t>
  </si>
  <si>
    <t>SOUTH HADLEY</t>
  </si>
  <si>
    <t>ABINGTON</t>
  </si>
  <si>
    <t>SHREWSBURY</t>
  </si>
  <si>
    <t>EASTON</t>
  </si>
  <si>
    <t>WESTPORT</t>
  </si>
  <si>
    <t>WINCHENDON</t>
  </si>
  <si>
    <t>DRACUT</t>
  </si>
  <si>
    <t>MEDWAY</t>
  </si>
  <si>
    <t>LEICESTER</t>
  </si>
  <si>
    <t>BELLINGHAM</t>
  </si>
  <si>
    <t>BLACKSTONE</t>
  </si>
  <si>
    <t>AGAWAM</t>
  </si>
  <si>
    <t>PEPPERELL</t>
  </si>
  <si>
    <t>AYER</t>
  </si>
  <si>
    <t>WAREHAM</t>
  </si>
  <si>
    <t>PEMBROKE</t>
  </si>
  <si>
    <t>ESSEX</t>
  </si>
  <si>
    <t>CANTON</t>
  </si>
  <si>
    <t>B25032</t>
  </si>
  <si>
    <t>int</t>
  </si>
  <si>
    <t>WALPOLE</t>
  </si>
  <si>
    <t>CHELMSFORD</t>
  </si>
  <si>
    <t>SOMERSET</t>
  </si>
  <si>
    <t>WESTFORD</t>
  </si>
  <si>
    <t>COHASSET</t>
  </si>
  <si>
    <t>MARSHFIELD</t>
  </si>
  <si>
    <t>CONCORD</t>
  </si>
  <si>
    <t>OXFORD</t>
  </si>
  <si>
    <t>NEEDHAM</t>
  </si>
  <si>
    <t>DALTON</t>
  </si>
  <si>
    <t>ORANGE</t>
  </si>
  <si>
    <t xml:space="preserve"> etc.</t>
  </si>
  <si>
    <t>WILLIAMSTOWN</t>
  </si>
  <si>
    <t>ORLEANS</t>
  </si>
  <si>
    <t>WELLESLEY</t>
  </si>
  <si>
    <t>NORTON</t>
  </si>
  <si>
    <t>WARREN</t>
  </si>
  <si>
    <t>HOLBROOK</t>
  </si>
  <si>
    <t>EAST BRIDGEWATER</t>
  </si>
  <si>
    <t>HARWICH</t>
  </si>
  <si>
    <t>ASHLAND</t>
  </si>
  <si>
    <t>BELCHERTOWN</t>
  </si>
  <si>
    <t>DEERFIELD</t>
  </si>
  <si>
    <t>HINGHAM</t>
  </si>
  <si>
    <t>ACTON</t>
  </si>
  <si>
    <t>ACUSHNET</t>
  </si>
  <si>
    <t>NEWBURY</t>
  </si>
  <si>
    <t>AUBURN</t>
  </si>
  <si>
    <t>SCITUATE</t>
  </si>
  <si>
    <t>CHARLTON</t>
  </si>
  <si>
    <t>LENOX</t>
  </si>
  <si>
    <t>TYNGSBOROUGH</t>
  </si>
  <si>
    <t>NORTHBOROUGH</t>
  </si>
  <si>
    <t>MERRIMAC</t>
  </si>
  <si>
    <t>SHIRLEY</t>
  </si>
  <si>
    <t>HATFIELD</t>
  </si>
  <si>
    <t>SHELBURNE</t>
  </si>
  <si>
    <t>DOUGLAS</t>
  </si>
  <si>
    <t>LITTLETON</t>
  </si>
  <si>
    <t>LINCOLN</t>
  </si>
  <si>
    <t>NORTH BROOKFIELD</t>
  </si>
  <si>
    <t>DOVER</t>
  </si>
  <si>
    <t>BARRE</t>
  </si>
  <si>
    <t>WILMINGTON</t>
  </si>
  <si>
    <t>CHATHAM</t>
  </si>
  <si>
    <t>EASTHAM</t>
  </si>
  <si>
    <t>MEDFIELD</t>
  </si>
  <si>
    <t>MONSON</t>
  </si>
  <si>
    <t>BOURNE</t>
  </si>
  <si>
    <t>TOWNSEND</t>
  </si>
  <si>
    <t>LEE</t>
  </si>
  <si>
    <t>HARDWICK</t>
  </si>
  <si>
    <t>STOCKBRIDGE</t>
  </si>
  <si>
    <t>WEST BOYLSTON</t>
  </si>
  <si>
    <t>GROTON</t>
  </si>
  <si>
    <t>SWANSEA</t>
  </si>
  <si>
    <t>STURBRIDGE</t>
  </si>
  <si>
    <t>WELLFLEET</t>
  </si>
  <si>
    <t>LANCASTER</t>
  </si>
  <si>
    <t>TRURO</t>
  </si>
  <si>
    <t>NAHANT</t>
  </si>
  <si>
    <t>KINGSTON</t>
  </si>
  <si>
    <t>SANDWICH</t>
  </si>
  <si>
    <t>HOLDEN</t>
  </si>
  <si>
    <t>DUXBURY</t>
  </si>
  <si>
    <t>HOPEDALE</t>
  </si>
  <si>
    <t>MILLIS</t>
  </si>
  <si>
    <t>SOUTHBOROUGH</t>
  </si>
  <si>
    <t>SEEKONK</t>
  </si>
  <si>
    <t>WILLIAMSBURG</t>
  </si>
  <si>
    <t>TISBURY</t>
  </si>
  <si>
    <t>EAST LONGMEADOW</t>
  </si>
  <si>
    <t>SUTTON</t>
  </si>
  <si>
    <t>HAMILTON</t>
  </si>
  <si>
    <t>TEMPLETON</t>
  </si>
  <si>
    <t>RAYNHAM</t>
  </si>
  <si>
    <t>LYNNFIELD</t>
  </si>
  <si>
    <t>BOYLSTON</t>
  </si>
  <si>
    <t>MATTAPOISETT</t>
  </si>
  <si>
    <t>HOLLISTON</t>
  </si>
  <si>
    <t>UPTON</t>
  </si>
  <si>
    <t>GROVELAND</t>
  </si>
  <si>
    <t>HOPKINTON</t>
  </si>
  <si>
    <t>OAK BLUFFS</t>
  </si>
  <si>
    <t>DIGHTON</t>
  </si>
  <si>
    <t>HADLEY</t>
  </si>
  <si>
    <t>ASHFIELD</t>
  </si>
  <si>
    <t>REHOBOTH</t>
  </si>
  <si>
    <t>WRENTHAM</t>
  </si>
  <si>
    <t>NORTHFIELD</t>
  </si>
  <si>
    <t>AVON</t>
  </si>
  <si>
    <t>SHARON</t>
  </si>
  <si>
    <t>WENHAM</t>
  </si>
  <si>
    <t>CHESHIRE</t>
  </si>
  <si>
    <t>SUNDERLAND</t>
  </si>
  <si>
    <t>LUNENBURG</t>
  </si>
  <si>
    <t>TOPSFIELD</t>
  </si>
  <si>
    <t>SHERBORN</t>
  </si>
  <si>
    <t>EDGARTOWN</t>
  </si>
  <si>
    <t>BUCKLAND</t>
  </si>
  <si>
    <t>WESTON</t>
  </si>
  <si>
    <t>HANSON</t>
  </si>
  <si>
    <t>STERLING</t>
  </si>
  <si>
    <t>CARLISLE</t>
  </si>
  <si>
    <t>MIDDLETON</t>
  </si>
  <si>
    <t>WHATELY</t>
  </si>
  <si>
    <t>HANOVER</t>
  </si>
  <si>
    <t>HUNTINGTON</t>
  </si>
  <si>
    <t>MARION</t>
  </si>
  <si>
    <t>WESTMINSTER</t>
  </si>
  <si>
    <t>MILLVILLE</t>
  </si>
  <si>
    <t>WAYLAND</t>
  </si>
  <si>
    <t>CHARLEMONT</t>
  </si>
  <si>
    <t>WEST BROOKFIELD</t>
  </si>
  <si>
    <t>LANESBOROUGH</t>
  </si>
  <si>
    <t>ROWLEY</t>
  </si>
  <si>
    <t>GEORGETOWN</t>
  </si>
  <si>
    <t>FREETOWN</t>
  </si>
  <si>
    <t>WILBRAHAM</t>
  </si>
  <si>
    <t>NORTH READING</t>
  </si>
  <si>
    <t>WEST BRIDGEWATER</t>
  </si>
  <si>
    <t>CARVER</t>
  </si>
  <si>
    <t>WEST NEWBURY</t>
  </si>
  <si>
    <t>BREWSTER</t>
  </si>
  <si>
    <t>BROOKFIELD</t>
  </si>
  <si>
    <t>WESTWOOD</t>
  </si>
  <si>
    <t>HARVARD</t>
  </si>
  <si>
    <t>RUTLAND</t>
  </si>
  <si>
    <t>SOUTHWICK</t>
  </si>
  <si>
    <t>MENDON</t>
  </si>
  <si>
    <t>TEWKSBURY</t>
  </si>
  <si>
    <t>STOW</t>
  </si>
  <si>
    <t>COLRAIN</t>
  </si>
  <si>
    <t>MONTEREY</t>
  </si>
  <si>
    <t>ASHBURNHAM</t>
  </si>
  <si>
    <t>GRANBY</t>
  </si>
  <si>
    <t>GILL</t>
  </si>
  <si>
    <t>SHEFFIELD</t>
  </si>
  <si>
    <t>PLAINVILLE</t>
  </si>
  <si>
    <t>SUDBURY</t>
  </si>
  <si>
    <t>BRIMFIELD</t>
  </si>
  <si>
    <t>CUMMINGTON</t>
  </si>
  <si>
    <t>RUSSELL</t>
  </si>
  <si>
    <t>HINSDALE</t>
  </si>
  <si>
    <t>DUNSTABLE</t>
  </si>
  <si>
    <t>BOXBOROUGH</t>
  </si>
  <si>
    <t>LEVERETT</t>
  </si>
  <si>
    <t>WORTHINGTON</t>
  </si>
  <si>
    <t>RICHMOND</t>
  </si>
  <si>
    <t>EAST BROOKFIELD</t>
  </si>
  <si>
    <t>ROCHESTER</t>
  </si>
  <si>
    <t>CLARKSBURG</t>
  </si>
  <si>
    <t>ERVING</t>
  </si>
  <si>
    <t>EGREMONT</t>
  </si>
  <si>
    <t>BERLIN</t>
  </si>
  <si>
    <t>PRINCETON</t>
  </si>
  <si>
    <t>OTIS</t>
  </si>
  <si>
    <t>LONGMEADOW</t>
  </si>
  <si>
    <t>CHESTER</t>
  </si>
  <si>
    <t>CONWAY</t>
  </si>
  <si>
    <t>NEW MARLBOROUGH</t>
  </si>
  <si>
    <t>WEST STOCKBRIDGE</t>
  </si>
  <si>
    <t>BOLTON</t>
  </si>
  <si>
    <t>BERNARDSTON</t>
  </si>
  <si>
    <t>GOSHEN</t>
  </si>
  <si>
    <t>BERKLEY</t>
  </si>
  <si>
    <t>SANDISFIELD</t>
  </si>
  <si>
    <t>NORFOLK</t>
  </si>
  <si>
    <t>PLYMPTON</t>
  </si>
  <si>
    <t>PETERSHAM</t>
  </si>
  <si>
    <t>GRANVILLE</t>
  </si>
  <si>
    <t>LAKEVILLE</t>
  </si>
  <si>
    <t>HUBBARDSTON</t>
  </si>
  <si>
    <t>NORWELL</t>
  </si>
  <si>
    <t>WENDELL</t>
  </si>
  <si>
    <t>SOUTHAMPTON</t>
  </si>
  <si>
    <t>MASHPEE</t>
  </si>
  <si>
    <t>HANCOCK</t>
  </si>
  <si>
    <t>BLANDFORD</t>
  </si>
  <si>
    <t>ASHBY</t>
  </si>
  <si>
    <t>GOSNOLD</t>
  </si>
  <si>
    <t>HAMPDEN</t>
  </si>
  <si>
    <t>PAXTON</t>
  </si>
  <si>
    <t>HALIFAX</t>
  </si>
  <si>
    <t>SAVOY</t>
  </si>
  <si>
    <t>PELHAM</t>
  </si>
  <si>
    <t>HOLLAND</t>
  </si>
  <si>
    <t>WEST TISBURY</t>
  </si>
  <si>
    <t>NEW ASHFORD</t>
  </si>
  <si>
    <t>CHESTERFIELD</t>
  </si>
  <si>
    <t>WESTHAMPTON</t>
  </si>
  <si>
    <t>ROYALSTON</t>
  </si>
  <si>
    <t>PLAINFIELD</t>
  </si>
  <si>
    <t>FLORIDA</t>
  </si>
  <si>
    <t>BOXFORD</t>
  </si>
  <si>
    <t>MOUNT WASHINGTON</t>
  </si>
  <si>
    <t>BECKET</t>
  </si>
  <si>
    <t>OAKHAM</t>
  </si>
  <si>
    <t>NEW SALEM</t>
  </si>
  <si>
    <t>WALES</t>
  </si>
  <si>
    <t>ALFORD</t>
  </si>
  <si>
    <t>NEW BRAINTREE</t>
  </si>
  <si>
    <t>WINDSOR</t>
  </si>
  <si>
    <t>HEATH</t>
  </si>
  <si>
    <t>TYRINGHAM</t>
  </si>
  <si>
    <t>PHILLIPSTON</t>
  </si>
  <si>
    <t>TOLLAND</t>
  </si>
  <si>
    <t>HAWLEY</t>
  </si>
  <si>
    <t>LEYDEN</t>
  </si>
  <si>
    <t>SHUTESBURY</t>
  </si>
  <si>
    <t>MONROE</t>
  </si>
  <si>
    <t>ROWE</t>
  </si>
  <si>
    <t>AQUINNAH</t>
  </si>
  <si>
    <t>WARWICK</t>
  </si>
  <si>
    <t>MIDDLEFIELD</t>
  </si>
  <si>
    <t>CHILMARK</t>
  </si>
  <si>
    <t>MONTGOMERY</t>
  </si>
  <si>
    <t>PERU</t>
  </si>
  <si>
    <t>WASHINGTON</t>
  </si>
  <si>
    <t>https://fileservice.eea.comacloud.net/FileService.Api/file/FileRoom/15035944</t>
  </si>
  <si>
    <t>Sample Benefit Cost analysis -- denominators not stated</t>
  </si>
  <si>
    <t>Claims</t>
  </si>
  <si>
    <t>MMBtu/Year</t>
  </si>
  <si>
    <t>Air Sealing Gas, SF</t>
  </si>
  <si>
    <t>Insulation, Gas, SF</t>
  </si>
  <si>
    <t>Air Sealing Oil, SF</t>
  </si>
  <si>
    <t>Insulation Oil, SF</t>
  </si>
  <si>
    <t>Air Sealing Gas, Attached Low Rise</t>
  </si>
  <si>
    <t>Insulation, Gas, Attached Low Rise</t>
  </si>
  <si>
    <t>Air Sealing Oil, Attached Low Rise</t>
  </si>
  <si>
    <t>Insulation Oil, Attached Low Rise</t>
  </si>
  <si>
    <t>https://ma-eeac.org/wp-content/uploads/MA19R16-B-EO_-Energy-Optimization-Measures-and-Assumptions-Update-Model-2020-03-11-1.xlsx</t>
  </si>
  <si>
    <t>Energy Optimization and Assumptions Model</t>
  </si>
  <si>
    <t>Implies Calculated Savings from Res 34</t>
  </si>
  <si>
    <t>Furnace Heating Load</t>
  </si>
  <si>
    <t>Pre-weatherization</t>
  </si>
  <si>
    <t>MMBtu/year</t>
  </si>
  <si>
    <t>Home Energy Services (HES) Impact Evaluation (RES 34) Engineering Algorithm Workbook Heating Load Calculated based on Annual Consumption</t>
  </si>
  <si>
    <t>Boiler Heating Load</t>
  </si>
  <si>
    <t>Post-weatherization</t>
  </si>
  <si>
    <t>Pre-weatherization minus RES 34 calculated savings</t>
  </si>
  <si>
    <t>% Change</t>
  </si>
  <si>
    <t>NOTE: SAME NUMBERS IN MA19CO4-E-EO - MA Energy Optimization Model_2021-03-08 supplied by ever sources</t>
  </si>
  <si>
    <t>https://ma-eeac.org/wp-content/uploads/MA-RES-39-HES-RR-Assessment-Executive-Summary_FINALwES_19MAR2020.pdf</t>
  </si>
  <si>
    <t>Gas</t>
  </si>
  <si>
    <t>Electric</t>
  </si>
  <si>
    <t>Realization Rate Assessment -- Actual Averages</t>
  </si>
  <si>
    <t>DMST</t>
  </si>
  <si>
    <t>OPtix</t>
  </si>
  <si>
    <t>N</t>
  </si>
  <si>
    <t>Pre</t>
  </si>
  <si>
    <t>Post</t>
  </si>
  <si>
    <t>Change Therms</t>
  </si>
  <si>
    <t>"Models over predict energy consumption in older homes"</t>
  </si>
  <si>
    <t>"Rebound effect is not a meaningful contributor to the realization rate disparity"</t>
  </si>
  <si>
    <t>These seem to be for weatherization overall, multiple measures</t>
  </si>
  <si>
    <t>Natural Gas weatherization participants</t>
  </si>
  <si>
    <t>https://ma-eeac.org/wp-content/uploads/RES34_HES-Impact-Evaluation-Report-with-ES_FINAL_29AUG2018.pdf</t>
  </si>
  <si>
    <t>Home Energy Services Impact Evaluation (Res 34)</t>
  </si>
  <si>
    <t>Savings of 130 Therms per year state wide for air sealing and insulation in natural gas heated homes.</t>
  </si>
  <si>
    <t>Previous evaluation in 2012 was 139 therms/year</t>
  </si>
  <si>
    <t>The Home Energy Services (HES) initiative is the primary mechanism through which the Massachusetts
Program Administrators (PAs) deliver energy efficiency to residential customers living in 1- to 4-unit
homes.</t>
  </si>
  <si>
    <t xml:space="preserve">To provide the PAs with the
air sealing and insulation-type-specific savings shown Table 3-1, the team used the building
simulation analysis to disaggregate the billing analysis-based weatherization estimate into these
constituent parts. </t>
  </si>
  <si>
    <t>2012 Home Energy Services Impact Evaluation REport</t>
  </si>
  <si>
    <t>https://ma-eeac.org/wp-content/uploads/Home-Energy-Services-Impact-Evaluation-Report_Part-of-the-Massachusetts-2011-Residential-Retrofit-and-Low-Income-Program-Area-Evaluation.pdf</t>
  </si>
  <si>
    <t>Table 14 Shows savings of 9% on usage of 1,112 Overal for insulation.  4% for Air Sealing.  (Weather normalized.)</t>
  </si>
  <si>
    <t>2012 HES Impact Memo</t>
  </si>
  <si>
    <t>https://ma-eeac.org/wp-content/uploads/Home-Energy-Services-Realization-Rate-Results-Memo-6-28-12.pdf</t>
  </si>
  <si>
    <t>Ex Post Commonwealthj Wide Savings</t>
  </si>
  <si>
    <t>Savings vs Normalized Average Consumption  (therms)</t>
  </si>
  <si>
    <t>Links to:</t>
  </si>
  <si>
    <t>https://ma-eeac.org/wp-content/uploads/MA23X09-B-RCPS-Final-2021-Results-Brief.pdf</t>
  </si>
  <si>
    <t>https://insight.dnv.com/MACustomerProfile/entity/Public/report/Ma-Customer-Profile-Study?bookmarkId=Bookmarka751bd4ddba4e0358b21</t>
  </si>
  <si>
    <t>All Programs -- Classes/Tracks</t>
  </si>
  <si>
    <t>Residential Existing Buildings ONly</t>
  </si>
  <si>
    <t>Envelope</t>
  </si>
  <si>
    <t>Hot water</t>
  </si>
  <si>
    <t>HVAC</t>
  </si>
  <si>
    <t>All</t>
  </si>
  <si>
    <t>Gas Participants 2021</t>
  </si>
  <si>
    <t>Gas Savings 2021</t>
  </si>
  <si>
    <t>Therms</t>
  </si>
  <si>
    <t>high . . .  why?</t>
  </si>
  <si>
    <t>Elec Participants 2021</t>
  </si>
  <si>
    <t>Elec Savings 2021</t>
  </si>
  <si>
    <t>kwh</t>
  </si>
  <si>
    <t>low . . . b/c savings are oil?  This is just fan savings?</t>
  </si>
  <si>
    <t>Population Consumption 2021</t>
  </si>
  <si>
    <t>This report</t>
  </si>
  <si>
    <t>SEDS</t>
  </si>
  <si>
    <t>136.970 TeraBTU</t>
  </si>
  <si>
    <t>17.845 TWH</t>
  </si>
  <si>
    <t>https://insight.dnv.com/MACustomerProfile/entity/Public/report/Ma-Customer-Profile-Study?bookmarkId=Bookmark9b8a69b1eaa8007993c0</t>
  </si>
  <si>
    <t>See a higher project count -- different from accounts or locations</t>
  </si>
  <si>
    <t>From Katherine PetersEversourse -- 5 MMBTU?</t>
  </si>
  <si>
    <r>
      <t>2020 Plan Year Report</t>
    </r>
    <r>
      <rPr>
        <sz val="8"/>
        <rFont val="Open Sans"/>
        <family val="2"/>
      </rPr>
      <t xml:space="preserve">
Fuel : Electric; PA : All PAs; Year : 2020</t>
    </r>
  </si>
  <si>
    <t>*Data on the Measure Details tab will not match data on the Performance Details tab because the measure level data does not include all possible measures/values (e.g., carryover, measures with no BCR ID) that are captured in the data included in Performance Details.</t>
  </si>
  <si>
    <t>Category</t>
  </si>
  <si>
    <t>Reporting Period</t>
  </si>
  <si>
    <t>Sector</t>
  </si>
  <si>
    <t>Program</t>
  </si>
  <si>
    <t>Initiative</t>
  </si>
  <si>
    <t>Measure</t>
  </si>
  <si>
    <t>Quantity</t>
  </si>
  <si>
    <t>Incentive ($)</t>
  </si>
  <si>
    <t>Annual Electric Savings (MWh)</t>
  </si>
  <si>
    <t>Lifetime Electric Savings (MWh)</t>
  </si>
  <si>
    <t>Annual Gas Savings (Therms)</t>
  </si>
  <si>
    <t>Lifetime Gas Savings (Therms)</t>
  </si>
  <si>
    <t>Total Benefits ($)</t>
  </si>
  <si>
    <t>Actual</t>
  </si>
  <si>
    <t>Residential</t>
  </si>
  <si>
    <t>Residential Existing Buildings</t>
  </si>
  <si>
    <t>Residential Coordinated Delivery</t>
  </si>
  <si>
    <t>Insulation, Central AC in Electrically-Heated Unit (Attached Low Rise)</t>
  </si>
  <si>
    <t>-</t>
  </si>
  <si>
    <t>Insulation, Electric (Attached Low Rise)</t>
  </si>
  <si>
    <t>Insulation, Electric (Single Family)</t>
  </si>
  <si>
    <t>Therms/year/project</t>
  </si>
  <si>
    <t>Insulation, Gas (Attached Low Rise)</t>
  </si>
  <si>
    <t>Insulation, Gas (Single Family)</t>
  </si>
  <si>
    <t>Insulation, Oil (Attached Low Rise)</t>
  </si>
  <si>
    <t>Insulation, Oil (Single Family)</t>
  </si>
  <si>
    <t>Insulation, Other (Attached Low Rise)</t>
  </si>
  <si>
    <t>Insulation, Other (Single Family)</t>
  </si>
  <si>
    <t>Insulation, Electric (High Rise)</t>
  </si>
  <si>
    <t>Insulation, Oil (High Rise)</t>
  </si>
  <si>
    <t>https://ma-eeac.org/wp-content/uploads/Low-Income-Multifamily-Impact-Evaluation-1.pdf</t>
  </si>
  <si>
    <t>Multiple measures, not just weatherization</t>
  </si>
  <si>
    <t>All together 21%</t>
  </si>
  <si>
    <t>From Mass Save Customer Dashboard</t>
  </si>
  <si>
    <t>https://viewer.dnv.com/macustomerprofile/entity/1444/report/2078</t>
  </si>
  <si>
    <t>Focus on gas residential customers</t>
  </si>
  <si>
    <t>All Uses</t>
  </si>
  <si>
    <t>Envelope projects</t>
  </si>
  <si>
    <t>All Projects</t>
  </si>
  <si>
    <t>Conumption (thousand MMBTU)</t>
  </si>
  <si>
    <t>Estimated consumption for accounts with envelope projects (therms)</t>
  </si>
  <si>
    <t>Estimated savings rate from envelope projects</t>
  </si>
  <si>
    <t>TBTU natural gas consumption from EIA</t>
  </si>
  <si>
    <t>Savings per envelope project</t>
  </si>
  <si>
    <t>View</t>
  </si>
  <si>
    <t>Year</t>
  </si>
  <si>
    <t>Participating Accounts</t>
  </si>
  <si>
    <t>Billing Accounts</t>
  </si>
  <si>
    <t>Savings (therms)</t>
  </si>
  <si>
    <t>non-upstream</t>
  </si>
  <si>
    <t>upstream</t>
  </si>
  <si>
    <t>dual strem</t>
  </si>
  <si>
    <t>Check sum</t>
  </si>
  <si>
    <t>Number</t>
  </si>
  <si>
    <t>Savings</t>
  </si>
  <si>
    <t>"participation and savings"</t>
  </si>
  <si>
    <t>"End uses"</t>
  </si>
  <si>
    <t>"Building Type"`</t>
  </si>
  <si>
    <t>What we want is savings/consumption for accounts doing envelope projects</t>
  </si>
  <si>
    <t>We have total number of projects -- take this as equal to number of accounts within envelope line (although all lines of projects is &gt;&gt; number of participating accounts)</t>
  </si>
  <si>
    <t>Do not have project type x building type, so have to take all building types and assume that consumption for participating accounts = consumption for non participating accounts</t>
  </si>
  <si>
    <t>Note that billing account is mislabeled on the building type table as participating accounts (second instance)</t>
  </si>
  <si>
    <t>Note that number of billing accounts may be &gt; number of occupied units:  1,411,895	, https://willbrownsberger.com/heat-pumps/residential-energy-use/</t>
  </si>
  <si>
    <t>Problem has to be with mix of count or sizing of projects -- results in column O and Q have to be wrong for SF projects -- or some reporting glitch</t>
  </si>
  <si>
    <t>Note that have to look at "envelope" together at higher hierachy -- insulation and air sealing would otherwise be double counted as projects</t>
  </si>
  <si>
    <t>Number of projects &gt;&gt; Number of participating accounts</t>
  </si>
  <si>
    <t>Sub use</t>
  </si>
  <si>
    <t>Savings by end use (%)</t>
  </si>
  <si>
    <t>Incentives</t>
  </si>
  <si>
    <t>Incentives per therm saved</t>
  </si>
  <si>
    <t>Number of projects</t>
  </si>
  <si>
    <t>Percentage of projects</t>
  </si>
  <si>
    <t> </t>
  </si>
  <si>
    <t>Access</t>
  </si>
  <si>
    <t>Aerators And Spray Valves</t>
  </si>
  <si>
    <t>Air Sealing</t>
  </si>
  <si>
    <t>Appliance</t>
  </si>
  <si>
    <t>Boilers</t>
  </si>
  <si>
    <t>Building Shell</t>
  </si>
  <si>
    <t>Controls</t>
  </si>
  <si>
    <t>Cooling</t>
  </si>
  <si>
    <t>Dryers</t>
  </si>
  <si>
    <t>*</t>
  </si>
  <si>
    <t>Duct Sealing</t>
  </si>
  <si>
    <t>Equipment</t>
  </si>
  <si>
    <t>Furnace</t>
  </si>
  <si>
    <t>Heating</t>
  </si>
  <si>
    <t>Hot Water</t>
  </si>
  <si>
    <t>HRV</t>
  </si>
  <si>
    <t>Hvac-Chiller</t>
  </si>
  <si>
    <t>Hvac-Heating</t>
  </si>
  <si>
    <t>Insulation</t>
  </si>
  <si>
    <t>Lighting</t>
  </si>
  <si>
    <t>Low-Flow Showerhead</t>
  </si>
  <si>
    <t>Not Assigned</t>
  </si>
  <si>
    <t>########</t>
  </si>
  <si>
    <t>Other</t>
  </si>
  <si>
    <t>Smart Strip</t>
  </si>
  <si>
    <t>Tlc Kit</t>
  </si>
  <si>
    <t>Unknown</t>
  </si>
  <si>
    <t>Upstream Hot Water</t>
  </si>
  <si>
    <t>Ventilation</t>
  </si>
  <si>
    <t>Water Heaters</t>
  </si>
  <si>
    <t>Weatherization</t>
  </si>
  <si>
    <t>#########</t>
  </si>
  <si>
    <t>All hilghlighted</t>
  </si>
  <si>
    <t>Applied filters:
Suppression option is End use, Sub use, Year
Fuel is Gas
Sector is Residential
Is_behavioral is 0
Suppression status is Suppression ON
Option is *
New_Construction_Rule is True
Suppression_visible is False</t>
  </si>
  <si>
    <t>Total Projects</t>
  </si>
  <si>
    <t>End use</t>
  </si>
  <si>
    <t>Plug Load</t>
  </si>
  <si>
    <t>Upstream HVAC</t>
  </si>
  <si>
    <t>Building type</t>
  </si>
  <si>
    <t>Savings (thousand MMBTU)</t>
  </si>
  <si>
    <t>Consumption (thousand MMBTU)</t>
  </si>
  <si>
    <t>Participating accounts</t>
  </si>
  <si>
    <t>Unknown building use</t>
  </si>
  <si>
    <t>Single Family</t>
  </si>
  <si>
    <t>Condo</t>
  </si>
  <si>
    <t>Duplex/Triplex</t>
  </si>
  <si>
    <t>Small Multifamily, 4-8 Units</t>
  </si>
  <si>
    <t>Large Multifamily, &gt;8 Units</t>
  </si>
  <si>
    <t>Mobile/Other Residential</t>
  </si>
  <si>
    <t>Housing Authorities/Subsidized Housing</t>
  </si>
  <si>
    <t>Mixed Use - Primarily Residential</t>
  </si>
  <si>
    <t>Other Non-Residential</t>
  </si>
  <si>
    <t>Applied filters:
Suppression option is Building type, Year
Year is 2014, 2015, 2016, 2017, 2018, 2019, 2020, 2021, or 2013
Fuel is Gas
Sector is Residential
Is_behavioral is 0
Building type is not Not location specific savings
Suppression status is Suppression ON
Option is *
New_Construction_Rule is True
Suppression_visible is False</t>
  </si>
  <si>
    <t>Sum of Consumption (thousand MMBTU)</t>
  </si>
  <si>
    <t>Sum of Participating accounts</t>
  </si>
  <si>
    <t>Sum of Participating accounts2</t>
  </si>
  <si>
    <t>Grand Total</t>
  </si>
  <si>
    <t>No recommendations</t>
  </si>
  <si>
    <t>From Mass Save PA reports</t>
  </si>
  <si>
    <t>Recommendations not implemented</t>
  </si>
  <si>
    <t>Recommendations implemented</t>
  </si>
  <si>
    <t>State Gas and Electric</t>
  </si>
  <si>
    <t>From KPI 1 Mass Save Quarterly KPI reports (showing only quarters with full year of follow up): https://ma-eeac.org/results-reporting/quarterly-reports/</t>
  </si>
  <si>
    <t xml:space="preserve">Audit Type </t>
  </si>
  <si>
    <t>Measures</t>
  </si>
  <si>
    <t>Unique HEA Count</t>
  </si>
  <si>
    <t># of Recommendations</t>
  </si>
  <si>
    <t># of Conversions (Incremental)</t>
  </si>
  <si>
    <t>Total # of  Conversions (Cumulative)</t>
  </si>
  <si>
    <t>Conversion Rate</t>
  </si>
  <si>
    <t>2021 Q1</t>
  </si>
  <si>
    <t>2021 Q2</t>
  </si>
  <si>
    <t>2021 Q3</t>
  </si>
  <si>
    <t>2021 Q4</t>
  </si>
  <si>
    <t>2022 Q1</t>
  </si>
  <si>
    <t>2021 Q1-2022 Q1</t>
  </si>
  <si>
    <t>Virtual</t>
  </si>
  <si>
    <t xml:space="preserve"> -   </t>
  </si>
  <si>
    <t>Duct Insulation</t>
  </si>
  <si>
    <t>In-Person</t>
  </si>
  <si>
    <t>2022 Q2</t>
  </si>
  <si>
    <t>2021 Q2-2022 Q2</t>
  </si>
  <si>
    <t>2022 Q3</t>
  </si>
  <si>
    <t>2021 Q3-2022 Q3</t>
  </si>
  <si>
    <t>2022 Q4</t>
  </si>
  <si>
    <t>2021 Q4-2022 Q4</t>
  </si>
  <si>
    <t>2023 Q1</t>
  </si>
  <si>
    <t>2022 Q1-2023 Q1</t>
  </si>
  <si>
    <t>2023 Q2</t>
  </si>
  <si>
    <t>2022 Q2-2023 Q2</t>
  </si>
  <si>
    <t>TOTAL TOTAL</t>
  </si>
  <si>
    <t>Broad end use</t>
  </si>
  <si>
    <t>Savings [kWh/therm]</t>
  </si>
  <si>
    <t>Savings by end use [%]</t>
  </si>
  <si>
    <t>Incentives [$]</t>
  </si>
  <si>
    <t>Incentives per kWh saved</t>
  </si>
  <si>
    <t>Behavior</t>
  </si>
  <si>
    <t>Motors/Drives</t>
  </si>
  <si>
    <t>Applied filters:
Suppression option is End use, Sub use, Year
Fuel is Electric
Sector is Residential
Is_behavioral is 0
Suppression status is Suppression ON
Option is *
New_Construction_Rule is True
Suppression_visible is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</si>
</sst>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_(* #,##0_);_(* \(#,##0\);_(* &quot;-&quot;??_);_(@_)"/>
    <numFmt numFmtId="165" formatCode="0.0%"/>
    <numFmt numFmtId="166" formatCode="0.0"/>
    <numFmt numFmtId="167" formatCode="#,###"/>
    <numFmt numFmtId="168" formatCode="0.00%;\-0.00%;0.00%"/>
  </numFmts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name val="Open Sans"/>
      <family val="2"/>
    </font>
    <font>
      <b/>
      <sz val="9"/>
      <name val="Open Sans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scheme val="minor"/>
    </font>
    <font>
      <sz val="11"/>
      <color rgb="FF9C5700"/>
      <name val="Calibri"/>
      <scheme val="minor"/>
    </font>
    <font>
      <sz val="11"/>
      <color rgb="FF000000"/>
      <name val="Calibri"/>
      <charset val="1"/>
    </font>
    <font>
      <sz val="11"/>
      <name val="Calibri"/>
    </font>
    <font>
      <sz val="11"/>
      <color rgb="FF006100"/>
      <name val="Calibri"/>
    </font>
    <font>
      <b/>
      <sz val="11"/>
      <name val="Calibri"/>
    </font>
    <font>
      <b/>
      <sz val="11"/>
      <color rgb="FFFA7D00"/>
      <name val="Calibri"/>
    </font>
    <font>
      <sz val="11"/>
      <color rgb="FF000000"/>
      <name val="Calibri"/>
    </font>
    <font>
      <sz val="11"/>
      <color rgb="FF9C0006"/>
      <name val="Calibri"/>
      <scheme val="minor"/>
    </font>
    <font>
      <b/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ourier New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1D1"/>
        <bgColor rgb="FF000000"/>
      </patternFill>
    </fill>
    <fill>
      <patternFill patternType="solid">
        <fgColor rgb="FFEDFFC4"/>
        <bgColor rgb="FF000000"/>
      </patternFill>
    </fill>
    <fill>
      <patternFill patternType="solid">
        <fgColor rgb="FFCCEB8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hair">
        <color rgb="FFBBBCBD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/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rgb="FFB9BBBD"/>
      </left>
      <right style="hair">
        <color rgb="FFB9BBBD"/>
      </right>
      <top/>
      <bottom style="hair">
        <color rgb="FFB9BBBD"/>
      </bottom>
      <diagonal/>
    </border>
    <border>
      <left/>
      <right style="hair">
        <color rgb="FFB9BBBD"/>
      </right>
      <top/>
      <bottom style="hair">
        <color rgb="FFB9BBBD"/>
      </bottom>
      <diagonal/>
    </border>
    <border>
      <left style="hair">
        <color rgb="FFBBBCBD"/>
      </left>
      <right style="hair">
        <color rgb="FFBBBCBD"/>
      </right>
      <top/>
      <bottom style="hair">
        <color rgb="FFBBBC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0" borderId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4" fillId="0" borderId="0"/>
  </cellStyleXfs>
  <cellXfs count="151">
    <xf numFmtId="0" fontId="0" fillId="0" borderId="0" xfId="0"/>
    <xf numFmtId="0" fontId="1" fillId="0" borderId="0" xfId="1"/>
    <xf numFmtId="0" fontId="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0" xfId="0" applyFont="1"/>
    <xf numFmtId="0" fontId="2" fillId="4" borderId="4" xfId="0" applyFont="1" applyFill="1" applyBorder="1"/>
    <xf numFmtId="0" fontId="2" fillId="3" borderId="7" xfId="0" applyFont="1" applyFill="1" applyBorder="1"/>
    <xf numFmtId="0" fontId="3" fillId="0" borderId="0" xfId="0" applyFont="1"/>
    <xf numFmtId="10" fontId="0" fillId="0" borderId="0" xfId="0" applyNumberFormat="1"/>
    <xf numFmtId="0" fontId="0" fillId="0" borderId="8" xfId="0" applyBorder="1"/>
    <xf numFmtId="164" fontId="0" fillId="0" borderId="8" xfId="0" applyNumberFormat="1" applyBorder="1"/>
    <xf numFmtId="0" fontId="3" fillId="0" borderId="8" xfId="0" applyFont="1" applyBorder="1"/>
    <xf numFmtId="0" fontId="0" fillId="5" borderId="8" xfId="0" applyFill="1" applyBorder="1"/>
    <xf numFmtId="0" fontId="5" fillId="0" borderId="12" xfId="0" applyFont="1" applyBorder="1" applyAlignment="1">
      <alignment wrapText="1" readingOrder="1"/>
    </xf>
    <xf numFmtId="0" fontId="4" fillId="0" borderId="12" xfId="0" applyFont="1" applyBorder="1" applyAlignment="1">
      <alignment wrapText="1" readingOrder="1"/>
    </xf>
    <xf numFmtId="6" fontId="4" fillId="0" borderId="12" xfId="0" applyNumberFormat="1" applyFont="1" applyBorder="1" applyAlignment="1">
      <alignment wrapText="1" readingOrder="1"/>
    </xf>
    <xf numFmtId="0" fontId="4" fillId="0" borderId="12" xfId="0" quotePrefix="1" applyFont="1" applyBorder="1" applyAlignment="1">
      <alignment wrapText="1" readingOrder="1"/>
    </xf>
    <xf numFmtId="3" fontId="4" fillId="0" borderId="12" xfId="0" applyNumberFormat="1" applyFont="1" applyBorder="1" applyAlignment="1">
      <alignment wrapText="1" readingOrder="1"/>
    </xf>
    <xf numFmtId="3" fontId="6" fillId="0" borderId="0" xfId="0" applyNumberFormat="1" applyFont="1"/>
    <xf numFmtId="0" fontId="6" fillId="5" borderId="0" xfId="0" applyFont="1" applyFill="1"/>
    <xf numFmtId="0" fontId="7" fillId="0" borderId="0" xfId="0" applyFont="1"/>
    <xf numFmtId="17" fontId="0" fillId="0" borderId="0" xfId="0" applyNumberFormat="1"/>
    <xf numFmtId="0" fontId="6" fillId="0" borderId="0" xfId="0" applyFont="1"/>
    <xf numFmtId="9" fontId="0" fillId="0" borderId="0" xfId="0" applyNumberFormat="1"/>
    <xf numFmtId="165" fontId="0" fillId="0" borderId="0" xfId="0" applyNumberFormat="1"/>
    <xf numFmtId="0" fontId="2" fillId="0" borderId="0" xfId="0" applyFont="1" applyBorder="1"/>
    <xf numFmtId="0" fontId="2" fillId="2" borderId="0" xfId="0" applyFont="1" applyFill="1" applyBorder="1"/>
    <xf numFmtId="0" fontId="11" fillId="6" borderId="0" xfId="2" applyFont="1"/>
    <xf numFmtId="165" fontId="2" fillId="3" borderId="0" xfId="0" applyNumberFormat="1" applyFont="1" applyFill="1" applyBorder="1"/>
    <xf numFmtId="0" fontId="12" fillId="8" borderId="0" xfId="5" applyFont="1"/>
    <xf numFmtId="164" fontId="0" fillId="0" borderId="0" xfId="0" applyNumberFormat="1"/>
    <xf numFmtId="0" fontId="13" fillId="0" borderId="0" xfId="0" applyFont="1"/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3" fontId="14" fillId="0" borderId="0" xfId="0" applyNumberFormat="1" applyFont="1"/>
    <xf numFmtId="10" fontId="14" fillId="0" borderId="0" xfId="0" applyNumberFormat="1" applyFont="1"/>
    <xf numFmtId="0" fontId="15" fillId="10" borderId="16" xfId="0" applyFont="1" applyFill="1" applyBorder="1"/>
    <xf numFmtId="0" fontId="15" fillId="10" borderId="0" xfId="0" applyFont="1" applyFill="1"/>
    <xf numFmtId="3" fontId="15" fillId="10" borderId="0" xfId="0" applyNumberFormat="1" applyFont="1" applyFill="1"/>
    <xf numFmtId="10" fontId="15" fillId="10" borderId="0" xfId="0" applyNumberFormat="1" applyFont="1" applyFill="1"/>
    <xf numFmtId="0" fontId="16" fillId="0" borderId="16" xfId="0" applyFont="1" applyBorder="1"/>
    <xf numFmtId="0" fontId="16" fillId="0" borderId="0" xfId="0" applyFont="1"/>
    <xf numFmtId="10" fontId="16" fillId="0" borderId="0" xfId="0" applyNumberFormat="1" applyFont="1"/>
    <xf numFmtId="3" fontId="16" fillId="0" borderId="0" xfId="0" applyNumberFormat="1" applyFont="1"/>
    <xf numFmtId="0" fontId="17" fillId="11" borderId="13" xfId="0" applyFont="1" applyFill="1" applyBorder="1"/>
    <xf numFmtId="0" fontId="17" fillId="11" borderId="17" xfId="0" applyFont="1" applyFill="1" applyBorder="1"/>
    <xf numFmtId="3" fontId="17" fillId="11" borderId="17" xfId="0" applyNumberFormat="1" applyFont="1" applyFill="1" applyBorder="1"/>
    <xf numFmtId="0" fontId="14" fillId="0" borderId="0" xfId="0" applyFont="1" applyAlignment="1">
      <alignment wrapText="1"/>
    </xf>
    <xf numFmtId="0" fontId="14" fillId="12" borderId="16" xfId="0" applyFont="1" applyFill="1" applyBorder="1"/>
    <xf numFmtId="3" fontId="14" fillId="12" borderId="0" xfId="0" applyNumberFormat="1" applyFont="1" applyFill="1"/>
    <xf numFmtId="10" fontId="14" fillId="12" borderId="0" xfId="0" applyNumberFormat="1" applyFont="1" applyFill="1"/>
    <xf numFmtId="0" fontId="14" fillId="12" borderId="0" xfId="0" applyFont="1" applyFill="1"/>
    <xf numFmtId="0" fontId="0" fillId="12" borderId="0" xfId="0" applyFill="1"/>
    <xf numFmtId="0" fontId="14" fillId="0" borderId="8" xfId="0" applyFont="1" applyBorder="1"/>
    <xf numFmtId="3" fontId="14" fillId="0" borderId="8" xfId="0" applyNumberFormat="1" applyFont="1" applyBorder="1"/>
    <xf numFmtId="10" fontId="14" fillId="0" borderId="8" xfId="0" applyNumberFormat="1" applyFont="1" applyBorder="1"/>
    <xf numFmtId="3" fontId="14" fillId="12" borderId="8" xfId="0" applyNumberFormat="1" applyFont="1" applyFill="1" applyBorder="1"/>
    <xf numFmtId="10" fontId="14" fillId="12" borderId="8" xfId="0" applyNumberFormat="1" applyFont="1" applyFill="1" applyBorder="1"/>
    <xf numFmtId="0" fontId="14" fillId="12" borderId="8" xfId="0" applyFont="1" applyFill="1" applyBorder="1"/>
    <xf numFmtId="3" fontId="16" fillId="0" borderId="8" xfId="0" applyNumberFormat="1" applyFont="1" applyBorder="1"/>
    <xf numFmtId="10" fontId="16" fillId="0" borderId="8" xfId="0" applyNumberFormat="1" applyFont="1" applyBorder="1"/>
    <xf numFmtId="0" fontId="16" fillId="0" borderId="8" xfId="0" applyFont="1" applyBorder="1"/>
    <xf numFmtId="0" fontId="0" fillId="0" borderId="0" xfId="0" pivotButton="1"/>
    <xf numFmtId="0" fontId="0" fillId="0" borderId="0" xfId="0" applyAlignment="1">
      <alignment wrapText="1"/>
    </xf>
    <xf numFmtId="0" fontId="18" fillId="0" borderId="0" xfId="0" applyFont="1"/>
    <xf numFmtId="9" fontId="19" fillId="7" borderId="0" xfId="4" applyNumberFormat="1" applyFont="1"/>
    <xf numFmtId="2" fontId="0" fillId="0" borderId="0" xfId="0" applyNumberFormat="1"/>
    <xf numFmtId="166" fontId="19" fillId="7" borderId="0" xfId="4" applyNumberFormat="1" applyFont="1"/>
    <xf numFmtId="3" fontId="0" fillId="0" borderId="0" xfId="0" applyNumberFormat="1"/>
    <xf numFmtId="3" fontId="0" fillId="12" borderId="0" xfId="0" applyNumberFormat="1" applyFill="1"/>
    <xf numFmtId="0" fontId="0" fillId="0" borderId="15" xfId="0" applyBorder="1"/>
    <xf numFmtId="0" fontId="0" fillId="0" borderId="16" xfId="0" applyBorder="1"/>
    <xf numFmtId="167" fontId="0" fillId="0" borderId="0" xfId="0" applyNumberFormat="1"/>
    <xf numFmtId="168" fontId="0" fillId="0" borderId="0" xfId="0" applyNumberFormat="1"/>
    <xf numFmtId="167" fontId="16" fillId="0" borderId="0" xfId="0" applyNumberFormat="1" applyFont="1"/>
    <xf numFmtId="168" fontId="16" fillId="0" borderId="0" xfId="0" applyNumberFormat="1" applyFont="1"/>
    <xf numFmtId="2" fontId="16" fillId="0" borderId="0" xfId="0" applyNumberFormat="1" applyFont="1"/>
    <xf numFmtId="0" fontId="14" fillId="0" borderId="0" xfId="6"/>
    <xf numFmtId="0" fontId="16" fillId="0" borderId="0" xfId="6" applyFont="1"/>
    <xf numFmtId="0" fontId="14" fillId="0" borderId="15" xfId="6" applyBorder="1"/>
    <xf numFmtId="0" fontId="14" fillId="0" borderId="16" xfId="6" applyBorder="1"/>
    <xf numFmtId="0" fontId="16" fillId="0" borderId="16" xfId="6" applyFont="1" applyBorder="1"/>
    <xf numFmtId="167" fontId="14" fillId="0" borderId="0" xfId="6" applyNumberFormat="1"/>
    <xf numFmtId="168" fontId="14" fillId="0" borderId="0" xfId="6" applyNumberFormat="1"/>
    <xf numFmtId="2" fontId="14" fillId="0" borderId="0" xfId="6" applyNumberFormat="1"/>
    <xf numFmtId="167" fontId="16" fillId="0" borderId="0" xfId="6" applyNumberFormat="1" applyFont="1"/>
    <xf numFmtId="168" fontId="16" fillId="0" borderId="0" xfId="6" applyNumberFormat="1" applyFont="1"/>
    <xf numFmtId="2" fontId="16" fillId="0" borderId="0" xfId="6" applyNumberFormat="1" applyFont="1"/>
    <xf numFmtId="0" fontId="8" fillId="6" borderId="0" xfId="2"/>
    <xf numFmtId="0" fontId="21" fillId="0" borderId="0" xfId="0" applyFont="1" applyFill="1" applyBorder="1" applyAlignment="1"/>
    <xf numFmtId="0" fontId="18" fillId="13" borderId="11" xfId="0" applyFont="1" applyFill="1" applyBorder="1" applyAlignment="1"/>
    <xf numFmtId="0" fontId="18" fillId="0" borderId="19" xfId="0" applyFont="1" applyFill="1" applyBorder="1" applyAlignment="1">
      <alignment wrapText="1"/>
    </xf>
    <xf numFmtId="9" fontId="21" fillId="0" borderId="0" xfId="0" applyNumberFormat="1" applyFont="1" applyFill="1" applyBorder="1" applyAlignment="1"/>
    <xf numFmtId="0" fontId="20" fillId="13" borderId="8" xfId="0" applyFont="1" applyFill="1" applyBorder="1" applyAlignment="1"/>
    <xf numFmtId="0" fontId="20" fillId="13" borderId="20" xfId="0" applyFont="1" applyFill="1" applyBorder="1" applyAlignment="1"/>
    <xf numFmtId="0" fontId="18" fillId="0" borderId="22" xfId="0" applyFont="1" applyFill="1" applyBorder="1" applyAlignment="1">
      <alignment wrapText="1"/>
    </xf>
    <xf numFmtId="0" fontId="13" fillId="14" borderId="23" xfId="0" applyFont="1" applyFill="1" applyBorder="1" applyAlignment="1"/>
    <xf numFmtId="3" fontId="13" fillId="14" borderId="20" xfId="0" applyNumberFormat="1" applyFont="1" applyFill="1" applyBorder="1" applyAlignment="1"/>
    <xf numFmtId="3" fontId="21" fillId="0" borderId="0" xfId="0" applyNumberFormat="1" applyFont="1" applyFill="1" applyBorder="1" applyAlignment="1"/>
    <xf numFmtId="0" fontId="13" fillId="14" borderId="24" xfId="0" applyFont="1" applyFill="1" applyBorder="1" applyAlignment="1"/>
    <xf numFmtId="3" fontId="13" fillId="14" borderId="25" xfId="0" applyNumberFormat="1" applyFont="1" applyFill="1" applyBorder="1" applyAlignment="1"/>
    <xf numFmtId="0" fontId="13" fillId="14" borderId="8" xfId="0" applyFont="1" applyFill="1" applyBorder="1" applyAlignment="1"/>
    <xf numFmtId="9" fontId="13" fillId="14" borderId="11" xfId="0" applyNumberFormat="1" applyFont="1" applyFill="1" applyBorder="1" applyAlignment="1"/>
    <xf numFmtId="9" fontId="13" fillId="14" borderId="20" xfId="0" applyNumberFormat="1" applyFont="1" applyFill="1" applyBorder="1" applyAlignment="1"/>
    <xf numFmtId="0" fontId="13" fillId="14" borderId="26" xfId="0" applyFont="1" applyFill="1" applyBorder="1" applyAlignment="1"/>
    <xf numFmtId="0" fontId="21" fillId="0" borderId="8" xfId="0" applyFont="1" applyFill="1" applyBorder="1" applyAlignment="1"/>
    <xf numFmtId="0" fontId="21" fillId="0" borderId="0" xfId="0" applyFont="1" applyFill="1" applyAlignment="1"/>
    <xf numFmtId="0" fontId="20" fillId="13" borderId="11" xfId="0" applyFont="1" applyFill="1" applyBorder="1" applyAlignment="1"/>
    <xf numFmtId="0" fontId="20" fillId="13" borderId="27" xfId="0" applyFont="1" applyFill="1" applyBorder="1" applyAlignment="1"/>
    <xf numFmtId="3" fontId="13" fillId="14" borderId="27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13" fillId="14" borderId="28" xfId="0" applyFont="1" applyFill="1" applyBorder="1" applyAlignment="1"/>
    <xf numFmtId="3" fontId="13" fillId="14" borderId="29" xfId="0" applyNumberFormat="1" applyFont="1" applyFill="1" applyBorder="1" applyAlignment="1"/>
    <xf numFmtId="0" fontId="21" fillId="0" borderId="0" xfId="0" applyFont="1" applyFill="1" applyBorder="1" applyAlignment="1">
      <alignment horizontal="left"/>
    </xf>
    <xf numFmtId="0" fontId="18" fillId="13" borderId="8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3" fillId="0" borderId="0" xfId="0" applyFont="1" applyAlignment="1"/>
    <xf numFmtId="0" fontId="18" fillId="0" borderId="0" xfId="0" applyFont="1" applyFill="1" applyBorder="1" applyAlignment="1">
      <alignment wrapText="1"/>
    </xf>
    <xf numFmtId="0" fontId="21" fillId="0" borderId="22" xfId="0" applyFont="1" applyFill="1" applyBorder="1" applyAlignment="1"/>
    <xf numFmtId="0" fontId="18" fillId="0" borderId="0" xfId="0" applyFont="1" applyFill="1" applyBorder="1" applyAlignment="1">
      <alignment horizontal="left" wrapText="1"/>
    </xf>
    <xf numFmtId="0" fontId="21" fillId="0" borderId="21" xfId="0" applyFont="1" applyFill="1" applyBorder="1" applyAlignment="1"/>
    <xf numFmtId="0" fontId="21" fillId="5" borderId="0" xfId="0" applyFont="1" applyFill="1" applyBorder="1" applyAlignment="1"/>
    <xf numFmtId="0" fontId="18" fillId="5" borderId="0" xfId="0" applyFont="1" applyFill="1" applyBorder="1" applyAlignment="1">
      <alignment wrapText="1"/>
    </xf>
    <xf numFmtId="0" fontId="0" fillId="5" borderId="0" xfId="0" applyFill="1"/>
    <xf numFmtId="0" fontId="1" fillId="0" borderId="0" xfId="1" applyFill="1" applyBorder="1" applyAlignment="1"/>
    <xf numFmtId="3" fontId="21" fillId="5" borderId="0" xfId="0" applyNumberFormat="1" applyFont="1" applyFill="1" applyBorder="1" applyAlignment="1"/>
    <xf numFmtId="0" fontId="22" fillId="0" borderId="0" xfId="0" applyFont="1" applyFill="1" applyBorder="1" applyAlignment="1"/>
    <xf numFmtId="0" fontId="14" fillId="0" borderId="0" xfId="0" applyFont="1" applyAlignment="1"/>
    <xf numFmtId="0" fontId="0" fillId="0" borderId="0" xfId="0" applyAlignment="1">
      <alignment vertical="top"/>
    </xf>
    <xf numFmtId="0" fontId="14" fillId="0" borderId="0" xfId="6" applyAlignment="1">
      <alignment vertical="top"/>
    </xf>
    <xf numFmtId="10" fontId="21" fillId="5" borderId="0" xfId="0" applyNumberFormat="1" applyFont="1" applyFill="1" applyBorder="1" applyAlignment="1"/>
    <xf numFmtId="0" fontId="22" fillId="0" borderId="0" xfId="0" applyFont="1" applyFill="1" applyBorder="1" applyAlignment="1"/>
    <xf numFmtId="0" fontId="22" fillId="0" borderId="14" xfId="0" applyFont="1" applyFill="1" applyBorder="1" applyAlignment="1"/>
    <xf numFmtId="0" fontId="6" fillId="0" borderId="0" xfId="0" applyFont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wrapText="1" readingOrder="1"/>
    </xf>
    <xf numFmtId="0" fontId="4" fillId="0" borderId="0" xfId="0" applyFont="1" applyAlignment="1">
      <alignment wrapText="1" readingOrder="1"/>
    </xf>
    <xf numFmtId="0" fontId="0" fillId="9" borderId="14" xfId="0" applyFill="1" applyBorder="1" applyAlignment="1">
      <alignment horizontal="center" wrapText="1"/>
    </xf>
    <xf numFmtId="0" fontId="14" fillId="0" borderId="0" xfId="0" applyFont="1" applyAlignment="1"/>
    <xf numFmtId="0" fontId="14" fillId="0" borderId="8" xfId="0" applyFont="1" applyBorder="1" applyAlignment="1"/>
    <xf numFmtId="0" fontId="0" fillId="0" borderId="0" xfId="0" applyAlignment="1">
      <alignment vertical="top"/>
    </xf>
    <xf numFmtId="0" fontId="14" fillId="0" borderId="0" xfId="6" applyAlignment="1">
      <alignment vertical="top"/>
    </xf>
  </cellXfs>
  <cellStyles count="7">
    <cellStyle name="Bad" xfId="4" builtinId="27"/>
    <cellStyle name="Good" xfId="2" builtinId="26"/>
    <cellStyle name="Hyperlink" xfId="1" builtinId="8"/>
    <cellStyle name="Neutral" xfId="5" builtinId="28"/>
    <cellStyle name="Normal" xfId="0" builtinId="0"/>
    <cellStyle name="Normal 2" xfId="3" xr:uid="{FFC57431-7CF2-41A4-AD17-55DEEA05CF9B}"/>
    <cellStyle name="Normal 3" xfId="6" xr:uid="{49ECD053-F021-4C68-B3A5-CC89AB3B04E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</a:t>
            </a:r>
            <a:r>
              <a:rPr lang="en-US" baseline="0"/>
              <a:t> Save </a:t>
            </a:r>
            <a:r>
              <a:rPr lang="en-US"/>
              <a:t>Audit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Audit results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DB-46C4-B14A-B432CDFE0F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DB-46C4-B14A-B432CDFE0F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DB-46C4-B14A-B432CDFE0F3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00558659217876"/>
                      <c:h val="0.114114435695538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5DB-46C4-B14A-B432CDFE0F31}"/>
                </c:ext>
              </c:extLst>
            </c:dLbl>
            <c:dLbl>
              <c:idx val="1"/>
              <c:layout>
                <c:manualLayout>
                  <c:x val="0.23897314340406756"/>
                  <c:y val="-0.123921908954929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89184810742568"/>
                      <c:h val="0.153960714588095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5DB-46C4-B14A-B432CDFE0F31}"/>
                </c:ext>
              </c:extLst>
            </c:dLbl>
            <c:dLbl>
              <c:idx val="2"/>
              <c:layout>
                <c:manualLayout>
                  <c:x val="1.2414747039301652E-2"/>
                  <c:y val="-5.90476190476190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05834885164495"/>
                      <c:h val="0.13702857142857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5DB-46C4-B14A-B432CDFE0F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'HEA results'!$A$1:$A$3</c:f>
              <c:strCache>
                <c:ptCount val="3"/>
                <c:pt idx="0">
                  <c:v>No recommendations</c:v>
                </c:pt>
                <c:pt idx="1">
                  <c:v>Recommendations not implemented</c:v>
                </c:pt>
                <c:pt idx="2">
                  <c:v>Recommendations implemented</c:v>
                </c:pt>
              </c:strCache>
            </c:strRef>
          </c:cat>
          <c:val>
            <c:numRef>
              <c:f>'HEA results'!$B$1:$B$3</c:f>
              <c:numCache>
                <c:formatCode>0%</c:formatCode>
                <c:ptCount val="3"/>
                <c:pt idx="0">
                  <c:v>0.3</c:v>
                </c:pt>
                <c:pt idx="1">
                  <c:v>0.34752568672677719</c:v>
                </c:pt>
                <c:pt idx="2">
                  <c:v>0.35247431327322282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8-4915-83B2-7244729655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4</xdr:col>
      <xdr:colOff>571500</xdr:colOff>
      <xdr:row>52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0F04B5-1164-FF97-9F36-250338C08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58000"/>
          <a:ext cx="4572000" cy="1990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4</xdr:col>
      <xdr:colOff>571500</xdr:colOff>
      <xdr:row>66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F5F8BE-64FF-7CA0-CF1D-05644347D420}"/>
            </a:ext>
            <a:ext uri="{147F2762-F138-4A5C-976F-8EAC2B608ADB}">
              <a16:predDERef xmlns:a16="http://schemas.microsoft.com/office/drawing/2014/main" pred="{C30F04B5-1164-FF97-9F36-250338C08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9715500"/>
          <a:ext cx="4572000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6</xdr:col>
      <xdr:colOff>333375</xdr:colOff>
      <xdr:row>142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300989-2307-9DFD-BA0D-0CA467408645}"/>
            </a:ext>
            <a:ext uri="{147F2762-F138-4A5C-976F-8EAC2B608ADB}">
              <a16:predDERef xmlns:a16="http://schemas.microsoft.com/office/drawing/2014/main" pred="{B2F5F8BE-64FF-7CA0-CF1D-05644347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24907875"/>
          <a:ext cx="6296025" cy="3124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7</xdr:col>
      <xdr:colOff>76200</xdr:colOff>
      <xdr:row>165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1C6E57-5F25-92BC-2E83-58C245569031}"/>
            </a:ext>
            <a:ext uri="{147F2762-F138-4A5C-976F-8EAC2B608ADB}">
              <a16:predDERef xmlns:a16="http://schemas.microsoft.com/office/drawing/2014/main" pred="{1F300989-2307-9DFD-BA0D-0CA46740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28717875"/>
          <a:ext cx="6943725" cy="377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476249</xdr:colOff>
      <xdr:row>6</xdr:row>
      <xdr:rowOff>342900</xdr:rowOff>
    </xdr:from>
    <xdr:to>
      <xdr:col>27</xdr:col>
      <xdr:colOff>19050</xdr:colOff>
      <xdr:row>22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EF35785-3536-B5E0-0201-5B38B5E8D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237.307923726854" createdVersion="8" refreshedVersion="8" minRefreshableVersion="3" recordCount="94" xr:uid="{83C5D1FD-C470-444D-B172-054692D2FFC2}">
  <cacheSource type="worksheet">
    <worksheetSource ref="A1:G1048576" sheet="Building Type Download"/>
  </cacheSource>
  <cacheFields count="7">
    <cacheField name="Building type" numFmtId="0">
      <sharedItems containsBlank="1" count="13" longText="1">
        <s v="Unknown building use"/>
        <s v="Single Family"/>
        <s v="Condo"/>
        <s v="Duplex/Triplex"/>
        <s v="Small Multifamily, 4-8 Units"/>
        <s v="Large Multifamily, &gt;8 Units"/>
        <s v="Mobile/Other Residential"/>
        <s v="Housing Authorities/Subsidized Housing"/>
        <s v="Mixed Use - Primarily Residential"/>
        <s v="Other Non-Residential"/>
        <s v="Total"/>
        <m/>
        <s v="Applied filters:_x000a_Suppression option is Building type, Year_x000a_Year is 2014, 2015, 2016, 2017, 2018, 2019, 2020, 2021, or 2013_x000a_Fuel is Gas_x000a_Sector is Residential_x000a_Is_behavioral is 0_x000a_Building type is not Not location specific savings_x000a_Suppression status is Suppression ON_x000a_Option is *_x000a_New_Construction_Rule is True_x000a_Suppression_visible is False"/>
      </sharedItems>
    </cacheField>
    <cacheField name="Year" numFmtId="0">
      <sharedItems containsString="0" containsBlank="1" containsNumber="1" containsInteger="1" minValue="2013" maxValue="2021" count="10">
        <n v="2013"/>
        <n v="2014"/>
        <n v="2015"/>
        <n v="2016"/>
        <n v="2017"/>
        <n v="2018"/>
        <n v="2019"/>
        <n v="2020"/>
        <n v="2021"/>
        <m/>
      </sharedItems>
    </cacheField>
    <cacheField name="Incentives" numFmtId="0">
      <sharedItems containsBlank="1" containsMixedTypes="1" containsNumber="1" containsInteger="1" minValue="714977" maxValue="1142279217"/>
    </cacheField>
    <cacheField name="Savings (thousand MMBTU)" numFmtId="0">
      <sharedItems containsBlank="1" containsMixedTypes="1" containsNumber="1" containsInteger="1" minValue="10" maxValue="11502"/>
    </cacheField>
    <cacheField name="Consumption (thousand MMBTU)" numFmtId="0">
      <sharedItems containsBlank="1" containsMixedTypes="1" containsNumber="1" containsInteger="1" minValue="376" maxValue="1105095"/>
    </cacheField>
    <cacheField name="Participating accounts" numFmtId="0">
      <sharedItems containsBlank="1" containsMixedTypes="1" containsNumber="1" containsInteger="1" minValue="115" maxValue="637700" count="91">
        <n v="1126"/>
        <n v="1043"/>
        <n v="1037"/>
        <n v="740"/>
        <n v="1149"/>
        <n v="1481"/>
        <n v="1490"/>
        <n v="1143"/>
        <n v="2189"/>
        <n v="54729"/>
        <n v="52200"/>
        <n v="54346"/>
        <n v="49586"/>
        <n v="52903"/>
        <n v="67597"/>
        <n v="66920"/>
        <n v="53404"/>
        <n v="70767"/>
        <n v="11261"/>
        <n v="8106"/>
        <n v="9358"/>
        <n v="9734"/>
        <n v="10316"/>
        <n v="11925"/>
        <n v="12422"/>
        <n v="9425"/>
        <n v="14827"/>
        <n v="14297"/>
        <n v="11981"/>
        <n v="10627"/>
        <n v="8454"/>
        <n v="9511"/>
        <n v="12421"/>
        <n v="14983"/>
        <n v="11659"/>
        <n v="17262"/>
        <n v="1549"/>
        <n v="979"/>
        <n v="1117"/>
        <n v="761"/>
        <n v="896"/>
        <n v="962"/>
        <n v="1426"/>
        <n v="1095"/>
        <n v="1819"/>
        <n v="4047"/>
        <n v="1415"/>
        <n v="965"/>
        <n v="1529"/>
        <n v="2184"/>
        <n v="2532"/>
        <n v="1838"/>
        <n v="1921"/>
        <n v="5157"/>
        <n v="2078"/>
        <n v="5341"/>
        <n v="2811"/>
        <n v="1148"/>
        <n v="1134"/>
        <n v="1058"/>
        <n v="1092"/>
        <n v="1197"/>
        <n v="2046"/>
        <n v="210"/>
        <n v="115"/>
        <n v="211"/>
        <n v="347"/>
        <n v="187"/>
        <n v="153"/>
        <n v="118"/>
        <s v="*"/>
        <n v="654"/>
        <n v="413"/>
        <n v="370"/>
        <n v="376"/>
        <n v="389"/>
        <n v="377"/>
        <n v="480"/>
        <n v="400"/>
        <n v="445"/>
        <n v="3387"/>
        <n v="1467"/>
        <n v="1222"/>
        <n v="1453"/>
        <n v="1547"/>
        <n v="649"/>
        <n v="877"/>
        <n v="943"/>
        <n v="1367"/>
        <n v="637700"/>
        <m/>
      </sharedItems>
    </cacheField>
    <cacheField name="Participating accounts2" numFmtId="0">
      <sharedItems containsString="0" containsBlank="1" containsNumber="1" containsInteger="1" minValue="6786" maxValue="3392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x v="0"/>
    <x v="0"/>
    <n v="2009677"/>
    <n v="22"/>
    <n v="1384"/>
    <x v="0"/>
    <n v="23493"/>
  </r>
  <r>
    <x v="0"/>
    <x v="1"/>
    <n v="3506874"/>
    <n v="39"/>
    <n v="1422"/>
    <x v="1"/>
    <n v="24663"/>
  </r>
  <r>
    <x v="0"/>
    <x v="2"/>
    <n v="1728114"/>
    <n v="21"/>
    <n v="1563"/>
    <x v="2"/>
    <n v="22957"/>
  </r>
  <r>
    <x v="0"/>
    <x v="3"/>
    <n v="1816725"/>
    <n v="19"/>
    <n v="1185"/>
    <x v="3"/>
    <n v="21517"/>
  </r>
  <r>
    <x v="0"/>
    <x v="4"/>
    <n v="1496628"/>
    <n v="17"/>
    <n v="1494"/>
    <x v="4"/>
    <n v="24767"/>
  </r>
  <r>
    <x v="0"/>
    <x v="5"/>
    <n v="2993817"/>
    <n v="28"/>
    <n v="1612"/>
    <x v="5"/>
    <n v="26473"/>
  </r>
  <r>
    <x v="0"/>
    <x v="6"/>
    <n v="3480969"/>
    <n v="29"/>
    <n v="1646"/>
    <x v="6"/>
    <n v="30642"/>
  </r>
  <r>
    <x v="0"/>
    <x v="7"/>
    <n v="2909708"/>
    <n v="25"/>
    <n v="1549"/>
    <x v="7"/>
    <n v="31686"/>
  </r>
  <r>
    <x v="0"/>
    <x v="8"/>
    <n v="4958922"/>
    <n v="38"/>
    <n v="2569"/>
    <x v="8"/>
    <n v="39215"/>
  </r>
  <r>
    <x v="1"/>
    <x v="0"/>
    <n v="42371385"/>
    <n v="637"/>
    <n v="64897"/>
    <x v="9"/>
    <n v="691969"/>
  </r>
  <r>
    <x v="1"/>
    <x v="1"/>
    <n v="48409514"/>
    <n v="668"/>
    <n v="74887"/>
    <x v="10"/>
    <n v="733611"/>
  </r>
  <r>
    <x v="1"/>
    <x v="2"/>
    <n v="54921404"/>
    <n v="688"/>
    <n v="75079"/>
    <x v="11"/>
    <n v="721343"/>
  </r>
  <r>
    <x v="1"/>
    <x v="3"/>
    <n v="62397565"/>
    <n v="686"/>
    <n v="65815"/>
    <x v="12"/>
    <n v="735534"/>
  </r>
  <r>
    <x v="1"/>
    <x v="4"/>
    <n v="59638157"/>
    <n v="705"/>
    <n v="69311"/>
    <x v="13"/>
    <n v="740372"/>
  </r>
  <r>
    <x v="1"/>
    <x v="5"/>
    <n v="75170144"/>
    <n v="948"/>
    <n v="77681"/>
    <x v="14"/>
    <n v="750185"/>
  </r>
  <r>
    <x v="1"/>
    <x v="6"/>
    <n v="101719052"/>
    <n v="872"/>
    <n v="76375"/>
    <x v="15"/>
    <n v="767750"/>
  </r>
  <r>
    <x v="1"/>
    <x v="7"/>
    <n v="92565203"/>
    <n v="668"/>
    <n v="69041"/>
    <x v="16"/>
    <n v="779812"/>
  </r>
  <r>
    <x v="1"/>
    <x v="8"/>
    <n v="126075629"/>
    <n v="893"/>
    <n v="78091"/>
    <x v="17"/>
    <n v="755868"/>
  </r>
  <r>
    <x v="2"/>
    <x v="0"/>
    <n v="5388575"/>
    <n v="91"/>
    <n v="7697"/>
    <x v="18"/>
    <n v="157863"/>
  </r>
  <r>
    <x v="2"/>
    <x v="1"/>
    <n v="7038258"/>
    <n v="118"/>
    <n v="9131"/>
    <x v="19"/>
    <n v="180199"/>
  </r>
  <r>
    <x v="2"/>
    <x v="2"/>
    <n v="9516536"/>
    <n v="133"/>
    <n v="9151"/>
    <x v="20"/>
    <n v="167463"/>
  </r>
  <r>
    <x v="2"/>
    <x v="3"/>
    <n v="13297681"/>
    <n v="134"/>
    <n v="8220"/>
    <x v="21"/>
    <n v="175273"/>
  </r>
  <r>
    <x v="2"/>
    <x v="4"/>
    <n v="9023950"/>
    <n v="120"/>
    <n v="8309"/>
    <x v="22"/>
    <n v="174068"/>
  </r>
  <r>
    <x v="2"/>
    <x v="5"/>
    <n v="8315535"/>
    <n v="141"/>
    <n v="9871"/>
    <x v="23"/>
    <n v="187857"/>
  </r>
  <r>
    <x v="2"/>
    <x v="6"/>
    <n v="13525338"/>
    <n v="142"/>
    <n v="9638"/>
    <x v="24"/>
    <n v="192941"/>
  </r>
  <r>
    <x v="2"/>
    <x v="7"/>
    <n v="10736566"/>
    <n v="88"/>
    <n v="8607"/>
    <x v="25"/>
    <n v="194520"/>
  </r>
  <r>
    <x v="2"/>
    <x v="8"/>
    <n v="14442843"/>
    <n v="121"/>
    <n v="10559"/>
    <x v="26"/>
    <n v="189117"/>
  </r>
  <r>
    <x v="3"/>
    <x v="0"/>
    <n v="11090782"/>
    <n v="133"/>
    <n v="22095"/>
    <x v="27"/>
    <n v="350890"/>
  </r>
  <r>
    <x v="3"/>
    <x v="1"/>
    <n v="10680549"/>
    <n v="135"/>
    <n v="27508"/>
    <x v="28"/>
    <n v="385733"/>
  </r>
  <r>
    <x v="3"/>
    <x v="2"/>
    <n v="11630019"/>
    <n v="126"/>
    <n v="28176"/>
    <x v="29"/>
    <n v="367807"/>
  </r>
  <r>
    <x v="3"/>
    <x v="3"/>
    <n v="11125286"/>
    <n v="109"/>
    <n v="24593"/>
    <x v="30"/>
    <n v="379213"/>
  </r>
  <r>
    <x v="3"/>
    <x v="4"/>
    <n v="11716541"/>
    <n v="122"/>
    <n v="25900"/>
    <x v="31"/>
    <n v="382031"/>
  </r>
  <r>
    <x v="3"/>
    <x v="5"/>
    <n v="15320644"/>
    <n v="162"/>
    <n v="29060"/>
    <x v="32"/>
    <n v="388428"/>
  </r>
  <r>
    <x v="3"/>
    <x v="6"/>
    <n v="23926519"/>
    <n v="200"/>
    <n v="28922"/>
    <x v="33"/>
    <n v="407645"/>
  </r>
  <r>
    <x v="3"/>
    <x v="7"/>
    <n v="18952785"/>
    <n v="146"/>
    <n v="24550"/>
    <x v="34"/>
    <n v="395774"/>
  </r>
  <r>
    <x v="3"/>
    <x v="8"/>
    <n v="31527902"/>
    <n v="238"/>
    <n v="30828"/>
    <x v="35"/>
    <n v="388010"/>
  </r>
  <r>
    <x v="4"/>
    <x v="0"/>
    <n v="1769050"/>
    <n v="21"/>
    <n v="3612"/>
    <x v="36"/>
    <n v="75028"/>
  </r>
  <r>
    <x v="4"/>
    <x v="1"/>
    <n v="1505296"/>
    <n v="25"/>
    <n v="4500"/>
    <x v="37"/>
    <n v="81282"/>
  </r>
  <r>
    <x v="4"/>
    <x v="2"/>
    <n v="1298823"/>
    <n v="16"/>
    <n v="4811"/>
    <x v="38"/>
    <n v="79579"/>
  </r>
  <r>
    <x v="4"/>
    <x v="3"/>
    <n v="1205453"/>
    <n v="11"/>
    <n v="4125"/>
    <x v="39"/>
    <n v="82812"/>
  </r>
  <r>
    <x v="4"/>
    <x v="4"/>
    <n v="1825517"/>
    <n v="13"/>
    <n v="4404"/>
    <x v="40"/>
    <n v="84363"/>
  </r>
  <r>
    <x v="4"/>
    <x v="5"/>
    <n v="1241586"/>
    <n v="14"/>
    <n v="4920"/>
    <x v="41"/>
    <n v="85836"/>
  </r>
  <r>
    <x v="4"/>
    <x v="6"/>
    <n v="2679423"/>
    <n v="25"/>
    <n v="4922"/>
    <x v="42"/>
    <n v="91453"/>
  </r>
  <r>
    <x v="4"/>
    <x v="7"/>
    <n v="1768079"/>
    <n v="14"/>
    <n v="4106"/>
    <x v="43"/>
    <n v="86069"/>
  </r>
  <r>
    <x v="4"/>
    <x v="8"/>
    <n v="2956567"/>
    <n v="26"/>
    <n v="6133"/>
    <x v="44"/>
    <n v="85436"/>
  </r>
  <r>
    <x v="5"/>
    <x v="0"/>
    <n v="2321470"/>
    <n v="37"/>
    <n v="1583"/>
    <x v="45"/>
    <n v="58369"/>
  </r>
  <r>
    <x v="5"/>
    <x v="1"/>
    <n v="4427604"/>
    <n v="57"/>
    <n v="1893"/>
    <x v="46"/>
    <n v="75053"/>
  </r>
  <r>
    <x v="5"/>
    <x v="2"/>
    <n v="4869848"/>
    <n v="55"/>
    <n v="2055"/>
    <x v="47"/>
    <n v="69883"/>
  </r>
  <r>
    <x v="5"/>
    <x v="3"/>
    <n v="5940525"/>
    <n v="56"/>
    <n v="1848"/>
    <x v="48"/>
    <n v="79314"/>
  </r>
  <r>
    <x v="5"/>
    <x v="4"/>
    <n v="5337733"/>
    <n v="57"/>
    <n v="2021"/>
    <x v="49"/>
    <n v="84842"/>
  </r>
  <r>
    <x v="5"/>
    <x v="5"/>
    <n v="3051273"/>
    <n v="36"/>
    <n v="2339"/>
    <x v="50"/>
    <n v="91877"/>
  </r>
  <r>
    <x v="5"/>
    <x v="6"/>
    <n v="3854197"/>
    <n v="40"/>
    <n v="2379"/>
    <x v="51"/>
    <n v="100687"/>
  </r>
  <r>
    <x v="5"/>
    <x v="7"/>
    <n v="6790346"/>
    <n v="58"/>
    <n v="2030"/>
    <x v="52"/>
    <n v="103176"/>
  </r>
  <r>
    <x v="5"/>
    <x v="8"/>
    <n v="10530244"/>
    <n v="75"/>
    <n v="2992"/>
    <x v="53"/>
    <n v="103290"/>
  </r>
  <r>
    <x v="6"/>
    <x v="0"/>
    <n v="8221574"/>
    <n v="103"/>
    <n v="1626"/>
    <x v="54"/>
    <n v="24729"/>
  </r>
  <r>
    <x v="6"/>
    <x v="1"/>
    <n v="9645941"/>
    <n v="98"/>
    <n v="1915"/>
    <x v="55"/>
    <n v="27060"/>
  </r>
  <r>
    <x v="6"/>
    <x v="2"/>
    <n v="9801555"/>
    <n v="67"/>
    <n v="1881"/>
    <x v="56"/>
    <n v="25044"/>
  </r>
  <r>
    <x v="6"/>
    <x v="3"/>
    <n v="2592201"/>
    <n v="25"/>
    <n v="1680"/>
    <x v="57"/>
    <n v="26267"/>
  </r>
  <r>
    <x v="6"/>
    <x v="4"/>
    <n v="4314261"/>
    <n v="42"/>
    <n v="1844"/>
    <x v="58"/>
    <n v="31102"/>
  </r>
  <r>
    <x v="6"/>
    <x v="5"/>
    <n v="1367350"/>
    <n v="14"/>
    <n v="2083"/>
    <x v="59"/>
    <n v="32364"/>
  </r>
  <r>
    <x v="6"/>
    <x v="6"/>
    <n v="5064157"/>
    <n v="43"/>
    <n v="1937"/>
    <x v="60"/>
    <n v="29409"/>
  </r>
  <r>
    <x v="6"/>
    <x v="7"/>
    <n v="2995781"/>
    <n v="23"/>
    <n v="1742"/>
    <x v="61"/>
    <n v="31713"/>
  </r>
  <r>
    <x v="6"/>
    <x v="8"/>
    <n v="4767813"/>
    <n v="42"/>
    <n v="2141"/>
    <x v="62"/>
    <n v="29147"/>
  </r>
  <r>
    <x v="7"/>
    <x v="0"/>
    <n v="1445033"/>
    <n v="12"/>
    <n v="376"/>
    <x v="63"/>
    <n v="6786"/>
  </r>
  <r>
    <x v="7"/>
    <x v="1"/>
    <n v="2234227"/>
    <n v="25"/>
    <n v="466"/>
    <x v="64"/>
    <n v="7222"/>
  </r>
  <r>
    <x v="7"/>
    <x v="2"/>
    <n v="1553815"/>
    <n v="14"/>
    <n v="437"/>
    <x v="65"/>
    <n v="6878"/>
  </r>
  <r>
    <x v="7"/>
    <x v="3"/>
    <n v="5104251"/>
    <n v="36"/>
    <n v="387"/>
    <x v="66"/>
    <n v="7190"/>
  </r>
  <r>
    <x v="7"/>
    <x v="4"/>
    <n v="4435131"/>
    <n v="39"/>
    <n v="400"/>
    <x v="67"/>
    <n v="7072"/>
  </r>
  <r>
    <x v="7"/>
    <x v="5"/>
    <n v="2652944"/>
    <n v="11"/>
    <n v="443"/>
    <x v="68"/>
    <n v="7724"/>
  </r>
  <r>
    <x v="7"/>
    <x v="6"/>
    <n v="6299177"/>
    <n v="43"/>
    <n v="432"/>
    <x v="69"/>
    <n v="7372"/>
  </r>
  <r>
    <x v="7"/>
    <x v="7"/>
    <s v="*"/>
    <s v="*"/>
    <s v="*"/>
    <x v="70"/>
    <n v="7639"/>
  </r>
  <r>
    <x v="7"/>
    <x v="8"/>
    <n v="4722706"/>
    <n v="63"/>
    <n v="412"/>
    <x v="71"/>
    <n v="6879"/>
  </r>
  <r>
    <x v="8"/>
    <x v="0"/>
    <n v="1230942"/>
    <n v="11"/>
    <n v="829"/>
    <x v="72"/>
    <n v="18200"/>
  </r>
  <r>
    <x v="8"/>
    <x v="1"/>
    <n v="1457051"/>
    <n v="13"/>
    <n v="1020"/>
    <x v="73"/>
    <n v="20315"/>
  </r>
  <r>
    <x v="8"/>
    <x v="2"/>
    <n v="1525208"/>
    <n v="17"/>
    <n v="1076"/>
    <x v="74"/>
    <n v="19230"/>
  </r>
  <r>
    <x v="8"/>
    <x v="3"/>
    <n v="1803172"/>
    <n v="20"/>
    <n v="943"/>
    <x v="75"/>
    <n v="21123"/>
  </r>
  <r>
    <x v="8"/>
    <x v="4"/>
    <n v="714977"/>
    <n v="10"/>
    <n v="1007"/>
    <x v="76"/>
    <n v="22341"/>
  </r>
  <r>
    <x v="8"/>
    <x v="5"/>
    <n v="1349318"/>
    <n v="13"/>
    <n v="1232"/>
    <x v="77"/>
    <n v="25985"/>
  </r>
  <r>
    <x v="8"/>
    <x v="6"/>
    <n v="4388403"/>
    <n v="29"/>
    <n v="1160"/>
    <x v="78"/>
    <n v="27077"/>
  </r>
  <r>
    <x v="8"/>
    <x v="7"/>
    <n v="1750468"/>
    <n v="16"/>
    <n v="971"/>
    <x v="79"/>
    <n v="27006"/>
  </r>
  <r>
    <x v="8"/>
    <x v="8"/>
    <n v="2762325"/>
    <n v="23"/>
    <n v="1402"/>
    <x v="37"/>
    <n v="26995"/>
  </r>
  <r>
    <x v="9"/>
    <x v="0"/>
    <n v="3097116"/>
    <n v="35"/>
    <n v="3579"/>
    <x v="80"/>
    <n v="87772"/>
  </r>
  <r>
    <x v="9"/>
    <x v="1"/>
    <n v="6419487"/>
    <n v="73"/>
    <n v="3069"/>
    <x v="81"/>
    <n v="80643"/>
  </r>
  <r>
    <x v="9"/>
    <x v="2"/>
    <n v="8164016"/>
    <n v="92"/>
    <n v="3099"/>
    <x v="82"/>
    <n v="76523"/>
  </r>
  <r>
    <x v="9"/>
    <x v="3"/>
    <n v="8334828"/>
    <n v="77"/>
    <n v="2595"/>
    <x v="83"/>
    <n v="73221"/>
  </r>
  <r>
    <x v="9"/>
    <x v="4"/>
    <n v="7569787"/>
    <n v="74"/>
    <n v="2690"/>
    <x v="84"/>
    <n v="75775"/>
  </r>
  <r>
    <x v="9"/>
    <x v="5"/>
    <n v="3922095"/>
    <n v="30"/>
    <n v="3308"/>
    <x v="85"/>
    <n v="91691"/>
  </r>
  <r>
    <x v="9"/>
    <x v="6"/>
    <n v="6855500"/>
    <n v="46"/>
    <n v="2929"/>
    <x v="86"/>
    <n v="81678"/>
  </r>
  <r>
    <x v="9"/>
    <x v="7"/>
    <n v="3752395"/>
    <n v="30"/>
    <n v="2446"/>
    <x v="87"/>
    <n v="88077"/>
  </r>
  <r>
    <x v="9"/>
    <x v="8"/>
    <n v="6650621"/>
    <n v="67"/>
    <n v="2076"/>
    <x v="88"/>
    <n v="33158"/>
  </r>
  <r>
    <x v="10"/>
    <x v="9"/>
    <n v="1142279217"/>
    <n v="11502"/>
    <n v="1105095"/>
    <x v="89"/>
    <n v="3392400"/>
  </r>
  <r>
    <x v="11"/>
    <x v="9"/>
    <m/>
    <m/>
    <m/>
    <x v="90"/>
    <m/>
  </r>
  <r>
    <x v="12"/>
    <x v="9"/>
    <m/>
    <m/>
    <m/>
    <x v="90"/>
    <m/>
  </r>
  <r>
    <x v="11"/>
    <x v="9"/>
    <m/>
    <m/>
    <m/>
    <x v="9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A5B143-3FF2-476B-A048-C87E00E5D7A7}" name="PivotTable1" cacheId="2026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D13" firstHeaderRow="0" firstDataRow="1" firstDataCol="1"/>
  <pivotFields count="7">
    <pivotField compact="0" outline="0" showAll="0">
      <items count="14">
        <item h="1" x="12"/>
        <item x="2"/>
        <item x="3"/>
        <item x="7"/>
        <item x="5"/>
        <item x="8"/>
        <item x="6"/>
        <item x="9"/>
        <item x="1"/>
        <item x="4"/>
        <item x="10"/>
        <item x="0"/>
        <item x="11"/>
        <item t="default"/>
      </items>
    </pivotField>
    <pivotField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h="1" x="9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>
      <items count="92">
        <item x="64"/>
        <item x="69"/>
        <item x="68"/>
        <item x="67"/>
        <item x="63"/>
        <item x="65"/>
        <item x="66"/>
        <item x="73"/>
        <item x="74"/>
        <item x="76"/>
        <item x="75"/>
        <item x="78"/>
        <item x="72"/>
        <item x="79"/>
        <item x="77"/>
        <item x="85"/>
        <item x="71"/>
        <item x="3"/>
        <item x="39"/>
        <item x="86"/>
        <item x="40"/>
        <item x="87"/>
        <item x="41"/>
        <item x="47"/>
        <item x="37"/>
        <item x="2"/>
        <item x="1"/>
        <item x="59"/>
        <item x="60"/>
        <item x="43"/>
        <item x="38"/>
        <item x="0"/>
        <item x="58"/>
        <item x="7"/>
        <item x="57"/>
        <item x="4"/>
        <item x="61"/>
        <item x="82"/>
        <item x="88"/>
        <item x="46"/>
        <item x="42"/>
        <item x="83"/>
        <item x="81"/>
        <item x="5"/>
        <item x="6"/>
        <item x="48"/>
        <item x="84"/>
        <item x="36"/>
        <item x="44"/>
        <item x="51"/>
        <item x="52"/>
        <item x="62"/>
        <item x="54"/>
        <item x="49"/>
        <item x="8"/>
        <item x="50"/>
        <item x="56"/>
        <item x="80"/>
        <item x="45"/>
        <item x="53"/>
        <item x="55"/>
        <item x="19"/>
        <item x="30"/>
        <item x="20"/>
        <item x="25"/>
        <item x="31"/>
        <item x="21"/>
        <item x="22"/>
        <item x="29"/>
        <item x="18"/>
        <item x="34"/>
        <item x="23"/>
        <item x="28"/>
        <item x="32"/>
        <item x="24"/>
        <item x="27"/>
        <item x="26"/>
        <item x="33"/>
        <item x="35"/>
        <item x="12"/>
        <item x="10"/>
        <item x="13"/>
        <item x="16"/>
        <item x="11"/>
        <item x="9"/>
        <item x="15"/>
        <item x="14"/>
        <item x="17"/>
        <item x="89"/>
        <item x="70"/>
        <item x="90"/>
        <item t="default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onsumption (thousand MMBTU)" fld="4" baseField="0" baseItem="0"/>
    <dataField name="Sum of Participating accounts" fld="5" baseField="0" baseItem="0"/>
    <dataField name="Sum of Participating accounts2" fld="6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pi.census.gov/data/2021/acs/acs1?get=NAME,group(B25032)&amp;for=state:25&amp;key=your%20api_key_here" TargetMode="External"/><Relationship Id="rId1" Type="http://schemas.openxmlformats.org/officeDocument/2006/relationships/hyperlink" Target="https://www2.census.gov/programs-surveys/acs/summary_file/2022/table-based-SF/documentation/ACS20221YR_Table_Shells.tx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a-eeac.org/wp-content/uploads/MA23X09-B-RCPS-Final-2021-Results-Brief.pdf" TargetMode="External"/><Relationship Id="rId3" Type="http://schemas.openxmlformats.org/officeDocument/2006/relationships/hyperlink" Target="https://ma-eeac.org/wp-content/uploads/MA-RES-39-HES-RR-Assessment-Executive-Summary_FINALwES_19MAR2020.pdf" TargetMode="External"/><Relationship Id="rId7" Type="http://schemas.openxmlformats.org/officeDocument/2006/relationships/hyperlink" Target="https://insight.dnv.com/MACustomerProfile/entity/Public/report/Ma-Customer-Profile-Study?bookmarkId=Bookmarka751bd4ddba4e0358b21" TargetMode="External"/><Relationship Id="rId2" Type="http://schemas.openxmlformats.org/officeDocument/2006/relationships/hyperlink" Target="https://ma-eeac.org/wp-content/uploads/MA19R16-B-EO_-Energy-Optimization-Measures-and-Assumptions-Update-Model-2020-03-11-1.xlsx" TargetMode="External"/><Relationship Id="rId1" Type="http://schemas.openxmlformats.org/officeDocument/2006/relationships/hyperlink" Target="https://fileservice.eea.comacloud.net/FileService.Api/file/FileRoom/15035944" TargetMode="External"/><Relationship Id="rId6" Type="http://schemas.openxmlformats.org/officeDocument/2006/relationships/hyperlink" Target="https://ma-eeac.org/wp-content/uploads/Home-Energy-Services-Realization-Rate-Results-Memo-6-28-12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ma-eeac.org/wp-content/uploads/Home-Energy-Services-Impact-Evaluation-Report_Part-of-the-Massachusetts-2011-Residential-Retrofit-and-Low-Income-Program-Area-Evaluation.pdf" TargetMode="External"/><Relationship Id="rId10" Type="http://schemas.openxmlformats.org/officeDocument/2006/relationships/hyperlink" Target="https://ma-eeac.org/wp-content/uploads/Low-Income-Multifamily-Impact-Evaluation-1.pdf" TargetMode="External"/><Relationship Id="rId4" Type="http://schemas.openxmlformats.org/officeDocument/2006/relationships/hyperlink" Target="https://ma-eeac.org/wp-content/uploads/RES34_HES-Impact-Evaluation-Report-with-ES_FINAL_29AUG2018.pdf" TargetMode="External"/><Relationship Id="rId9" Type="http://schemas.openxmlformats.org/officeDocument/2006/relationships/hyperlink" Target="https://insight.dnv.com/MACustomerProfile/entity/Public/report/Ma-Customer-Profile-Study?bookmarkId=Bookmark9b8a69b1eaa8007993c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viewer.dnv.com/macustomerprofile/entity/1444/report/207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666F-7400-469F-9493-8CA33874F5D2}">
  <dimension ref="A1:A4"/>
  <sheetViews>
    <sheetView workbookViewId="0"/>
  </sheetViews>
  <sheetFormatPr defaultRowHeight="15"/>
  <sheetData>
    <row r="1" spans="1:1">
      <c r="A1" t="s">
        <v>0</v>
      </c>
    </row>
    <row r="3" spans="1:1">
      <c r="A3" t="s">
        <v>1</v>
      </c>
    </row>
    <row r="4" spans="1:1">
      <c r="A4" s="25">
        <v>45231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C408-A03E-4670-A7F1-58F6DBFCB594}">
  <dimension ref="A1:BC76"/>
  <sheetViews>
    <sheetView topLeftCell="A7" workbookViewId="0">
      <selection activeCell="B41" sqref="B41:B49"/>
    </sheetView>
  </sheetViews>
  <sheetFormatPr defaultRowHeight="15"/>
  <sheetData>
    <row r="1" spans="1:55">
      <c r="A1" s="135" t="s">
        <v>649</v>
      </c>
      <c r="B1" s="149">
        <v>2013</v>
      </c>
      <c r="C1" s="149">
        <v>2013</v>
      </c>
      <c r="D1" s="149">
        <v>2013</v>
      </c>
      <c r="E1" s="149">
        <v>2013</v>
      </c>
      <c r="F1" s="149">
        <v>2013</v>
      </c>
      <c r="G1" s="149">
        <v>2013</v>
      </c>
      <c r="H1" s="149">
        <v>2014</v>
      </c>
      <c r="I1" s="149">
        <v>2014</v>
      </c>
      <c r="J1" s="149">
        <v>2014</v>
      </c>
      <c r="K1" s="149">
        <v>2014</v>
      </c>
      <c r="L1" s="149">
        <v>2014</v>
      </c>
      <c r="M1" s="149">
        <v>2014</v>
      </c>
      <c r="N1" s="149">
        <v>2015</v>
      </c>
      <c r="O1" s="149">
        <v>2015</v>
      </c>
      <c r="P1" s="149">
        <v>2015</v>
      </c>
      <c r="Q1" s="149">
        <v>2015</v>
      </c>
      <c r="R1" s="149">
        <v>2015</v>
      </c>
      <c r="S1" s="149">
        <v>2015</v>
      </c>
      <c r="T1" s="149">
        <v>2016</v>
      </c>
      <c r="U1" s="149">
        <v>2016</v>
      </c>
      <c r="V1" s="149">
        <v>2016</v>
      </c>
      <c r="W1" s="149">
        <v>2016</v>
      </c>
      <c r="X1" s="149">
        <v>2016</v>
      </c>
      <c r="Y1" s="149">
        <v>2016</v>
      </c>
      <c r="Z1" s="149">
        <v>2017</v>
      </c>
      <c r="AA1" s="149">
        <v>2017</v>
      </c>
      <c r="AB1" s="149">
        <v>2017</v>
      </c>
      <c r="AC1" s="149">
        <v>2017</v>
      </c>
      <c r="AD1" s="149">
        <v>2017</v>
      </c>
      <c r="AE1" s="149">
        <v>2017</v>
      </c>
      <c r="AF1" s="149">
        <v>2018</v>
      </c>
      <c r="AG1" s="149">
        <v>2018</v>
      </c>
      <c r="AH1" s="149">
        <v>2018</v>
      </c>
      <c r="AI1" s="149">
        <v>2018</v>
      </c>
      <c r="AJ1" s="149">
        <v>2018</v>
      </c>
      <c r="AK1" s="149">
        <v>2018</v>
      </c>
      <c r="AL1" s="149">
        <v>2019</v>
      </c>
      <c r="AM1" s="149">
        <v>2019</v>
      </c>
      <c r="AN1" s="149">
        <v>2019</v>
      </c>
      <c r="AO1" s="149">
        <v>2019</v>
      </c>
      <c r="AP1" s="149">
        <v>2019</v>
      </c>
      <c r="AQ1" s="149">
        <v>2019</v>
      </c>
      <c r="AR1" s="149">
        <v>2020</v>
      </c>
      <c r="AS1" s="149">
        <v>2020</v>
      </c>
      <c r="AT1" s="149">
        <v>2020</v>
      </c>
      <c r="AU1" s="149">
        <v>2020</v>
      </c>
      <c r="AV1" s="149">
        <v>2020</v>
      </c>
      <c r="AW1" s="149">
        <v>2020</v>
      </c>
      <c r="AX1" s="149">
        <v>2021</v>
      </c>
      <c r="AY1" s="149">
        <v>2021</v>
      </c>
      <c r="AZ1" s="149">
        <v>2021</v>
      </c>
      <c r="BA1" s="149">
        <v>2021</v>
      </c>
      <c r="BB1" s="149">
        <v>2021</v>
      </c>
      <c r="BC1" s="149">
        <v>2021</v>
      </c>
    </row>
    <row r="2" spans="1:55">
      <c r="A2" s="75" t="s">
        <v>768</v>
      </c>
      <c r="B2" s="75" t="s">
        <v>769</v>
      </c>
      <c r="C2" s="75" t="s">
        <v>770</v>
      </c>
      <c r="D2" s="75" t="s">
        <v>771</v>
      </c>
      <c r="E2" s="75" t="s">
        <v>772</v>
      </c>
      <c r="F2" s="75" t="s">
        <v>674</v>
      </c>
      <c r="G2" s="75" t="s">
        <v>675</v>
      </c>
      <c r="H2" s="75" t="s">
        <v>769</v>
      </c>
      <c r="I2" s="75" t="s">
        <v>770</v>
      </c>
      <c r="J2" s="75" t="s">
        <v>771</v>
      </c>
      <c r="K2" s="75" t="s">
        <v>772</v>
      </c>
      <c r="L2" s="75" t="s">
        <v>674</v>
      </c>
      <c r="M2" s="75" t="s">
        <v>675</v>
      </c>
      <c r="N2" s="75" t="s">
        <v>769</v>
      </c>
      <c r="O2" s="75" t="s">
        <v>770</v>
      </c>
      <c r="P2" s="75" t="s">
        <v>771</v>
      </c>
      <c r="Q2" s="75" t="s">
        <v>772</v>
      </c>
      <c r="R2" s="75" t="s">
        <v>674</v>
      </c>
      <c r="S2" s="75" t="s">
        <v>675</v>
      </c>
      <c r="T2" s="75" t="s">
        <v>769</v>
      </c>
      <c r="U2" s="75" t="s">
        <v>770</v>
      </c>
      <c r="V2" s="75" t="s">
        <v>771</v>
      </c>
      <c r="W2" s="75" t="s">
        <v>772</v>
      </c>
      <c r="X2" s="75" t="s">
        <v>674</v>
      </c>
      <c r="Y2" s="75" t="s">
        <v>675</v>
      </c>
      <c r="Z2" s="75" t="s">
        <v>769</v>
      </c>
      <c r="AA2" s="75" t="s">
        <v>770</v>
      </c>
      <c r="AB2" s="75" t="s">
        <v>771</v>
      </c>
      <c r="AC2" s="75" t="s">
        <v>772</v>
      </c>
      <c r="AD2" s="75" t="s">
        <v>674</v>
      </c>
      <c r="AE2" s="75" t="s">
        <v>675</v>
      </c>
      <c r="AF2" s="75" t="s">
        <v>769</v>
      </c>
      <c r="AG2" s="75" t="s">
        <v>770</v>
      </c>
      <c r="AH2" s="75" t="s">
        <v>771</v>
      </c>
      <c r="AI2" s="75" t="s">
        <v>772</v>
      </c>
      <c r="AJ2" s="75" t="s">
        <v>674</v>
      </c>
      <c r="AK2" s="75" t="s">
        <v>675</v>
      </c>
      <c r="AL2" s="75" t="s">
        <v>769</v>
      </c>
      <c r="AM2" s="75" t="s">
        <v>770</v>
      </c>
      <c r="AN2" s="75" t="s">
        <v>771</v>
      </c>
      <c r="AO2" s="75" t="s">
        <v>772</v>
      </c>
      <c r="AP2" s="75" t="s">
        <v>674</v>
      </c>
      <c r="AQ2" s="75" t="s">
        <v>675</v>
      </c>
      <c r="AR2" s="75" t="s">
        <v>769</v>
      </c>
      <c r="AS2" s="75" t="s">
        <v>770</v>
      </c>
      <c r="AT2" s="75" t="s">
        <v>771</v>
      </c>
      <c r="AU2" s="75" t="s">
        <v>772</v>
      </c>
      <c r="AV2" s="75" t="s">
        <v>674</v>
      </c>
      <c r="AW2" s="75" t="s">
        <v>675</v>
      </c>
      <c r="AX2" s="75" t="s">
        <v>769</v>
      </c>
      <c r="AY2" s="75" t="s">
        <v>770</v>
      </c>
      <c r="AZ2" s="75" t="s">
        <v>771</v>
      </c>
      <c r="BA2" s="75" t="s">
        <v>772</v>
      </c>
      <c r="BB2" s="75" t="s">
        <v>674</v>
      </c>
      <c r="BC2" s="75" t="s">
        <v>675</v>
      </c>
    </row>
    <row r="3" spans="1:55">
      <c r="A3" s="76" t="s">
        <v>680</v>
      </c>
      <c r="B3" s="77">
        <v>17077951.120000001</v>
      </c>
      <c r="C3" s="78">
        <v>0.03</v>
      </c>
      <c r="D3" s="77">
        <v>8776739.8000000007</v>
      </c>
      <c r="E3" s="71">
        <v>0.51</v>
      </c>
      <c r="F3" s="77">
        <v>48800</v>
      </c>
      <c r="G3">
        <v>0.27570621468926554</v>
      </c>
      <c r="H3" s="77">
        <v>20683888.34</v>
      </c>
      <c r="I3" s="78">
        <v>0.03</v>
      </c>
      <c r="J3" s="77">
        <v>7511731.4299999997</v>
      </c>
      <c r="K3" s="71">
        <v>0.36</v>
      </c>
      <c r="L3" s="77">
        <v>41300</v>
      </c>
      <c r="M3">
        <v>7.0083149499406069E-2</v>
      </c>
      <c r="N3" s="77">
        <v>14899271.02</v>
      </c>
      <c r="O3" s="78">
        <v>0.03</v>
      </c>
      <c r="P3" s="77">
        <v>7375097.96</v>
      </c>
      <c r="Q3" s="71">
        <v>0.49</v>
      </c>
      <c r="R3" s="77">
        <v>21400</v>
      </c>
      <c r="S3">
        <v>5.389070763031982E-2</v>
      </c>
      <c r="T3" s="77">
        <v>11142606.67</v>
      </c>
      <c r="U3" s="78">
        <v>0.02</v>
      </c>
      <c r="V3" s="77">
        <v>5989620.7000000002</v>
      </c>
      <c r="W3" s="71">
        <v>0.54</v>
      </c>
      <c r="X3" s="77">
        <v>18600</v>
      </c>
      <c r="Y3">
        <v>7.4251497005988029E-2</v>
      </c>
      <c r="Z3" s="77">
        <v>17615062.190000001</v>
      </c>
      <c r="AA3" s="78">
        <v>0.02</v>
      </c>
      <c r="AB3" s="77">
        <v>6728552.4699999997</v>
      </c>
      <c r="AC3" s="71">
        <v>0.38</v>
      </c>
      <c r="AD3" s="77">
        <v>30300</v>
      </c>
      <c r="AE3">
        <v>0.11050328227571116</v>
      </c>
      <c r="AF3" s="77">
        <v>25771772.460000001</v>
      </c>
      <c r="AG3" s="78">
        <v>0.03</v>
      </c>
      <c r="AH3" s="77">
        <v>8685449.25</v>
      </c>
      <c r="AI3" s="71">
        <v>0.34</v>
      </c>
      <c r="AJ3" s="77">
        <v>32800</v>
      </c>
      <c r="AK3">
        <v>6.6707341875127113E-2</v>
      </c>
      <c r="AL3" s="77">
        <v>2722002.79</v>
      </c>
      <c r="AM3" s="78">
        <v>0</v>
      </c>
      <c r="AN3" s="77">
        <v>740949.72</v>
      </c>
      <c r="AO3" s="71">
        <v>0.27</v>
      </c>
      <c r="AP3" s="77">
        <v>4300</v>
      </c>
      <c r="AQ3">
        <v>7.4023067653640898E-3</v>
      </c>
      <c r="AR3" s="77"/>
      <c r="AS3" s="78"/>
      <c r="AT3" s="77"/>
      <c r="AU3" s="71"/>
      <c r="AV3" s="77"/>
      <c r="AX3" s="77"/>
      <c r="AY3" s="78"/>
      <c r="AZ3" s="77"/>
      <c r="BA3" s="71"/>
      <c r="BB3" s="77"/>
    </row>
    <row r="4" spans="1:55">
      <c r="A4" s="76" t="s">
        <v>773</v>
      </c>
      <c r="B4" s="77"/>
      <c r="C4" s="78"/>
      <c r="D4" s="77"/>
      <c r="E4" s="71"/>
      <c r="F4" s="77"/>
      <c r="H4" s="77"/>
      <c r="I4" s="78"/>
      <c r="J4" s="77"/>
      <c r="K4" s="71"/>
      <c r="L4" s="77"/>
      <c r="N4" s="77"/>
      <c r="O4" s="78"/>
      <c r="P4" s="77"/>
      <c r="Q4" s="71"/>
      <c r="R4" s="77"/>
      <c r="T4" s="77"/>
      <c r="U4" s="78"/>
      <c r="V4" s="77"/>
      <c r="W4" s="71"/>
      <c r="X4" s="77"/>
      <c r="Z4" s="77"/>
      <c r="AA4" s="78"/>
      <c r="AB4" s="77"/>
      <c r="AC4" s="71"/>
      <c r="AD4" s="77"/>
      <c r="AF4" s="77"/>
      <c r="AG4" s="78"/>
      <c r="AH4" s="77"/>
      <c r="AI4" s="71"/>
      <c r="AJ4" s="77"/>
      <c r="AL4" s="77"/>
      <c r="AM4" s="78"/>
      <c r="AN4" s="77"/>
      <c r="AO4" s="71"/>
      <c r="AP4" s="77"/>
      <c r="AR4" s="77">
        <v>1290568</v>
      </c>
      <c r="AS4" s="78">
        <v>0</v>
      </c>
      <c r="AT4" s="77">
        <v>266452</v>
      </c>
      <c r="AU4" s="71">
        <v>0.21</v>
      </c>
      <c r="AV4" s="77">
        <v>7500</v>
      </c>
      <c r="AW4">
        <v>4.6097111247695145E-2</v>
      </c>
      <c r="AX4" s="77">
        <v>1645765.02</v>
      </c>
      <c r="AY4" s="78">
        <v>0</v>
      </c>
      <c r="AZ4" s="77">
        <v>269980.59999999998</v>
      </c>
      <c r="BA4" s="71">
        <v>0.16</v>
      </c>
      <c r="BB4" s="77">
        <v>11400</v>
      </c>
      <c r="BC4">
        <v>2.5071475698262589E-2</v>
      </c>
    </row>
    <row r="5" spans="1:55">
      <c r="A5" s="76" t="s">
        <v>582</v>
      </c>
      <c r="B5" s="77">
        <v>6779127.4100000001</v>
      </c>
      <c r="C5" s="78">
        <v>0.01</v>
      </c>
      <c r="D5" s="77">
        <v>42741634.07</v>
      </c>
      <c r="E5" s="71">
        <v>6.3</v>
      </c>
      <c r="F5" s="77">
        <v>32900</v>
      </c>
      <c r="G5">
        <v>0.18587570621468927</v>
      </c>
      <c r="H5" s="77">
        <v>9967991.7100000009</v>
      </c>
      <c r="I5" s="78">
        <v>0.02</v>
      </c>
      <c r="J5" s="77">
        <v>31498862.100000001</v>
      </c>
      <c r="K5" s="71">
        <v>3.16</v>
      </c>
      <c r="L5" s="77">
        <v>20800</v>
      </c>
      <c r="M5">
        <v>3.5296114033599182E-2</v>
      </c>
      <c r="N5" s="77">
        <v>8299528.3899999997</v>
      </c>
      <c r="O5" s="78">
        <v>0.02</v>
      </c>
      <c r="P5" s="77">
        <v>39860236.030000001</v>
      </c>
      <c r="Q5" s="71">
        <v>4.8</v>
      </c>
      <c r="R5" s="77">
        <v>21400</v>
      </c>
      <c r="S5">
        <v>5.389070763031982E-2</v>
      </c>
      <c r="T5" s="77">
        <v>7802965.0199999996</v>
      </c>
      <c r="U5" s="78">
        <v>0.01</v>
      </c>
      <c r="V5" s="77">
        <v>27294000.77</v>
      </c>
      <c r="W5" s="71">
        <v>3.5</v>
      </c>
      <c r="X5" s="77">
        <v>17700</v>
      </c>
      <c r="Y5">
        <v>7.0658682634730532E-2</v>
      </c>
      <c r="Z5" s="77">
        <v>16323994.640000001</v>
      </c>
      <c r="AA5" s="78">
        <v>0.02</v>
      </c>
      <c r="AB5" s="77">
        <v>35891516.859999999</v>
      </c>
      <c r="AC5" s="71">
        <v>2.2000000000000002</v>
      </c>
      <c r="AD5" s="77">
        <v>25800</v>
      </c>
      <c r="AE5">
        <v>9.4091903719912467E-2</v>
      </c>
      <c r="AF5" s="77">
        <v>8638979.2400000002</v>
      </c>
      <c r="AG5" s="78">
        <v>0.01</v>
      </c>
      <c r="AH5" s="77">
        <v>33971254.600000001</v>
      </c>
      <c r="AI5" s="71">
        <v>3.93</v>
      </c>
      <c r="AJ5" s="77">
        <v>17800</v>
      </c>
      <c r="AK5">
        <v>3.6200935529794587E-2</v>
      </c>
      <c r="AL5" s="77">
        <v>13563853.77</v>
      </c>
      <c r="AM5" s="78">
        <v>0.01</v>
      </c>
      <c r="AN5" s="77">
        <v>53234176.619999997</v>
      </c>
      <c r="AO5" s="71">
        <v>3.92</v>
      </c>
      <c r="AP5" s="77">
        <v>21700</v>
      </c>
      <c r="AQ5">
        <v>3.7355827164744365E-2</v>
      </c>
      <c r="AR5" s="77">
        <v>10044414.779999999</v>
      </c>
      <c r="AS5" s="78">
        <v>0.01</v>
      </c>
      <c r="AT5" s="77">
        <v>57041340.509999998</v>
      </c>
      <c r="AU5" s="71">
        <v>5.68</v>
      </c>
      <c r="AV5" s="77">
        <v>15000</v>
      </c>
      <c r="AW5">
        <v>9.2194222495390291E-2</v>
      </c>
      <c r="AX5" s="77">
        <v>16091773.699999999</v>
      </c>
      <c r="AY5" s="78">
        <v>0.04</v>
      </c>
      <c r="AZ5" s="77">
        <v>77897029.450000003</v>
      </c>
      <c r="BA5" s="71">
        <v>4.84</v>
      </c>
      <c r="BB5" s="77">
        <v>27500</v>
      </c>
      <c r="BC5">
        <v>6.0479436991422914E-2</v>
      </c>
    </row>
    <row r="6" spans="1:55">
      <c r="A6" s="76" t="s">
        <v>691</v>
      </c>
      <c r="B6" s="77">
        <v>7107809.1699999999</v>
      </c>
      <c r="C6" s="78">
        <v>0.01</v>
      </c>
      <c r="D6" s="77">
        <v>3512405.71</v>
      </c>
      <c r="E6" s="71">
        <v>0.49</v>
      </c>
      <c r="F6" s="77">
        <v>41300</v>
      </c>
      <c r="G6">
        <v>0.23333333333333334</v>
      </c>
      <c r="H6" s="77">
        <v>6802961.8899999997</v>
      </c>
      <c r="I6" s="78">
        <v>0.01</v>
      </c>
      <c r="J6" s="77">
        <v>2870949.24</v>
      </c>
      <c r="K6" s="71">
        <v>0.42</v>
      </c>
      <c r="L6" s="77">
        <v>21800</v>
      </c>
      <c r="M6">
        <v>3.6993042592906838E-2</v>
      </c>
      <c r="N6" s="77">
        <v>7353455.0199999996</v>
      </c>
      <c r="O6" s="78">
        <v>0.01</v>
      </c>
      <c r="P6" s="77">
        <v>3731104.36</v>
      </c>
      <c r="Q6" s="71">
        <v>0.51</v>
      </c>
      <c r="R6" s="77">
        <v>26200</v>
      </c>
      <c r="S6">
        <v>6.5978342986653241E-2</v>
      </c>
      <c r="T6" s="77">
        <v>6172325.8399999999</v>
      </c>
      <c r="U6" s="78">
        <v>0.01</v>
      </c>
      <c r="V6" s="77">
        <v>7723134.2199999997</v>
      </c>
      <c r="W6" s="71">
        <v>1.25</v>
      </c>
      <c r="X6" s="77">
        <v>25500</v>
      </c>
      <c r="Y6">
        <v>0.10179640718562874</v>
      </c>
      <c r="Z6" s="77">
        <v>3806949.36</v>
      </c>
      <c r="AA6" s="78">
        <v>0</v>
      </c>
      <c r="AB6" s="77">
        <v>3377929.92</v>
      </c>
      <c r="AC6" s="71">
        <v>0.89</v>
      </c>
      <c r="AD6" s="77">
        <v>22200</v>
      </c>
      <c r="AE6">
        <v>8.0962800875273522E-2</v>
      </c>
      <c r="AF6" s="77">
        <v>4184573.15</v>
      </c>
      <c r="AG6" s="78">
        <v>0</v>
      </c>
      <c r="AH6" s="77">
        <v>8397448.6600000001</v>
      </c>
      <c r="AI6" s="71">
        <v>2.0099999999999998</v>
      </c>
      <c r="AJ6" s="77">
        <v>33900</v>
      </c>
      <c r="AK6">
        <v>6.894447834045149E-2</v>
      </c>
      <c r="AL6" s="77">
        <v>5981705.6900000004</v>
      </c>
      <c r="AM6" s="78">
        <v>0.01</v>
      </c>
      <c r="AN6" s="77">
        <v>8975050.7100000009</v>
      </c>
      <c r="AO6" s="71">
        <v>1.5</v>
      </c>
      <c r="AP6" s="77">
        <v>41200</v>
      </c>
      <c r="AQ6">
        <v>7.0924427612325702E-2</v>
      </c>
      <c r="AR6" s="77">
        <v>3865486.12</v>
      </c>
      <c r="AS6" s="78">
        <v>0</v>
      </c>
      <c r="AT6" s="77">
        <v>10030739.529999999</v>
      </c>
      <c r="AU6" s="71">
        <v>2.59</v>
      </c>
      <c r="AV6" s="77">
        <v>25700</v>
      </c>
      <c r="AW6">
        <v>0.15795943454210204</v>
      </c>
      <c r="AX6" s="77">
        <v>5060898.45</v>
      </c>
      <c r="AY6" s="78">
        <v>0.01</v>
      </c>
      <c r="AZ6" s="77">
        <v>3380516.74</v>
      </c>
      <c r="BA6" s="71">
        <v>0.67</v>
      </c>
      <c r="BB6" s="77">
        <v>37400</v>
      </c>
      <c r="BC6">
        <v>8.2252034308335165E-2</v>
      </c>
    </row>
    <row r="7" spans="1:55">
      <c r="A7" s="76" t="s">
        <v>584</v>
      </c>
      <c r="B7" s="77">
        <v>10409123.699999999</v>
      </c>
      <c r="C7" s="78">
        <v>0.02</v>
      </c>
      <c r="D7" s="77">
        <v>21169272.52</v>
      </c>
      <c r="E7" s="71">
        <v>2.0299999999999998</v>
      </c>
      <c r="F7" s="77">
        <v>57700</v>
      </c>
      <c r="G7">
        <v>0.32598870056497176</v>
      </c>
      <c r="H7" s="77">
        <v>17632503.539999999</v>
      </c>
      <c r="I7" s="78">
        <v>0.03</v>
      </c>
      <c r="J7" s="77">
        <v>23901355.370000001</v>
      </c>
      <c r="K7" s="71">
        <v>1.36</v>
      </c>
      <c r="L7" s="77">
        <v>57400</v>
      </c>
      <c r="M7">
        <v>9.7403699304259295E-2</v>
      </c>
      <c r="N7" s="77">
        <v>17617178.309999999</v>
      </c>
      <c r="O7" s="78">
        <v>0.03</v>
      </c>
      <c r="P7" s="77">
        <v>23085776.620000001</v>
      </c>
      <c r="Q7" s="71">
        <v>1.31</v>
      </c>
      <c r="R7" s="77">
        <v>60700</v>
      </c>
      <c r="S7">
        <v>0.15285822211029967</v>
      </c>
      <c r="T7" s="77">
        <v>16490863.199999999</v>
      </c>
      <c r="U7" s="78">
        <v>0.02</v>
      </c>
      <c r="V7" s="77">
        <v>24043904.640000001</v>
      </c>
      <c r="W7" s="71">
        <v>1.46</v>
      </c>
      <c r="X7" s="77">
        <v>61700</v>
      </c>
      <c r="Y7">
        <v>0.24630738522954093</v>
      </c>
      <c r="Z7" s="77">
        <v>36235938.200000003</v>
      </c>
      <c r="AA7" s="78">
        <v>0.05</v>
      </c>
      <c r="AB7" s="77">
        <v>36824319.810000002</v>
      </c>
      <c r="AC7" s="71">
        <v>1.02</v>
      </c>
      <c r="AD7" s="77">
        <v>98600</v>
      </c>
      <c r="AE7">
        <v>0.35959153902261121</v>
      </c>
      <c r="AF7" s="77">
        <v>25199068.23</v>
      </c>
      <c r="AG7" s="78">
        <v>0.03</v>
      </c>
      <c r="AH7" s="77">
        <v>35575938.789999999</v>
      </c>
      <c r="AI7" s="71">
        <v>1.41</v>
      </c>
      <c r="AJ7" s="77">
        <v>92200</v>
      </c>
      <c r="AK7">
        <v>0.18751271100264388</v>
      </c>
      <c r="AL7" s="77">
        <v>22587532.16</v>
      </c>
      <c r="AM7" s="78">
        <v>0.02</v>
      </c>
      <c r="AN7" s="77">
        <v>52515019.630000003</v>
      </c>
      <c r="AO7" s="71">
        <v>2.3199999999999998</v>
      </c>
      <c r="AP7" s="77">
        <v>108200</v>
      </c>
      <c r="AQ7">
        <v>0.18626269581683594</v>
      </c>
      <c r="AR7" s="77">
        <v>5253366.4400000004</v>
      </c>
      <c r="AS7" s="78">
        <v>0.01</v>
      </c>
      <c r="AT7" s="77">
        <v>15179638.33</v>
      </c>
      <c r="AU7" s="71">
        <v>2.89</v>
      </c>
      <c r="AV7" s="77">
        <v>22800</v>
      </c>
      <c r="AW7">
        <v>0.14013521819299324</v>
      </c>
      <c r="AX7" s="77">
        <v>17224773.350000001</v>
      </c>
      <c r="AY7" s="78">
        <v>0.04</v>
      </c>
      <c r="AZ7" s="77">
        <v>31783394.539999999</v>
      </c>
      <c r="BA7" s="71">
        <v>1.85</v>
      </c>
      <c r="BB7" s="77">
        <v>40200</v>
      </c>
      <c r="BC7">
        <v>8.8409940620189142E-2</v>
      </c>
    </row>
    <row r="8" spans="1:55">
      <c r="A8" s="76" t="s">
        <v>696</v>
      </c>
      <c r="B8" s="77">
        <v>453207477.77999997</v>
      </c>
      <c r="C8" s="78">
        <v>0.89</v>
      </c>
      <c r="D8" s="77">
        <v>68141689.909999996</v>
      </c>
      <c r="E8" s="71">
        <v>0.15</v>
      </c>
      <c r="F8" s="77">
        <v>118400</v>
      </c>
      <c r="G8">
        <v>0.66892655367231635</v>
      </c>
      <c r="H8" s="77">
        <v>557305929.38999999</v>
      </c>
      <c r="I8" s="78">
        <v>0.89</v>
      </c>
      <c r="J8" s="77">
        <v>79421832.439999998</v>
      </c>
      <c r="K8" s="71">
        <v>0.14000000000000001</v>
      </c>
      <c r="L8" s="77">
        <v>414400</v>
      </c>
      <c r="M8">
        <v>0.7032071949770915</v>
      </c>
      <c r="N8" s="77">
        <v>458950726.32999998</v>
      </c>
      <c r="O8" s="78">
        <v>0.87</v>
      </c>
      <c r="P8" s="77">
        <v>88578566.280000001</v>
      </c>
      <c r="Q8" s="71">
        <v>0.19</v>
      </c>
      <c r="R8" s="77">
        <v>283100</v>
      </c>
      <c r="S8">
        <v>0.71291866028708128</v>
      </c>
      <c r="T8" s="77">
        <v>596910960.55999994</v>
      </c>
      <c r="U8" s="78">
        <v>0.9</v>
      </c>
      <c r="V8" s="77">
        <v>92348634.620000005</v>
      </c>
      <c r="W8" s="71">
        <v>0.15</v>
      </c>
      <c r="X8" s="77">
        <v>147500</v>
      </c>
      <c r="Y8">
        <v>0.58882235528942117</v>
      </c>
      <c r="Z8" s="77">
        <v>697013400.65999997</v>
      </c>
      <c r="AA8" s="78">
        <v>0.87</v>
      </c>
      <c r="AB8" s="77">
        <v>93065589.799999997</v>
      </c>
      <c r="AC8" s="71">
        <v>0.13</v>
      </c>
      <c r="AD8" s="77">
        <v>133200</v>
      </c>
      <c r="AE8">
        <v>0.48577680525164113</v>
      </c>
      <c r="AF8" s="77">
        <v>794747587.25999999</v>
      </c>
      <c r="AG8" s="78">
        <v>0.88</v>
      </c>
      <c r="AH8" s="77">
        <v>104957214.31</v>
      </c>
      <c r="AI8" s="71">
        <v>0.13</v>
      </c>
      <c r="AJ8" s="77">
        <v>326800</v>
      </c>
      <c r="AK8">
        <v>0.66463290624364446</v>
      </c>
      <c r="AL8" s="77">
        <v>813479843.20000005</v>
      </c>
      <c r="AM8" s="78">
        <v>0.89</v>
      </c>
      <c r="AN8" s="77">
        <v>105179471.09</v>
      </c>
      <c r="AO8" s="71">
        <v>0.13</v>
      </c>
      <c r="AP8" s="77">
        <v>412100</v>
      </c>
      <c r="AQ8">
        <v>0.70941642279221895</v>
      </c>
      <c r="AR8" s="77">
        <v>742629043.70000005</v>
      </c>
      <c r="AS8" s="78">
        <v>0.9</v>
      </c>
      <c r="AT8" s="77">
        <v>72035559.640000001</v>
      </c>
      <c r="AU8" s="71">
        <v>0.1</v>
      </c>
      <c r="AV8" s="77">
        <v>67200</v>
      </c>
      <c r="AW8">
        <v>0.41303011677934848</v>
      </c>
      <c r="AX8" s="77">
        <v>326271666.97000003</v>
      </c>
      <c r="AY8" s="78">
        <v>0.74</v>
      </c>
      <c r="AZ8" s="77">
        <v>38396299.189999998</v>
      </c>
      <c r="BA8" s="71">
        <v>0.12</v>
      </c>
      <c r="BB8" s="77">
        <v>241400</v>
      </c>
      <c r="BC8">
        <v>0.53089949417198157</v>
      </c>
    </row>
    <row r="9" spans="1:55">
      <c r="A9" s="76" t="s">
        <v>774</v>
      </c>
      <c r="B9" s="77"/>
      <c r="C9" s="78"/>
      <c r="D9" s="77"/>
      <c r="E9" s="71"/>
      <c r="F9" s="77"/>
      <c r="H9" s="77"/>
      <c r="I9" s="78"/>
      <c r="J9" s="77"/>
      <c r="K9" s="71"/>
      <c r="L9" s="77"/>
      <c r="N9" s="77"/>
      <c r="O9" s="78"/>
      <c r="P9" s="77"/>
      <c r="Q9" s="71"/>
      <c r="R9" s="77"/>
      <c r="T9" s="77"/>
      <c r="U9" s="78"/>
      <c r="V9" s="77"/>
      <c r="W9" s="71"/>
      <c r="X9" s="77"/>
      <c r="Z9" s="77"/>
      <c r="AA9" s="78"/>
      <c r="AB9" s="77"/>
      <c r="AC9" s="71"/>
      <c r="AD9" s="77"/>
      <c r="AF9" s="77"/>
      <c r="AG9" s="78"/>
      <c r="AH9" s="77"/>
      <c r="AI9" s="71"/>
      <c r="AJ9" s="77"/>
      <c r="AL9" s="77"/>
      <c r="AM9" s="78"/>
      <c r="AN9" s="77"/>
      <c r="AO9" s="71"/>
      <c r="AP9" s="77"/>
      <c r="AR9" s="77" t="s">
        <v>686</v>
      </c>
      <c r="AS9" s="78" t="s">
        <v>686</v>
      </c>
      <c r="AT9" s="77" t="s">
        <v>686</v>
      </c>
      <c r="AU9" s="71" t="s">
        <v>686</v>
      </c>
      <c r="AV9" s="77" t="s">
        <v>686</v>
      </c>
      <c r="AX9" s="77"/>
      <c r="AY9" s="78"/>
      <c r="AZ9" s="77"/>
      <c r="BA9" s="71"/>
      <c r="BB9" s="77"/>
    </row>
    <row r="10" spans="1:55">
      <c r="A10" s="76" t="s">
        <v>700</v>
      </c>
      <c r="B10" s="77"/>
      <c r="C10" s="78"/>
      <c r="D10" s="77"/>
      <c r="E10" s="71"/>
      <c r="F10" s="77"/>
      <c r="H10" s="77">
        <v>1878015</v>
      </c>
      <c r="I10" s="78">
        <v>0</v>
      </c>
      <c r="J10" s="77">
        <v>3273977.84</v>
      </c>
      <c r="K10" s="71">
        <v>1.74</v>
      </c>
      <c r="L10" s="77">
        <v>28700</v>
      </c>
      <c r="M10">
        <v>4.8701849652129647E-2</v>
      </c>
      <c r="N10" s="77">
        <v>992631.17</v>
      </c>
      <c r="O10" s="78">
        <v>0</v>
      </c>
      <c r="P10" s="77">
        <v>3159093.15</v>
      </c>
      <c r="Q10" s="71">
        <v>3.18</v>
      </c>
      <c r="R10" s="77">
        <v>26700</v>
      </c>
      <c r="S10">
        <v>6.7237471669604629E-2</v>
      </c>
      <c r="T10" s="77">
        <v>2212801.5699999998</v>
      </c>
      <c r="U10" s="78">
        <v>0</v>
      </c>
      <c r="V10" s="77">
        <v>1150697.47</v>
      </c>
      <c r="W10" s="71">
        <v>0.52</v>
      </c>
      <c r="X10" s="77">
        <v>1600</v>
      </c>
      <c r="Y10">
        <v>6.3872255489021952E-3</v>
      </c>
      <c r="Z10" s="77">
        <v>3520764.86</v>
      </c>
      <c r="AA10" s="78">
        <v>0</v>
      </c>
      <c r="AB10" s="77">
        <v>2349047.92</v>
      </c>
      <c r="AC10" s="71">
        <v>0.67</v>
      </c>
      <c r="AD10" s="77">
        <v>1800</v>
      </c>
      <c r="AE10">
        <v>6.5645514223194746E-3</v>
      </c>
      <c r="AF10" s="77">
        <v>547836.18999999994</v>
      </c>
      <c r="AG10" s="78">
        <v>0</v>
      </c>
      <c r="AH10" s="77">
        <v>3031576.21</v>
      </c>
      <c r="AI10" s="71">
        <v>5.53</v>
      </c>
      <c r="AJ10" s="77">
        <v>18600</v>
      </c>
      <c r="AK10">
        <v>3.7827943868212324E-2</v>
      </c>
      <c r="AL10" s="77">
        <v>1867153.1</v>
      </c>
      <c r="AM10" s="78">
        <v>0</v>
      </c>
      <c r="AN10" s="77">
        <v>4018643.33</v>
      </c>
      <c r="AO10" s="71">
        <v>2.15</v>
      </c>
      <c r="AP10" s="77">
        <v>15900</v>
      </c>
      <c r="AQ10">
        <v>2.7371320364950939E-2</v>
      </c>
      <c r="AR10" s="77">
        <v>1280</v>
      </c>
      <c r="AS10" s="78">
        <v>0</v>
      </c>
      <c r="AT10" s="77">
        <v>1874850.89</v>
      </c>
      <c r="AU10" s="71">
        <v>1464.73</v>
      </c>
      <c r="AV10" s="77">
        <v>9500</v>
      </c>
      <c r="AW10">
        <v>5.8389674247080518E-2</v>
      </c>
      <c r="AX10" s="77">
        <v>23832</v>
      </c>
      <c r="AY10" s="78">
        <v>0</v>
      </c>
      <c r="AZ10" s="77">
        <v>4788563.58</v>
      </c>
      <c r="BA10" s="71">
        <v>200.93</v>
      </c>
      <c r="BB10" s="77">
        <v>46400</v>
      </c>
      <c r="BC10">
        <v>0.10204530459643721</v>
      </c>
    </row>
    <row r="11" spans="1:55">
      <c r="A11" s="76" t="s">
        <v>713</v>
      </c>
      <c r="B11" s="77">
        <v>16180287.300000001</v>
      </c>
      <c r="C11" s="78">
        <v>0.03</v>
      </c>
      <c r="D11" s="77">
        <v>2233192.9500000002</v>
      </c>
      <c r="E11" s="71">
        <v>0.14000000000000001</v>
      </c>
      <c r="F11" s="77">
        <v>39300</v>
      </c>
      <c r="G11">
        <v>0.22203389830508474</v>
      </c>
      <c r="H11" s="77">
        <v>13559640.91</v>
      </c>
      <c r="I11" s="78">
        <v>0.02</v>
      </c>
      <c r="J11" s="77">
        <v>4197945.93</v>
      </c>
      <c r="K11" s="71">
        <v>0.31</v>
      </c>
      <c r="L11" s="77">
        <v>153900</v>
      </c>
      <c r="M11">
        <v>0.26115730527744779</v>
      </c>
      <c r="N11" s="77">
        <v>18225813.989999998</v>
      </c>
      <c r="O11" s="78">
        <v>0.03</v>
      </c>
      <c r="P11" s="77">
        <v>5084576.13</v>
      </c>
      <c r="Q11" s="71">
        <v>0.28000000000000003</v>
      </c>
      <c r="R11" s="77">
        <v>123200</v>
      </c>
      <c r="S11">
        <v>0.31024930747922436</v>
      </c>
      <c r="T11" s="77">
        <v>17585846.100000001</v>
      </c>
      <c r="U11" s="78">
        <v>0.03</v>
      </c>
      <c r="V11" s="77">
        <v>5454384.4000000004</v>
      </c>
      <c r="W11" s="71">
        <v>0.31</v>
      </c>
      <c r="X11" s="77">
        <v>103700</v>
      </c>
      <c r="Y11">
        <v>0.41397205588822356</v>
      </c>
      <c r="Z11" s="77">
        <v>18726063.800000001</v>
      </c>
      <c r="AA11" s="78">
        <v>0.02</v>
      </c>
      <c r="AB11" s="77">
        <v>4353964.17</v>
      </c>
      <c r="AC11" s="71">
        <v>0.23</v>
      </c>
      <c r="AD11" s="77">
        <v>93300</v>
      </c>
      <c r="AE11">
        <v>0.3402625820568928</v>
      </c>
      <c r="AF11" s="77">
        <v>31853684.07</v>
      </c>
      <c r="AG11" s="78">
        <v>0.04</v>
      </c>
      <c r="AH11" s="77">
        <v>9860069.0399999991</v>
      </c>
      <c r="AI11" s="71">
        <v>0.31</v>
      </c>
      <c r="AJ11" s="77">
        <v>123100</v>
      </c>
      <c r="AK11">
        <v>0.25035590807402885</v>
      </c>
      <c r="AL11" s="77">
        <v>51871312.799999997</v>
      </c>
      <c r="AM11" s="78">
        <v>0.06</v>
      </c>
      <c r="AN11" s="77">
        <v>13723000</v>
      </c>
      <c r="AO11" s="71">
        <v>0.26</v>
      </c>
      <c r="AP11" s="77">
        <v>136000</v>
      </c>
      <c r="AQ11">
        <v>0.23411946978825959</v>
      </c>
      <c r="AR11" s="77">
        <v>49709725.939999998</v>
      </c>
      <c r="AS11" s="78">
        <v>0.06</v>
      </c>
      <c r="AT11" s="77">
        <v>9389639.8900000006</v>
      </c>
      <c r="AU11" s="71">
        <v>0.19</v>
      </c>
      <c r="AV11" s="77">
        <v>81300</v>
      </c>
      <c r="AW11">
        <v>0.49969268592501537</v>
      </c>
      <c r="AX11" s="77">
        <v>55095169.479999997</v>
      </c>
      <c r="AY11" s="78">
        <v>0.13</v>
      </c>
      <c r="AZ11" s="77">
        <v>11906617.779999999</v>
      </c>
      <c r="BA11" s="71">
        <v>0.22</v>
      </c>
      <c r="BB11" s="77">
        <v>109600</v>
      </c>
      <c r="BC11">
        <v>0.24103804706399823</v>
      </c>
    </row>
    <row r="12" spans="1:55">
      <c r="A12" s="76" t="s">
        <v>702</v>
      </c>
      <c r="B12" s="77"/>
      <c r="C12" s="78"/>
      <c r="D12" s="77"/>
      <c r="E12" s="71"/>
      <c r="F12" s="77"/>
      <c r="H12" s="77">
        <v>102754</v>
      </c>
      <c r="I12" s="78">
        <v>0</v>
      </c>
      <c r="J12" s="77">
        <v>227104.61</v>
      </c>
      <c r="K12" s="71">
        <v>2.21</v>
      </c>
      <c r="L12" s="77">
        <v>13700</v>
      </c>
      <c r="M12">
        <v>2.3247921262514848E-2</v>
      </c>
      <c r="N12" s="77">
        <v>888651</v>
      </c>
      <c r="O12" s="78">
        <v>0</v>
      </c>
      <c r="P12" s="77">
        <v>256874.78</v>
      </c>
      <c r="Q12" s="71">
        <v>0.28999999999999998</v>
      </c>
      <c r="R12" s="77">
        <v>12200</v>
      </c>
      <c r="S12">
        <v>3.0722739864014102E-2</v>
      </c>
      <c r="T12" s="77">
        <v>1455341</v>
      </c>
      <c r="U12" s="78">
        <v>0</v>
      </c>
      <c r="V12" s="77">
        <v>380121.65</v>
      </c>
      <c r="W12" s="71">
        <v>0.26</v>
      </c>
      <c r="X12" s="77">
        <v>15600</v>
      </c>
      <c r="Y12">
        <v>6.2275449101796408E-2</v>
      </c>
      <c r="Z12" s="77">
        <v>2906135.6</v>
      </c>
      <c r="AA12" s="78">
        <v>0</v>
      </c>
      <c r="AB12" s="77">
        <v>1491972.77</v>
      </c>
      <c r="AC12" s="71">
        <v>0.51</v>
      </c>
      <c r="AD12" s="77">
        <v>18900</v>
      </c>
      <c r="AE12">
        <v>6.8927789934354486E-2</v>
      </c>
      <c r="AF12" s="77">
        <v>1676343</v>
      </c>
      <c r="AG12" s="78">
        <v>0</v>
      </c>
      <c r="AH12" s="77">
        <v>338475.8</v>
      </c>
      <c r="AI12" s="71">
        <v>0.2</v>
      </c>
      <c r="AJ12" s="77">
        <v>14300</v>
      </c>
      <c r="AK12">
        <v>2.9082774049217001E-2</v>
      </c>
      <c r="AL12" s="77">
        <v>2064225</v>
      </c>
      <c r="AM12" s="78">
        <v>0</v>
      </c>
      <c r="AN12" s="77">
        <v>917375.83</v>
      </c>
      <c r="AO12" s="71">
        <v>0.44</v>
      </c>
      <c r="AP12" s="77">
        <v>13000</v>
      </c>
      <c r="AQ12">
        <v>2.2379066965054227E-2</v>
      </c>
      <c r="AR12" s="77"/>
      <c r="AS12" s="78"/>
      <c r="AT12" s="77"/>
      <c r="AU12" s="71"/>
      <c r="AV12" s="77"/>
      <c r="AX12" s="77"/>
      <c r="AY12" s="78"/>
      <c r="AZ12" s="77"/>
      <c r="BA12" s="71"/>
      <c r="BB12" s="77"/>
    </row>
    <row r="13" spans="1:55">
      <c r="A13" s="76" t="s">
        <v>703</v>
      </c>
      <c r="B13" s="77">
        <v>87857.11</v>
      </c>
      <c r="C13" s="78">
        <v>0</v>
      </c>
      <c r="D13" s="77">
        <v>119012.77</v>
      </c>
      <c r="E13" s="71">
        <v>1.35</v>
      </c>
      <c r="F13" s="77">
        <v>300</v>
      </c>
      <c r="G13">
        <v>1.6949152542372881E-3</v>
      </c>
      <c r="H13" s="77">
        <v>616587.30000000005</v>
      </c>
      <c r="I13" s="78">
        <v>0</v>
      </c>
      <c r="J13" s="77">
        <v>584780.68999999994</v>
      </c>
      <c r="K13" s="71">
        <v>0.95</v>
      </c>
      <c r="L13" s="77">
        <v>17300</v>
      </c>
      <c r="M13">
        <v>2.93568640760224E-2</v>
      </c>
      <c r="N13" s="77">
        <v>2481265.7200000002</v>
      </c>
      <c r="O13" s="78">
        <v>0</v>
      </c>
      <c r="P13" s="77">
        <v>3067926.77</v>
      </c>
      <c r="Q13" s="71">
        <v>1.24</v>
      </c>
      <c r="R13" s="77">
        <v>14800</v>
      </c>
      <c r="S13">
        <v>3.727020901536137E-2</v>
      </c>
      <c r="T13" s="77">
        <v>1783107.23</v>
      </c>
      <c r="U13" s="78">
        <v>0</v>
      </c>
      <c r="V13" s="77">
        <v>1037490.21</v>
      </c>
      <c r="W13" s="71">
        <v>0.57999999999999996</v>
      </c>
      <c r="X13" s="77">
        <v>500</v>
      </c>
      <c r="Y13">
        <v>1.996007984031936E-3</v>
      </c>
      <c r="Z13" s="77">
        <v>778112.54</v>
      </c>
      <c r="AA13" s="78">
        <v>0</v>
      </c>
      <c r="AB13" s="77">
        <v>8261896.04</v>
      </c>
      <c r="AC13" s="71">
        <v>10.62</v>
      </c>
      <c r="AD13" s="77">
        <v>9900</v>
      </c>
      <c r="AE13">
        <v>3.6105032822757115E-2</v>
      </c>
      <c r="AF13" s="77">
        <v>7037510.1699999999</v>
      </c>
      <c r="AG13" s="78">
        <v>0.01</v>
      </c>
      <c r="AH13" s="77">
        <v>2839168.17</v>
      </c>
      <c r="AI13" s="71">
        <v>0.4</v>
      </c>
      <c r="AJ13" s="77">
        <v>2800</v>
      </c>
      <c r="AK13">
        <v>5.69452918446207E-3</v>
      </c>
      <c r="AL13" s="77"/>
      <c r="AM13" s="78"/>
      <c r="AN13" s="77"/>
      <c r="AO13" s="71"/>
      <c r="AP13" s="77"/>
      <c r="AR13" s="77" t="s">
        <v>686</v>
      </c>
      <c r="AS13" s="78" t="s">
        <v>686</v>
      </c>
      <c r="AT13" s="77" t="s">
        <v>686</v>
      </c>
      <c r="AU13" s="71" t="s">
        <v>686</v>
      </c>
      <c r="AV13" s="77" t="s">
        <v>686</v>
      </c>
      <c r="AX13" s="77">
        <v>4197043.4400000004</v>
      </c>
      <c r="AY13" s="78">
        <v>0.01</v>
      </c>
      <c r="AZ13" s="77">
        <v>1316723.49</v>
      </c>
      <c r="BA13" s="71">
        <v>0.31</v>
      </c>
      <c r="BB13" s="77">
        <v>4400</v>
      </c>
      <c r="BC13">
        <v>9.6767099186276673E-3</v>
      </c>
    </row>
    <row r="14" spans="1:55">
      <c r="A14" s="76" t="s">
        <v>704</v>
      </c>
      <c r="B14" s="77"/>
      <c r="C14" s="78"/>
      <c r="D14" s="77"/>
      <c r="E14" s="71"/>
      <c r="F14" s="77"/>
      <c r="H14" s="77"/>
      <c r="I14" s="78"/>
      <c r="J14" s="77"/>
      <c r="K14" s="71"/>
      <c r="L14" s="77"/>
      <c r="N14" s="77"/>
      <c r="O14" s="78"/>
      <c r="P14" s="77"/>
      <c r="Q14" s="71"/>
      <c r="R14" s="77"/>
      <c r="T14" s="77"/>
      <c r="U14" s="78"/>
      <c r="V14" s="77"/>
      <c r="W14" s="71"/>
      <c r="X14" s="77"/>
      <c r="Z14" s="77"/>
      <c r="AA14" s="78"/>
      <c r="AB14" s="77"/>
      <c r="AC14" s="71"/>
      <c r="AD14" s="77"/>
      <c r="AF14" s="77"/>
      <c r="AG14" s="78"/>
      <c r="AH14" s="77"/>
      <c r="AI14" s="71"/>
      <c r="AJ14" s="77"/>
      <c r="AL14" s="77"/>
      <c r="AM14" s="78"/>
      <c r="AN14" s="77"/>
      <c r="AO14" s="71"/>
      <c r="AP14" s="77"/>
      <c r="AR14" s="77">
        <v>1682727.4</v>
      </c>
      <c r="AS14" s="78">
        <v>0</v>
      </c>
      <c r="AT14" s="77">
        <v>2404471.27</v>
      </c>
      <c r="AU14" s="71">
        <v>1.43</v>
      </c>
      <c r="AV14" s="77">
        <v>4100</v>
      </c>
      <c r="AW14">
        <v>2.5199754148740011E-2</v>
      </c>
      <c r="AX14" s="77">
        <v>1162231.8</v>
      </c>
      <c r="AY14" s="78">
        <v>0</v>
      </c>
      <c r="AZ14" s="77">
        <v>1962135</v>
      </c>
      <c r="BA14" s="71">
        <v>1.69</v>
      </c>
      <c r="BB14" s="77">
        <v>4000</v>
      </c>
      <c r="BC14">
        <v>8.7970090169342419E-3</v>
      </c>
    </row>
    <row r="15" spans="1:55">
      <c r="A15" s="76" t="s">
        <v>714</v>
      </c>
      <c r="B15" s="77"/>
      <c r="C15" s="78"/>
      <c r="D15" s="77"/>
      <c r="E15" s="71"/>
      <c r="F15" s="77"/>
      <c r="H15" s="77"/>
      <c r="I15" s="78"/>
      <c r="J15" s="77"/>
      <c r="K15" s="71"/>
      <c r="L15" s="77"/>
      <c r="N15" s="77"/>
      <c r="O15" s="78"/>
      <c r="P15" s="77"/>
      <c r="Q15" s="71"/>
      <c r="R15" s="77"/>
      <c r="T15" s="77"/>
      <c r="U15" s="78"/>
      <c r="V15" s="77"/>
      <c r="W15" s="71"/>
      <c r="X15" s="77"/>
      <c r="Z15" s="77" t="s">
        <v>686</v>
      </c>
      <c r="AA15" s="78" t="s">
        <v>686</v>
      </c>
      <c r="AB15" s="77" t="s">
        <v>686</v>
      </c>
      <c r="AC15" s="71" t="s">
        <v>686</v>
      </c>
      <c r="AD15" s="77" t="s">
        <v>686</v>
      </c>
      <c r="AF15" s="77" t="s">
        <v>686</v>
      </c>
      <c r="AG15" s="78" t="s">
        <v>686</v>
      </c>
      <c r="AH15" s="77" t="s">
        <v>686</v>
      </c>
      <c r="AI15" s="71" t="s">
        <v>686</v>
      </c>
      <c r="AJ15" s="77" t="s">
        <v>686</v>
      </c>
      <c r="AL15" s="77"/>
      <c r="AM15" s="78"/>
      <c r="AN15" s="77"/>
      <c r="AO15" s="71"/>
      <c r="AP15" s="77"/>
      <c r="AR15" s="77">
        <v>12339515.5</v>
      </c>
      <c r="AS15" s="78">
        <v>0.01</v>
      </c>
      <c r="AT15" s="77">
        <v>35771408.25</v>
      </c>
      <c r="AU15" s="71">
        <v>2.9</v>
      </c>
      <c r="AV15" s="77">
        <v>57400</v>
      </c>
      <c r="AW15">
        <v>0.35279655808236016</v>
      </c>
      <c r="AX15" s="77">
        <v>12853682.4</v>
      </c>
      <c r="AY15" s="78">
        <v>0.03</v>
      </c>
      <c r="AZ15" s="77">
        <v>42852673.380000003</v>
      </c>
      <c r="BA15" s="71">
        <v>3.33</v>
      </c>
      <c r="BB15" s="77">
        <v>95500</v>
      </c>
      <c r="BC15">
        <v>0.21002859027930504</v>
      </c>
    </row>
    <row r="16" spans="1:55">
      <c r="A16" s="45" t="s">
        <v>38</v>
      </c>
      <c r="B16" s="79">
        <v>510849633.58999997</v>
      </c>
      <c r="C16" s="80">
        <v>1</v>
      </c>
      <c r="D16" s="79">
        <v>146693947.74000001</v>
      </c>
      <c r="E16" s="81">
        <v>0.28999999999999998</v>
      </c>
      <c r="F16" s="79">
        <v>177000</v>
      </c>
      <c r="G16" s="46">
        <v>1</v>
      </c>
      <c r="H16" s="79">
        <v>628550272.09000003</v>
      </c>
      <c r="I16" s="80">
        <v>1</v>
      </c>
      <c r="J16" s="79">
        <v>153488539.65000001</v>
      </c>
      <c r="K16" s="81">
        <v>0.24</v>
      </c>
      <c r="L16" s="79">
        <v>589300</v>
      </c>
      <c r="M16" s="46">
        <v>1</v>
      </c>
      <c r="N16" s="79">
        <v>529708520.94999999</v>
      </c>
      <c r="O16" s="80">
        <v>1</v>
      </c>
      <c r="P16" s="79">
        <v>174199252.08000001</v>
      </c>
      <c r="Q16" s="81">
        <v>0.33</v>
      </c>
      <c r="R16" s="79">
        <v>397100</v>
      </c>
      <c r="S16" s="46">
        <v>1</v>
      </c>
      <c r="T16" s="79">
        <v>661556817.17999995</v>
      </c>
      <c r="U16" s="80">
        <v>1</v>
      </c>
      <c r="V16" s="79">
        <v>165421988.68000001</v>
      </c>
      <c r="W16" s="81">
        <v>0.25</v>
      </c>
      <c r="X16" s="79">
        <v>250500</v>
      </c>
      <c r="Y16" s="46">
        <v>1</v>
      </c>
      <c r="Z16" s="79">
        <v>797679613.88999999</v>
      </c>
      <c r="AA16" s="80">
        <v>1</v>
      </c>
      <c r="AB16" s="79">
        <v>192636363.37</v>
      </c>
      <c r="AC16" s="81">
        <v>0.24</v>
      </c>
      <c r="AD16" s="79">
        <v>274200</v>
      </c>
      <c r="AE16" s="46">
        <v>1</v>
      </c>
      <c r="AF16" s="79">
        <v>899658895.76999998</v>
      </c>
      <c r="AG16" s="80">
        <v>1</v>
      </c>
      <c r="AH16" s="79">
        <v>207658087.31999999</v>
      </c>
      <c r="AI16" s="81">
        <v>0.23</v>
      </c>
      <c r="AJ16" s="79">
        <v>491700</v>
      </c>
      <c r="AK16" s="46">
        <v>1</v>
      </c>
      <c r="AL16" s="79">
        <v>914137628.51999998</v>
      </c>
      <c r="AM16" s="80">
        <v>1</v>
      </c>
      <c r="AN16" s="79">
        <v>239303686.93000001</v>
      </c>
      <c r="AO16" s="81">
        <v>0.26</v>
      </c>
      <c r="AP16" s="79">
        <v>580900</v>
      </c>
      <c r="AQ16" s="46">
        <v>1</v>
      </c>
      <c r="AR16" s="79">
        <v>829115723.89999998</v>
      </c>
      <c r="AS16" s="80">
        <v>1</v>
      </c>
      <c r="AT16" s="79">
        <v>205303206.31</v>
      </c>
      <c r="AU16" s="81">
        <v>0.25</v>
      </c>
      <c r="AV16" s="79">
        <v>162700</v>
      </c>
      <c r="AW16" s="46">
        <v>1</v>
      </c>
      <c r="AX16" s="79">
        <v>439626836.60000002</v>
      </c>
      <c r="AY16" s="80">
        <v>1</v>
      </c>
      <c r="AZ16" s="79">
        <v>214553933.74000001</v>
      </c>
      <c r="BA16" s="81">
        <v>0.49</v>
      </c>
      <c r="BB16" s="79">
        <v>454700</v>
      </c>
      <c r="BC16" s="46">
        <v>1</v>
      </c>
    </row>
    <row r="18" spans="1:3">
      <c r="A18" t="s">
        <v>775</v>
      </c>
    </row>
    <row r="22" spans="1:3">
      <c r="B22" t="s">
        <v>582</v>
      </c>
      <c r="C22" s="75" t="s">
        <v>768</v>
      </c>
    </row>
    <row r="23" spans="1:3">
      <c r="B23">
        <v>42741634.07</v>
      </c>
      <c r="C23" s="75" t="s">
        <v>771</v>
      </c>
    </row>
    <row r="24" spans="1:3">
      <c r="B24">
        <v>31498862.100000001</v>
      </c>
      <c r="C24" s="75" t="s">
        <v>771</v>
      </c>
    </row>
    <row r="25" spans="1:3">
      <c r="B25">
        <v>39860236.030000001</v>
      </c>
      <c r="C25" s="75" t="s">
        <v>771</v>
      </c>
    </row>
    <row r="26" spans="1:3">
      <c r="B26">
        <v>27294000.77</v>
      </c>
      <c r="C26" s="75" t="s">
        <v>771</v>
      </c>
    </row>
    <row r="27" spans="1:3">
      <c r="B27">
        <v>35891516.859999999</v>
      </c>
      <c r="C27" s="75" t="s">
        <v>771</v>
      </c>
    </row>
    <row r="28" spans="1:3">
      <c r="B28">
        <v>33971254.600000001</v>
      </c>
      <c r="C28" s="75" t="s">
        <v>771</v>
      </c>
    </row>
    <row r="29" spans="1:3">
      <c r="B29">
        <v>53234176.619999997</v>
      </c>
      <c r="C29" s="75" t="s">
        <v>771</v>
      </c>
    </row>
    <row r="30" spans="1:3">
      <c r="B30">
        <v>57041340.509999998</v>
      </c>
      <c r="C30" s="75" t="s">
        <v>771</v>
      </c>
    </row>
    <row r="31" spans="1:3">
      <c r="B31">
        <v>77897029.450000003</v>
      </c>
      <c r="C31" s="75" t="s">
        <v>771</v>
      </c>
    </row>
    <row r="32" spans="1:3">
      <c r="B32">
        <v>6.3</v>
      </c>
      <c r="C32" s="75" t="s">
        <v>772</v>
      </c>
    </row>
    <row r="33" spans="2:3">
      <c r="B33">
        <v>3.16</v>
      </c>
      <c r="C33" s="75" t="s">
        <v>772</v>
      </c>
    </row>
    <row r="34" spans="2:3">
      <c r="B34">
        <v>4.8</v>
      </c>
      <c r="C34" s="75" t="s">
        <v>772</v>
      </c>
    </row>
    <row r="35" spans="2:3">
      <c r="B35">
        <v>3.5</v>
      </c>
      <c r="C35" s="75" t="s">
        <v>772</v>
      </c>
    </row>
    <row r="36" spans="2:3">
      <c r="B36">
        <v>2.2000000000000002</v>
      </c>
      <c r="C36" s="75" t="s">
        <v>772</v>
      </c>
    </row>
    <row r="37" spans="2:3">
      <c r="B37">
        <v>3.93</v>
      </c>
      <c r="C37" s="75" t="s">
        <v>772</v>
      </c>
    </row>
    <row r="38" spans="2:3">
      <c r="B38">
        <v>3.92</v>
      </c>
      <c r="C38" s="75" t="s">
        <v>772</v>
      </c>
    </row>
    <row r="39" spans="2:3">
      <c r="B39">
        <v>5.68</v>
      </c>
      <c r="C39" s="75" t="s">
        <v>772</v>
      </c>
    </row>
    <row r="40" spans="2:3">
      <c r="B40">
        <v>4.84</v>
      </c>
      <c r="C40" s="75" t="s">
        <v>772</v>
      </c>
    </row>
    <row r="41" spans="2:3">
      <c r="B41">
        <v>32900</v>
      </c>
      <c r="C41" s="75" t="s">
        <v>674</v>
      </c>
    </row>
    <row r="42" spans="2:3">
      <c r="B42">
        <v>20800</v>
      </c>
      <c r="C42" s="75" t="s">
        <v>674</v>
      </c>
    </row>
    <row r="43" spans="2:3">
      <c r="B43">
        <v>21400</v>
      </c>
      <c r="C43" s="75" t="s">
        <v>674</v>
      </c>
    </row>
    <row r="44" spans="2:3">
      <c r="B44">
        <v>17700</v>
      </c>
      <c r="C44" s="75" t="s">
        <v>674</v>
      </c>
    </row>
    <row r="45" spans="2:3">
      <c r="B45">
        <v>25800</v>
      </c>
      <c r="C45" s="75" t="s">
        <v>674</v>
      </c>
    </row>
    <row r="46" spans="2:3">
      <c r="B46">
        <v>17800</v>
      </c>
      <c r="C46" s="75" t="s">
        <v>674</v>
      </c>
    </row>
    <row r="47" spans="2:3">
      <c r="B47">
        <v>21700</v>
      </c>
      <c r="C47" s="75" t="s">
        <v>674</v>
      </c>
    </row>
    <row r="48" spans="2:3">
      <c r="B48">
        <v>15000</v>
      </c>
      <c r="C48" s="75" t="s">
        <v>674</v>
      </c>
    </row>
    <row r="49" spans="2:3">
      <c r="B49">
        <v>27500</v>
      </c>
      <c r="C49" s="75" t="s">
        <v>674</v>
      </c>
    </row>
    <row r="50" spans="2:3">
      <c r="B50">
        <v>0.18587570621468927</v>
      </c>
      <c r="C50" s="75" t="s">
        <v>675</v>
      </c>
    </row>
    <row r="51" spans="2:3">
      <c r="B51">
        <v>3.5296114033599182E-2</v>
      </c>
      <c r="C51" s="75" t="s">
        <v>675</v>
      </c>
    </row>
    <row r="52" spans="2:3">
      <c r="B52">
        <v>5.389070763031982E-2</v>
      </c>
      <c r="C52" s="75" t="s">
        <v>675</v>
      </c>
    </row>
    <row r="53" spans="2:3">
      <c r="B53">
        <v>7.0658682634730532E-2</v>
      </c>
      <c r="C53" s="75" t="s">
        <v>675</v>
      </c>
    </row>
    <row r="54" spans="2:3">
      <c r="B54">
        <v>9.4091903719912467E-2</v>
      </c>
      <c r="C54" s="75" t="s">
        <v>675</v>
      </c>
    </row>
    <row r="55" spans="2:3">
      <c r="B55">
        <v>3.6200935529794587E-2</v>
      </c>
      <c r="C55" s="75" t="s">
        <v>675</v>
      </c>
    </row>
    <row r="56" spans="2:3">
      <c r="B56">
        <v>3.7355827164744365E-2</v>
      </c>
      <c r="C56" s="75" t="s">
        <v>675</v>
      </c>
    </row>
    <row r="57" spans="2:3">
      <c r="B57">
        <v>9.2194222495390291E-2</v>
      </c>
      <c r="C57" s="75" t="s">
        <v>675</v>
      </c>
    </row>
    <row r="58" spans="2:3">
      <c r="B58">
        <v>6.0479436991422914E-2</v>
      </c>
      <c r="C58" s="75" t="s">
        <v>675</v>
      </c>
    </row>
    <row r="59" spans="2:3">
      <c r="B59">
        <v>6779127.4100000001</v>
      </c>
      <c r="C59" s="75" t="s">
        <v>769</v>
      </c>
    </row>
    <row r="60" spans="2:3">
      <c r="B60">
        <v>9967991.7100000009</v>
      </c>
      <c r="C60" s="75" t="s">
        <v>769</v>
      </c>
    </row>
    <row r="61" spans="2:3">
      <c r="B61">
        <v>8299528.3899999997</v>
      </c>
      <c r="C61" s="75" t="s">
        <v>769</v>
      </c>
    </row>
    <row r="62" spans="2:3">
      <c r="B62">
        <v>7802965.0199999996</v>
      </c>
      <c r="C62" s="75" t="s">
        <v>769</v>
      </c>
    </row>
    <row r="63" spans="2:3">
      <c r="B63">
        <v>16323994.640000001</v>
      </c>
      <c r="C63" s="75" t="s">
        <v>769</v>
      </c>
    </row>
    <row r="64" spans="2:3">
      <c r="B64">
        <v>8638979.2400000002</v>
      </c>
      <c r="C64" s="75" t="s">
        <v>769</v>
      </c>
    </row>
    <row r="65" spans="2:3">
      <c r="B65">
        <v>13563853.77</v>
      </c>
      <c r="C65" s="75" t="s">
        <v>769</v>
      </c>
    </row>
    <row r="66" spans="2:3">
      <c r="B66">
        <v>10044414.779999999</v>
      </c>
      <c r="C66" s="75" t="s">
        <v>769</v>
      </c>
    </row>
    <row r="67" spans="2:3">
      <c r="B67">
        <v>16091773.699999999</v>
      </c>
      <c r="C67" s="75" t="s">
        <v>769</v>
      </c>
    </row>
    <row r="68" spans="2:3">
      <c r="B68">
        <v>0.01</v>
      </c>
      <c r="C68" s="75" t="s">
        <v>770</v>
      </c>
    </row>
    <row r="69" spans="2:3">
      <c r="B69">
        <v>0.02</v>
      </c>
      <c r="C69" s="75" t="s">
        <v>770</v>
      </c>
    </row>
    <row r="70" spans="2:3">
      <c r="B70">
        <v>0.02</v>
      </c>
      <c r="C70" s="75" t="s">
        <v>770</v>
      </c>
    </row>
    <row r="71" spans="2:3">
      <c r="B71">
        <v>0.01</v>
      </c>
      <c r="C71" s="75" t="s">
        <v>770</v>
      </c>
    </row>
    <row r="72" spans="2:3">
      <c r="B72">
        <v>0.02</v>
      </c>
      <c r="C72" s="75" t="s">
        <v>770</v>
      </c>
    </row>
    <row r="73" spans="2:3">
      <c r="B73">
        <v>0.01</v>
      </c>
      <c r="C73" s="75" t="s">
        <v>770</v>
      </c>
    </row>
    <row r="74" spans="2:3">
      <c r="B74">
        <v>0.01</v>
      </c>
      <c r="C74" s="75" t="s">
        <v>770</v>
      </c>
    </row>
    <row r="75" spans="2:3">
      <c r="B75">
        <v>0.01</v>
      </c>
      <c r="C75" s="75" t="s">
        <v>770</v>
      </c>
    </row>
    <row r="76" spans="2:3">
      <c r="B76">
        <v>0.04</v>
      </c>
      <c r="C76" s="75" t="s">
        <v>770</v>
      </c>
    </row>
  </sheetData>
  <mergeCells count="9">
    <mergeCell ref="AL1:AQ1"/>
    <mergeCell ref="AR1:AW1"/>
    <mergeCell ref="AX1:BC1"/>
    <mergeCell ref="B1:G1"/>
    <mergeCell ref="H1:M1"/>
    <mergeCell ref="N1:S1"/>
    <mergeCell ref="T1:Y1"/>
    <mergeCell ref="Z1:AE1"/>
    <mergeCell ref="AF1:A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290E-09A2-4DAF-9DB9-EE12A1B05AB0}">
  <dimension ref="A1:XFD71"/>
  <sheetViews>
    <sheetView topLeftCell="T10" workbookViewId="0">
      <selection activeCell="V17" sqref="V17"/>
    </sheetView>
  </sheetViews>
  <sheetFormatPr defaultRowHeight="15"/>
  <cols>
    <col min="2" max="2" width="12.28515625" customWidth="1"/>
  </cols>
  <sheetData>
    <row r="1" spans="1:55">
      <c r="A1" s="136" t="s">
        <v>649</v>
      </c>
      <c r="B1" s="150">
        <v>2013</v>
      </c>
      <c r="C1" s="150">
        <v>2013</v>
      </c>
      <c r="D1" s="150">
        <v>2013</v>
      </c>
      <c r="E1" s="150">
        <v>2013</v>
      </c>
      <c r="F1" s="150">
        <v>2013</v>
      </c>
      <c r="G1" s="150">
        <v>2013</v>
      </c>
      <c r="H1" s="150">
        <v>2014</v>
      </c>
      <c r="I1" s="150">
        <v>2014</v>
      </c>
      <c r="J1" s="150">
        <v>2014</v>
      </c>
      <c r="K1" s="150">
        <v>2014</v>
      </c>
      <c r="L1" s="150">
        <v>2014</v>
      </c>
      <c r="M1" s="150">
        <v>2014</v>
      </c>
      <c r="N1" s="150">
        <v>2015</v>
      </c>
      <c r="O1" s="150">
        <v>2015</v>
      </c>
      <c r="P1" s="150">
        <v>2015</v>
      </c>
      <c r="Q1" s="150">
        <v>2015</v>
      </c>
      <c r="R1" s="150">
        <v>2015</v>
      </c>
      <c r="S1" s="150">
        <v>2015</v>
      </c>
      <c r="T1" s="150">
        <v>2016</v>
      </c>
      <c r="U1" s="150">
        <v>2016</v>
      </c>
      <c r="V1" s="150">
        <v>2016</v>
      </c>
      <c r="W1" s="150">
        <v>2016</v>
      </c>
      <c r="X1" s="150">
        <v>2016</v>
      </c>
      <c r="Y1" s="150">
        <v>2016</v>
      </c>
      <c r="Z1" s="150">
        <v>2017</v>
      </c>
      <c r="AA1" s="150">
        <v>2017</v>
      </c>
      <c r="AB1" s="150">
        <v>2017</v>
      </c>
      <c r="AC1" s="150">
        <v>2017</v>
      </c>
      <c r="AD1" s="150">
        <v>2017</v>
      </c>
      <c r="AE1" s="150">
        <v>2017</v>
      </c>
      <c r="AF1" s="150">
        <v>2018</v>
      </c>
      <c r="AG1" s="150">
        <v>2018</v>
      </c>
      <c r="AH1" s="150">
        <v>2018</v>
      </c>
      <c r="AI1" s="150">
        <v>2018</v>
      </c>
      <c r="AJ1" s="150">
        <v>2018</v>
      </c>
      <c r="AK1" s="150">
        <v>2018</v>
      </c>
      <c r="AL1" s="150">
        <v>2019</v>
      </c>
      <c r="AM1" s="150">
        <v>2019</v>
      </c>
      <c r="AN1" s="150">
        <v>2019</v>
      </c>
      <c r="AO1" s="150">
        <v>2019</v>
      </c>
      <c r="AP1" s="150">
        <v>2019</v>
      </c>
      <c r="AQ1" s="150">
        <v>2019</v>
      </c>
      <c r="AR1" s="150">
        <v>2020</v>
      </c>
      <c r="AS1" s="150">
        <v>2020</v>
      </c>
      <c r="AT1" s="150">
        <v>2020</v>
      </c>
      <c r="AU1" s="150">
        <v>2020</v>
      </c>
      <c r="AV1" s="150">
        <v>2020</v>
      </c>
      <c r="AW1" s="150">
        <v>2020</v>
      </c>
      <c r="AX1" s="150">
        <v>2021</v>
      </c>
      <c r="AY1" s="150">
        <v>2021</v>
      </c>
      <c r="AZ1" s="150">
        <v>2021</v>
      </c>
      <c r="BA1" s="150">
        <v>2021</v>
      </c>
      <c r="BB1" s="150">
        <v>2021</v>
      </c>
      <c r="BC1" s="150">
        <v>2021</v>
      </c>
    </row>
    <row r="2" spans="1:55">
      <c r="A2" s="84" t="s">
        <v>712</v>
      </c>
      <c r="B2" s="84" t="s">
        <v>652</v>
      </c>
      <c r="C2" s="84" t="s">
        <v>671</v>
      </c>
      <c r="D2" s="84" t="s">
        <v>672</v>
      </c>
      <c r="E2" s="84" t="s">
        <v>673</v>
      </c>
      <c r="F2" s="84" t="s">
        <v>674</v>
      </c>
      <c r="G2" s="84" t="s">
        <v>675</v>
      </c>
      <c r="H2" s="84" t="s">
        <v>652</v>
      </c>
      <c r="I2" s="84" t="s">
        <v>671</v>
      </c>
      <c r="J2" s="84" t="s">
        <v>672</v>
      </c>
      <c r="K2" s="84" t="s">
        <v>673</v>
      </c>
      <c r="L2" s="84" t="s">
        <v>674</v>
      </c>
      <c r="M2" s="84" t="s">
        <v>675</v>
      </c>
      <c r="N2" s="84" t="s">
        <v>652</v>
      </c>
      <c r="O2" s="84" t="s">
        <v>671</v>
      </c>
      <c r="P2" s="84" t="s">
        <v>672</v>
      </c>
      <c r="Q2" s="84" t="s">
        <v>673</v>
      </c>
      <c r="R2" s="84" t="s">
        <v>674</v>
      </c>
      <c r="S2" s="84" t="s">
        <v>675</v>
      </c>
      <c r="T2" s="84" t="s">
        <v>652</v>
      </c>
      <c r="U2" s="84" t="s">
        <v>671</v>
      </c>
      <c r="V2" s="84" t="s">
        <v>672</v>
      </c>
      <c r="W2" s="84" t="s">
        <v>673</v>
      </c>
      <c r="X2" s="84" t="s">
        <v>674</v>
      </c>
      <c r="Y2" s="84" t="s">
        <v>675</v>
      </c>
      <c r="Z2" s="84" t="s">
        <v>652</v>
      </c>
      <c r="AA2" s="84" t="s">
        <v>671</v>
      </c>
      <c r="AB2" s="84" t="s">
        <v>672</v>
      </c>
      <c r="AC2" s="84" t="s">
        <v>673</v>
      </c>
      <c r="AD2" s="84" t="s">
        <v>674</v>
      </c>
      <c r="AE2" s="84" t="s">
        <v>675</v>
      </c>
      <c r="AF2" s="84" t="s">
        <v>652</v>
      </c>
      <c r="AG2" s="84" t="s">
        <v>671</v>
      </c>
      <c r="AH2" s="84" t="s">
        <v>672</v>
      </c>
      <c r="AI2" s="84" t="s">
        <v>673</v>
      </c>
      <c r="AJ2" s="84" t="s">
        <v>674</v>
      </c>
      <c r="AK2" s="84" t="s">
        <v>675</v>
      </c>
      <c r="AL2" s="84" t="s">
        <v>652</v>
      </c>
      <c r="AM2" s="84" t="s">
        <v>671</v>
      </c>
      <c r="AN2" s="84" t="s">
        <v>672</v>
      </c>
      <c r="AO2" s="84" t="s">
        <v>673</v>
      </c>
      <c r="AP2" s="84" t="s">
        <v>674</v>
      </c>
      <c r="AQ2" s="84" t="s">
        <v>675</v>
      </c>
      <c r="AR2" s="84" t="s">
        <v>652</v>
      </c>
      <c r="AS2" s="84" t="s">
        <v>671</v>
      </c>
      <c r="AT2" s="84" t="s">
        <v>672</v>
      </c>
      <c r="AU2" s="84" t="s">
        <v>673</v>
      </c>
      <c r="AV2" s="84" t="s">
        <v>674</v>
      </c>
      <c r="AW2" s="84" t="s">
        <v>675</v>
      </c>
      <c r="AX2" s="84" t="s">
        <v>652</v>
      </c>
      <c r="AY2" s="84" t="s">
        <v>671</v>
      </c>
      <c r="AZ2" s="84" t="s">
        <v>672</v>
      </c>
      <c r="BA2" s="84" t="s">
        <v>673</v>
      </c>
      <c r="BB2" s="84" t="s">
        <v>674</v>
      </c>
      <c r="BC2" s="84" t="s">
        <v>675</v>
      </c>
    </row>
    <row r="3" spans="1:55">
      <c r="A3" s="85" t="s">
        <v>680</v>
      </c>
      <c r="B3" s="87" t="s">
        <v>686</v>
      </c>
      <c r="C3" s="88" t="s">
        <v>686</v>
      </c>
      <c r="D3" s="87" t="s">
        <v>686</v>
      </c>
      <c r="E3" s="89" t="s">
        <v>686</v>
      </c>
      <c r="F3" s="87" t="s">
        <v>686</v>
      </c>
      <c r="G3" s="82"/>
      <c r="H3" s="87">
        <v>0</v>
      </c>
      <c r="I3" s="88">
        <v>0</v>
      </c>
      <c r="J3" s="87">
        <v>0</v>
      </c>
      <c r="K3" s="89">
        <v>0</v>
      </c>
      <c r="L3" s="87">
        <v>500</v>
      </c>
      <c r="M3" s="82">
        <v>4.5998160073597054E-3</v>
      </c>
      <c r="N3" s="87">
        <v>0</v>
      </c>
      <c r="O3" s="88">
        <v>0</v>
      </c>
      <c r="P3" s="87">
        <v>0</v>
      </c>
      <c r="Q3" s="89">
        <v>0</v>
      </c>
      <c r="R3" s="87">
        <v>100</v>
      </c>
      <c r="S3" s="82">
        <v>8.110300081103001E-4</v>
      </c>
      <c r="T3" s="87">
        <v>116241.93</v>
      </c>
      <c r="U3" s="88">
        <v>0.01</v>
      </c>
      <c r="V3" s="87">
        <v>1602971.1</v>
      </c>
      <c r="W3" s="89">
        <v>13.79</v>
      </c>
      <c r="X3" s="87">
        <v>1000</v>
      </c>
      <c r="Y3" s="82">
        <v>1.050420168067227E-2</v>
      </c>
      <c r="Z3" s="87">
        <v>9012.2999999999993</v>
      </c>
      <c r="AA3" s="88">
        <v>0</v>
      </c>
      <c r="AB3" s="87">
        <v>72432.600000000006</v>
      </c>
      <c r="AC3" s="89">
        <v>8.0399999999999991</v>
      </c>
      <c r="AD3" s="87">
        <v>700</v>
      </c>
      <c r="AE3" s="82">
        <v>6.7829457364341084E-3</v>
      </c>
      <c r="AF3" s="87">
        <v>17942.099999999999</v>
      </c>
      <c r="AG3" s="88">
        <v>0</v>
      </c>
      <c r="AH3" s="87">
        <v>182879.07</v>
      </c>
      <c r="AI3" s="89">
        <v>10.19</v>
      </c>
      <c r="AJ3" s="87">
        <v>1300</v>
      </c>
      <c r="AK3" s="82">
        <v>9.8634294385432468E-3</v>
      </c>
      <c r="AL3" s="87" t="s">
        <v>686</v>
      </c>
      <c r="AM3" s="88" t="s">
        <v>686</v>
      </c>
      <c r="AN3" s="87" t="s">
        <v>686</v>
      </c>
      <c r="AO3" s="89" t="s">
        <v>686</v>
      </c>
      <c r="AP3" s="87" t="s">
        <v>686</v>
      </c>
      <c r="AQ3" s="82"/>
      <c r="AR3" s="87"/>
      <c r="AS3" s="88"/>
      <c r="AT3" s="87"/>
      <c r="AU3" s="89"/>
      <c r="AV3" s="87"/>
      <c r="AW3" s="82"/>
      <c r="AX3" s="87"/>
      <c r="AY3" s="88"/>
      <c r="AZ3" s="87"/>
      <c r="BA3" s="89"/>
      <c r="BB3" s="87"/>
      <c r="BC3" s="82"/>
    </row>
    <row r="4" spans="1:55">
      <c r="A4" s="85" t="s">
        <v>582</v>
      </c>
      <c r="B4" s="87">
        <v>3354164.32</v>
      </c>
      <c r="C4" s="88">
        <v>0.3</v>
      </c>
      <c r="D4" s="87">
        <v>37216589.68</v>
      </c>
      <c r="E4" s="89">
        <v>11.1</v>
      </c>
      <c r="F4" s="87">
        <v>38500</v>
      </c>
      <c r="G4" s="82">
        <v>0.41353383458646614</v>
      </c>
      <c r="H4" s="87">
        <v>4069497.82</v>
      </c>
      <c r="I4" s="88">
        <v>0.32</v>
      </c>
      <c r="J4" s="87">
        <v>37580667.340000004</v>
      </c>
      <c r="K4" s="89">
        <v>9.23</v>
      </c>
      <c r="L4" s="87">
        <v>18500</v>
      </c>
      <c r="M4" s="82">
        <v>0.17019319227230911</v>
      </c>
      <c r="N4" s="87">
        <v>4506087.1100000003</v>
      </c>
      <c r="O4" s="88">
        <v>0.37</v>
      </c>
      <c r="P4" s="87">
        <v>45253024.130000003</v>
      </c>
      <c r="Q4" s="89">
        <v>10.039999999999999</v>
      </c>
      <c r="R4" s="87">
        <v>20900</v>
      </c>
      <c r="S4" s="82">
        <v>0.16950527169505272</v>
      </c>
      <c r="T4" s="87">
        <v>4797964.3899999997</v>
      </c>
      <c r="U4" s="88">
        <v>0.41</v>
      </c>
      <c r="V4" s="87">
        <v>54500341.039999999</v>
      </c>
      <c r="W4" s="89">
        <v>11.36</v>
      </c>
      <c r="X4" s="87">
        <v>22400</v>
      </c>
      <c r="Y4" s="82">
        <v>0.23529411764705882</v>
      </c>
      <c r="Z4" s="87">
        <v>4202955.08</v>
      </c>
      <c r="AA4" s="88">
        <v>0.34</v>
      </c>
      <c r="AB4" s="87">
        <v>48469477.780000001</v>
      </c>
      <c r="AC4" s="89">
        <v>11.53</v>
      </c>
      <c r="AD4" s="87">
        <v>19600</v>
      </c>
      <c r="AE4" s="82">
        <v>0.18992248062015504</v>
      </c>
      <c r="AF4" s="87">
        <v>5921164.0199999996</v>
      </c>
      <c r="AG4" s="88">
        <v>0.38</v>
      </c>
      <c r="AH4" s="87">
        <v>57502126.590000004</v>
      </c>
      <c r="AI4" s="89">
        <v>9.7100000000000009</v>
      </c>
      <c r="AJ4" s="87">
        <v>24400</v>
      </c>
      <c r="AK4" s="82">
        <v>0.18512898330804248</v>
      </c>
      <c r="AL4" s="87">
        <v>6215684.4699999997</v>
      </c>
      <c r="AM4" s="88">
        <v>0.41</v>
      </c>
      <c r="AN4" s="87">
        <v>78503979.209999993</v>
      </c>
      <c r="AO4" s="89">
        <v>12.63</v>
      </c>
      <c r="AP4" s="87">
        <v>25700</v>
      </c>
      <c r="AQ4" s="82">
        <v>0.18162544169611308</v>
      </c>
      <c r="AR4" s="87">
        <v>4936724.5599999996</v>
      </c>
      <c r="AS4" s="88">
        <v>0.42</v>
      </c>
      <c r="AT4" s="87">
        <v>72772659.310000002</v>
      </c>
      <c r="AU4" s="89">
        <v>14.74</v>
      </c>
      <c r="AV4" s="87">
        <v>18700</v>
      </c>
      <c r="AW4" s="82">
        <v>0.22209026128266032</v>
      </c>
      <c r="AX4" s="87">
        <v>7296705.1500000004</v>
      </c>
      <c r="AY4" s="88">
        <v>0.45</v>
      </c>
      <c r="AZ4" s="87">
        <v>112691180.66</v>
      </c>
      <c r="BA4" s="89">
        <v>15.44</v>
      </c>
      <c r="BB4" s="87">
        <v>37800</v>
      </c>
      <c r="BC4" s="82">
        <v>0.21105527638190955</v>
      </c>
    </row>
    <row r="5" spans="1:55">
      <c r="A5" s="85" t="s">
        <v>691</v>
      </c>
      <c r="B5" s="87">
        <v>1422282.66</v>
      </c>
      <c r="C5" s="88">
        <v>0.13</v>
      </c>
      <c r="D5" s="87">
        <v>8645799.4499999993</v>
      </c>
      <c r="E5" s="89">
        <v>6.08</v>
      </c>
      <c r="F5" s="87">
        <v>49000</v>
      </c>
      <c r="G5" s="82">
        <v>0.52631578947368418</v>
      </c>
      <c r="H5" s="87">
        <v>1550017.38</v>
      </c>
      <c r="I5" s="88">
        <v>0.12</v>
      </c>
      <c r="J5" s="87">
        <v>10587137.42</v>
      </c>
      <c r="K5" s="89">
        <v>6.83</v>
      </c>
      <c r="L5" s="87">
        <v>24400</v>
      </c>
      <c r="M5" s="82">
        <v>0.22447102115915363</v>
      </c>
      <c r="N5" s="87">
        <v>1700778</v>
      </c>
      <c r="O5" s="88">
        <v>0.14000000000000001</v>
      </c>
      <c r="P5" s="87">
        <v>10920071.640000001</v>
      </c>
      <c r="Q5" s="89">
        <v>6.42</v>
      </c>
      <c r="R5" s="87">
        <v>28700</v>
      </c>
      <c r="S5" s="82">
        <v>0.23276561232765614</v>
      </c>
      <c r="T5" s="87">
        <v>1708899.96</v>
      </c>
      <c r="U5" s="88">
        <v>0.15</v>
      </c>
      <c r="V5" s="87">
        <v>13376716.550000001</v>
      </c>
      <c r="W5" s="89">
        <v>7.83</v>
      </c>
      <c r="X5" s="87">
        <v>30000</v>
      </c>
      <c r="Y5" s="82">
        <v>0.31512605042016806</v>
      </c>
      <c r="Z5" s="87">
        <v>1862942.91</v>
      </c>
      <c r="AA5" s="88">
        <v>0.15</v>
      </c>
      <c r="AB5" s="87">
        <v>14243232.800000001</v>
      </c>
      <c r="AC5" s="89">
        <v>7.65</v>
      </c>
      <c r="AD5" s="87">
        <v>30200</v>
      </c>
      <c r="AE5" s="82">
        <v>0.2926356589147287</v>
      </c>
      <c r="AF5" s="87">
        <v>2590730.23</v>
      </c>
      <c r="AG5" s="88">
        <v>0.17</v>
      </c>
      <c r="AH5" s="87">
        <v>27678071.600000001</v>
      </c>
      <c r="AI5" s="89">
        <v>10.68</v>
      </c>
      <c r="AJ5" s="87">
        <v>41800</v>
      </c>
      <c r="AK5" s="82">
        <v>0.3171471927162367</v>
      </c>
      <c r="AL5" s="87">
        <v>2078768.72</v>
      </c>
      <c r="AM5" s="88">
        <v>0.14000000000000001</v>
      </c>
      <c r="AN5" s="87">
        <v>24285496.140000001</v>
      </c>
      <c r="AO5" s="89">
        <v>11.68</v>
      </c>
      <c r="AP5" s="87">
        <v>45100</v>
      </c>
      <c r="AQ5" s="82">
        <v>0.31872791519434629</v>
      </c>
      <c r="AR5" s="87">
        <v>812712.67</v>
      </c>
      <c r="AS5" s="88">
        <v>7.0000000000000007E-2</v>
      </c>
      <c r="AT5" s="87">
        <v>9056631.9100000001</v>
      </c>
      <c r="AU5" s="89">
        <v>11.14</v>
      </c>
      <c r="AV5" s="87">
        <v>24700</v>
      </c>
      <c r="AW5" s="82">
        <v>0.29334916864608074</v>
      </c>
      <c r="AX5" s="87">
        <v>1470636.96</v>
      </c>
      <c r="AY5" s="88">
        <v>0.09</v>
      </c>
      <c r="AZ5" s="87">
        <v>9418759.8300000001</v>
      </c>
      <c r="BA5" s="89">
        <v>6.4</v>
      </c>
      <c r="BB5" s="87">
        <v>41800</v>
      </c>
      <c r="BC5" s="82">
        <v>0.2333891680625349</v>
      </c>
    </row>
    <row r="6" spans="1:55">
      <c r="A6" s="85" t="s">
        <v>584</v>
      </c>
      <c r="B6" s="87">
        <v>5100047.3899999997</v>
      </c>
      <c r="C6" s="88">
        <v>0.46</v>
      </c>
      <c r="D6" s="87">
        <v>26753224.07</v>
      </c>
      <c r="E6" s="89">
        <v>5.25</v>
      </c>
      <c r="F6" s="87">
        <v>61600</v>
      </c>
      <c r="G6" s="82">
        <v>0.66165413533834583</v>
      </c>
      <c r="H6" s="87">
        <v>5983877.54</v>
      </c>
      <c r="I6" s="88">
        <v>0.48</v>
      </c>
      <c r="J6" s="87">
        <v>39030329.369999997</v>
      </c>
      <c r="K6" s="89">
        <v>6.52</v>
      </c>
      <c r="L6" s="87">
        <v>54900</v>
      </c>
      <c r="M6" s="82">
        <v>0.50505979760809572</v>
      </c>
      <c r="N6" s="87">
        <v>5155284.5599999996</v>
      </c>
      <c r="O6" s="88">
        <v>0.42</v>
      </c>
      <c r="P6" s="87">
        <v>37470039.340000004</v>
      </c>
      <c r="Q6" s="89">
        <v>7.27</v>
      </c>
      <c r="R6" s="87">
        <v>48700</v>
      </c>
      <c r="S6" s="82">
        <v>0.39497161394971614</v>
      </c>
      <c r="T6" s="87">
        <v>4796902.09</v>
      </c>
      <c r="U6" s="88">
        <v>0.41</v>
      </c>
      <c r="V6" s="87">
        <v>39337201.590000004</v>
      </c>
      <c r="W6" s="89">
        <v>8.1999999999999993</v>
      </c>
      <c r="X6" s="87">
        <v>49700</v>
      </c>
      <c r="Y6" s="82">
        <v>0.5220588235294118</v>
      </c>
      <c r="Z6" s="87">
        <v>5987453.25</v>
      </c>
      <c r="AA6" s="88">
        <v>0.48</v>
      </c>
      <c r="AB6" s="87">
        <v>43198229.340000004</v>
      </c>
      <c r="AC6" s="89">
        <v>7.21</v>
      </c>
      <c r="AD6" s="87">
        <v>58700</v>
      </c>
      <c r="AE6" s="82">
        <v>0.56879844961240311</v>
      </c>
      <c r="AF6" s="87">
        <v>6705631.0199999996</v>
      </c>
      <c r="AG6" s="88">
        <v>0.43</v>
      </c>
      <c r="AH6" s="87">
        <v>39881128.93</v>
      </c>
      <c r="AI6" s="89">
        <v>5.95</v>
      </c>
      <c r="AJ6" s="87">
        <v>71400</v>
      </c>
      <c r="AK6" s="82">
        <v>0.54172989377845215</v>
      </c>
      <c r="AL6" s="87">
        <v>7021945.4400000004</v>
      </c>
      <c r="AM6" s="88">
        <v>0.46</v>
      </c>
      <c r="AN6" s="87">
        <v>68967368.959999993</v>
      </c>
      <c r="AO6" s="89">
        <v>9.82</v>
      </c>
      <c r="AP6" s="87">
        <v>77000</v>
      </c>
      <c r="AQ6" s="82">
        <v>0.54416961130742048</v>
      </c>
      <c r="AR6" s="87">
        <v>5365420.88</v>
      </c>
      <c r="AS6" s="88">
        <v>0.46</v>
      </c>
      <c r="AT6" s="87">
        <v>62218151.299999997</v>
      </c>
      <c r="AU6" s="89">
        <v>11.6</v>
      </c>
      <c r="AV6" s="87">
        <v>54900</v>
      </c>
      <c r="AW6" s="82">
        <v>0.65201900237529686</v>
      </c>
      <c r="AX6" s="87">
        <v>6834252.5</v>
      </c>
      <c r="AY6" s="88">
        <v>0.42</v>
      </c>
      <c r="AZ6" s="87">
        <v>75900498.5</v>
      </c>
      <c r="BA6" s="89">
        <v>11.11</v>
      </c>
      <c r="BB6" s="87">
        <v>89700</v>
      </c>
      <c r="BC6" s="82">
        <v>0.50083752093802347</v>
      </c>
    </row>
    <row r="7" spans="1:55">
      <c r="A7" s="85" t="s">
        <v>696</v>
      </c>
      <c r="B7" s="87">
        <v>0</v>
      </c>
      <c r="C7" s="88">
        <v>0</v>
      </c>
      <c r="D7" s="87">
        <v>1038170.81</v>
      </c>
      <c r="E7" s="89">
        <v>0</v>
      </c>
      <c r="F7" s="87">
        <v>6900</v>
      </c>
      <c r="G7" s="82">
        <v>7.4113856068743281E-2</v>
      </c>
      <c r="H7" s="87">
        <v>1110.6300000000001</v>
      </c>
      <c r="I7" s="88">
        <v>0</v>
      </c>
      <c r="J7" s="87">
        <v>310038.37</v>
      </c>
      <c r="K7" s="89">
        <v>279.14999999999998</v>
      </c>
      <c r="L7" s="87">
        <v>2100</v>
      </c>
      <c r="M7" s="82">
        <v>1.9319227230910764E-2</v>
      </c>
      <c r="N7" s="87">
        <v>2658.8</v>
      </c>
      <c r="O7" s="88">
        <v>0</v>
      </c>
      <c r="P7" s="87">
        <v>96577.95</v>
      </c>
      <c r="Q7" s="89">
        <v>36.32</v>
      </c>
      <c r="R7" s="87">
        <v>600</v>
      </c>
      <c r="S7" s="82">
        <v>4.8661800486618006E-3</v>
      </c>
      <c r="T7" s="87">
        <v>-5910</v>
      </c>
      <c r="U7" s="88">
        <v>0</v>
      </c>
      <c r="V7" s="87">
        <v>586481.66</v>
      </c>
      <c r="W7" s="89">
        <v>-99.24</v>
      </c>
      <c r="X7" s="87">
        <v>1800</v>
      </c>
      <c r="Y7" s="82">
        <v>1.8907563025210083E-2</v>
      </c>
      <c r="Z7" s="87">
        <v>-84.55</v>
      </c>
      <c r="AA7" s="88">
        <v>0</v>
      </c>
      <c r="AB7" s="87">
        <v>1648302.92</v>
      </c>
      <c r="AC7" s="89">
        <v>-19494.919999999998</v>
      </c>
      <c r="AD7" s="87">
        <v>6600</v>
      </c>
      <c r="AE7" s="82">
        <v>6.3953488372093026E-2</v>
      </c>
      <c r="AF7" s="87">
        <v>-685.7</v>
      </c>
      <c r="AG7" s="88">
        <v>0</v>
      </c>
      <c r="AH7" s="87">
        <v>2105514.85</v>
      </c>
      <c r="AI7" s="89">
        <v>-3070.61</v>
      </c>
      <c r="AJ7" s="87">
        <v>7900</v>
      </c>
      <c r="AK7" s="82">
        <v>5.9939301972685891E-2</v>
      </c>
      <c r="AL7" s="87">
        <v>292.3</v>
      </c>
      <c r="AM7" s="88">
        <v>0</v>
      </c>
      <c r="AN7" s="87">
        <v>2149577.2200000002</v>
      </c>
      <c r="AO7" s="89">
        <v>7354.01</v>
      </c>
      <c r="AP7" s="87">
        <v>7600</v>
      </c>
      <c r="AQ7" s="82">
        <v>5.3710247349823319E-2</v>
      </c>
      <c r="AR7" s="87">
        <v>674.13</v>
      </c>
      <c r="AS7" s="88">
        <v>0</v>
      </c>
      <c r="AT7" s="87">
        <v>570276.64</v>
      </c>
      <c r="AU7" s="89">
        <v>845.94</v>
      </c>
      <c r="AV7" s="87">
        <v>3700</v>
      </c>
      <c r="AW7" s="82">
        <v>4.3942992874109264E-2</v>
      </c>
      <c r="AX7" s="87">
        <v>451.4</v>
      </c>
      <c r="AY7" s="88">
        <v>0</v>
      </c>
      <c r="AZ7" s="87">
        <v>681172.54</v>
      </c>
      <c r="BA7" s="89">
        <v>1509.02</v>
      </c>
      <c r="BB7" s="87">
        <v>7400</v>
      </c>
      <c r="BC7" s="82">
        <v>4.1317699609156898E-2</v>
      </c>
    </row>
    <row r="8" spans="1:55">
      <c r="A8" s="85" t="s">
        <v>700</v>
      </c>
      <c r="B8" s="87">
        <v>745135.79</v>
      </c>
      <c r="C8" s="88">
        <v>7.0000000000000007E-2</v>
      </c>
      <c r="D8" s="87">
        <v>4392653.33</v>
      </c>
      <c r="E8" s="89">
        <v>5.9</v>
      </c>
      <c r="F8" s="87">
        <v>9400</v>
      </c>
      <c r="G8" s="82">
        <v>0.10096670247046187</v>
      </c>
      <c r="H8" s="87">
        <v>201425.45</v>
      </c>
      <c r="I8" s="88">
        <v>0.02</v>
      </c>
      <c r="J8" s="87">
        <v>2882078.56</v>
      </c>
      <c r="K8" s="89">
        <v>14.31</v>
      </c>
      <c r="L8" s="87">
        <v>10200</v>
      </c>
      <c r="M8" s="82">
        <v>9.3836246550137989E-2</v>
      </c>
      <c r="N8" s="87">
        <v>152594.94</v>
      </c>
      <c r="O8" s="88">
        <v>0.01</v>
      </c>
      <c r="P8" s="87">
        <v>6348081.5499999998</v>
      </c>
      <c r="Q8" s="89">
        <v>41.6</v>
      </c>
      <c r="R8" s="87">
        <v>34800</v>
      </c>
      <c r="S8" s="82">
        <v>0.28223844282238442</v>
      </c>
      <c r="T8" s="87">
        <v>80957.88</v>
      </c>
      <c r="U8" s="88">
        <v>0.01</v>
      </c>
      <c r="V8" s="87">
        <v>546272.98</v>
      </c>
      <c r="W8" s="89">
        <v>6.75</v>
      </c>
      <c r="X8" s="87">
        <v>2700</v>
      </c>
      <c r="Y8" s="82">
        <v>2.8361344537815126E-2</v>
      </c>
      <c r="Z8" s="87">
        <v>98492.35</v>
      </c>
      <c r="AA8" s="88">
        <v>0.01</v>
      </c>
      <c r="AB8" s="87">
        <v>465348.41</v>
      </c>
      <c r="AC8" s="89">
        <v>4.72</v>
      </c>
      <c r="AD8" s="87">
        <v>1700</v>
      </c>
      <c r="AE8" s="82">
        <v>1.6472868217054265E-2</v>
      </c>
      <c r="AF8" s="87">
        <v>27685.57</v>
      </c>
      <c r="AG8" s="88">
        <v>0</v>
      </c>
      <c r="AH8" s="87">
        <v>2773495.83</v>
      </c>
      <c r="AI8" s="89">
        <v>100.18</v>
      </c>
      <c r="AJ8" s="87">
        <v>9600</v>
      </c>
      <c r="AK8" s="82">
        <v>7.2837632776934752E-2</v>
      </c>
      <c r="AL8" s="87">
        <v>26369.84</v>
      </c>
      <c r="AM8" s="88">
        <v>0</v>
      </c>
      <c r="AN8" s="87">
        <v>3352303.3</v>
      </c>
      <c r="AO8" s="89">
        <v>127.13</v>
      </c>
      <c r="AP8" s="87">
        <v>16900</v>
      </c>
      <c r="AQ8" s="82">
        <v>0.11943462897526502</v>
      </c>
      <c r="AR8" s="87">
        <v>86</v>
      </c>
      <c r="AS8" s="88">
        <v>0</v>
      </c>
      <c r="AT8" s="87">
        <v>1702876.45</v>
      </c>
      <c r="AU8" s="89">
        <v>19800.89</v>
      </c>
      <c r="AV8" s="87">
        <v>8400</v>
      </c>
      <c r="AW8" s="82">
        <v>9.9762470308788598E-2</v>
      </c>
      <c r="AX8" s="87">
        <v>128796</v>
      </c>
      <c r="AY8" s="88">
        <v>0.01</v>
      </c>
      <c r="AZ8" s="87">
        <v>7432147.1200000001</v>
      </c>
      <c r="BA8" s="89">
        <v>57.7</v>
      </c>
      <c r="BB8" s="87">
        <v>37300</v>
      </c>
      <c r="BC8" s="82">
        <v>0.20826353992183139</v>
      </c>
    </row>
    <row r="9" spans="1:55">
      <c r="A9" s="85" t="s">
        <v>713</v>
      </c>
      <c r="B9" s="87">
        <v>212345.79</v>
      </c>
      <c r="C9" s="88">
        <v>0.02</v>
      </c>
      <c r="D9" s="87">
        <v>546140.96</v>
      </c>
      <c r="E9" s="89">
        <v>2.57</v>
      </c>
      <c r="F9" s="87">
        <v>19800</v>
      </c>
      <c r="G9" s="82">
        <v>0.21267454350161116</v>
      </c>
      <c r="H9" s="87">
        <v>0</v>
      </c>
      <c r="I9" s="88">
        <v>0</v>
      </c>
      <c r="J9" s="87">
        <v>16031.66</v>
      </c>
      <c r="K9" s="89">
        <v>0</v>
      </c>
      <c r="L9" s="87">
        <v>700</v>
      </c>
      <c r="M9" s="82">
        <v>6.439742410303588E-3</v>
      </c>
      <c r="N9" s="87"/>
      <c r="O9" s="88"/>
      <c r="P9" s="87"/>
      <c r="Q9" s="89"/>
      <c r="R9" s="87"/>
      <c r="S9" s="82"/>
      <c r="T9" s="87">
        <v>0</v>
      </c>
      <c r="U9" s="88">
        <v>0</v>
      </c>
      <c r="V9" s="87">
        <v>55470.09</v>
      </c>
      <c r="W9" s="89">
        <v>0</v>
      </c>
      <c r="X9" s="87">
        <v>800</v>
      </c>
      <c r="Y9" s="82">
        <v>8.4033613445378148E-3</v>
      </c>
      <c r="Z9" s="87">
        <v>0</v>
      </c>
      <c r="AA9" s="88">
        <v>0</v>
      </c>
      <c r="AB9" s="87">
        <v>154025.44</v>
      </c>
      <c r="AC9" s="89">
        <v>0</v>
      </c>
      <c r="AD9" s="87">
        <v>4500</v>
      </c>
      <c r="AE9" s="82">
        <v>4.3604651162790699E-2</v>
      </c>
      <c r="AF9" s="87">
        <v>38764.239999999998</v>
      </c>
      <c r="AG9" s="88">
        <v>0</v>
      </c>
      <c r="AH9" s="87">
        <v>604736.32999999996</v>
      </c>
      <c r="AI9" s="89">
        <v>15.6</v>
      </c>
      <c r="AJ9" s="87">
        <v>6700</v>
      </c>
      <c r="AK9" s="82">
        <v>5.0834597875569043E-2</v>
      </c>
      <c r="AL9" s="87">
        <v>0</v>
      </c>
      <c r="AM9" s="88">
        <v>0</v>
      </c>
      <c r="AN9" s="87">
        <v>213053.08</v>
      </c>
      <c r="AO9" s="89">
        <v>0</v>
      </c>
      <c r="AP9" s="87">
        <v>7300</v>
      </c>
      <c r="AQ9" s="82">
        <v>5.1590106007067135E-2</v>
      </c>
      <c r="AR9" s="87">
        <v>5643</v>
      </c>
      <c r="AS9" s="88">
        <v>0</v>
      </c>
      <c r="AT9" s="87">
        <v>142522.35999999999</v>
      </c>
      <c r="AU9" s="89">
        <v>25.26</v>
      </c>
      <c r="AV9" s="87">
        <v>3100</v>
      </c>
      <c r="AW9" s="82">
        <v>3.6817102137767219E-2</v>
      </c>
      <c r="AX9" s="87">
        <v>0</v>
      </c>
      <c r="AY9" s="88">
        <v>0</v>
      </c>
      <c r="AZ9" s="87">
        <v>144173.79</v>
      </c>
      <c r="BA9" s="89">
        <v>0</v>
      </c>
      <c r="BB9" s="87">
        <v>4200</v>
      </c>
      <c r="BC9" s="82">
        <v>2.3450586264656615E-2</v>
      </c>
    </row>
    <row r="10" spans="1:55">
      <c r="A10" s="85" t="s">
        <v>703</v>
      </c>
      <c r="B10" s="87">
        <v>310099</v>
      </c>
      <c r="C10" s="88">
        <v>0.03</v>
      </c>
      <c r="D10" s="87">
        <v>1778140.09</v>
      </c>
      <c r="E10" s="89">
        <v>5.73</v>
      </c>
      <c r="F10" s="87">
        <v>2000</v>
      </c>
      <c r="G10" s="82">
        <v>2.1482277121374866E-2</v>
      </c>
      <c r="H10" s="87">
        <v>771854.27</v>
      </c>
      <c r="I10" s="88">
        <v>0.06</v>
      </c>
      <c r="J10" s="87">
        <v>5310307.88</v>
      </c>
      <c r="K10" s="89">
        <v>6.88</v>
      </c>
      <c r="L10" s="87">
        <v>40000</v>
      </c>
      <c r="M10" s="82">
        <v>0.36798528058877644</v>
      </c>
      <c r="N10" s="87">
        <v>810735.43</v>
      </c>
      <c r="O10" s="88">
        <v>7.0000000000000007E-2</v>
      </c>
      <c r="P10" s="87">
        <v>5273446.8</v>
      </c>
      <c r="Q10" s="89">
        <v>6.5</v>
      </c>
      <c r="R10" s="87">
        <v>32000</v>
      </c>
      <c r="S10" s="82">
        <v>0.25952960259529601</v>
      </c>
      <c r="T10" s="87">
        <v>276474.44</v>
      </c>
      <c r="U10" s="88">
        <v>0.02</v>
      </c>
      <c r="V10" s="87">
        <v>4121301.45</v>
      </c>
      <c r="W10" s="89">
        <v>14.91</v>
      </c>
      <c r="X10" s="87">
        <v>1300</v>
      </c>
      <c r="Y10" s="82">
        <v>1.365546218487395E-2</v>
      </c>
      <c r="Z10" s="87">
        <v>209009.11</v>
      </c>
      <c r="AA10" s="88">
        <v>0.02</v>
      </c>
      <c r="AB10" s="87">
        <v>2975651.1</v>
      </c>
      <c r="AC10" s="89">
        <v>14.24</v>
      </c>
      <c r="AD10" s="87">
        <v>1400</v>
      </c>
      <c r="AE10" s="82">
        <v>1.3565891472868217E-2</v>
      </c>
      <c r="AF10" s="87">
        <v>275541.40000000002</v>
      </c>
      <c r="AG10" s="88">
        <v>0.02</v>
      </c>
      <c r="AH10" s="87">
        <v>2107963.17</v>
      </c>
      <c r="AI10" s="89">
        <v>7.65</v>
      </c>
      <c r="AJ10" s="87">
        <v>1700</v>
      </c>
      <c r="AK10" s="82">
        <v>1.2898330804248861E-2</v>
      </c>
      <c r="AL10" s="87"/>
      <c r="AM10" s="88"/>
      <c r="AN10" s="87"/>
      <c r="AO10" s="89"/>
      <c r="AP10" s="87"/>
      <c r="AQ10" s="82"/>
      <c r="AR10" s="87">
        <v>43312.5</v>
      </c>
      <c r="AS10" s="88">
        <v>0</v>
      </c>
      <c r="AT10" s="87">
        <v>2945618.37</v>
      </c>
      <c r="AU10" s="89">
        <v>68.010000000000005</v>
      </c>
      <c r="AV10" s="87">
        <v>4500</v>
      </c>
      <c r="AW10" s="82">
        <v>5.3444180522565318E-2</v>
      </c>
      <c r="AX10" s="87">
        <v>85735.93</v>
      </c>
      <c r="AY10" s="88">
        <v>0.01</v>
      </c>
      <c r="AZ10" s="87">
        <v>2096605.46</v>
      </c>
      <c r="BA10" s="89">
        <v>24.45</v>
      </c>
      <c r="BB10" s="87">
        <v>9000</v>
      </c>
      <c r="BC10" s="82">
        <v>5.0251256281407038E-2</v>
      </c>
    </row>
    <row r="11" spans="1:55">
      <c r="A11" s="85" t="s">
        <v>704</v>
      </c>
      <c r="B11" s="87"/>
      <c r="C11" s="88"/>
      <c r="D11" s="87"/>
      <c r="E11" s="89"/>
      <c r="F11" s="87"/>
      <c r="G11" s="82"/>
      <c r="H11" s="87"/>
      <c r="I11" s="88"/>
      <c r="J11" s="87"/>
      <c r="K11" s="89"/>
      <c r="L11" s="87"/>
      <c r="M11" s="82"/>
      <c r="N11" s="87"/>
      <c r="O11" s="88"/>
      <c r="P11" s="87"/>
      <c r="Q11" s="89"/>
      <c r="R11" s="87"/>
      <c r="S11" s="82"/>
      <c r="T11" s="87"/>
      <c r="U11" s="88"/>
      <c r="V11" s="87"/>
      <c r="W11" s="89"/>
      <c r="X11" s="87"/>
      <c r="Y11" s="82"/>
      <c r="Z11" s="87"/>
      <c r="AA11" s="88"/>
      <c r="AB11" s="87"/>
      <c r="AC11" s="89"/>
      <c r="AD11" s="87"/>
      <c r="AE11" s="82"/>
      <c r="AF11" s="87">
        <v>16409.89</v>
      </c>
      <c r="AG11" s="88">
        <v>0</v>
      </c>
      <c r="AH11" s="87">
        <v>136106</v>
      </c>
      <c r="AI11" s="89">
        <v>8.2899999999999991</v>
      </c>
      <c r="AJ11" s="87">
        <v>200</v>
      </c>
      <c r="AK11" s="82">
        <v>1.5174506828528073E-3</v>
      </c>
      <c r="AL11" s="87"/>
      <c r="AM11" s="88"/>
      <c r="AN11" s="87"/>
      <c r="AO11" s="89"/>
      <c r="AP11" s="87"/>
      <c r="AQ11" s="82"/>
      <c r="AR11" s="87">
        <v>482106.6</v>
      </c>
      <c r="AS11" s="88">
        <v>0.04</v>
      </c>
      <c r="AT11" s="87">
        <v>4683594.7</v>
      </c>
      <c r="AU11" s="89">
        <v>9.7100000000000009</v>
      </c>
      <c r="AV11" s="87">
        <v>8500</v>
      </c>
      <c r="AW11" s="82">
        <v>0.10095011876484561</v>
      </c>
      <c r="AX11" s="87">
        <v>567632.4</v>
      </c>
      <c r="AY11" s="88">
        <v>0.03</v>
      </c>
      <c r="AZ11" s="87">
        <v>5537794.4500000002</v>
      </c>
      <c r="BA11" s="89">
        <v>9.76</v>
      </c>
      <c r="BB11" s="87">
        <v>10100</v>
      </c>
      <c r="BC11" s="82">
        <v>5.6393076493579004E-2</v>
      </c>
    </row>
    <row r="12" spans="1:55">
      <c r="A12" s="85" t="s">
        <v>714</v>
      </c>
      <c r="B12" s="87"/>
      <c r="C12" s="88"/>
      <c r="D12" s="87"/>
      <c r="E12" s="89"/>
      <c r="F12" s="87"/>
      <c r="G12" s="82"/>
      <c r="H12" s="87"/>
      <c r="I12" s="88"/>
      <c r="J12" s="87"/>
      <c r="K12" s="89"/>
      <c r="L12" s="87"/>
      <c r="M12" s="82"/>
      <c r="N12" s="87"/>
      <c r="O12" s="88"/>
      <c r="P12" s="87"/>
      <c r="Q12" s="89"/>
      <c r="R12" s="87"/>
      <c r="S12" s="82"/>
      <c r="T12" s="87"/>
      <c r="U12" s="88"/>
      <c r="V12" s="87"/>
      <c r="W12" s="89"/>
      <c r="X12" s="87"/>
      <c r="Y12" s="82"/>
      <c r="Z12" s="87"/>
      <c r="AA12" s="88"/>
      <c r="AB12" s="87"/>
      <c r="AC12" s="89"/>
      <c r="AD12" s="87"/>
      <c r="AE12" s="82"/>
      <c r="AF12" s="87"/>
      <c r="AG12" s="88"/>
      <c r="AH12" s="87"/>
      <c r="AI12" s="89"/>
      <c r="AJ12" s="87"/>
      <c r="AK12" s="82"/>
      <c r="AL12" s="87"/>
      <c r="AM12" s="88"/>
      <c r="AN12" s="87"/>
      <c r="AO12" s="89"/>
      <c r="AP12" s="87"/>
      <c r="AQ12" s="82"/>
      <c r="AR12" s="87"/>
      <c r="AS12" s="88"/>
      <c r="AT12" s="87"/>
      <c r="AU12" s="89"/>
      <c r="AV12" s="87"/>
      <c r="AW12" s="82"/>
      <c r="AX12" s="87" t="s">
        <v>686</v>
      </c>
      <c r="AY12" s="88" t="s">
        <v>686</v>
      </c>
      <c r="AZ12" s="87" t="s">
        <v>686</v>
      </c>
      <c r="BA12" s="89" t="s">
        <v>686</v>
      </c>
      <c r="BB12" s="87" t="s">
        <v>686</v>
      </c>
      <c r="BC12" s="82"/>
    </row>
    <row r="13" spans="1:55">
      <c r="A13" s="86" t="s">
        <v>38</v>
      </c>
      <c r="B13" s="90">
        <v>11144074.960000001</v>
      </c>
      <c r="C13" s="91">
        <v>1</v>
      </c>
      <c r="D13" s="90">
        <v>80373602.390000001</v>
      </c>
      <c r="E13" s="92">
        <v>7.21</v>
      </c>
      <c r="F13" s="90">
        <v>93100</v>
      </c>
      <c r="G13" s="83">
        <v>1</v>
      </c>
      <c r="H13" s="90">
        <v>12577783.09</v>
      </c>
      <c r="I13" s="91">
        <v>1</v>
      </c>
      <c r="J13" s="90">
        <v>95716590.599999994</v>
      </c>
      <c r="K13" s="92">
        <v>7.61</v>
      </c>
      <c r="L13" s="90">
        <v>108700</v>
      </c>
      <c r="M13" s="83">
        <v>1</v>
      </c>
      <c r="N13" s="90">
        <v>12328138.83</v>
      </c>
      <c r="O13" s="91">
        <v>1</v>
      </c>
      <c r="P13" s="90">
        <v>105361241.41</v>
      </c>
      <c r="Q13" s="92">
        <v>8.5500000000000007</v>
      </c>
      <c r="R13" s="90">
        <v>123300</v>
      </c>
      <c r="S13" s="83">
        <v>1</v>
      </c>
      <c r="T13" s="90">
        <v>11771530.689999999</v>
      </c>
      <c r="U13" s="91">
        <v>1</v>
      </c>
      <c r="V13" s="90">
        <v>114126756.45</v>
      </c>
      <c r="W13" s="92">
        <v>9.6999999999999993</v>
      </c>
      <c r="X13" s="90">
        <v>95200</v>
      </c>
      <c r="Y13" s="83">
        <v>1</v>
      </c>
      <c r="Z13" s="90">
        <v>12369780.470000001</v>
      </c>
      <c r="AA13" s="91">
        <v>1</v>
      </c>
      <c r="AB13" s="90">
        <v>111226700.39</v>
      </c>
      <c r="AC13" s="92">
        <v>8.99</v>
      </c>
      <c r="AD13" s="90">
        <v>103200</v>
      </c>
      <c r="AE13" s="83">
        <v>1</v>
      </c>
      <c r="AF13" s="90">
        <v>15593182.77</v>
      </c>
      <c r="AG13" s="91">
        <v>1</v>
      </c>
      <c r="AH13" s="90">
        <v>132972022.37</v>
      </c>
      <c r="AI13" s="92">
        <v>8.5299999999999994</v>
      </c>
      <c r="AJ13" s="90">
        <v>131800</v>
      </c>
      <c r="AK13" s="83">
        <v>1</v>
      </c>
      <c r="AL13" s="90">
        <v>15343060.779999999</v>
      </c>
      <c r="AM13" s="91">
        <v>1</v>
      </c>
      <c r="AN13" s="90">
        <v>177486263.31</v>
      </c>
      <c r="AO13" s="92">
        <v>11.57</v>
      </c>
      <c r="AP13" s="90">
        <v>141500</v>
      </c>
      <c r="AQ13" s="83">
        <v>1</v>
      </c>
      <c r="AR13" s="90">
        <v>11646680.33</v>
      </c>
      <c r="AS13" s="91">
        <v>1</v>
      </c>
      <c r="AT13" s="90">
        <v>154092331.03999999</v>
      </c>
      <c r="AU13" s="92">
        <v>13.23</v>
      </c>
      <c r="AV13" s="90">
        <v>84200</v>
      </c>
      <c r="AW13" s="83">
        <v>1</v>
      </c>
      <c r="AX13" s="90">
        <v>16386443.33</v>
      </c>
      <c r="AY13" s="91">
        <v>1</v>
      </c>
      <c r="AZ13" s="90">
        <v>213916832.34</v>
      </c>
      <c r="BA13" s="92">
        <v>13.05</v>
      </c>
      <c r="BB13" s="90">
        <v>179100</v>
      </c>
      <c r="BC13" s="83">
        <v>1</v>
      </c>
    </row>
    <row r="15" spans="1:55">
      <c r="A15" s="82" t="s">
        <v>710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</row>
    <row r="17" spans="2:22 16384:16384">
      <c r="B17" s="85" t="s">
        <v>582</v>
      </c>
      <c r="C17" s="84" t="s">
        <v>712</v>
      </c>
      <c r="U17">
        <f>2/3</f>
        <v>0.66666666666666663</v>
      </c>
      <c r="V17">
        <f>2/3</f>
        <v>0.66666666666666663</v>
      </c>
      <c r="XFD17">
        <f>2/3</f>
        <v>0.66666666666666663</v>
      </c>
    </row>
    <row r="18" spans="2:22 16384:16384">
      <c r="B18" s="87">
        <v>37216589.68</v>
      </c>
      <c r="C18" s="84" t="s">
        <v>672</v>
      </c>
      <c r="U18">
        <v>3.5</v>
      </c>
      <c r="V18">
        <v>10.5</v>
      </c>
    </row>
    <row r="19" spans="2:22 16384:16384">
      <c r="B19" s="87">
        <v>37580667.340000004</v>
      </c>
      <c r="C19" s="84" t="s">
        <v>672</v>
      </c>
      <c r="U19">
        <f>U17*U18</f>
        <v>2.333333333333333</v>
      </c>
      <c r="V19">
        <f>V17*V18</f>
        <v>7</v>
      </c>
    </row>
    <row r="20" spans="2:22 16384:16384">
      <c r="B20" s="87">
        <v>45253024.130000003</v>
      </c>
      <c r="C20" s="84" t="s">
        <v>672</v>
      </c>
    </row>
    <row r="21" spans="2:22 16384:16384">
      <c r="B21" s="87">
        <v>54500341.039999999</v>
      </c>
      <c r="C21" s="84" t="s">
        <v>672</v>
      </c>
    </row>
    <row r="22" spans="2:22 16384:16384">
      <c r="B22" s="87">
        <v>48469477.780000001</v>
      </c>
      <c r="C22" s="84" t="s">
        <v>672</v>
      </c>
    </row>
    <row r="23" spans="2:22 16384:16384">
      <c r="B23" s="87">
        <v>57502126.590000004</v>
      </c>
      <c r="C23" s="84" t="s">
        <v>672</v>
      </c>
    </row>
    <row r="24" spans="2:22 16384:16384">
      <c r="B24" s="87">
        <v>78503979.209999993</v>
      </c>
      <c r="C24" s="84" t="s">
        <v>672</v>
      </c>
    </row>
    <row r="25" spans="2:22 16384:16384">
      <c r="B25" s="87">
        <v>72772659.310000002</v>
      </c>
      <c r="C25" s="84" t="s">
        <v>672</v>
      </c>
    </row>
    <row r="26" spans="2:22 16384:16384">
      <c r="B26" s="87">
        <v>112691180.66</v>
      </c>
      <c r="C26" s="84" t="s">
        <v>672</v>
      </c>
    </row>
    <row r="27" spans="2:22 16384:16384">
      <c r="B27" s="89">
        <v>11.1</v>
      </c>
      <c r="C27" s="84" t="s">
        <v>673</v>
      </c>
    </row>
    <row r="28" spans="2:22 16384:16384">
      <c r="B28" s="89">
        <v>9.23</v>
      </c>
      <c r="C28" s="84" t="s">
        <v>673</v>
      </c>
    </row>
    <row r="29" spans="2:22 16384:16384">
      <c r="B29" s="89">
        <v>10.039999999999999</v>
      </c>
      <c r="C29" s="84" t="s">
        <v>673</v>
      </c>
    </row>
    <row r="30" spans="2:22 16384:16384">
      <c r="B30" s="89">
        <v>11.36</v>
      </c>
      <c r="C30" s="84" t="s">
        <v>673</v>
      </c>
    </row>
    <row r="31" spans="2:22 16384:16384">
      <c r="B31" s="89">
        <v>11.53</v>
      </c>
      <c r="C31" s="84" t="s">
        <v>673</v>
      </c>
    </row>
    <row r="32" spans="2:22 16384:16384">
      <c r="B32" s="89">
        <v>9.7100000000000009</v>
      </c>
      <c r="C32" s="84" t="s">
        <v>673</v>
      </c>
    </row>
    <row r="33" spans="2:3">
      <c r="B33" s="89">
        <v>12.63</v>
      </c>
      <c r="C33" s="84" t="s">
        <v>673</v>
      </c>
    </row>
    <row r="34" spans="2:3">
      <c r="B34" s="89">
        <v>14.74</v>
      </c>
      <c r="C34" s="84" t="s">
        <v>673</v>
      </c>
    </row>
    <row r="35" spans="2:3">
      <c r="B35" s="89">
        <v>15.44</v>
      </c>
      <c r="C35" s="84" t="s">
        <v>673</v>
      </c>
    </row>
    <row r="36" spans="2:3">
      <c r="B36" s="87">
        <v>38500</v>
      </c>
      <c r="C36" s="84" t="s">
        <v>674</v>
      </c>
    </row>
    <row r="37" spans="2:3">
      <c r="B37" s="87">
        <v>18500</v>
      </c>
      <c r="C37" s="84" t="s">
        <v>674</v>
      </c>
    </row>
    <row r="38" spans="2:3">
      <c r="B38" s="87">
        <v>20900</v>
      </c>
      <c r="C38" s="84" t="s">
        <v>674</v>
      </c>
    </row>
    <row r="39" spans="2:3">
      <c r="B39" s="87">
        <v>22400</v>
      </c>
      <c r="C39" s="84" t="s">
        <v>674</v>
      </c>
    </row>
    <row r="40" spans="2:3">
      <c r="B40" s="87">
        <v>19600</v>
      </c>
      <c r="C40" s="84" t="s">
        <v>674</v>
      </c>
    </row>
    <row r="41" spans="2:3">
      <c r="B41" s="87">
        <v>24400</v>
      </c>
      <c r="C41" s="84" t="s">
        <v>674</v>
      </c>
    </row>
    <row r="42" spans="2:3">
      <c r="B42" s="87">
        <v>25700</v>
      </c>
      <c r="C42" s="84" t="s">
        <v>674</v>
      </c>
    </row>
    <row r="43" spans="2:3">
      <c r="B43" s="87">
        <v>18700</v>
      </c>
      <c r="C43" s="84" t="s">
        <v>674</v>
      </c>
    </row>
    <row r="44" spans="2:3">
      <c r="B44" s="87">
        <v>37800</v>
      </c>
      <c r="C44" s="84" t="s">
        <v>674</v>
      </c>
    </row>
    <row r="45" spans="2:3">
      <c r="B45" s="82">
        <v>0.41353383458646614</v>
      </c>
      <c r="C45" s="84" t="s">
        <v>675</v>
      </c>
    </row>
    <row r="46" spans="2:3">
      <c r="B46" s="82">
        <v>0.17019319227230911</v>
      </c>
      <c r="C46" s="84" t="s">
        <v>675</v>
      </c>
    </row>
    <row r="47" spans="2:3">
      <c r="B47" s="82">
        <v>0.16950527169505272</v>
      </c>
      <c r="C47" s="84" t="s">
        <v>675</v>
      </c>
    </row>
    <row r="48" spans="2:3">
      <c r="B48" s="82">
        <v>0.23529411764705882</v>
      </c>
      <c r="C48" s="84" t="s">
        <v>675</v>
      </c>
    </row>
    <row r="49" spans="2:3">
      <c r="B49" s="82">
        <v>0.18992248062015504</v>
      </c>
      <c r="C49" s="84" t="s">
        <v>675</v>
      </c>
    </row>
    <row r="50" spans="2:3">
      <c r="B50" s="82">
        <v>0.18512898330804248</v>
      </c>
      <c r="C50" s="84" t="s">
        <v>675</v>
      </c>
    </row>
    <row r="51" spans="2:3">
      <c r="B51" s="82">
        <v>0.18162544169611308</v>
      </c>
      <c r="C51" s="84" t="s">
        <v>675</v>
      </c>
    </row>
    <row r="52" spans="2:3">
      <c r="B52" s="82">
        <v>0.22209026128266032</v>
      </c>
      <c r="C52" s="84" t="s">
        <v>675</v>
      </c>
    </row>
    <row r="53" spans="2:3">
      <c r="B53" s="82">
        <v>0.21105527638190955</v>
      </c>
      <c r="C53" s="84" t="s">
        <v>675</v>
      </c>
    </row>
    <row r="54" spans="2:3">
      <c r="B54" s="87">
        <v>3354164.32</v>
      </c>
      <c r="C54" s="84" t="s">
        <v>652</v>
      </c>
    </row>
    <row r="55" spans="2:3">
      <c r="B55" s="87">
        <v>4069497.82</v>
      </c>
      <c r="C55" s="84" t="s">
        <v>652</v>
      </c>
    </row>
    <row r="56" spans="2:3">
      <c r="B56" s="87">
        <v>4506087.1100000003</v>
      </c>
      <c r="C56" s="84" t="s">
        <v>652</v>
      </c>
    </row>
    <row r="57" spans="2:3">
      <c r="B57" s="87">
        <v>4797964.3899999997</v>
      </c>
      <c r="C57" s="84" t="s">
        <v>652</v>
      </c>
    </row>
    <row r="58" spans="2:3">
      <c r="B58" s="87">
        <v>4202955.08</v>
      </c>
      <c r="C58" s="84" t="s">
        <v>652</v>
      </c>
    </row>
    <row r="59" spans="2:3">
      <c r="B59" s="87">
        <v>5921164.0199999996</v>
      </c>
      <c r="C59" s="84" t="s">
        <v>652</v>
      </c>
    </row>
    <row r="60" spans="2:3">
      <c r="B60" s="87">
        <v>6215684.4699999997</v>
      </c>
      <c r="C60" s="84" t="s">
        <v>652</v>
      </c>
    </row>
    <row r="61" spans="2:3">
      <c r="B61" s="87">
        <v>4936724.5599999996</v>
      </c>
      <c r="C61" s="84" t="s">
        <v>652</v>
      </c>
    </row>
    <row r="62" spans="2:3">
      <c r="B62" s="87">
        <v>7296705.1500000004</v>
      </c>
      <c r="C62" s="84" t="s">
        <v>652</v>
      </c>
    </row>
    <row r="63" spans="2:3">
      <c r="B63" s="88">
        <v>0.3</v>
      </c>
      <c r="C63" s="84" t="s">
        <v>671</v>
      </c>
    </row>
    <row r="64" spans="2:3">
      <c r="B64" s="88">
        <v>0.32</v>
      </c>
      <c r="C64" s="84" t="s">
        <v>671</v>
      </c>
    </row>
    <row r="65" spans="2:3">
      <c r="B65" s="88">
        <v>0.37</v>
      </c>
      <c r="C65" s="84" t="s">
        <v>671</v>
      </c>
    </row>
    <row r="66" spans="2:3">
      <c r="B66" s="88">
        <v>0.41</v>
      </c>
      <c r="C66" s="84" t="s">
        <v>671</v>
      </c>
    </row>
    <row r="67" spans="2:3">
      <c r="B67" s="88">
        <v>0.34</v>
      </c>
      <c r="C67" s="84" t="s">
        <v>671</v>
      </c>
    </row>
    <row r="68" spans="2:3">
      <c r="B68" s="88">
        <v>0.38</v>
      </c>
      <c r="C68" s="84" t="s">
        <v>671</v>
      </c>
    </row>
    <row r="69" spans="2:3">
      <c r="B69" s="88">
        <v>0.41</v>
      </c>
      <c r="C69" s="84" t="s">
        <v>671</v>
      </c>
    </row>
    <row r="70" spans="2:3">
      <c r="B70" s="88">
        <v>0.42</v>
      </c>
      <c r="C70" s="84" t="s">
        <v>671</v>
      </c>
    </row>
    <row r="71" spans="2:3">
      <c r="B71" s="88">
        <v>0.45</v>
      </c>
      <c r="C71" s="84" t="s">
        <v>671</v>
      </c>
    </row>
  </sheetData>
  <sortState xmlns:xlrd2="http://schemas.microsoft.com/office/spreadsheetml/2017/richdata2" ref="B18:C71">
    <sortCondition ref="C18:C71"/>
  </sortState>
  <mergeCells count="9">
    <mergeCell ref="AF1:AK1"/>
    <mergeCell ref="AL1:AQ1"/>
    <mergeCell ref="AR1:AW1"/>
    <mergeCell ref="AX1:BC1"/>
    <mergeCell ref="B1:G1"/>
    <mergeCell ref="H1:M1"/>
    <mergeCell ref="N1:S1"/>
    <mergeCell ref="T1:Y1"/>
    <mergeCell ref="Z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704C-5495-4684-9321-6085AC8137E7}">
  <dimension ref="A1:CR355"/>
  <sheetViews>
    <sheetView tabSelected="1" topLeftCell="A11" workbookViewId="0">
      <selection activeCell="N29" sqref="N29"/>
    </sheetView>
  </sheetViews>
  <sheetFormatPr defaultRowHeight="16.5" customHeight="1"/>
  <cols>
    <col min="1" max="1" width="38.5703125" customWidth="1"/>
    <col min="2" max="2" width="13.28515625" customWidth="1"/>
    <col min="3" max="3" width="14.42578125" customWidth="1"/>
    <col min="4" max="4" width="16.140625" customWidth="1"/>
    <col min="5" max="5" width="19.7109375" customWidth="1"/>
    <col min="6" max="6" width="25.7109375" customWidth="1"/>
    <col min="7" max="7" width="14.28515625" customWidth="1"/>
    <col min="8" max="8" width="15.42578125" customWidth="1"/>
    <col min="9" max="9" width="18" customWidth="1"/>
    <col min="10" max="10" width="18.140625" customWidth="1"/>
    <col min="11" max="11" width="13.85546875" customWidth="1"/>
    <col min="29" max="29" width="22.28515625" style="122" customWidth="1"/>
    <col min="30" max="30" width="30.140625" customWidth="1"/>
  </cols>
  <sheetData>
    <row r="1" spans="1:31" ht="16.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118"/>
      <c r="AD1" s="94"/>
      <c r="AE1" s="94"/>
    </row>
    <row r="2" spans="1:31" ht="16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118"/>
      <c r="AD2" s="94"/>
      <c r="AE2" s="94"/>
    </row>
    <row r="3" spans="1:31" ht="16.5" customHeight="1">
      <c r="A3" s="138" t="s">
        <v>2</v>
      </c>
      <c r="B3" s="138"/>
      <c r="C3" s="138"/>
      <c r="D3" s="138"/>
      <c r="E3" s="138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118"/>
      <c r="AD3" s="94">
        <v>840327583</v>
      </c>
      <c r="AE3" s="94"/>
    </row>
    <row r="4" spans="1:31" ht="16.5" customHeight="1">
      <c r="A4" s="133"/>
      <c r="B4" s="133"/>
      <c r="C4" s="133"/>
      <c r="D4" s="133"/>
      <c r="E4" s="13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 t="s">
        <v>3</v>
      </c>
      <c r="AC4" s="119" t="s">
        <v>4</v>
      </c>
      <c r="AD4" s="95" t="s">
        <v>5</v>
      </c>
      <c r="AE4" s="94"/>
    </row>
    <row r="5" spans="1:31" ht="16.5" customHeight="1">
      <c r="A5" s="133" t="s">
        <v>6</v>
      </c>
      <c r="B5" s="139" t="s">
        <v>7</v>
      </c>
      <c r="C5" s="139"/>
      <c r="D5" s="139"/>
      <c r="E5" s="139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 t="s">
        <v>8</v>
      </c>
      <c r="AC5" s="120" t="s">
        <v>9</v>
      </c>
      <c r="AD5" s="96">
        <v>144229461</v>
      </c>
      <c r="AE5" s="97">
        <v>0.17</v>
      </c>
    </row>
    <row r="6" spans="1:31" ht="16.5" customHeight="1">
      <c r="A6" s="98" t="s">
        <v>10</v>
      </c>
      <c r="B6" s="99" t="s">
        <v>11</v>
      </c>
      <c r="C6" s="99" t="s">
        <v>12</v>
      </c>
      <c r="D6" s="99" t="s">
        <v>13</v>
      </c>
      <c r="E6" s="99" t="s">
        <v>14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 t="s">
        <v>15</v>
      </c>
      <c r="AC6" s="121" t="s">
        <v>16</v>
      </c>
      <c r="AD6" s="100">
        <v>3950134</v>
      </c>
      <c r="AE6" s="97">
        <v>0.18</v>
      </c>
    </row>
    <row r="7" spans="1:31" ht="16.5" customHeight="1">
      <c r="A7" s="101" t="s">
        <v>17</v>
      </c>
      <c r="B7" s="102">
        <v>461837</v>
      </c>
      <c r="C7" s="102">
        <v>552628</v>
      </c>
      <c r="D7" s="102">
        <v>280229</v>
      </c>
      <c r="E7" s="102">
        <v>157754</v>
      </c>
      <c r="F7" s="103">
        <v>1452448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 t="s">
        <v>15</v>
      </c>
      <c r="AC7" s="121" t="s">
        <v>18</v>
      </c>
      <c r="AD7" s="100">
        <v>2429011</v>
      </c>
      <c r="AE7" s="97">
        <v>0.18</v>
      </c>
    </row>
    <row r="8" spans="1:31" ht="16.5" customHeight="1">
      <c r="A8" s="101" t="s">
        <v>19</v>
      </c>
      <c r="B8" s="102">
        <v>514149</v>
      </c>
      <c r="C8" s="102">
        <v>44865</v>
      </c>
      <c r="D8" s="102">
        <v>30944</v>
      </c>
      <c r="E8" s="102">
        <v>26847</v>
      </c>
      <c r="F8" s="132">
        <v>616805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 t="s">
        <v>20</v>
      </c>
      <c r="AC8" s="121" t="s">
        <v>21</v>
      </c>
      <c r="AD8" s="100">
        <v>11985644</v>
      </c>
      <c r="AE8" s="97">
        <v>0.19</v>
      </c>
    </row>
    <row r="9" spans="1:31" ht="16.5" customHeight="1">
      <c r="A9" s="101" t="s">
        <v>22</v>
      </c>
      <c r="B9" s="102">
        <v>169843</v>
      </c>
      <c r="C9" s="102">
        <v>29557</v>
      </c>
      <c r="D9" s="102">
        <v>20100</v>
      </c>
      <c r="E9" s="102">
        <v>22423</v>
      </c>
      <c r="F9" s="132">
        <v>241923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 t="s">
        <v>20</v>
      </c>
      <c r="AC9" s="121" t="s">
        <v>23</v>
      </c>
      <c r="AD9" s="100">
        <v>8159469</v>
      </c>
      <c r="AE9" s="97">
        <v>0.2</v>
      </c>
    </row>
    <row r="10" spans="1:31" ht="16.5" customHeight="1">
      <c r="A10" s="101" t="s">
        <v>24</v>
      </c>
      <c r="B10" s="102">
        <v>118207</v>
      </c>
      <c r="C10" s="102">
        <v>142055</v>
      </c>
      <c r="D10" s="102">
        <v>102030</v>
      </c>
      <c r="E10" s="102">
        <v>189435</v>
      </c>
      <c r="F10" s="103">
        <v>551727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 t="s">
        <v>20</v>
      </c>
      <c r="AC10" s="121" t="s">
        <v>25</v>
      </c>
      <c r="AD10" s="100">
        <v>7048134</v>
      </c>
      <c r="AE10" s="97">
        <v>0.21</v>
      </c>
    </row>
    <row r="11" spans="1:31" ht="16.5" customHeight="1">
      <c r="A11" s="104" t="s">
        <v>6</v>
      </c>
      <c r="B11" s="105">
        <v>1264036</v>
      </c>
      <c r="C11" s="105">
        <v>769105</v>
      </c>
      <c r="D11" s="105">
        <v>433303</v>
      </c>
      <c r="E11" s="105">
        <v>396459</v>
      </c>
      <c r="F11" s="103">
        <v>2862903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 t="s">
        <v>20</v>
      </c>
      <c r="AC11" s="121" t="s">
        <v>26</v>
      </c>
      <c r="AD11" s="100">
        <v>11967258</v>
      </c>
      <c r="AE11" s="97">
        <v>0.23</v>
      </c>
    </row>
    <row r="12" spans="1:31" ht="16.5" customHeight="1">
      <c r="A12" s="106" t="s">
        <v>17</v>
      </c>
      <c r="B12" s="107">
        <v>0.37</v>
      </c>
      <c r="C12" s="107">
        <v>0.72</v>
      </c>
      <c r="D12" s="107">
        <v>0.65</v>
      </c>
      <c r="E12" s="107">
        <v>0.4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 t="s">
        <v>20</v>
      </c>
      <c r="AC12" s="121" t="s">
        <v>27</v>
      </c>
      <c r="AD12" s="100">
        <v>26941130</v>
      </c>
      <c r="AE12" s="97">
        <v>0.26</v>
      </c>
    </row>
    <row r="13" spans="1:31" ht="16.5" customHeight="1">
      <c r="A13" s="101" t="s">
        <v>19</v>
      </c>
      <c r="B13" s="108">
        <v>0.41</v>
      </c>
      <c r="C13" s="108">
        <v>0.06</v>
      </c>
      <c r="D13" s="108">
        <v>7.0000000000000007E-2</v>
      </c>
      <c r="E13" s="108">
        <v>7.0000000000000007E-2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 t="s">
        <v>20</v>
      </c>
      <c r="AC13" s="121" t="s">
        <v>28</v>
      </c>
      <c r="AD13" s="100">
        <v>8086486</v>
      </c>
      <c r="AE13" s="97">
        <v>0.27</v>
      </c>
    </row>
    <row r="14" spans="1:31" ht="16.5" customHeight="1">
      <c r="A14" s="101" t="s">
        <v>22</v>
      </c>
      <c r="B14" s="108">
        <v>0.13</v>
      </c>
      <c r="C14" s="108">
        <v>0.04</v>
      </c>
      <c r="D14" s="108">
        <v>0.05</v>
      </c>
      <c r="E14" s="108">
        <v>0.06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 t="s">
        <v>20</v>
      </c>
      <c r="AC14" s="121" t="s">
        <v>29</v>
      </c>
      <c r="AD14" s="100">
        <v>9973114</v>
      </c>
      <c r="AE14" s="97">
        <v>0.28000000000000003</v>
      </c>
    </row>
    <row r="15" spans="1:31" ht="16.5" customHeight="1">
      <c r="A15" s="109" t="s">
        <v>24</v>
      </c>
      <c r="B15" s="108">
        <v>0.09</v>
      </c>
      <c r="C15" s="108">
        <v>0.18</v>
      </c>
      <c r="D15" s="108">
        <v>0.24</v>
      </c>
      <c r="E15" s="108">
        <v>0.48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 t="s">
        <v>20</v>
      </c>
      <c r="AC15" s="121" t="s">
        <v>30</v>
      </c>
      <c r="AD15" s="100">
        <v>6831276</v>
      </c>
      <c r="AE15" s="97">
        <v>0.28999999999999998</v>
      </c>
    </row>
    <row r="16" spans="1:31" ht="16.5" customHeight="1">
      <c r="A16" s="110" t="s">
        <v>31</v>
      </c>
      <c r="B16" s="108">
        <v>1</v>
      </c>
      <c r="C16" s="108">
        <v>1</v>
      </c>
      <c r="D16" s="108">
        <v>1</v>
      </c>
      <c r="E16" s="108">
        <v>1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 t="s">
        <v>20</v>
      </c>
      <c r="AC16" s="121" t="s">
        <v>32</v>
      </c>
      <c r="AD16" s="100">
        <v>17102806</v>
      </c>
      <c r="AE16" s="97">
        <v>0.31</v>
      </c>
    </row>
    <row r="17" spans="1:31" ht="16.5" customHeight="1">
      <c r="A17" s="94"/>
      <c r="B17" s="94"/>
      <c r="C17" s="94"/>
      <c r="D17" s="94"/>
      <c r="E17" s="94"/>
      <c r="F17" s="94"/>
      <c r="G17" s="94"/>
      <c r="H17" s="94"/>
      <c r="I17" s="103">
        <v>840327583</v>
      </c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 t="s">
        <v>15</v>
      </c>
      <c r="AC17" s="121" t="s">
        <v>33</v>
      </c>
      <c r="AD17" s="100">
        <v>4491007</v>
      </c>
      <c r="AE17" s="97">
        <v>0.31</v>
      </c>
    </row>
    <row r="18" spans="1:31" ht="16.5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 t="s">
        <v>20</v>
      </c>
      <c r="AC18" s="121" t="s">
        <v>34</v>
      </c>
      <c r="AD18" s="100">
        <v>18352718</v>
      </c>
      <c r="AE18" s="97">
        <v>0.34</v>
      </c>
    </row>
    <row r="19" spans="1:31" ht="16.5" customHeight="1">
      <c r="A19" s="138" t="s">
        <v>35</v>
      </c>
      <c r="B19" s="138"/>
      <c r="C19" s="138"/>
      <c r="D19" s="138"/>
      <c r="E19" s="138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 t="s">
        <v>36</v>
      </c>
      <c r="U19" s="111"/>
      <c r="V19" s="111"/>
      <c r="W19" s="111"/>
      <c r="X19" s="111"/>
      <c r="Y19" s="94"/>
      <c r="Z19" s="94"/>
      <c r="AA19" s="94"/>
      <c r="AB19" s="94" t="s">
        <v>20</v>
      </c>
      <c r="AC19" s="121" t="s">
        <v>37</v>
      </c>
      <c r="AD19" s="100">
        <v>17204382</v>
      </c>
      <c r="AE19" s="97">
        <v>0.36</v>
      </c>
    </row>
    <row r="20" spans="1:31" ht="16.5" customHeight="1">
      <c r="A20" s="98" t="s">
        <v>10</v>
      </c>
      <c r="B20" s="112" t="s">
        <v>11</v>
      </c>
      <c r="C20" s="112" t="s">
        <v>12</v>
      </c>
      <c r="D20" s="112" t="s">
        <v>13</v>
      </c>
      <c r="E20" s="112" t="s">
        <v>14</v>
      </c>
      <c r="F20" s="113" t="s">
        <v>38</v>
      </c>
      <c r="G20" s="94"/>
      <c r="H20" s="94"/>
      <c r="I20" s="98" t="s">
        <v>10</v>
      </c>
      <c r="J20" s="112" t="s">
        <v>11</v>
      </c>
      <c r="K20" s="112" t="s">
        <v>12</v>
      </c>
      <c r="L20" s="112" t="s">
        <v>13</v>
      </c>
      <c r="M20" s="112" t="s">
        <v>14</v>
      </c>
      <c r="N20" s="113" t="s">
        <v>38</v>
      </c>
      <c r="O20" s="94"/>
      <c r="P20" s="94"/>
      <c r="Q20" s="94"/>
      <c r="R20" s="94"/>
      <c r="S20" s="94"/>
      <c r="T20" s="94" t="s">
        <v>39</v>
      </c>
      <c r="U20" s="111"/>
      <c r="V20" s="111"/>
      <c r="W20" s="94"/>
      <c r="X20" s="94"/>
      <c r="Y20" s="94"/>
      <c r="Z20" s="94"/>
      <c r="AA20" s="94"/>
      <c r="AB20" s="94" t="s">
        <v>20</v>
      </c>
      <c r="AC20" s="121" t="s">
        <v>40</v>
      </c>
      <c r="AD20" s="100">
        <v>12960507</v>
      </c>
      <c r="AE20" s="97">
        <v>0.37</v>
      </c>
    </row>
    <row r="21" spans="1:31" ht="16.5" customHeight="1">
      <c r="A21" s="101" t="s">
        <v>17</v>
      </c>
      <c r="B21" s="102">
        <v>838812900</v>
      </c>
      <c r="C21" s="102">
        <v>925676633</v>
      </c>
      <c r="D21" s="102">
        <v>628665739</v>
      </c>
      <c r="E21" s="102">
        <v>434868137</v>
      </c>
      <c r="F21" s="103">
        <v>2828023409</v>
      </c>
      <c r="G21" s="94"/>
      <c r="H21" s="94"/>
      <c r="I21" s="101" t="s">
        <v>17</v>
      </c>
      <c r="J21" s="108">
        <f>B21/$F$25</f>
        <v>0.1933343299209821</v>
      </c>
      <c r="K21" s="108">
        <f>C21/$F$25</f>
        <v>0.21335517320318498</v>
      </c>
      <c r="L21" s="108">
        <f>D21/$F$25</f>
        <v>0.14489842656669208</v>
      </c>
      <c r="M21" s="108">
        <f>E21/$F$25</f>
        <v>0.10023086181779137</v>
      </c>
      <c r="N21" s="108">
        <f>F21/$F$25</f>
        <v>0.65181879150865052</v>
      </c>
      <c r="O21" s="94"/>
      <c r="P21" s="94"/>
      <c r="Q21" s="94"/>
      <c r="R21" s="94"/>
      <c r="S21" s="94"/>
      <c r="T21" s="94" t="s">
        <v>41</v>
      </c>
      <c r="U21" s="111"/>
      <c r="V21" s="111"/>
      <c r="W21" s="94"/>
      <c r="X21" s="94"/>
      <c r="Y21" s="94"/>
      <c r="Z21" s="94"/>
      <c r="AA21" s="94"/>
      <c r="AB21" s="94" t="s">
        <v>15</v>
      </c>
      <c r="AC21" s="121" t="s">
        <v>42</v>
      </c>
      <c r="AD21" s="100">
        <v>4790641</v>
      </c>
      <c r="AE21" s="97">
        <v>0.38</v>
      </c>
    </row>
    <row r="22" spans="1:31" ht="16.5" customHeight="1">
      <c r="A22" s="101" t="s">
        <v>19</v>
      </c>
      <c r="B22" s="102">
        <v>630342391</v>
      </c>
      <c r="C22" s="102">
        <v>52315724</v>
      </c>
      <c r="D22" s="102">
        <v>41440948</v>
      </c>
      <c r="E22" s="102">
        <v>44999931</v>
      </c>
      <c r="F22" s="103">
        <v>769098994</v>
      </c>
      <c r="G22" s="94"/>
      <c r="H22" s="94"/>
      <c r="I22" s="101" t="s">
        <v>19</v>
      </c>
      <c r="J22" s="108">
        <f t="shared" ref="J22:J25" si="0">B22/$F$25</f>
        <v>0.14528487077961569</v>
      </c>
      <c r="K22" s="108">
        <f t="shared" ref="K22:K25" si="1">C22/$F$25</f>
        <v>1.2058023241978088E-2</v>
      </c>
      <c r="L22" s="108">
        <f t="shared" ref="L22:L25" si="2">D22/$F$25</f>
        <v>9.5515435121112987E-3</v>
      </c>
      <c r="M22" s="108">
        <f t="shared" ref="M22:M25" si="3">E22/$F$25</f>
        <v>1.0371837994355391E-2</v>
      </c>
      <c r="N22" s="108">
        <f t="shared" ref="N22:N25" si="4">F22/$F$25</f>
        <v>0.17726627552806049</v>
      </c>
      <c r="O22" s="94"/>
      <c r="P22" s="94"/>
      <c r="Q22" s="94"/>
      <c r="R22" s="94"/>
      <c r="S22" s="94"/>
      <c r="T22" s="94" t="s">
        <v>43</v>
      </c>
      <c r="U22" s="111"/>
      <c r="V22" s="111"/>
      <c r="W22" s="94"/>
      <c r="X22" s="94"/>
      <c r="Y22" s="94"/>
      <c r="Z22" s="94"/>
      <c r="AA22" s="94"/>
      <c r="AB22" s="94" t="s">
        <v>20</v>
      </c>
      <c r="AC22" s="121" t="s">
        <v>44</v>
      </c>
      <c r="AD22" s="100">
        <v>25123840</v>
      </c>
      <c r="AE22" s="97">
        <v>0.41</v>
      </c>
    </row>
    <row r="23" spans="1:31" ht="16.5" customHeight="1">
      <c r="A23" s="101" t="s">
        <v>22</v>
      </c>
      <c r="B23" s="102">
        <v>133905274</v>
      </c>
      <c r="C23" s="102">
        <v>23764194</v>
      </c>
      <c r="D23" s="102">
        <v>23360132</v>
      </c>
      <c r="E23" s="102">
        <v>29256628</v>
      </c>
      <c r="F23" s="103">
        <v>210286228</v>
      </c>
      <c r="G23" s="94"/>
      <c r="H23" s="94"/>
      <c r="I23" s="101" t="s">
        <v>22</v>
      </c>
      <c r="J23" s="108">
        <f t="shared" si="0"/>
        <v>3.086324306847869E-2</v>
      </c>
      <c r="K23" s="108">
        <f t="shared" si="1"/>
        <v>5.4773055148558437E-3</v>
      </c>
      <c r="L23" s="108">
        <f t="shared" si="2"/>
        <v>5.3841750253074217E-3</v>
      </c>
      <c r="M23" s="108">
        <f t="shared" si="3"/>
        <v>6.7432326924483912E-3</v>
      </c>
      <c r="N23" s="108">
        <f t="shared" si="4"/>
        <v>4.8467956301090347E-2</v>
      </c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 t="s">
        <v>15</v>
      </c>
      <c r="AC23" s="121" t="s">
        <v>45</v>
      </c>
      <c r="AD23" s="100">
        <v>4560001</v>
      </c>
      <c r="AE23" s="97">
        <v>0.41</v>
      </c>
    </row>
    <row r="24" spans="1:31" ht="16.5" customHeight="1">
      <c r="A24" s="109" t="s">
        <v>24</v>
      </c>
      <c r="B24" s="114">
        <v>91507720</v>
      </c>
      <c r="C24" s="114">
        <v>117476202</v>
      </c>
      <c r="D24" s="114">
        <v>118519644</v>
      </c>
      <c r="E24" s="114">
        <v>203752852</v>
      </c>
      <c r="F24" s="103">
        <v>531256418</v>
      </c>
      <c r="G24" s="94"/>
      <c r="H24" s="94"/>
      <c r="I24" s="109" t="s">
        <v>24</v>
      </c>
      <c r="J24" s="108">
        <f t="shared" si="0"/>
        <v>2.1091215608149149E-2</v>
      </c>
      <c r="K24" s="108">
        <f t="shared" si="1"/>
        <v>2.7076577858223136E-2</v>
      </c>
      <c r="L24" s="108">
        <f t="shared" si="2"/>
        <v>2.7317076257665263E-2</v>
      </c>
      <c r="M24" s="108">
        <f t="shared" si="3"/>
        <v>4.6962106938161108E-2</v>
      </c>
      <c r="N24" s="108">
        <f t="shared" si="4"/>
        <v>0.12244697666219866</v>
      </c>
      <c r="O24" s="94"/>
      <c r="P24" s="94"/>
      <c r="Q24" s="94"/>
      <c r="R24" s="94"/>
      <c r="S24" s="94"/>
      <c r="T24" s="94">
        <v>90</v>
      </c>
      <c r="U24" s="94">
        <v>100</v>
      </c>
      <c r="V24" s="115">
        <v>9000</v>
      </c>
      <c r="W24" s="94">
        <v>0.95</v>
      </c>
      <c r="X24" s="115">
        <v>8550</v>
      </c>
      <c r="Y24" s="94"/>
      <c r="Z24" s="94"/>
      <c r="AA24" s="94"/>
      <c r="AB24" s="94" t="s">
        <v>20</v>
      </c>
      <c r="AC24" s="121" t="s">
        <v>46</v>
      </c>
      <c r="AD24" s="100">
        <v>7712297</v>
      </c>
      <c r="AE24" s="97">
        <v>0.42</v>
      </c>
    </row>
    <row r="25" spans="1:31" ht="16.5" customHeight="1">
      <c r="A25" s="116" t="s">
        <v>6</v>
      </c>
      <c r="B25" s="117">
        <v>1694568285</v>
      </c>
      <c r="C25" s="117">
        <v>1119232753</v>
      </c>
      <c r="D25" s="117">
        <v>811986463</v>
      </c>
      <c r="E25" s="117">
        <v>712877548</v>
      </c>
      <c r="F25" s="103">
        <v>4338665049</v>
      </c>
      <c r="G25" s="94"/>
      <c r="H25" s="94"/>
      <c r="I25" s="116" t="s">
        <v>31</v>
      </c>
      <c r="J25" s="108">
        <f t="shared" si="0"/>
        <v>0.39057365937722566</v>
      </c>
      <c r="K25" s="108">
        <f t="shared" si="1"/>
        <v>0.25796707981824202</v>
      </c>
      <c r="L25" s="108">
        <f t="shared" si="2"/>
        <v>0.18715122136177606</v>
      </c>
      <c r="M25" s="108">
        <f t="shared" si="3"/>
        <v>0.16430803944275627</v>
      </c>
      <c r="N25" s="108">
        <f t="shared" si="4"/>
        <v>1</v>
      </c>
      <c r="O25" s="94"/>
      <c r="P25" s="94"/>
      <c r="R25" s="94"/>
      <c r="S25" s="94"/>
      <c r="T25" s="94">
        <v>10</v>
      </c>
      <c r="U25" s="94">
        <v>200</v>
      </c>
      <c r="V25" s="115">
        <v>2000</v>
      </c>
      <c r="W25" s="94">
        <v>0.7</v>
      </c>
      <c r="X25" s="115">
        <v>1400</v>
      </c>
      <c r="Y25" s="94"/>
      <c r="Z25" s="94"/>
      <c r="AA25" s="94"/>
      <c r="AB25" s="94" t="s">
        <v>20</v>
      </c>
      <c r="AC25" s="121" t="s">
        <v>47</v>
      </c>
      <c r="AD25" s="100">
        <v>12472717</v>
      </c>
      <c r="AE25" s="97">
        <v>0.44</v>
      </c>
    </row>
    <row r="26" spans="1:31" ht="16.5" customHeight="1">
      <c r="A26" s="101" t="s">
        <v>17</v>
      </c>
      <c r="B26" s="108">
        <v>0.5</v>
      </c>
      <c r="C26" s="108">
        <v>0.83</v>
      </c>
      <c r="D26" s="108">
        <v>0.77</v>
      </c>
      <c r="E26" s="108">
        <v>0.61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115">
        <v>11000</v>
      </c>
      <c r="W26" s="94">
        <v>0.90454500000000004</v>
      </c>
      <c r="X26" s="115">
        <v>9950</v>
      </c>
      <c r="Y26" s="94"/>
      <c r="Z26" s="94"/>
      <c r="AA26" s="94"/>
      <c r="AB26" s="94" t="s">
        <v>20</v>
      </c>
      <c r="AC26" s="121" t="s">
        <v>48</v>
      </c>
      <c r="AD26" s="100">
        <v>12710158</v>
      </c>
      <c r="AE26" s="97">
        <v>0.45</v>
      </c>
    </row>
    <row r="27" spans="1:31" ht="16.5" customHeight="1">
      <c r="A27" s="101" t="s">
        <v>19</v>
      </c>
      <c r="B27" s="108">
        <v>0.37</v>
      </c>
      <c r="C27" s="108">
        <v>0.05</v>
      </c>
      <c r="D27" s="108">
        <v>0.05</v>
      </c>
      <c r="E27" s="108">
        <v>0.06</v>
      </c>
      <c r="F27" s="94"/>
      <c r="G27" s="94"/>
      <c r="H27" s="94"/>
      <c r="I27" s="94"/>
      <c r="J27" s="94"/>
      <c r="K27" s="94"/>
      <c r="L27" s="94"/>
      <c r="M27" s="94"/>
      <c r="N27" s="137">
        <f>SUM(J22:K23)</f>
        <v>0.19368344260492829</v>
      </c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 t="s">
        <v>20</v>
      </c>
      <c r="AC27" s="121" t="s">
        <v>49</v>
      </c>
      <c r="AD27" s="100">
        <v>15910323</v>
      </c>
      <c r="AE27" s="97">
        <v>0.47</v>
      </c>
    </row>
    <row r="28" spans="1:31" ht="16.5" customHeight="1">
      <c r="A28" s="101" t="s">
        <v>22</v>
      </c>
      <c r="B28" s="108">
        <v>0.08</v>
      </c>
      <c r="C28" s="108">
        <v>0.02</v>
      </c>
      <c r="D28" s="108">
        <v>0.03</v>
      </c>
      <c r="E28" s="108">
        <v>0.04</v>
      </c>
      <c r="F28" s="94"/>
      <c r="G28" s="94"/>
      <c r="H28" s="94"/>
      <c r="I28" s="94"/>
      <c r="J28" s="94"/>
      <c r="K28" s="94"/>
      <c r="L28" s="94"/>
      <c r="M28" s="94"/>
      <c r="N28" s="94">
        <f>I57*N27</f>
        <v>0.14090053832369245</v>
      </c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 t="s">
        <v>20</v>
      </c>
      <c r="AC28" s="121" t="s">
        <v>50</v>
      </c>
      <c r="AD28" s="100">
        <v>22804214</v>
      </c>
      <c r="AE28" s="97">
        <v>0.5</v>
      </c>
    </row>
    <row r="29" spans="1:31" ht="16.5" customHeight="1">
      <c r="A29" s="109" t="s">
        <v>24</v>
      </c>
      <c r="B29" s="108">
        <v>0.05</v>
      </c>
      <c r="C29" s="108">
        <v>0.1</v>
      </c>
      <c r="D29" s="108">
        <v>0.15</v>
      </c>
      <c r="E29" s="108">
        <v>0.28999999999999998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 t="s">
        <v>20</v>
      </c>
      <c r="AC29" s="121" t="s">
        <v>51</v>
      </c>
      <c r="AD29" s="100">
        <v>7711087</v>
      </c>
      <c r="AE29" s="97">
        <v>0.51</v>
      </c>
    </row>
    <row r="30" spans="1:31" ht="16.5" customHeight="1">
      <c r="A30" s="110" t="s">
        <v>31</v>
      </c>
      <c r="B30" s="108">
        <v>1</v>
      </c>
      <c r="C30" s="108">
        <v>1</v>
      </c>
      <c r="D30" s="108">
        <v>1</v>
      </c>
      <c r="E30" s="108">
        <v>1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 t="s">
        <v>20</v>
      </c>
      <c r="AC30" s="121" t="s">
        <v>52</v>
      </c>
      <c r="AD30" s="100">
        <v>3447661</v>
      </c>
      <c r="AE30" s="97">
        <v>0.51</v>
      </c>
    </row>
    <row r="31" spans="1:31" ht="16.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 t="s">
        <v>20</v>
      </c>
      <c r="AC31" s="121" t="s">
        <v>53</v>
      </c>
      <c r="AD31" s="100">
        <v>35240060</v>
      </c>
      <c r="AE31" s="97">
        <v>0.55000000000000004</v>
      </c>
    </row>
    <row r="32" spans="1:31" ht="16.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121" t="s">
        <v>54</v>
      </c>
      <c r="AD32" s="100">
        <v>28367848</v>
      </c>
      <c r="AE32" s="97">
        <v>0.59</v>
      </c>
    </row>
    <row r="33" spans="1:96" ht="16.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121" t="s">
        <v>55</v>
      </c>
      <c r="AD33" s="100">
        <v>25483739</v>
      </c>
      <c r="AE33" s="97">
        <v>0.62</v>
      </c>
    </row>
    <row r="34" spans="1:96" ht="16.5" customHeight="1">
      <c r="A34" s="94">
        <v>5.2499999999999998E-2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121" t="s">
        <v>56</v>
      </c>
      <c r="AD34" s="100">
        <v>14449546</v>
      </c>
      <c r="AE34" s="97">
        <v>0.63</v>
      </c>
    </row>
    <row r="35" spans="1:96" ht="16.5" customHeight="1">
      <c r="A35" s="94" t="s">
        <v>57</v>
      </c>
      <c r="B35" s="131" t="s">
        <v>58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121" t="s">
        <v>59</v>
      </c>
      <c r="AD35" s="100">
        <v>13491420</v>
      </c>
      <c r="AE35" s="97">
        <v>0.65</v>
      </c>
    </row>
    <row r="36" spans="1:96" ht="16.5" customHeight="1">
      <c r="A36" s="94" t="s">
        <v>60</v>
      </c>
      <c r="B36" s="131" t="s">
        <v>61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121" t="s">
        <v>62</v>
      </c>
      <c r="AD36" s="100">
        <v>12005167</v>
      </c>
      <c r="AE36" s="97">
        <v>0.66</v>
      </c>
    </row>
    <row r="37" spans="1:96" ht="16.5" customHeight="1">
      <c r="A37" s="94" t="s">
        <v>63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121" t="s">
        <v>64</v>
      </c>
      <c r="AD37" s="100">
        <v>11491552</v>
      </c>
      <c r="AE37" s="97">
        <v>0.68</v>
      </c>
    </row>
    <row r="38" spans="1:96" ht="16.5" customHeight="1">
      <c r="A38" s="123" t="s">
        <v>65</v>
      </c>
      <c r="B38" s="94" t="s">
        <v>66</v>
      </c>
      <c r="C38" s="94" t="s">
        <v>67</v>
      </c>
      <c r="D38" s="94" t="s">
        <v>68</v>
      </c>
      <c r="E38" s="94" t="s">
        <v>69</v>
      </c>
      <c r="F38" s="94" t="s">
        <v>70</v>
      </c>
      <c r="G38" s="94" t="s">
        <v>71</v>
      </c>
      <c r="H38" s="94" t="s">
        <v>72</v>
      </c>
      <c r="I38" s="94" t="s">
        <v>73</v>
      </c>
      <c r="J38" s="94" t="s">
        <v>74</v>
      </c>
      <c r="K38" s="94" t="s">
        <v>75</v>
      </c>
      <c r="L38" s="94" t="s">
        <v>76</v>
      </c>
      <c r="M38" s="94" t="s">
        <v>77</v>
      </c>
      <c r="N38" s="94" t="s">
        <v>78</v>
      </c>
      <c r="O38" s="94" t="s">
        <v>79</v>
      </c>
      <c r="P38" s="94" t="s">
        <v>80</v>
      </c>
      <c r="Q38" s="94" t="s">
        <v>81</v>
      </c>
      <c r="R38" s="94" t="s">
        <v>82</v>
      </c>
      <c r="S38" s="94" t="s">
        <v>83</v>
      </c>
      <c r="T38" s="94" t="s">
        <v>84</v>
      </c>
      <c r="U38" s="94" t="s">
        <v>85</v>
      </c>
      <c r="V38" s="94" t="s">
        <v>86</v>
      </c>
      <c r="W38" s="94" t="s">
        <v>87</v>
      </c>
      <c r="X38" s="94" t="s">
        <v>88</v>
      </c>
      <c r="Y38" s="94" t="s">
        <v>89</v>
      </c>
      <c r="Z38" s="94" t="s">
        <v>90</v>
      </c>
      <c r="AA38" s="94" t="s">
        <v>91</v>
      </c>
      <c r="AB38" s="94" t="s">
        <v>92</v>
      </c>
      <c r="AC38" s="121" t="s">
        <v>93</v>
      </c>
      <c r="AD38" s="100" t="s">
        <v>94</v>
      </c>
      <c r="AE38" s="97" t="s">
        <v>95</v>
      </c>
      <c r="AF38" t="s">
        <v>96</v>
      </c>
      <c r="AG38" t="s">
        <v>97</v>
      </c>
      <c r="AH38" t="s">
        <v>98</v>
      </c>
      <c r="AI38" t="s">
        <v>99</v>
      </c>
      <c r="AJ38" t="s">
        <v>100</v>
      </c>
      <c r="AK38" t="s">
        <v>101</v>
      </c>
      <c r="AL38" t="s">
        <v>102</v>
      </c>
      <c r="AM38" t="s">
        <v>103</v>
      </c>
      <c r="AN38" t="s">
        <v>104</v>
      </c>
      <c r="AO38" t="s">
        <v>105</v>
      </c>
      <c r="AP38" t="s">
        <v>106</v>
      </c>
      <c r="AQ38" t="s">
        <v>107</v>
      </c>
      <c r="AR38" t="s">
        <v>108</v>
      </c>
      <c r="AS38" t="s">
        <v>109</v>
      </c>
      <c r="AT38" t="s">
        <v>110</v>
      </c>
      <c r="AU38" t="s">
        <v>111</v>
      </c>
      <c r="AV38" t="s">
        <v>112</v>
      </c>
      <c r="AW38" t="s">
        <v>113</v>
      </c>
      <c r="AX38" t="s">
        <v>114</v>
      </c>
      <c r="AY38" t="s">
        <v>115</v>
      </c>
      <c r="AZ38" t="s">
        <v>116</v>
      </c>
      <c r="BA38" t="s">
        <v>117</v>
      </c>
      <c r="BB38" t="s">
        <v>118</v>
      </c>
      <c r="BC38" t="s">
        <v>119</v>
      </c>
      <c r="BD38" t="s">
        <v>120</v>
      </c>
      <c r="BE38" t="s">
        <v>121</v>
      </c>
      <c r="BF38" t="s">
        <v>122</v>
      </c>
      <c r="BG38" t="s">
        <v>123</v>
      </c>
      <c r="BH38" t="s">
        <v>124</v>
      </c>
      <c r="BI38" t="s">
        <v>125</v>
      </c>
      <c r="BJ38" t="s">
        <v>126</v>
      </c>
      <c r="BK38" t="s">
        <v>127</v>
      </c>
      <c r="BL38" t="s">
        <v>128</v>
      </c>
      <c r="BM38" t="s">
        <v>129</v>
      </c>
      <c r="BN38" t="s">
        <v>130</v>
      </c>
      <c r="BO38" t="s">
        <v>131</v>
      </c>
      <c r="BP38" t="s">
        <v>132</v>
      </c>
      <c r="BQ38" t="s">
        <v>133</v>
      </c>
      <c r="BR38" t="s">
        <v>134</v>
      </c>
      <c r="BS38" t="s">
        <v>135</v>
      </c>
      <c r="BT38" t="s">
        <v>136</v>
      </c>
      <c r="BU38" t="s">
        <v>137</v>
      </c>
      <c r="BV38" t="s">
        <v>138</v>
      </c>
      <c r="BW38" t="s">
        <v>139</v>
      </c>
      <c r="BX38" t="s">
        <v>140</v>
      </c>
      <c r="BY38" t="s">
        <v>141</v>
      </c>
      <c r="BZ38" t="s">
        <v>142</v>
      </c>
      <c r="CA38" t="s">
        <v>143</v>
      </c>
      <c r="CB38" t="s">
        <v>144</v>
      </c>
      <c r="CC38" t="s">
        <v>145</v>
      </c>
      <c r="CD38" t="s">
        <v>146</v>
      </c>
      <c r="CE38" t="s">
        <v>147</v>
      </c>
      <c r="CF38" t="s">
        <v>148</v>
      </c>
      <c r="CG38" t="s">
        <v>149</v>
      </c>
      <c r="CH38" t="s">
        <v>150</v>
      </c>
      <c r="CI38" t="s">
        <v>151</v>
      </c>
      <c r="CJ38" t="s">
        <v>152</v>
      </c>
      <c r="CK38" t="s">
        <v>153</v>
      </c>
      <c r="CL38" t="s">
        <v>154</v>
      </c>
      <c r="CM38" t="s">
        <v>155</v>
      </c>
      <c r="CN38" t="s">
        <v>156</v>
      </c>
      <c r="CO38" t="s">
        <v>157</v>
      </c>
      <c r="CP38" t="s">
        <v>158</v>
      </c>
      <c r="CQ38" t="s">
        <v>159</v>
      </c>
      <c r="CR38" t="s">
        <v>160</v>
      </c>
    </row>
    <row r="39" spans="1:96" ht="16.5" customHeight="1">
      <c r="A39" s="123" t="s">
        <v>161</v>
      </c>
      <c r="B39" s="94">
        <v>2759018</v>
      </c>
      <c r="C39" s="94" t="s">
        <v>162</v>
      </c>
      <c r="D39" s="94">
        <v>9086</v>
      </c>
      <c r="E39" s="94" t="s">
        <v>162</v>
      </c>
      <c r="F39" s="94">
        <v>1742436</v>
      </c>
      <c r="G39" s="94" t="s">
        <v>162</v>
      </c>
      <c r="H39" s="94">
        <v>12565</v>
      </c>
      <c r="I39" s="94" t="s">
        <v>162</v>
      </c>
      <c r="J39" s="94">
        <v>1334594</v>
      </c>
      <c r="K39" s="94" t="s">
        <v>162</v>
      </c>
      <c r="L39" s="94">
        <v>10967</v>
      </c>
      <c r="M39" s="94" t="s">
        <v>162</v>
      </c>
      <c r="N39" s="94">
        <v>114851</v>
      </c>
      <c r="O39" s="94" t="s">
        <v>162</v>
      </c>
      <c r="P39" s="94">
        <v>4708</v>
      </c>
      <c r="Q39" s="94" t="s">
        <v>162</v>
      </c>
      <c r="R39" s="94">
        <v>108187</v>
      </c>
      <c r="S39" s="94" t="s">
        <v>162</v>
      </c>
      <c r="T39" s="94">
        <v>6180</v>
      </c>
      <c r="U39" s="94" t="s">
        <v>162</v>
      </c>
      <c r="V39" s="94">
        <v>63383</v>
      </c>
      <c r="W39" s="94" t="s">
        <v>162</v>
      </c>
      <c r="X39" s="94">
        <v>4518</v>
      </c>
      <c r="Y39" s="94" t="s">
        <v>162</v>
      </c>
      <c r="Z39" s="94">
        <v>29530</v>
      </c>
      <c r="AA39" s="94" t="s">
        <v>162</v>
      </c>
      <c r="AB39" s="94">
        <v>2676</v>
      </c>
      <c r="AC39" s="121" t="s">
        <v>162</v>
      </c>
      <c r="AD39" s="100">
        <v>19601</v>
      </c>
      <c r="AE39" s="97" t="s">
        <v>162</v>
      </c>
      <c r="AF39">
        <v>2080</v>
      </c>
      <c r="AG39" t="s">
        <v>162</v>
      </c>
      <c r="AH39">
        <v>27090</v>
      </c>
      <c r="AI39" t="s">
        <v>162</v>
      </c>
      <c r="AJ39">
        <v>2816</v>
      </c>
      <c r="AK39" t="s">
        <v>162</v>
      </c>
      <c r="AL39">
        <v>29628</v>
      </c>
      <c r="AM39" t="s">
        <v>162</v>
      </c>
      <c r="AN39">
        <v>2561</v>
      </c>
      <c r="AO39" t="s">
        <v>162</v>
      </c>
      <c r="AP39">
        <v>15433</v>
      </c>
      <c r="AQ39" t="s">
        <v>162</v>
      </c>
      <c r="AR39">
        <v>1974</v>
      </c>
      <c r="AS39" t="s">
        <v>162</v>
      </c>
      <c r="AT39">
        <v>139</v>
      </c>
      <c r="AU39" t="s">
        <v>162</v>
      </c>
      <c r="AV39">
        <v>181</v>
      </c>
      <c r="AW39" t="s">
        <v>162</v>
      </c>
      <c r="AX39">
        <v>1016582</v>
      </c>
      <c r="AY39" t="s">
        <v>162</v>
      </c>
      <c r="AZ39">
        <v>11698</v>
      </c>
      <c r="BA39" t="s">
        <v>162</v>
      </c>
      <c r="BB39">
        <v>95431</v>
      </c>
      <c r="BC39" t="s">
        <v>162</v>
      </c>
      <c r="BD39">
        <v>5796</v>
      </c>
      <c r="BE39" t="s">
        <v>162</v>
      </c>
      <c r="BF39">
        <v>56930</v>
      </c>
      <c r="BG39" t="s">
        <v>162</v>
      </c>
      <c r="BH39">
        <v>3936</v>
      </c>
      <c r="BI39" t="s">
        <v>162</v>
      </c>
      <c r="BJ39">
        <v>145518</v>
      </c>
      <c r="BK39" t="s">
        <v>162</v>
      </c>
      <c r="BL39">
        <v>5671</v>
      </c>
      <c r="BM39" t="s">
        <v>162</v>
      </c>
      <c r="BN39">
        <v>225392</v>
      </c>
      <c r="BO39" t="s">
        <v>162</v>
      </c>
      <c r="BP39">
        <v>8050</v>
      </c>
      <c r="BQ39" t="s">
        <v>162</v>
      </c>
      <c r="BR39">
        <v>127849</v>
      </c>
      <c r="BS39" t="s">
        <v>162</v>
      </c>
      <c r="BT39">
        <v>6698</v>
      </c>
      <c r="BU39" t="s">
        <v>162</v>
      </c>
      <c r="BV39">
        <v>90388</v>
      </c>
      <c r="BW39" t="s">
        <v>162</v>
      </c>
      <c r="BX39">
        <v>5244</v>
      </c>
      <c r="BY39" t="s">
        <v>162</v>
      </c>
      <c r="BZ39">
        <v>93056</v>
      </c>
      <c r="CA39" t="s">
        <v>162</v>
      </c>
      <c r="CB39">
        <v>5320</v>
      </c>
      <c r="CC39" t="s">
        <v>162</v>
      </c>
      <c r="CD39">
        <v>177412</v>
      </c>
      <c r="CE39" t="s">
        <v>162</v>
      </c>
      <c r="CF39">
        <v>6633</v>
      </c>
      <c r="CG39" t="s">
        <v>162</v>
      </c>
      <c r="CH39">
        <v>3698</v>
      </c>
      <c r="CI39" t="s">
        <v>162</v>
      </c>
      <c r="CJ39">
        <v>1097</v>
      </c>
      <c r="CK39" t="s">
        <v>162</v>
      </c>
      <c r="CL39">
        <v>908</v>
      </c>
      <c r="CM39" t="s">
        <v>162</v>
      </c>
      <c r="CN39">
        <v>603</v>
      </c>
      <c r="CO39" t="s">
        <v>162</v>
      </c>
      <c r="CP39" t="s">
        <v>163</v>
      </c>
      <c r="CQ39" t="s">
        <v>164</v>
      </c>
      <c r="CR39" t="s">
        <v>165</v>
      </c>
    </row>
    <row r="40" spans="1:96" ht="16.5" customHeight="1">
      <c r="A40" s="123" t="s">
        <v>65</v>
      </c>
      <c r="B40" s="123" t="s">
        <v>161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121" t="s">
        <v>166</v>
      </c>
      <c r="AD40" s="100">
        <v>6005107</v>
      </c>
      <c r="AE40" s="97">
        <v>0.71</v>
      </c>
    </row>
    <row r="41" spans="1:96" ht="16.5" customHeight="1">
      <c r="A41" s="94" t="s">
        <v>66</v>
      </c>
      <c r="B41" s="94">
        <v>2759018</v>
      </c>
      <c r="C41" s="94" t="b">
        <f>LEFT(A41,10)=D41</f>
        <v>1</v>
      </c>
      <c r="D41" s="94" t="s">
        <v>167</v>
      </c>
      <c r="E41" s="133" t="s">
        <v>168</v>
      </c>
      <c r="F41" s="94" t="s">
        <v>169</v>
      </c>
      <c r="G41" s="94" t="s">
        <v>170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121" t="s">
        <v>171</v>
      </c>
      <c r="AD41" s="100">
        <v>5451413</v>
      </c>
      <c r="AE41" s="97">
        <v>0.71</v>
      </c>
    </row>
    <row r="42" spans="1:96" ht="16.5" customHeight="1">
      <c r="A42" s="94" t="s">
        <v>70</v>
      </c>
      <c r="B42" s="94">
        <v>1742436</v>
      </c>
      <c r="C42" s="94" t="b">
        <f t="shared" ref="C42:C62" si="5">LEFT(A42,10)=D42</f>
        <v>1</v>
      </c>
      <c r="D42" s="94" t="s">
        <v>172</v>
      </c>
      <c r="E42" s="133" t="s">
        <v>173</v>
      </c>
      <c r="F42" s="94" t="s">
        <v>169</v>
      </c>
      <c r="G42" s="94" t="s">
        <v>170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121" t="s">
        <v>174</v>
      </c>
      <c r="AD42" s="100">
        <v>5122461</v>
      </c>
      <c r="AE42" s="97">
        <v>0.72</v>
      </c>
    </row>
    <row r="43" spans="1:96" ht="16.5" customHeight="1">
      <c r="A43" s="94" t="s">
        <v>74</v>
      </c>
      <c r="B43" s="94">
        <v>1334594</v>
      </c>
      <c r="C43" s="94" t="b">
        <f t="shared" si="5"/>
        <v>1</v>
      </c>
      <c r="D43" s="94" t="s">
        <v>175</v>
      </c>
      <c r="E43" s="94">
        <v>1</v>
      </c>
      <c r="F43" s="94" t="s">
        <v>176</v>
      </c>
      <c r="G43" s="94" t="s">
        <v>169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121" t="s">
        <v>177</v>
      </c>
      <c r="AD43" s="100">
        <v>5017871</v>
      </c>
      <c r="AE43" s="97">
        <v>0.73</v>
      </c>
    </row>
    <row r="44" spans="1:96" ht="16.5" customHeight="1">
      <c r="A44" s="94" t="s">
        <v>78</v>
      </c>
      <c r="B44" s="94">
        <v>114851</v>
      </c>
      <c r="C44" s="94" t="b">
        <f t="shared" si="5"/>
        <v>1</v>
      </c>
      <c r="D44" s="94" t="s">
        <v>178</v>
      </c>
      <c r="E44" s="94">
        <v>1</v>
      </c>
      <c r="F44" s="94" t="s">
        <v>179</v>
      </c>
      <c r="G44" s="94" t="s">
        <v>169</v>
      </c>
      <c r="H44" s="94"/>
      <c r="I44" s="94"/>
      <c r="J44" s="94" t="s">
        <v>180</v>
      </c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121" t="s">
        <v>181</v>
      </c>
      <c r="AD44" s="100">
        <v>4920149</v>
      </c>
      <c r="AE44" s="97">
        <v>0.73</v>
      </c>
    </row>
    <row r="45" spans="1:96" ht="16.5" customHeight="1">
      <c r="A45" s="94" t="s">
        <v>82</v>
      </c>
      <c r="B45" s="128">
        <v>108187</v>
      </c>
      <c r="C45" s="94" t="b">
        <f t="shared" si="5"/>
        <v>1</v>
      </c>
      <c r="D45" s="128" t="s">
        <v>182</v>
      </c>
      <c r="E45" s="128">
        <v>2</v>
      </c>
      <c r="F45" s="94" t="s">
        <v>169</v>
      </c>
      <c r="G45" s="94" t="s">
        <v>170</v>
      </c>
      <c r="H45" s="94"/>
      <c r="I45" s="128">
        <f>SUM(B45:B48)</f>
        <v>220701</v>
      </c>
      <c r="J45" s="94" t="s">
        <v>183</v>
      </c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121" t="s">
        <v>184</v>
      </c>
      <c r="AD45" s="100">
        <v>4779824</v>
      </c>
      <c r="AE45" s="97">
        <v>0.74</v>
      </c>
    </row>
    <row r="46" spans="1:96" ht="16.5" customHeight="1">
      <c r="A46" s="94" t="s">
        <v>86</v>
      </c>
      <c r="B46" s="128">
        <v>63383</v>
      </c>
      <c r="C46" s="94" t="b">
        <f t="shared" si="5"/>
        <v>1</v>
      </c>
      <c r="D46" s="128" t="s">
        <v>185</v>
      </c>
      <c r="E46" s="128" t="s">
        <v>186</v>
      </c>
      <c r="F46" s="94" t="s">
        <v>169</v>
      </c>
      <c r="G46" s="94" t="s">
        <v>170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121" t="s">
        <v>187</v>
      </c>
      <c r="AD46" s="100">
        <v>3941447</v>
      </c>
      <c r="AE46" s="97">
        <v>0.74</v>
      </c>
    </row>
    <row r="47" spans="1:96" ht="16.5" customHeight="1">
      <c r="A47" s="94" t="s">
        <v>90</v>
      </c>
      <c r="B47" s="128">
        <v>29530</v>
      </c>
      <c r="C47" s="94" t="b">
        <f t="shared" si="5"/>
        <v>1</v>
      </c>
      <c r="D47" s="128" t="s">
        <v>188</v>
      </c>
      <c r="E47" s="128" t="s">
        <v>189</v>
      </c>
      <c r="F47" s="94" t="s">
        <v>169</v>
      </c>
      <c r="G47" s="94" t="s">
        <v>170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121" t="s">
        <v>190</v>
      </c>
      <c r="AD47" s="100">
        <v>3729257</v>
      </c>
      <c r="AE47" s="97">
        <v>0.75</v>
      </c>
    </row>
    <row r="48" spans="1:96" ht="16.5" customHeight="1">
      <c r="A48" s="124" t="s">
        <v>94</v>
      </c>
      <c r="B48" s="129">
        <v>19601</v>
      </c>
      <c r="C48" s="94" t="b">
        <f t="shared" si="5"/>
        <v>1</v>
      </c>
      <c r="D48" s="128" t="s">
        <v>191</v>
      </c>
      <c r="E48" s="128" t="s">
        <v>192</v>
      </c>
      <c r="F48" s="94" t="s">
        <v>169</v>
      </c>
      <c r="G48" s="94" t="s">
        <v>170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121" t="s">
        <v>193</v>
      </c>
      <c r="AD48" s="100">
        <v>3569937</v>
      </c>
      <c r="AE48" s="97">
        <v>0.75</v>
      </c>
    </row>
    <row r="49" spans="1:31" ht="16.5" customHeight="1">
      <c r="A49" t="s">
        <v>98</v>
      </c>
      <c r="B49">
        <v>27090</v>
      </c>
      <c r="C49" s="94" t="b">
        <f t="shared" si="5"/>
        <v>1</v>
      </c>
      <c r="D49" s="94" t="s">
        <v>194</v>
      </c>
      <c r="E49" s="94" t="s">
        <v>195</v>
      </c>
      <c r="F49" s="94" t="s">
        <v>169</v>
      </c>
      <c r="G49" s="94" t="s">
        <v>170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121" t="s">
        <v>196</v>
      </c>
      <c r="AD49" s="100">
        <v>3535411</v>
      </c>
      <c r="AE49" s="97">
        <v>0.76</v>
      </c>
    </row>
    <row r="50" spans="1:31" ht="16.5" customHeight="1">
      <c r="A50" t="s">
        <v>102</v>
      </c>
      <c r="B50">
        <v>29628</v>
      </c>
      <c r="C50" s="94" t="b">
        <f t="shared" si="5"/>
        <v>1</v>
      </c>
      <c r="D50" s="94" t="s">
        <v>197</v>
      </c>
      <c r="E50" s="94" t="s">
        <v>198</v>
      </c>
      <c r="F50" s="94" t="s">
        <v>169</v>
      </c>
      <c r="G50" s="94" t="s">
        <v>170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121" t="s">
        <v>199</v>
      </c>
      <c r="AD50" s="100">
        <v>3444440</v>
      </c>
      <c r="AE50" s="97">
        <v>0.76</v>
      </c>
    </row>
    <row r="51" spans="1:31" ht="16.5" customHeight="1">
      <c r="A51" t="s">
        <v>106</v>
      </c>
      <c r="B51">
        <v>15433</v>
      </c>
      <c r="C51" s="94" t="b">
        <f t="shared" si="5"/>
        <v>1</v>
      </c>
      <c r="D51" s="94" t="s">
        <v>200</v>
      </c>
      <c r="E51" s="94" t="s">
        <v>201</v>
      </c>
      <c r="F51" s="94" t="s">
        <v>169</v>
      </c>
      <c r="G51" s="94" t="s">
        <v>170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121" t="s">
        <v>202</v>
      </c>
      <c r="AD51" s="100">
        <v>3300849</v>
      </c>
      <c r="AE51" s="97">
        <v>0.76</v>
      </c>
    </row>
    <row r="52" spans="1:31" ht="16.5" customHeight="1">
      <c r="A52" t="s">
        <v>110</v>
      </c>
      <c r="B52">
        <v>139</v>
      </c>
      <c r="C52" s="94" t="b">
        <f t="shared" si="5"/>
        <v>1</v>
      </c>
      <c r="D52" s="94" t="s">
        <v>203</v>
      </c>
      <c r="E52" s="94" t="s">
        <v>204</v>
      </c>
      <c r="F52" s="94" t="s">
        <v>205</v>
      </c>
      <c r="G52" s="94" t="s">
        <v>206</v>
      </c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121" t="s">
        <v>207</v>
      </c>
      <c r="AD52" s="100">
        <v>3245076</v>
      </c>
      <c r="AE52" s="97">
        <v>0.77</v>
      </c>
    </row>
    <row r="53" spans="1:31" ht="16.5" customHeight="1">
      <c r="A53" t="s">
        <v>114</v>
      </c>
      <c r="B53">
        <v>1016582</v>
      </c>
      <c r="C53" s="94" t="b">
        <f t="shared" si="5"/>
        <v>1</v>
      </c>
      <c r="D53" s="94" t="s">
        <v>208</v>
      </c>
      <c r="E53" s="133" t="s">
        <v>209</v>
      </c>
      <c r="F53" s="94" t="s">
        <v>169</v>
      </c>
      <c r="G53" s="94" t="s">
        <v>170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121" t="s">
        <v>210</v>
      </c>
      <c r="AD53" s="100">
        <v>3117807</v>
      </c>
      <c r="AE53" s="97">
        <v>0.77</v>
      </c>
    </row>
    <row r="54" spans="1:31" ht="16.5" customHeight="1">
      <c r="A54" t="s">
        <v>118</v>
      </c>
      <c r="B54">
        <v>95431</v>
      </c>
      <c r="C54" s="94" t="b">
        <f t="shared" si="5"/>
        <v>1</v>
      </c>
      <c r="D54" s="94" t="s">
        <v>211</v>
      </c>
      <c r="E54" s="94">
        <v>1</v>
      </c>
      <c r="F54" s="94" t="s">
        <v>176</v>
      </c>
      <c r="G54" s="94" t="s">
        <v>169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121" t="s">
        <v>212</v>
      </c>
      <c r="AD54" s="100">
        <v>3067594</v>
      </c>
      <c r="AE54" s="97">
        <v>0.78</v>
      </c>
    </row>
    <row r="55" spans="1:31" ht="16.5" customHeight="1">
      <c r="A55" t="s">
        <v>122</v>
      </c>
      <c r="B55">
        <v>56930</v>
      </c>
      <c r="C55" s="94" t="b">
        <f t="shared" si="5"/>
        <v>1</v>
      </c>
      <c r="D55" s="94" t="s">
        <v>213</v>
      </c>
      <c r="E55" s="94">
        <v>1</v>
      </c>
      <c r="F55" s="94" t="s">
        <v>179</v>
      </c>
      <c r="G55" s="94" t="s">
        <v>169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121" t="s">
        <v>214</v>
      </c>
      <c r="AD55" s="100">
        <v>3037513</v>
      </c>
      <c r="AE55" s="97">
        <v>0.78</v>
      </c>
    </row>
    <row r="56" spans="1:31" ht="16.5" customHeight="1">
      <c r="A56" t="s">
        <v>126</v>
      </c>
      <c r="B56" s="130">
        <v>145518</v>
      </c>
      <c r="C56" s="94" t="b">
        <f t="shared" si="5"/>
        <v>1</v>
      </c>
      <c r="D56" s="128" t="s">
        <v>215</v>
      </c>
      <c r="E56" s="128">
        <v>2</v>
      </c>
      <c r="F56" s="94" t="s">
        <v>169</v>
      </c>
      <c r="G56" s="94" t="s">
        <v>170</v>
      </c>
      <c r="H56" s="94"/>
      <c r="I56" s="128">
        <f>SUM(B56:B59)</f>
        <v>589147</v>
      </c>
      <c r="J56" s="94" t="s">
        <v>216</v>
      </c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121" t="s">
        <v>217</v>
      </c>
      <c r="AD56" s="100">
        <v>2988044</v>
      </c>
      <c r="AE56" s="97">
        <v>0.78</v>
      </c>
    </row>
    <row r="57" spans="1:31" ht="16.5" customHeight="1">
      <c r="A57" t="s">
        <v>130</v>
      </c>
      <c r="B57" s="130">
        <v>225392</v>
      </c>
      <c r="C57" s="94" t="b">
        <f t="shared" si="5"/>
        <v>1</v>
      </c>
      <c r="D57" s="128" t="s">
        <v>218</v>
      </c>
      <c r="E57" s="128" t="s">
        <v>186</v>
      </c>
      <c r="F57" s="94" t="s">
        <v>169</v>
      </c>
      <c r="G57" s="94" t="s">
        <v>170</v>
      </c>
      <c r="H57" s="94"/>
      <c r="I57" s="94">
        <f>I56/(I45+I56)</f>
        <v>0.72747848979067675</v>
      </c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121" t="s">
        <v>219</v>
      </c>
      <c r="AD57" s="100">
        <v>2910845</v>
      </c>
      <c r="AE57" s="97">
        <v>0.79</v>
      </c>
    </row>
    <row r="58" spans="1:31" ht="16.5" customHeight="1">
      <c r="A58" t="s">
        <v>134</v>
      </c>
      <c r="B58" s="130">
        <v>127849</v>
      </c>
      <c r="C58" s="94" t="b">
        <f t="shared" si="5"/>
        <v>1</v>
      </c>
      <c r="D58" s="128" t="s">
        <v>220</v>
      </c>
      <c r="E58" s="128" t="s">
        <v>189</v>
      </c>
      <c r="F58" s="94" t="s">
        <v>169</v>
      </c>
      <c r="G58" s="94" t="s">
        <v>170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121" t="s">
        <v>221</v>
      </c>
      <c r="AD58" s="100">
        <v>2883097</v>
      </c>
      <c r="AE58" s="97">
        <v>0.79</v>
      </c>
    </row>
    <row r="59" spans="1:31" ht="16.5" customHeight="1">
      <c r="A59" t="s">
        <v>138</v>
      </c>
      <c r="B59" s="130">
        <v>90388</v>
      </c>
      <c r="C59" s="94" t="b">
        <f t="shared" si="5"/>
        <v>1</v>
      </c>
      <c r="D59" s="128" t="s">
        <v>222</v>
      </c>
      <c r="E59" s="128" t="s">
        <v>192</v>
      </c>
      <c r="F59" s="94" t="s">
        <v>169</v>
      </c>
      <c r="G59" s="94" t="s">
        <v>170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121" t="s">
        <v>223</v>
      </c>
      <c r="AD59" s="100">
        <v>2852420</v>
      </c>
      <c r="AE59" s="97">
        <v>0.79</v>
      </c>
    </row>
    <row r="60" spans="1:31" ht="16.5" customHeight="1">
      <c r="A60" t="s">
        <v>142</v>
      </c>
      <c r="B60">
        <v>93056</v>
      </c>
      <c r="C60" s="94" t="b">
        <f t="shared" si="5"/>
        <v>1</v>
      </c>
      <c r="D60" s="94" t="s">
        <v>224</v>
      </c>
      <c r="E60" s="94" t="s">
        <v>195</v>
      </c>
      <c r="F60" s="94" t="s">
        <v>169</v>
      </c>
      <c r="G60" s="94" t="s">
        <v>170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121" t="s">
        <v>225</v>
      </c>
      <c r="AD60" s="100">
        <v>2779566</v>
      </c>
      <c r="AE60" s="97">
        <v>0.8</v>
      </c>
    </row>
    <row r="61" spans="1:31" ht="16.5" customHeight="1">
      <c r="A61" t="s">
        <v>146</v>
      </c>
      <c r="B61">
        <v>177412</v>
      </c>
      <c r="C61" s="94" t="b">
        <f t="shared" si="5"/>
        <v>1</v>
      </c>
      <c r="D61" s="94" t="s">
        <v>226</v>
      </c>
      <c r="E61" s="94" t="s">
        <v>198</v>
      </c>
      <c r="F61" s="94" t="s">
        <v>169</v>
      </c>
      <c r="G61" s="94" t="s">
        <v>170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121" t="s">
        <v>227</v>
      </c>
      <c r="AD61" s="100">
        <v>2644403</v>
      </c>
      <c r="AE61" s="97">
        <v>0.8</v>
      </c>
    </row>
    <row r="62" spans="1:31" ht="16.5" customHeight="1">
      <c r="A62" t="s">
        <v>150</v>
      </c>
      <c r="B62">
        <v>3698</v>
      </c>
      <c r="C62" s="94" t="b">
        <f t="shared" si="5"/>
        <v>1</v>
      </c>
      <c r="D62" s="94" t="s">
        <v>228</v>
      </c>
      <c r="E62" s="94" t="s">
        <v>201</v>
      </c>
      <c r="F62" s="94" t="s">
        <v>169</v>
      </c>
      <c r="G62" s="94" t="s">
        <v>170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121" t="s">
        <v>229</v>
      </c>
      <c r="AD62" s="100">
        <v>2530822</v>
      </c>
      <c r="AE62" s="94"/>
    </row>
    <row r="63" spans="1:31" ht="16.5" customHeight="1">
      <c r="A63" t="s">
        <v>154</v>
      </c>
      <c r="B63">
        <v>908</v>
      </c>
      <c r="C63" s="94" t="b">
        <f>LEFT(A63,10)=D63</f>
        <v>0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121" t="s">
        <v>230</v>
      </c>
      <c r="AD63" s="100">
        <v>2427046</v>
      </c>
      <c r="AE63" s="94"/>
    </row>
    <row r="64" spans="1:31" ht="16.5" customHeight="1">
      <c r="A64" t="s">
        <v>159</v>
      </c>
      <c r="B64" t="s">
        <v>164</v>
      </c>
      <c r="C64" s="94" t="b">
        <f>RIGHT(A64,1)="E"</f>
        <v>1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121" t="s">
        <v>231</v>
      </c>
      <c r="AD64" s="100">
        <v>2326554</v>
      </c>
      <c r="AE64" s="94"/>
    </row>
    <row r="65" spans="1:31" ht="16.5" customHeight="1">
      <c r="A65" s="94" t="s">
        <v>67</v>
      </c>
      <c r="B65" s="94" t="s">
        <v>162</v>
      </c>
      <c r="C65" s="94" t="b">
        <f>RIGHT(A65,1)="E"</f>
        <v>0</v>
      </c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121" t="s">
        <v>232</v>
      </c>
      <c r="AD65" s="100">
        <v>2199973</v>
      </c>
      <c r="AE65" s="94"/>
    </row>
    <row r="66" spans="1:31" ht="16.5" customHeight="1">
      <c r="A66" s="94" t="s">
        <v>68</v>
      </c>
      <c r="B66" s="94">
        <v>9086</v>
      </c>
      <c r="C66" s="94" t="b">
        <f>RIGHT(A66,1)="E"</f>
        <v>0</v>
      </c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121" t="s">
        <v>233</v>
      </c>
      <c r="AD66" s="100">
        <v>2136502</v>
      </c>
      <c r="AE66" s="94"/>
    </row>
    <row r="67" spans="1:31" ht="16.5" customHeight="1">
      <c r="A67" s="94" t="s">
        <v>69</v>
      </c>
      <c r="B67" s="94" t="s">
        <v>162</v>
      </c>
      <c r="C67" s="94" t="b">
        <f>RIGHT(A67,1)="E"</f>
        <v>0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121" t="s">
        <v>234</v>
      </c>
      <c r="AD67" s="100">
        <v>2123911</v>
      </c>
      <c r="AE67" s="94"/>
    </row>
    <row r="68" spans="1:31" ht="16.5" customHeight="1">
      <c r="A68" s="127" t="s">
        <v>71</v>
      </c>
      <c r="B68" s="127" t="s">
        <v>162</v>
      </c>
      <c r="C68" s="94" t="b">
        <f>RIGHT(A68,1)="E"</f>
        <v>0</v>
      </c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121" t="s">
        <v>235</v>
      </c>
      <c r="AD68" s="100">
        <v>2100567</v>
      </c>
      <c r="AE68" s="94"/>
    </row>
    <row r="69" spans="1:31" ht="16.5" customHeight="1">
      <c r="A69" s="125" t="s">
        <v>72</v>
      </c>
      <c r="B69" s="125">
        <v>12565</v>
      </c>
      <c r="C69" s="94" t="b">
        <f>RIGHT(A69,1)="E"</f>
        <v>0</v>
      </c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121" t="s">
        <v>236</v>
      </c>
      <c r="AD69" s="100">
        <v>2046936</v>
      </c>
      <c r="AE69" s="94"/>
    </row>
    <row r="70" spans="1:31" ht="16.5" customHeight="1">
      <c r="A70" s="94" t="s">
        <v>73</v>
      </c>
      <c r="B70" s="94" t="s">
        <v>162</v>
      </c>
      <c r="C70" s="94" t="b">
        <f>RIGHT(A70,1)="E"</f>
        <v>0</v>
      </c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121" t="s">
        <v>237</v>
      </c>
      <c r="AD70" s="100">
        <v>2043301</v>
      </c>
      <c r="AE70" s="94"/>
    </row>
    <row r="71" spans="1:31" ht="16.5" customHeight="1">
      <c r="A71" s="94" t="s">
        <v>75</v>
      </c>
      <c r="B71" s="94" t="s">
        <v>162</v>
      </c>
      <c r="C71" s="94" t="b">
        <f>RIGHT(A71,1)="E"</f>
        <v>0</v>
      </c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121" t="s">
        <v>238</v>
      </c>
      <c r="AD71" s="100">
        <v>2033435</v>
      </c>
      <c r="AE71" s="94"/>
    </row>
    <row r="72" spans="1:31" ht="16.5" customHeight="1">
      <c r="A72" s="94" t="s">
        <v>76</v>
      </c>
      <c r="B72" s="94">
        <v>10967</v>
      </c>
      <c r="C72" s="94" t="b">
        <f>RIGHT(A72,1)="E"</f>
        <v>0</v>
      </c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121" t="s">
        <v>239</v>
      </c>
      <c r="AD72" s="100">
        <v>1929290</v>
      </c>
      <c r="AE72" s="94"/>
    </row>
    <row r="73" spans="1:31" ht="16.5" customHeight="1">
      <c r="A73" s="94" t="s">
        <v>77</v>
      </c>
      <c r="B73" s="94" t="s">
        <v>162</v>
      </c>
      <c r="C73" s="94" t="b">
        <f>RIGHT(A73,1)="E"</f>
        <v>0</v>
      </c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121" t="s">
        <v>240</v>
      </c>
      <c r="AD73" s="100">
        <v>1918421</v>
      </c>
      <c r="AE73" s="94"/>
    </row>
    <row r="74" spans="1:31" ht="16.5" customHeight="1">
      <c r="A74" s="94" t="s">
        <v>79</v>
      </c>
      <c r="B74" s="94" t="s">
        <v>162</v>
      </c>
      <c r="C74" s="94" t="b">
        <f>RIGHT(A74,1)="E"</f>
        <v>0</v>
      </c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121" t="s">
        <v>241</v>
      </c>
      <c r="AD74" s="100">
        <v>1899257</v>
      </c>
      <c r="AE74" s="94"/>
    </row>
    <row r="75" spans="1:31" ht="16.5" customHeight="1">
      <c r="A75" s="94" t="s">
        <v>80</v>
      </c>
      <c r="B75" s="94">
        <v>4708</v>
      </c>
      <c r="C75" s="94" t="b">
        <f>RIGHT(A75,1)="E"</f>
        <v>0</v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121" t="s">
        <v>242</v>
      </c>
      <c r="AD75" s="100">
        <v>1877610</v>
      </c>
      <c r="AE75" s="94"/>
    </row>
    <row r="76" spans="1:31" ht="16.5" customHeight="1">
      <c r="A76" s="94" t="s">
        <v>81</v>
      </c>
      <c r="B76" s="94" t="s">
        <v>162</v>
      </c>
      <c r="C76" s="94" t="b">
        <f>RIGHT(A76,1)="E"</f>
        <v>0</v>
      </c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121" t="s">
        <v>243</v>
      </c>
      <c r="AD76" s="100">
        <v>1867577</v>
      </c>
      <c r="AE76" s="94"/>
    </row>
    <row r="77" spans="1:31" ht="16.5" customHeight="1">
      <c r="A77" s="94" t="s">
        <v>83</v>
      </c>
      <c r="B77" s="94" t="s">
        <v>162</v>
      </c>
      <c r="C77" s="94" t="b">
        <f>RIGHT(A77,1)="E"</f>
        <v>0</v>
      </c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121" t="s">
        <v>244</v>
      </c>
      <c r="AD77" s="100">
        <v>1851958</v>
      </c>
      <c r="AE77" s="94"/>
    </row>
    <row r="78" spans="1:31" ht="16.5" customHeight="1">
      <c r="A78" s="94" t="s">
        <v>84</v>
      </c>
      <c r="B78" s="94">
        <v>6180</v>
      </c>
      <c r="C78" s="94" t="b">
        <f>RIGHT(A78,1)="E"</f>
        <v>0</v>
      </c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121" t="s">
        <v>245</v>
      </c>
      <c r="AD78" s="100">
        <v>1766547</v>
      </c>
      <c r="AE78" s="94"/>
    </row>
    <row r="79" spans="1:31" ht="16.5" customHeight="1">
      <c r="A79" s="94" t="s">
        <v>85</v>
      </c>
      <c r="B79" s="94" t="s">
        <v>162</v>
      </c>
      <c r="C79" s="94" t="b">
        <f>RIGHT(A79,1)="E"</f>
        <v>0</v>
      </c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121" t="s">
        <v>246</v>
      </c>
      <c r="AD79" s="100">
        <v>1751430</v>
      </c>
      <c r="AE79" s="94"/>
    </row>
    <row r="80" spans="1:31" ht="16.5" customHeight="1">
      <c r="A80" s="94" t="s">
        <v>87</v>
      </c>
      <c r="B80" s="94" t="s">
        <v>162</v>
      </c>
      <c r="C80" s="94" t="b">
        <f>RIGHT(A80,1)="E"</f>
        <v>0</v>
      </c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121" t="s">
        <v>247</v>
      </c>
      <c r="AD80" s="100">
        <v>1705427</v>
      </c>
      <c r="AE80" s="94"/>
    </row>
    <row r="81" spans="1:31" ht="16.5" customHeight="1">
      <c r="A81" s="94" t="s">
        <v>88</v>
      </c>
      <c r="B81" s="94">
        <v>4518</v>
      </c>
      <c r="C81" s="94" t="b">
        <f>RIGHT(A81,1)="E"</f>
        <v>0</v>
      </c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121" t="s">
        <v>248</v>
      </c>
      <c r="AD81" s="100">
        <v>1704588</v>
      </c>
      <c r="AE81" s="94"/>
    </row>
    <row r="82" spans="1:31" ht="16.5" customHeight="1">
      <c r="A82" s="94" t="s">
        <v>89</v>
      </c>
      <c r="B82" s="94" t="s">
        <v>162</v>
      </c>
      <c r="C82" s="94" t="b">
        <f>RIGHT(A82,1)="E"</f>
        <v>0</v>
      </c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121" t="s">
        <v>249</v>
      </c>
      <c r="AD82" s="100">
        <v>1698153</v>
      </c>
      <c r="AE82" s="94"/>
    </row>
    <row r="83" spans="1:31" ht="16.5" customHeight="1">
      <c r="A83" s="94" t="s">
        <v>91</v>
      </c>
      <c r="B83" s="94" t="s">
        <v>162</v>
      </c>
      <c r="C83" s="94" t="b">
        <f>RIGHT(A83,1)="E"</f>
        <v>0</v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121" t="s">
        <v>250</v>
      </c>
      <c r="AD83" s="100">
        <v>1682664</v>
      </c>
      <c r="AE83" s="94"/>
    </row>
    <row r="84" spans="1:31" ht="16.5" customHeight="1">
      <c r="A84" s="94" t="s">
        <v>92</v>
      </c>
      <c r="B84" s="94">
        <v>2676</v>
      </c>
      <c r="C84" s="94" t="b">
        <f>RIGHT(A84,1)="E"</f>
        <v>0</v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121" t="s">
        <v>251</v>
      </c>
      <c r="AD84" s="100">
        <v>1650785</v>
      </c>
      <c r="AE84" s="94"/>
    </row>
    <row r="85" spans="1:31" ht="16.5" customHeight="1">
      <c r="A85" s="126" t="s">
        <v>93</v>
      </c>
      <c r="B85" s="126" t="s">
        <v>162</v>
      </c>
      <c r="C85" s="94" t="b">
        <f>RIGHT(A85,1)="E"</f>
        <v>0</v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121" t="s">
        <v>252</v>
      </c>
      <c r="AD85" s="100">
        <v>1619739</v>
      </c>
      <c r="AE85" s="94"/>
    </row>
    <row r="86" spans="1:31" ht="16.5" customHeight="1">
      <c r="A86" s="97" t="s">
        <v>95</v>
      </c>
      <c r="B86" s="97" t="s">
        <v>162</v>
      </c>
      <c r="C86" s="94" t="b">
        <f>RIGHT(A86,1)="E"</f>
        <v>0</v>
      </c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121" t="s">
        <v>253</v>
      </c>
      <c r="AD86" s="100">
        <v>1606291</v>
      </c>
      <c r="AE86" s="94"/>
    </row>
    <row r="87" spans="1:31" ht="16.5" customHeight="1">
      <c r="A87" t="s">
        <v>96</v>
      </c>
      <c r="B87">
        <v>2080</v>
      </c>
      <c r="C87" s="94" t="b">
        <f>RIGHT(A87,1)="E"</f>
        <v>0</v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121" t="s">
        <v>254</v>
      </c>
      <c r="AD87" s="100">
        <v>1586064</v>
      </c>
      <c r="AE87" s="94"/>
    </row>
    <row r="88" spans="1:31" ht="16.5" customHeight="1">
      <c r="A88" t="s">
        <v>97</v>
      </c>
      <c r="B88" t="s">
        <v>162</v>
      </c>
      <c r="C88" s="94" t="b">
        <f>RIGHT(A88,1)="E"</f>
        <v>0</v>
      </c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121" t="s">
        <v>255</v>
      </c>
      <c r="AD88" s="100">
        <v>1577445</v>
      </c>
      <c r="AE88" s="94"/>
    </row>
    <row r="89" spans="1:31" ht="16.5" customHeight="1">
      <c r="A89" t="s">
        <v>99</v>
      </c>
      <c r="B89" t="s">
        <v>162</v>
      </c>
      <c r="C89" s="94" t="b">
        <f>RIGHT(A89,1)="E"</f>
        <v>0</v>
      </c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121" t="s">
        <v>256</v>
      </c>
      <c r="AD89" s="100">
        <v>1572460</v>
      </c>
      <c r="AE89" s="94"/>
    </row>
    <row r="90" spans="1:31" ht="16.5" customHeight="1">
      <c r="A90" t="s">
        <v>100</v>
      </c>
      <c r="B90">
        <v>2816</v>
      </c>
      <c r="C90" s="94" t="b">
        <f>RIGHT(A90,1)="E"</f>
        <v>0</v>
      </c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121" t="s">
        <v>257</v>
      </c>
      <c r="AD90" s="100">
        <v>1520139</v>
      </c>
      <c r="AE90" s="94"/>
    </row>
    <row r="91" spans="1:31" ht="16.5" customHeight="1">
      <c r="A91" t="s">
        <v>101</v>
      </c>
      <c r="B91" t="s">
        <v>162</v>
      </c>
      <c r="C91" s="94" t="b">
        <f>RIGHT(A91,1)="E"</f>
        <v>0</v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121" t="s">
        <v>258</v>
      </c>
      <c r="AD91" s="100">
        <v>1501572</v>
      </c>
      <c r="AE91" s="94"/>
    </row>
    <row r="92" spans="1:31" ht="16.5" customHeight="1">
      <c r="A92" t="s">
        <v>103</v>
      </c>
      <c r="B92" t="s">
        <v>162</v>
      </c>
      <c r="C92" s="94" t="b">
        <f>RIGHT(A92,1)="E"</f>
        <v>0</v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121" t="s">
        <v>259</v>
      </c>
      <c r="AD92" s="100">
        <v>1456830</v>
      </c>
      <c r="AE92" s="94"/>
    </row>
    <row r="93" spans="1:31" ht="16.5" customHeight="1">
      <c r="A93" t="s">
        <v>104</v>
      </c>
      <c r="B93">
        <v>2561</v>
      </c>
      <c r="C93" s="94" t="b">
        <f>RIGHT(A93,1)="E"</f>
        <v>0</v>
      </c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121" t="s">
        <v>260</v>
      </c>
      <c r="AD93" s="100">
        <v>1456694</v>
      </c>
      <c r="AE93" s="94"/>
    </row>
    <row r="94" spans="1:31" ht="16.5" customHeight="1">
      <c r="A94" t="s">
        <v>105</v>
      </c>
      <c r="B94" t="s">
        <v>162</v>
      </c>
      <c r="C94" s="94" t="b">
        <f>RIGHT(A94,1)="E"</f>
        <v>0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121" t="s">
        <v>261</v>
      </c>
      <c r="AD94" s="100">
        <v>1425210</v>
      </c>
      <c r="AE94" s="94"/>
    </row>
    <row r="95" spans="1:31" ht="16.5" customHeight="1">
      <c r="A95" t="s">
        <v>107</v>
      </c>
      <c r="B95" t="s">
        <v>162</v>
      </c>
      <c r="C95" s="94" t="b">
        <f>RIGHT(A95,1)="E"</f>
        <v>0</v>
      </c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121" t="s">
        <v>262</v>
      </c>
      <c r="AD95" s="100">
        <v>1422725</v>
      </c>
      <c r="AE95" s="94"/>
    </row>
    <row r="96" spans="1:31" ht="16.5" customHeight="1">
      <c r="A96" t="s">
        <v>108</v>
      </c>
      <c r="B96">
        <v>1974</v>
      </c>
      <c r="C96" s="94" t="b">
        <f>RIGHT(A96,1)="E"</f>
        <v>0</v>
      </c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121" t="s">
        <v>263</v>
      </c>
      <c r="AD96" s="100">
        <v>1402491</v>
      </c>
      <c r="AE96" s="94"/>
    </row>
    <row r="97" spans="1:31" ht="16.5" customHeight="1">
      <c r="A97" t="s">
        <v>109</v>
      </c>
      <c r="B97" t="s">
        <v>162</v>
      </c>
      <c r="C97" s="94" t="b">
        <f>RIGHT(A97,1)="E"</f>
        <v>0</v>
      </c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121" t="s">
        <v>264</v>
      </c>
      <c r="AD97" s="100">
        <v>1393200</v>
      </c>
      <c r="AE97" s="94"/>
    </row>
    <row r="98" spans="1:31" ht="16.5" customHeight="1">
      <c r="A98" t="s">
        <v>111</v>
      </c>
      <c r="B98" t="s">
        <v>162</v>
      </c>
      <c r="C98" s="94" t="b">
        <f>RIGHT(A98,1)="E"</f>
        <v>0</v>
      </c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121" t="s">
        <v>265</v>
      </c>
      <c r="AD98" s="100">
        <v>1373402</v>
      </c>
      <c r="AE98" s="94"/>
    </row>
    <row r="99" spans="1:31" ht="16.5" customHeight="1">
      <c r="A99" t="s">
        <v>112</v>
      </c>
      <c r="B99">
        <v>181</v>
      </c>
      <c r="C99" s="94" t="b">
        <f>RIGHT(A99,1)="E"</f>
        <v>0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121" t="s">
        <v>266</v>
      </c>
      <c r="AD99" s="100">
        <v>1335674</v>
      </c>
      <c r="AE99" s="94"/>
    </row>
    <row r="100" spans="1:31" ht="16.5" customHeight="1">
      <c r="A100" t="s">
        <v>113</v>
      </c>
      <c r="B100" t="s">
        <v>162</v>
      </c>
      <c r="C100" s="94" t="b">
        <f>RIGHT(A100,1)="E"</f>
        <v>0</v>
      </c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121" t="s">
        <v>267</v>
      </c>
      <c r="AD100" s="100">
        <v>1327573</v>
      </c>
      <c r="AE100" s="94"/>
    </row>
    <row r="101" spans="1:31" ht="16.5" customHeight="1">
      <c r="A101" t="s">
        <v>115</v>
      </c>
      <c r="B101" t="s">
        <v>162</v>
      </c>
      <c r="C101" s="94" t="b">
        <f>RIGHT(A101,1)="E"</f>
        <v>0</v>
      </c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121" t="s">
        <v>268</v>
      </c>
      <c r="AD101" s="100">
        <v>1322068</v>
      </c>
      <c r="AE101" s="94"/>
    </row>
    <row r="102" spans="1:31" ht="16.5" customHeight="1">
      <c r="A102" t="s">
        <v>116</v>
      </c>
      <c r="B102">
        <v>11698</v>
      </c>
      <c r="C102" s="94" t="b">
        <f>RIGHT(A102,1)="E"</f>
        <v>0</v>
      </c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121" t="s">
        <v>269</v>
      </c>
      <c r="AD102" s="100">
        <v>1318606</v>
      </c>
      <c r="AE102" s="94"/>
    </row>
    <row r="103" spans="1:31" ht="16.5" customHeight="1">
      <c r="A103" t="s">
        <v>117</v>
      </c>
      <c r="B103" t="s">
        <v>162</v>
      </c>
      <c r="C103" s="94" t="b">
        <f>RIGHT(A103,1)="E"</f>
        <v>0</v>
      </c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121" t="s">
        <v>270</v>
      </c>
      <c r="AD103" s="100">
        <v>1299137</v>
      </c>
      <c r="AE103" s="94"/>
    </row>
    <row r="104" spans="1:31" ht="16.5" customHeight="1">
      <c r="A104" t="s">
        <v>119</v>
      </c>
      <c r="B104" t="s">
        <v>162</v>
      </c>
      <c r="C104" s="94" t="b">
        <f>RIGHT(A104,1)="E"</f>
        <v>0</v>
      </c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121" t="s">
        <v>271</v>
      </c>
      <c r="AD104" s="100">
        <v>1285240</v>
      </c>
      <c r="AE104" s="94"/>
    </row>
    <row r="105" spans="1:31" ht="16.5" customHeight="1">
      <c r="A105" t="s">
        <v>120</v>
      </c>
      <c r="B105">
        <v>5796</v>
      </c>
      <c r="C105" s="94" t="b">
        <f>RIGHT(A105,1)="E"</f>
        <v>0</v>
      </c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121" t="s">
        <v>272</v>
      </c>
      <c r="AD105" s="100">
        <v>1279444</v>
      </c>
      <c r="AE105" s="94"/>
    </row>
    <row r="106" spans="1:31" ht="16.5" customHeight="1">
      <c r="A106" t="s">
        <v>121</v>
      </c>
      <c r="B106" t="s">
        <v>162</v>
      </c>
      <c r="C106" s="94" t="b">
        <f>RIGHT(A106,1)="E"</f>
        <v>0</v>
      </c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121" t="s">
        <v>273</v>
      </c>
      <c r="AD106" s="100">
        <v>1264719</v>
      </c>
      <c r="AE106" s="94"/>
    </row>
    <row r="107" spans="1:31" ht="16.5" customHeight="1">
      <c r="A107" t="s">
        <v>123</v>
      </c>
      <c r="B107" t="s">
        <v>162</v>
      </c>
      <c r="C107" s="94" t="b">
        <f>RIGHT(A107,1)="E"</f>
        <v>0</v>
      </c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121" t="s">
        <v>274</v>
      </c>
      <c r="AD107" s="100">
        <v>1253202</v>
      </c>
      <c r="AE107" s="94"/>
    </row>
    <row r="108" spans="1:31" ht="16.5" customHeight="1">
      <c r="A108" t="s">
        <v>124</v>
      </c>
      <c r="B108">
        <v>3936</v>
      </c>
      <c r="C108" s="94" t="b">
        <f>RIGHT(A108,1)="E"</f>
        <v>0</v>
      </c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121" t="s">
        <v>275</v>
      </c>
      <c r="AD108" s="100">
        <v>1217538</v>
      </c>
      <c r="AE108" s="94"/>
    </row>
    <row r="109" spans="1:31" ht="16.5" customHeight="1">
      <c r="A109" t="s">
        <v>125</v>
      </c>
      <c r="B109" t="s">
        <v>162</v>
      </c>
      <c r="C109" s="94" t="b">
        <f>RIGHT(A109,1)="E"</f>
        <v>0</v>
      </c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121" t="s">
        <v>276</v>
      </c>
      <c r="AD109" s="100">
        <v>1204138</v>
      </c>
      <c r="AE109" s="94"/>
    </row>
    <row r="110" spans="1:31" ht="16.5" customHeight="1">
      <c r="A110" t="s">
        <v>127</v>
      </c>
      <c r="B110" t="s">
        <v>162</v>
      </c>
      <c r="C110" s="94" t="b">
        <f>RIGHT(A110,1)="E"</f>
        <v>0</v>
      </c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121" t="s">
        <v>277</v>
      </c>
      <c r="AD110" s="100">
        <v>1192020</v>
      </c>
      <c r="AE110" s="94"/>
    </row>
    <row r="111" spans="1:31" ht="16.5" customHeight="1">
      <c r="A111" t="s">
        <v>128</v>
      </c>
      <c r="B111">
        <v>5671</v>
      </c>
      <c r="C111" s="94" t="b">
        <f>RIGHT(A111,1)="E"</f>
        <v>0</v>
      </c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121" t="s">
        <v>278</v>
      </c>
      <c r="AD111" s="100">
        <v>1188331</v>
      </c>
      <c r="AE111" s="94"/>
    </row>
    <row r="112" spans="1:31" ht="16.5" customHeight="1">
      <c r="A112" t="s">
        <v>129</v>
      </c>
      <c r="B112" t="s">
        <v>162</v>
      </c>
      <c r="C112" s="94" t="b">
        <f>RIGHT(A112,1)="E"</f>
        <v>0</v>
      </c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121" t="s">
        <v>279</v>
      </c>
      <c r="AD112" s="100">
        <v>1181222</v>
      </c>
      <c r="AE112" s="94"/>
    </row>
    <row r="113" spans="1:31" ht="16.5" customHeight="1">
      <c r="A113" t="s">
        <v>131</v>
      </c>
      <c r="B113" t="s">
        <v>162</v>
      </c>
      <c r="C113" s="94" t="b">
        <f>RIGHT(A113,1)="E"</f>
        <v>0</v>
      </c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121" t="s">
        <v>280</v>
      </c>
      <c r="AD113" s="100">
        <v>1178437</v>
      </c>
      <c r="AE113" s="94"/>
    </row>
    <row r="114" spans="1:31" ht="16.5" customHeight="1">
      <c r="A114" t="s">
        <v>132</v>
      </c>
      <c r="B114">
        <v>8050</v>
      </c>
      <c r="C114" s="94" t="b">
        <f>RIGHT(A114,1)="E"</f>
        <v>0</v>
      </c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121" t="s">
        <v>281</v>
      </c>
      <c r="AD114" s="100">
        <v>1171288</v>
      </c>
      <c r="AE114" s="94"/>
    </row>
    <row r="115" spans="1:31" ht="16.5" customHeight="1">
      <c r="A115" t="s">
        <v>133</v>
      </c>
      <c r="B115" t="s">
        <v>162</v>
      </c>
      <c r="C115" s="94" t="b">
        <f>RIGHT(A115,1)="E"</f>
        <v>0</v>
      </c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121" t="s">
        <v>282</v>
      </c>
      <c r="AD115" s="100">
        <v>1157214</v>
      </c>
      <c r="AE115" s="94"/>
    </row>
    <row r="116" spans="1:31" ht="16.5" customHeight="1">
      <c r="A116" t="s">
        <v>135</v>
      </c>
      <c r="B116" t="s">
        <v>162</v>
      </c>
      <c r="C116" s="94" t="b">
        <f>RIGHT(A116,1)="E"</f>
        <v>0</v>
      </c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121" t="s">
        <v>283</v>
      </c>
      <c r="AD116" s="100">
        <v>1129855</v>
      </c>
      <c r="AE116" s="94"/>
    </row>
    <row r="117" spans="1:31" ht="16.5" customHeight="1">
      <c r="A117" t="s">
        <v>136</v>
      </c>
      <c r="B117">
        <v>6698</v>
      </c>
      <c r="C117" s="94" t="b">
        <f>RIGHT(A117,1)="E"</f>
        <v>0</v>
      </c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121" t="s">
        <v>284</v>
      </c>
      <c r="AD117" s="100">
        <v>1125887</v>
      </c>
      <c r="AE117" s="94"/>
    </row>
    <row r="118" spans="1:31" ht="16.5" customHeight="1">
      <c r="A118" t="s">
        <v>137</v>
      </c>
      <c r="B118" t="s">
        <v>162</v>
      </c>
      <c r="C118" s="94" t="b">
        <f>RIGHT(A118,1)="E"</f>
        <v>0</v>
      </c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121" t="s">
        <v>285</v>
      </c>
      <c r="AD118" s="100">
        <v>1104273</v>
      </c>
      <c r="AE118" s="94"/>
    </row>
    <row r="119" spans="1:31" ht="16.5" customHeight="1">
      <c r="A119" t="s">
        <v>139</v>
      </c>
      <c r="B119" t="s">
        <v>162</v>
      </c>
      <c r="C119" s="94" t="b">
        <f>RIGHT(A119,1)="E"</f>
        <v>0</v>
      </c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121" t="s">
        <v>286</v>
      </c>
      <c r="AD119" s="100">
        <v>1086899</v>
      </c>
      <c r="AE119" s="94"/>
    </row>
    <row r="120" spans="1:31" ht="16.5" customHeight="1">
      <c r="A120" t="s">
        <v>140</v>
      </c>
      <c r="B120">
        <v>5244</v>
      </c>
      <c r="C120" s="94" t="b">
        <f>RIGHT(A120,1)="E"</f>
        <v>0</v>
      </c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121" t="s">
        <v>287</v>
      </c>
      <c r="AD120" s="100">
        <v>1046593</v>
      </c>
      <c r="AE120" s="94"/>
    </row>
    <row r="121" spans="1:31" ht="16.5" customHeight="1">
      <c r="A121" t="s">
        <v>141</v>
      </c>
      <c r="B121" t="s">
        <v>162</v>
      </c>
      <c r="C121" s="94" t="b">
        <f>RIGHT(A121,1)="E"</f>
        <v>0</v>
      </c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121" t="s">
        <v>288</v>
      </c>
      <c r="AD121" s="100">
        <v>1021851</v>
      </c>
      <c r="AE121" s="94"/>
    </row>
    <row r="122" spans="1:31" ht="16.5" customHeight="1">
      <c r="A122" t="s">
        <v>143</v>
      </c>
      <c r="B122" t="s">
        <v>162</v>
      </c>
      <c r="C122" s="94" t="b">
        <f>RIGHT(A122,1)="E"</f>
        <v>0</v>
      </c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121" t="s">
        <v>289</v>
      </c>
      <c r="AD122" s="100">
        <v>1018391</v>
      </c>
      <c r="AE122" s="94"/>
    </row>
    <row r="123" spans="1:31" ht="16.5" customHeight="1">
      <c r="A123" t="s">
        <v>144</v>
      </c>
      <c r="B123">
        <v>5320</v>
      </c>
      <c r="C123" s="94" t="b">
        <f>RIGHT(A123,1)="E"</f>
        <v>0</v>
      </c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121" t="s">
        <v>290</v>
      </c>
      <c r="AD123" s="100">
        <v>994102</v>
      </c>
      <c r="AE123" s="94"/>
    </row>
    <row r="124" spans="1:31" ht="16.5" customHeight="1">
      <c r="A124" t="s">
        <v>145</v>
      </c>
      <c r="B124" t="s">
        <v>162</v>
      </c>
      <c r="C124" s="94" t="b">
        <f>RIGHT(A124,1)="E"</f>
        <v>0</v>
      </c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121" t="s">
        <v>291</v>
      </c>
      <c r="AD124" s="100">
        <v>976394</v>
      </c>
      <c r="AE124" s="94"/>
    </row>
    <row r="125" spans="1:31" ht="16.5" customHeight="1">
      <c r="A125" t="s">
        <v>147</v>
      </c>
      <c r="B125" t="s">
        <v>162</v>
      </c>
      <c r="C125" s="94" t="b">
        <f>RIGHT(A125,1)="E"</f>
        <v>0</v>
      </c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121" t="s">
        <v>292</v>
      </c>
      <c r="AD125" s="100">
        <v>971451</v>
      </c>
      <c r="AE125" s="94"/>
    </row>
    <row r="126" spans="1:31" ht="16.5" customHeight="1">
      <c r="A126" t="s">
        <v>148</v>
      </c>
      <c r="B126">
        <v>6633</v>
      </c>
      <c r="C126" s="94" t="b">
        <f>RIGHT(A126,1)="E"</f>
        <v>0</v>
      </c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121" t="s">
        <v>293</v>
      </c>
      <c r="AD126" s="100">
        <v>966745</v>
      </c>
      <c r="AE126" s="94"/>
    </row>
    <row r="127" spans="1:31" ht="16.5" customHeight="1">
      <c r="A127" t="s">
        <v>149</v>
      </c>
      <c r="B127" t="s">
        <v>162</v>
      </c>
      <c r="C127" s="94" t="b">
        <f>RIGHT(A127,1)="E"</f>
        <v>0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121" t="s">
        <v>294</v>
      </c>
      <c r="AD127" s="100">
        <v>963111</v>
      </c>
      <c r="AE127" s="94"/>
    </row>
    <row r="128" spans="1:31" ht="16.5" customHeight="1">
      <c r="A128" t="s">
        <v>151</v>
      </c>
      <c r="B128" t="s">
        <v>162</v>
      </c>
      <c r="C128" s="94" t="b">
        <f>RIGHT(A128,1)="E"</f>
        <v>0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121" t="s">
        <v>295</v>
      </c>
      <c r="AD128" s="100">
        <v>953227</v>
      </c>
      <c r="AE128" s="94"/>
    </row>
    <row r="129" spans="1:31" ht="16.5" customHeight="1">
      <c r="A129" t="s">
        <v>152</v>
      </c>
      <c r="B129">
        <v>1097</v>
      </c>
      <c r="C129" s="94" t="b">
        <f>RIGHT(A129,1)="E"</f>
        <v>0</v>
      </c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121" t="s">
        <v>296</v>
      </c>
      <c r="AD129" s="100">
        <v>950299</v>
      </c>
      <c r="AE129" s="94"/>
    </row>
    <row r="130" spans="1:31" ht="16.5" customHeight="1">
      <c r="A130" t="s">
        <v>153</v>
      </c>
      <c r="B130" t="s">
        <v>162</v>
      </c>
      <c r="C130" s="94" t="b">
        <f>RIGHT(A130,1)="E"</f>
        <v>0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121" t="s">
        <v>297</v>
      </c>
      <c r="AD130" s="100">
        <v>948613</v>
      </c>
      <c r="AE130" s="94"/>
    </row>
    <row r="131" spans="1:31" ht="16.5" customHeight="1">
      <c r="A131" t="s">
        <v>155</v>
      </c>
      <c r="B131" t="s">
        <v>162</v>
      </c>
      <c r="C131" s="94" t="b">
        <f>RIGHT(A131,1)="E"</f>
        <v>0</v>
      </c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121" t="s">
        <v>298</v>
      </c>
      <c r="AD131" s="100">
        <v>936819</v>
      </c>
      <c r="AE131" s="94"/>
    </row>
    <row r="132" spans="1:31" ht="16.5" customHeight="1">
      <c r="A132" t="s">
        <v>156</v>
      </c>
      <c r="B132">
        <v>603</v>
      </c>
      <c r="C132" s="94" t="b">
        <f>RIGHT(A132,1)="E"</f>
        <v>0</v>
      </c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121" t="s">
        <v>299</v>
      </c>
      <c r="AD132" s="100">
        <v>934437</v>
      </c>
      <c r="AE132" s="94"/>
    </row>
    <row r="133" spans="1:31" ht="16.5" customHeight="1">
      <c r="A133" t="s">
        <v>157</v>
      </c>
      <c r="B133" t="s">
        <v>162</v>
      </c>
      <c r="C133" s="94" t="b">
        <f>RIGHT(A133,1)="E"</f>
        <v>0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121" t="s">
        <v>300</v>
      </c>
      <c r="AD133" s="100">
        <v>924010</v>
      </c>
      <c r="AE133" s="94"/>
    </row>
    <row r="134" spans="1:31" ht="16.5" customHeight="1">
      <c r="A134" t="s">
        <v>158</v>
      </c>
      <c r="B134" t="s">
        <v>163</v>
      </c>
      <c r="C134" s="94" t="b">
        <f>RIGHT(A134,1)="E"</f>
        <v>0</v>
      </c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121" t="s">
        <v>301</v>
      </c>
      <c r="AD134" s="100">
        <v>916557</v>
      </c>
      <c r="AE134" s="94"/>
    </row>
    <row r="135" spans="1:31" ht="16.5" customHeight="1">
      <c r="A135" t="s">
        <v>160</v>
      </c>
      <c r="B135" t="s">
        <v>165</v>
      </c>
      <c r="C135" s="94" t="b">
        <f>RIGHT(A135,1)="E"</f>
        <v>0</v>
      </c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121" t="s">
        <v>302</v>
      </c>
      <c r="AD135" s="100">
        <v>889598</v>
      </c>
      <c r="AE135" s="94"/>
    </row>
    <row r="136" spans="1:31" ht="16.5" customHeight="1"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121" t="s">
        <v>303</v>
      </c>
      <c r="AD136" s="100">
        <v>858577</v>
      </c>
      <c r="AE136" s="94"/>
    </row>
    <row r="137" spans="1:31" ht="16.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121" t="s">
        <v>304</v>
      </c>
      <c r="AD137" s="100">
        <v>853933</v>
      </c>
      <c r="AE137" s="94"/>
    </row>
    <row r="138" spans="1:31" ht="16.5" customHeight="1">
      <c r="A138" s="123" t="s">
        <v>305</v>
      </c>
      <c r="B138" s="94">
        <v>1</v>
      </c>
      <c r="C138" s="94">
        <v>0</v>
      </c>
      <c r="D138" s="94" t="s">
        <v>167</v>
      </c>
      <c r="E138" s="94" t="s">
        <v>168</v>
      </c>
      <c r="F138" s="94" t="s">
        <v>169</v>
      </c>
      <c r="G138" s="94" t="s">
        <v>170</v>
      </c>
      <c r="H138" s="94" t="s">
        <v>306</v>
      </c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121" t="s">
        <v>307</v>
      </c>
      <c r="AD138" s="100">
        <v>853236</v>
      </c>
      <c r="AE138" s="94"/>
    </row>
    <row r="139" spans="1:31" ht="16.5" customHeight="1">
      <c r="A139" s="123" t="s">
        <v>305</v>
      </c>
      <c r="B139" s="94">
        <v>2</v>
      </c>
      <c r="C139" s="94">
        <v>1</v>
      </c>
      <c r="D139" s="94" t="s">
        <v>172</v>
      </c>
      <c r="E139" s="94" t="s">
        <v>173</v>
      </c>
      <c r="F139" s="94" t="s">
        <v>169</v>
      </c>
      <c r="G139" s="94" t="s">
        <v>170</v>
      </c>
      <c r="H139" s="94" t="s">
        <v>306</v>
      </c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121" t="s">
        <v>308</v>
      </c>
      <c r="AD139" s="100">
        <v>845345</v>
      </c>
      <c r="AE139" s="94"/>
    </row>
    <row r="140" spans="1:31" ht="16.5" customHeight="1">
      <c r="A140" s="123" t="s">
        <v>305</v>
      </c>
      <c r="B140" s="94">
        <v>3</v>
      </c>
      <c r="C140" s="94">
        <v>2</v>
      </c>
      <c r="D140" s="94" t="s">
        <v>175</v>
      </c>
      <c r="E140" s="94">
        <v>1</v>
      </c>
      <c r="F140" s="94" t="s">
        <v>176</v>
      </c>
      <c r="G140" s="94" t="s">
        <v>169</v>
      </c>
      <c r="H140" s="94" t="s">
        <v>170</v>
      </c>
      <c r="I140" s="94" t="s">
        <v>306</v>
      </c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121" t="s">
        <v>309</v>
      </c>
      <c r="AD140" s="100">
        <v>836498</v>
      </c>
      <c r="AE140" s="94"/>
    </row>
    <row r="141" spans="1:31" ht="16.5" customHeight="1">
      <c r="A141" s="123" t="s">
        <v>305</v>
      </c>
      <c r="B141" s="94">
        <v>4</v>
      </c>
      <c r="C141" s="94">
        <v>2</v>
      </c>
      <c r="D141" s="94" t="s">
        <v>178</v>
      </c>
      <c r="E141" s="94">
        <v>1</v>
      </c>
      <c r="F141" s="94" t="s">
        <v>179</v>
      </c>
      <c r="G141" s="94" t="s">
        <v>169</v>
      </c>
      <c r="H141" s="94" t="s">
        <v>170</v>
      </c>
      <c r="I141" s="94" t="s">
        <v>306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121" t="s">
        <v>310</v>
      </c>
      <c r="AD141" s="100">
        <v>829969</v>
      </c>
      <c r="AE141" s="94"/>
    </row>
    <row r="142" spans="1:31" ht="16.5" customHeight="1">
      <c r="A142" s="123" t="s">
        <v>305</v>
      </c>
      <c r="B142" s="94">
        <v>5</v>
      </c>
      <c r="C142" s="94">
        <v>2</v>
      </c>
      <c r="D142" s="94" t="s">
        <v>182</v>
      </c>
      <c r="E142" s="94">
        <v>2</v>
      </c>
      <c r="F142" s="94" t="s">
        <v>169</v>
      </c>
      <c r="G142" s="94" t="s">
        <v>170</v>
      </c>
      <c r="H142" s="94" t="s">
        <v>306</v>
      </c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121" t="s">
        <v>311</v>
      </c>
      <c r="AD142" s="100">
        <v>781945</v>
      </c>
      <c r="AE142" s="94"/>
    </row>
    <row r="143" spans="1:31" ht="16.5" customHeight="1">
      <c r="A143" s="123" t="s">
        <v>305</v>
      </c>
      <c r="B143" s="94">
        <v>6</v>
      </c>
      <c r="C143" s="94">
        <v>2</v>
      </c>
      <c r="D143" s="94" t="s">
        <v>185</v>
      </c>
      <c r="E143" s="94" t="s">
        <v>186</v>
      </c>
      <c r="F143" s="94" t="s">
        <v>169</v>
      </c>
      <c r="G143" s="94" t="s">
        <v>170</v>
      </c>
      <c r="H143" s="94" t="s">
        <v>306</v>
      </c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121" t="s">
        <v>312</v>
      </c>
      <c r="AD143" s="100">
        <v>778354</v>
      </c>
      <c r="AE143" s="94"/>
    </row>
    <row r="144" spans="1:31" ht="16.5" customHeight="1">
      <c r="A144" s="123" t="s">
        <v>305</v>
      </c>
      <c r="B144" s="94">
        <v>7</v>
      </c>
      <c r="C144" s="94">
        <v>2</v>
      </c>
      <c r="D144" s="94" t="s">
        <v>188</v>
      </c>
      <c r="E144" s="94" t="s">
        <v>189</v>
      </c>
      <c r="F144" s="94" t="s">
        <v>169</v>
      </c>
      <c r="G144" s="94" t="s">
        <v>170</v>
      </c>
      <c r="H144" s="94" t="s">
        <v>306</v>
      </c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121" t="s">
        <v>313</v>
      </c>
      <c r="AD144" s="100">
        <v>758732</v>
      </c>
      <c r="AE144" s="94"/>
    </row>
    <row r="145" spans="1:31" ht="16.5" customHeight="1">
      <c r="A145" s="123" t="s">
        <v>305</v>
      </c>
      <c r="B145" s="94">
        <v>8</v>
      </c>
      <c r="C145" s="94">
        <v>2</v>
      </c>
      <c r="D145" s="94" t="s">
        <v>191</v>
      </c>
      <c r="E145" s="94" t="s">
        <v>192</v>
      </c>
      <c r="F145" s="94" t="s">
        <v>169</v>
      </c>
      <c r="G145" s="94" t="s">
        <v>170</v>
      </c>
      <c r="H145" s="94" t="s">
        <v>306</v>
      </c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121" t="s">
        <v>314</v>
      </c>
      <c r="AD145" s="100">
        <v>757879</v>
      </c>
      <c r="AE145" s="94"/>
    </row>
    <row r="146" spans="1:31" ht="16.5" customHeight="1">
      <c r="A146" s="123" t="s">
        <v>305</v>
      </c>
      <c r="B146" s="94">
        <v>9</v>
      </c>
      <c r="C146" s="94">
        <v>2</v>
      </c>
      <c r="D146" s="94" t="s">
        <v>194</v>
      </c>
      <c r="E146" s="94" t="s">
        <v>195</v>
      </c>
      <c r="F146" s="94" t="s">
        <v>169</v>
      </c>
      <c r="G146" s="94" t="s">
        <v>170</v>
      </c>
      <c r="H146" s="94" t="s">
        <v>306</v>
      </c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121" t="s">
        <v>315</v>
      </c>
      <c r="AD146" s="100">
        <v>723257</v>
      </c>
      <c r="AE146" s="94"/>
    </row>
    <row r="147" spans="1:31" ht="16.5" customHeight="1">
      <c r="A147" s="123" t="s">
        <v>305</v>
      </c>
      <c r="B147" s="94">
        <v>10</v>
      </c>
      <c r="C147" s="94">
        <v>2</v>
      </c>
      <c r="D147" s="94" t="s">
        <v>197</v>
      </c>
      <c r="E147" s="94" t="s">
        <v>198</v>
      </c>
      <c r="F147" s="94" t="s">
        <v>169</v>
      </c>
      <c r="G147" s="94" t="s">
        <v>170</v>
      </c>
      <c r="H147" s="94" t="s">
        <v>306</v>
      </c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121" t="s">
        <v>316</v>
      </c>
      <c r="AD147" s="100">
        <v>704724</v>
      </c>
      <c r="AE147" s="94"/>
    </row>
    <row r="148" spans="1:31" ht="16.5" customHeight="1">
      <c r="A148" s="123" t="s">
        <v>305</v>
      </c>
      <c r="B148" s="94">
        <v>11</v>
      </c>
      <c r="C148" s="94">
        <v>2</v>
      </c>
      <c r="D148" s="94" t="s">
        <v>200</v>
      </c>
      <c r="E148" s="94" t="s">
        <v>201</v>
      </c>
      <c r="F148" s="94" t="s">
        <v>169</v>
      </c>
      <c r="G148" s="94" t="s">
        <v>170</v>
      </c>
      <c r="H148" s="94" t="s">
        <v>306</v>
      </c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121" t="s">
        <v>317</v>
      </c>
      <c r="AD148" s="100">
        <v>694210</v>
      </c>
      <c r="AE148" s="94"/>
    </row>
    <row r="149" spans="1:31" ht="16.5" customHeight="1">
      <c r="A149" s="123" t="s">
        <v>305</v>
      </c>
      <c r="B149" s="94">
        <v>12</v>
      </c>
      <c r="C149" s="94">
        <v>2</v>
      </c>
      <c r="D149" s="94" t="s">
        <v>203</v>
      </c>
      <c r="E149" s="94" t="s">
        <v>204</v>
      </c>
      <c r="F149" s="94" t="s">
        <v>205</v>
      </c>
      <c r="G149" s="94" t="s">
        <v>206</v>
      </c>
      <c r="H149" s="94" t="s">
        <v>318</v>
      </c>
      <c r="I149" s="94" t="s">
        <v>169</v>
      </c>
      <c r="J149" s="94" t="s">
        <v>170</v>
      </c>
      <c r="K149" s="94" t="s">
        <v>306</v>
      </c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121" t="s">
        <v>319</v>
      </c>
      <c r="AD149" s="100">
        <v>691615</v>
      </c>
      <c r="AE149" s="94"/>
    </row>
    <row r="150" spans="1:31" ht="16.5" customHeight="1">
      <c r="A150" s="123" t="s">
        <v>305</v>
      </c>
      <c r="B150" s="94">
        <v>13</v>
      </c>
      <c r="C150" s="94">
        <v>1</v>
      </c>
      <c r="D150" s="94" t="s">
        <v>208</v>
      </c>
      <c r="E150" s="94" t="s">
        <v>209</v>
      </c>
      <c r="F150" s="94" t="s">
        <v>169</v>
      </c>
      <c r="G150" s="94" t="s">
        <v>170</v>
      </c>
      <c r="H150" s="94" t="s">
        <v>306</v>
      </c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121" t="s">
        <v>320</v>
      </c>
      <c r="AD150" s="100">
        <v>675878</v>
      </c>
      <c r="AE150" s="94"/>
    </row>
    <row r="151" spans="1:31" ht="16.5" customHeight="1">
      <c r="A151" s="123" t="s">
        <v>305</v>
      </c>
      <c r="B151" s="94">
        <v>14</v>
      </c>
      <c r="C151" s="94">
        <v>2</v>
      </c>
      <c r="D151" s="94" t="s">
        <v>211</v>
      </c>
      <c r="E151" s="94">
        <v>1</v>
      </c>
      <c r="F151" s="94" t="s">
        <v>176</v>
      </c>
      <c r="G151" s="94" t="s">
        <v>169</v>
      </c>
      <c r="H151" s="94" t="s">
        <v>170</v>
      </c>
      <c r="I151" s="94" t="s">
        <v>306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121" t="s">
        <v>321</v>
      </c>
      <c r="AD151" s="100">
        <v>661718</v>
      </c>
      <c r="AE151" s="94"/>
    </row>
    <row r="152" spans="1:31" ht="16.5" customHeight="1">
      <c r="A152" s="123" t="s">
        <v>305</v>
      </c>
      <c r="B152" s="94">
        <v>15</v>
      </c>
      <c r="C152" s="94">
        <v>2</v>
      </c>
      <c r="D152" s="94" t="s">
        <v>213</v>
      </c>
      <c r="E152" s="94">
        <v>1</v>
      </c>
      <c r="F152" s="94" t="s">
        <v>179</v>
      </c>
      <c r="G152" s="94" t="s">
        <v>169</v>
      </c>
      <c r="H152" s="94" t="s">
        <v>170</v>
      </c>
      <c r="I152" s="94" t="s">
        <v>306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121" t="s">
        <v>322</v>
      </c>
      <c r="AD152" s="100">
        <v>656266</v>
      </c>
      <c r="AE152" s="94"/>
    </row>
    <row r="153" spans="1:31" ht="16.5" customHeight="1">
      <c r="A153" s="123" t="s">
        <v>305</v>
      </c>
      <c r="B153" s="94">
        <v>16</v>
      </c>
      <c r="C153" s="94">
        <v>2</v>
      </c>
      <c r="D153" s="94" t="s">
        <v>215</v>
      </c>
      <c r="E153" s="94">
        <v>2</v>
      </c>
      <c r="F153" s="94" t="s">
        <v>169</v>
      </c>
      <c r="G153" s="94" t="s">
        <v>170</v>
      </c>
      <c r="H153" s="94" t="s">
        <v>306</v>
      </c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121" t="s">
        <v>323</v>
      </c>
      <c r="AD153" s="100">
        <v>616254</v>
      </c>
      <c r="AE153" s="94"/>
    </row>
    <row r="154" spans="1:31" ht="16.5" customHeight="1">
      <c r="A154" s="123" t="s">
        <v>305</v>
      </c>
      <c r="B154" s="94">
        <v>17</v>
      </c>
      <c r="C154" s="94">
        <v>2</v>
      </c>
      <c r="D154" s="94" t="s">
        <v>218</v>
      </c>
      <c r="E154" s="94" t="s">
        <v>186</v>
      </c>
      <c r="F154" s="94" t="s">
        <v>169</v>
      </c>
      <c r="G154" s="94" t="s">
        <v>170</v>
      </c>
      <c r="H154" s="94" t="s">
        <v>306</v>
      </c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121" t="s">
        <v>324</v>
      </c>
      <c r="AD154" s="100">
        <v>610266</v>
      </c>
      <c r="AE154" s="94"/>
    </row>
    <row r="155" spans="1:31" ht="16.5" customHeight="1">
      <c r="A155" s="123" t="s">
        <v>305</v>
      </c>
      <c r="B155" s="94">
        <v>18</v>
      </c>
      <c r="C155" s="94">
        <v>2</v>
      </c>
      <c r="D155" s="94" t="s">
        <v>220</v>
      </c>
      <c r="E155" s="94" t="s">
        <v>189</v>
      </c>
      <c r="F155" s="94" t="s">
        <v>169</v>
      </c>
      <c r="G155" s="94" t="s">
        <v>170</v>
      </c>
      <c r="H155" s="94" t="s">
        <v>306</v>
      </c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121" t="s">
        <v>325</v>
      </c>
      <c r="AD155" s="100">
        <v>601078</v>
      </c>
      <c r="AE155" s="94"/>
    </row>
    <row r="156" spans="1:31" ht="16.5" customHeight="1">
      <c r="A156" s="123" t="s">
        <v>305</v>
      </c>
      <c r="B156" s="94">
        <v>19</v>
      </c>
      <c r="C156" s="94">
        <v>2</v>
      </c>
      <c r="D156" s="94" t="s">
        <v>222</v>
      </c>
      <c r="E156" s="94" t="s">
        <v>192</v>
      </c>
      <c r="F156" s="94" t="s">
        <v>169</v>
      </c>
      <c r="G156" s="94" t="s">
        <v>170</v>
      </c>
      <c r="H156" s="94" t="s">
        <v>306</v>
      </c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121" t="s">
        <v>326</v>
      </c>
      <c r="AD156" s="100">
        <v>597412</v>
      </c>
      <c r="AE156" s="94"/>
    </row>
    <row r="157" spans="1:31" ht="16.5" customHeight="1">
      <c r="A157" s="123" t="s">
        <v>305</v>
      </c>
      <c r="B157" s="94">
        <v>20</v>
      </c>
      <c r="C157" s="94">
        <v>2</v>
      </c>
      <c r="D157" s="94" t="s">
        <v>224</v>
      </c>
      <c r="E157" s="94" t="s">
        <v>195</v>
      </c>
      <c r="F157" s="94" t="s">
        <v>169</v>
      </c>
      <c r="G157" s="94" t="s">
        <v>170</v>
      </c>
      <c r="H157" s="94" t="s">
        <v>306</v>
      </c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121" t="s">
        <v>327</v>
      </c>
      <c r="AD157" s="100">
        <v>593457</v>
      </c>
      <c r="AE157" s="94"/>
    </row>
    <row r="158" spans="1:31" ht="16.5" customHeight="1">
      <c r="A158" s="123" t="s">
        <v>305</v>
      </c>
      <c r="B158" s="94">
        <v>21</v>
      </c>
      <c r="C158" s="94">
        <v>2</v>
      </c>
      <c r="D158" s="94" t="s">
        <v>226</v>
      </c>
      <c r="E158" s="94" t="s">
        <v>198</v>
      </c>
      <c r="F158" s="94" t="s">
        <v>169</v>
      </c>
      <c r="G158" s="94" t="s">
        <v>170</v>
      </c>
      <c r="H158" s="94" t="s">
        <v>306</v>
      </c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121" t="s">
        <v>328</v>
      </c>
      <c r="AD158" s="100">
        <v>590369</v>
      </c>
      <c r="AE158" s="94"/>
    </row>
    <row r="159" spans="1:31" ht="16.5" customHeight="1">
      <c r="A159" s="123" t="s">
        <v>305</v>
      </c>
      <c r="B159" s="94">
        <v>22</v>
      </c>
      <c r="C159" s="94">
        <v>2</v>
      </c>
      <c r="D159" s="94" t="s">
        <v>228</v>
      </c>
      <c r="E159" s="94" t="s">
        <v>201</v>
      </c>
      <c r="F159" s="94" t="s">
        <v>169</v>
      </c>
      <c r="G159" s="94" t="s">
        <v>170</v>
      </c>
      <c r="H159" s="94" t="s">
        <v>306</v>
      </c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121" t="s">
        <v>329</v>
      </c>
      <c r="AD159" s="100">
        <v>589982</v>
      </c>
      <c r="AE159" s="94"/>
    </row>
    <row r="160" spans="1:31" ht="16.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121" t="s">
        <v>330</v>
      </c>
      <c r="AD160" s="100">
        <v>588154</v>
      </c>
      <c r="AE160" s="94"/>
    </row>
    <row r="161" spans="1:31" ht="16.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121" t="s">
        <v>331</v>
      </c>
      <c r="AD161" s="100">
        <v>582963</v>
      </c>
      <c r="AE161" s="94"/>
    </row>
    <row r="162" spans="1:31" ht="16.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121" t="s">
        <v>332</v>
      </c>
      <c r="AD162" s="100">
        <v>581693</v>
      </c>
      <c r="AE162" s="94"/>
    </row>
    <row r="163" spans="1:31" ht="16.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121" t="s">
        <v>333</v>
      </c>
      <c r="AD163" s="100">
        <v>578742</v>
      </c>
      <c r="AE163" s="94"/>
    </row>
    <row r="164" spans="1:31" ht="16.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121" t="s">
        <v>334</v>
      </c>
      <c r="AD164" s="100">
        <v>576441</v>
      </c>
      <c r="AE164" s="94"/>
    </row>
    <row r="165" spans="1:31" ht="16.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121" t="s">
        <v>335</v>
      </c>
      <c r="AD165" s="100">
        <v>575396</v>
      </c>
      <c r="AE165" s="94"/>
    </row>
    <row r="166" spans="1:31" ht="16.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121" t="s">
        <v>336</v>
      </c>
      <c r="AD166" s="100">
        <v>551791</v>
      </c>
      <c r="AE166" s="94"/>
    </row>
    <row r="167" spans="1:31" ht="16.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121" t="s">
        <v>337</v>
      </c>
      <c r="AD167" s="100">
        <v>540388</v>
      </c>
      <c r="AE167" s="94"/>
    </row>
    <row r="168" spans="1:31" ht="16.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121" t="s">
        <v>338</v>
      </c>
      <c r="AD168" s="100">
        <v>537755</v>
      </c>
      <c r="AE168" s="94"/>
    </row>
    <row r="169" spans="1:31" ht="16.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121" t="s">
        <v>339</v>
      </c>
      <c r="AD169" s="100">
        <v>535227</v>
      </c>
      <c r="AE169" s="94"/>
    </row>
    <row r="170" spans="1:31" ht="16.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121" t="s">
        <v>340</v>
      </c>
      <c r="AD170" s="100">
        <v>531626</v>
      </c>
      <c r="AE170" s="94"/>
    </row>
    <row r="171" spans="1:31" ht="16.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121" t="s">
        <v>341</v>
      </c>
      <c r="AD171" s="100">
        <v>518673</v>
      </c>
      <c r="AE171" s="94"/>
    </row>
    <row r="172" spans="1:31" ht="16.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121" t="s">
        <v>342</v>
      </c>
      <c r="AD172" s="100">
        <v>515815</v>
      </c>
      <c r="AE172" s="94"/>
    </row>
    <row r="173" spans="1:31" ht="16.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121" t="s">
        <v>343</v>
      </c>
      <c r="AD173" s="100">
        <v>481246</v>
      </c>
      <c r="AE173" s="94"/>
    </row>
    <row r="174" spans="1:31" ht="16.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121" t="s">
        <v>344</v>
      </c>
      <c r="AD174" s="100">
        <v>481031</v>
      </c>
      <c r="AE174" s="94"/>
    </row>
    <row r="175" spans="1:31" ht="16.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121" t="s">
        <v>345</v>
      </c>
      <c r="AD175" s="100">
        <v>479614</v>
      </c>
      <c r="AE175" s="94"/>
    </row>
    <row r="176" spans="1:31" ht="16.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121" t="s">
        <v>346</v>
      </c>
      <c r="AD176" s="100">
        <v>477546</v>
      </c>
      <c r="AE176" s="94"/>
    </row>
    <row r="177" spans="1:31" ht="16.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121" t="s">
        <v>347</v>
      </c>
      <c r="AD177" s="100">
        <v>477437</v>
      </c>
      <c r="AE177" s="94"/>
    </row>
    <row r="178" spans="1:31" ht="16.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121" t="s">
        <v>348</v>
      </c>
      <c r="AD178" s="100">
        <v>476094</v>
      </c>
      <c r="AE178" s="94"/>
    </row>
    <row r="179" spans="1:31" ht="16.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121" t="s">
        <v>349</v>
      </c>
      <c r="AD179" s="100">
        <v>467697</v>
      </c>
      <c r="AE179" s="94"/>
    </row>
    <row r="180" spans="1:31" ht="16.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121" t="s">
        <v>350</v>
      </c>
      <c r="AD180" s="100">
        <v>465764</v>
      </c>
      <c r="AE180" s="94"/>
    </row>
    <row r="181" spans="1:31" ht="16.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121" t="s">
        <v>351</v>
      </c>
      <c r="AD181" s="100">
        <v>459347</v>
      </c>
      <c r="AE181" s="94"/>
    </row>
    <row r="182" spans="1:31" ht="16.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121" t="s">
        <v>352</v>
      </c>
      <c r="AD182" s="100">
        <v>458039</v>
      </c>
      <c r="AE182" s="94"/>
    </row>
    <row r="183" spans="1:31" ht="16.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121" t="s">
        <v>353</v>
      </c>
      <c r="AD183" s="100">
        <v>455349</v>
      </c>
      <c r="AE183" s="94"/>
    </row>
    <row r="184" spans="1:31" ht="16.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121" t="s">
        <v>354</v>
      </c>
      <c r="AD184" s="100">
        <v>455151</v>
      </c>
      <c r="AE184" s="94"/>
    </row>
    <row r="185" spans="1:31" ht="16.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121" t="s">
        <v>355</v>
      </c>
      <c r="AD185" s="100">
        <v>448681</v>
      </c>
      <c r="AE185" s="94"/>
    </row>
    <row r="186" spans="1:31" ht="16.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121" t="s">
        <v>356</v>
      </c>
      <c r="AD186" s="100">
        <v>446780</v>
      </c>
      <c r="AE186" s="94"/>
    </row>
    <row r="187" spans="1:31" ht="16.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121" t="s">
        <v>357</v>
      </c>
      <c r="AD187" s="100">
        <v>444418</v>
      </c>
      <c r="AE187" s="94"/>
    </row>
    <row r="188" spans="1:31" ht="16.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121" t="s">
        <v>358</v>
      </c>
      <c r="AD188" s="100">
        <v>441499</v>
      </c>
      <c r="AE188" s="94"/>
    </row>
    <row r="189" spans="1:31" ht="16.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121" t="s">
        <v>359</v>
      </c>
      <c r="AD189" s="100">
        <v>437388</v>
      </c>
      <c r="AE189" s="94"/>
    </row>
    <row r="190" spans="1:31" ht="16.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121" t="s">
        <v>360</v>
      </c>
      <c r="AD190" s="100">
        <v>434896</v>
      </c>
      <c r="AE190" s="94"/>
    </row>
    <row r="191" spans="1:31" ht="16.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121" t="s">
        <v>361</v>
      </c>
      <c r="AD191" s="100">
        <v>426370</v>
      </c>
      <c r="AE191" s="94"/>
    </row>
    <row r="192" spans="1:31" ht="16.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121" t="s">
        <v>362</v>
      </c>
      <c r="AD192" s="100">
        <v>423865</v>
      </c>
      <c r="AE192" s="94"/>
    </row>
    <row r="193" spans="1:31" ht="16.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121" t="s">
        <v>363</v>
      </c>
      <c r="AD193" s="100">
        <v>417760</v>
      </c>
      <c r="AE193" s="94"/>
    </row>
    <row r="194" spans="1:31" ht="16.5" customHeight="1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121" t="s">
        <v>364</v>
      </c>
      <c r="AD194" s="100">
        <v>407331</v>
      </c>
      <c r="AE194" s="94"/>
    </row>
    <row r="195" spans="1:31" ht="16.5" customHeight="1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121" t="s">
        <v>365</v>
      </c>
      <c r="AD195" s="100">
        <v>404707</v>
      </c>
      <c r="AE195" s="94"/>
    </row>
    <row r="196" spans="1:31" ht="16.5" customHeight="1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121" t="s">
        <v>366</v>
      </c>
      <c r="AD196" s="100">
        <v>403664</v>
      </c>
      <c r="AE196" s="94"/>
    </row>
    <row r="197" spans="1:31" ht="16.5" customHeight="1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121" t="s">
        <v>367</v>
      </c>
      <c r="AD197" s="100">
        <v>399429</v>
      </c>
      <c r="AE197" s="94"/>
    </row>
    <row r="198" spans="1:31" ht="16.5" customHeight="1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121" t="s">
        <v>368</v>
      </c>
      <c r="AD198" s="100">
        <v>396920</v>
      </c>
      <c r="AE198" s="94"/>
    </row>
    <row r="199" spans="1:31" ht="16.5" customHeight="1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121" t="s">
        <v>369</v>
      </c>
      <c r="AD199" s="100">
        <v>389312</v>
      </c>
      <c r="AE199" s="94"/>
    </row>
    <row r="200" spans="1:31" ht="16.5" customHeight="1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121" t="s">
        <v>370</v>
      </c>
      <c r="AD200" s="100">
        <v>388366</v>
      </c>
      <c r="AE200" s="94"/>
    </row>
    <row r="201" spans="1:31" ht="16.5" customHeight="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121" t="s">
        <v>371</v>
      </c>
      <c r="AD201" s="100">
        <v>380352</v>
      </c>
      <c r="AE201" s="94"/>
    </row>
    <row r="202" spans="1:31" ht="16.5" customHeight="1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121" t="s">
        <v>372</v>
      </c>
      <c r="AD202" s="100">
        <v>379853</v>
      </c>
      <c r="AE202" s="94"/>
    </row>
    <row r="203" spans="1:31" ht="16.5" customHeight="1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121" t="s">
        <v>373</v>
      </c>
      <c r="AD203" s="100">
        <v>367963</v>
      </c>
      <c r="AE203" s="94"/>
    </row>
    <row r="204" spans="1:31" ht="16.5" customHeight="1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121" t="s">
        <v>374</v>
      </c>
      <c r="AD204" s="100">
        <v>365806</v>
      </c>
      <c r="AE204" s="94"/>
    </row>
    <row r="205" spans="1:31" ht="16.5" customHeight="1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121" t="s">
        <v>375</v>
      </c>
      <c r="AD205" s="100">
        <v>364553</v>
      </c>
      <c r="AE205" s="94"/>
    </row>
    <row r="206" spans="1:31" ht="16.5" customHeight="1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121" t="s">
        <v>376</v>
      </c>
      <c r="AD206" s="100">
        <v>361067</v>
      </c>
      <c r="AE206" s="94"/>
    </row>
    <row r="207" spans="1:31" ht="16.5" customHeight="1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121" t="s">
        <v>377</v>
      </c>
      <c r="AD207" s="100">
        <v>357500</v>
      </c>
      <c r="AE207" s="94"/>
    </row>
    <row r="208" spans="1:31" ht="16.5" customHeight="1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121" t="s">
        <v>378</v>
      </c>
      <c r="AD208" s="100">
        <v>357360</v>
      </c>
      <c r="AE208" s="94"/>
    </row>
    <row r="209" spans="1:31" ht="16.5" customHeight="1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121" t="s">
        <v>379</v>
      </c>
      <c r="AD209" s="100">
        <v>356718</v>
      </c>
      <c r="AE209" s="94"/>
    </row>
    <row r="210" spans="1:31" ht="16.5" customHeight="1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121" t="s">
        <v>380</v>
      </c>
      <c r="AD210" s="100">
        <v>355178</v>
      </c>
      <c r="AE210" s="94"/>
    </row>
    <row r="211" spans="1:31" ht="16.5" customHeight="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121" t="s">
        <v>381</v>
      </c>
      <c r="AD211" s="100">
        <v>346885</v>
      </c>
      <c r="AE211" s="94"/>
    </row>
    <row r="212" spans="1:31" ht="16.5" customHeight="1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121" t="s">
        <v>382</v>
      </c>
      <c r="AD212" s="100">
        <v>343470</v>
      </c>
      <c r="AE212" s="94"/>
    </row>
    <row r="213" spans="1:31" ht="16.5" customHeight="1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121" t="s">
        <v>383</v>
      </c>
      <c r="AD213" s="100">
        <v>340329</v>
      </c>
      <c r="AE213" s="94"/>
    </row>
    <row r="214" spans="1:31" ht="16.5" customHeight="1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121" t="s">
        <v>384</v>
      </c>
      <c r="AD214" s="100">
        <v>340121</v>
      </c>
      <c r="AE214" s="94"/>
    </row>
    <row r="215" spans="1:31" ht="16.5" customHeight="1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121" t="s">
        <v>385</v>
      </c>
      <c r="AD215" s="100">
        <v>336262</v>
      </c>
      <c r="AE215" s="94"/>
    </row>
    <row r="216" spans="1:31" ht="16.5" customHeight="1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121" t="s">
        <v>386</v>
      </c>
      <c r="AD216" s="100">
        <v>336021</v>
      </c>
      <c r="AE216" s="94"/>
    </row>
    <row r="217" spans="1:31" ht="16.5" customHeight="1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121" t="s">
        <v>387</v>
      </c>
      <c r="AD217" s="100">
        <v>327190</v>
      </c>
      <c r="AE217" s="94"/>
    </row>
    <row r="218" spans="1:31" ht="16.5" customHeight="1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121" t="s">
        <v>388</v>
      </c>
      <c r="AD218" s="100">
        <v>323765</v>
      </c>
      <c r="AE218" s="94"/>
    </row>
    <row r="219" spans="1:31" ht="16.5" customHeight="1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121" t="s">
        <v>389</v>
      </c>
      <c r="AD219" s="100">
        <v>321039</v>
      </c>
      <c r="AE219" s="94"/>
    </row>
    <row r="220" spans="1:31" ht="16.5" customHeight="1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121" t="s">
        <v>390</v>
      </c>
      <c r="AD220" s="100">
        <v>321024</v>
      </c>
      <c r="AE220" s="94"/>
    </row>
    <row r="221" spans="1:31" ht="16.5" customHeight="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121" t="s">
        <v>391</v>
      </c>
      <c r="AD221" s="100">
        <v>320286</v>
      </c>
      <c r="AE221" s="94"/>
    </row>
    <row r="222" spans="1:31" ht="16.5" customHeight="1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121" t="s">
        <v>392</v>
      </c>
      <c r="AD222" s="100">
        <v>315688</v>
      </c>
      <c r="AE222" s="94"/>
    </row>
    <row r="223" spans="1:31" ht="16.5" customHeight="1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121" t="s">
        <v>393</v>
      </c>
      <c r="AD223" s="100">
        <v>315566</v>
      </c>
      <c r="AE223" s="94"/>
    </row>
    <row r="224" spans="1:31" ht="16.5" customHeight="1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121" t="s">
        <v>394</v>
      </c>
      <c r="AD224" s="100">
        <v>314583</v>
      </c>
      <c r="AE224" s="94"/>
    </row>
    <row r="225" spans="1:31" ht="16.5" customHeight="1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121" t="s">
        <v>395</v>
      </c>
      <c r="AD225" s="100">
        <v>311745</v>
      </c>
      <c r="AE225" s="94"/>
    </row>
    <row r="226" spans="1:31" ht="16.5" customHeight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121" t="s">
        <v>396</v>
      </c>
      <c r="AD226" s="100">
        <v>308681</v>
      </c>
      <c r="AE226" s="94"/>
    </row>
    <row r="227" spans="1:31" ht="16.5" customHeight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121" t="s">
        <v>397</v>
      </c>
      <c r="AD227" s="100">
        <v>308572</v>
      </c>
      <c r="AE227" s="94"/>
    </row>
    <row r="228" spans="1:31" ht="16.5" customHeight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121" t="s">
        <v>398</v>
      </c>
      <c r="AD228" s="100">
        <v>307582</v>
      </c>
      <c r="AE228" s="94"/>
    </row>
    <row r="229" spans="1:31" ht="16.5" customHeight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121" t="s">
        <v>399</v>
      </c>
      <c r="AD229" s="100">
        <v>305878</v>
      </c>
      <c r="AE229" s="94"/>
    </row>
    <row r="230" spans="1:31" ht="16.5" customHeight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121" t="s">
        <v>400</v>
      </c>
      <c r="AD230" s="100">
        <v>300286</v>
      </c>
      <c r="AE230" s="94"/>
    </row>
    <row r="231" spans="1:31" ht="16.5" customHeight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121" t="s">
        <v>401</v>
      </c>
      <c r="AD231" s="100">
        <v>292961</v>
      </c>
      <c r="AE231" s="94"/>
    </row>
    <row r="232" spans="1:31" ht="16.5" customHeight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121" t="s">
        <v>402</v>
      </c>
      <c r="AD232" s="100">
        <v>286654</v>
      </c>
      <c r="AE232" s="94"/>
    </row>
    <row r="233" spans="1:31" ht="16.5" customHeight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121" t="s">
        <v>403</v>
      </c>
      <c r="AD233" s="100">
        <v>285893</v>
      </c>
      <c r="AE233" s="94"/>
    </row>
    <row r="234" spans="1:31" ht="16.5" customHeight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121" t="s">
        <v>404</v>
      </c>
      <c r="AD234" s="100">
        <v>285764</v>
      </c>
      <c r="AE234" s="94"/>
    </row>
    <row r="235" spans="1:31" ht="16.5" customHeight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121" t="s">
        <v>405</v>
      </c>
      <c r="AD235" s="100">
        <v>274074</v>
      </c>
      <c r="AE235" s="94"/>
    </row>
    <row r="236" spans="1:31" ht="16.5" customHeight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121" t="s">
        <v>406</v>
      </c>
      <c r="AD236" s="100">
        <v>273814</v>
      </c>
      <c r="AE236" s="94"/>
    </row>
    <row r="237" spans="1:31" ht="16.5" customHeight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121" t="s">
        <v>407</v>
      </c>
      <c r="AD237" s="100">
        <v>267145</v>
      </c>
      <c r="AE237" s="94"/>
    </row>
    <row r="238" spans="1:31" ht="16.5" customHeight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121" t="s">
        <v>408</v>
      </c>
      <c r="AD238" s="100">
        <v>264928</v>
      </c>
      <c r="AE238" s="94"/>
    </row>
    <row r="239" spans="1:31" ht="16.5" customHeight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121" t="s">
        <v>409</v>
      </c>
      <c r="AD239" s="100">
        <v>264074</v>
      </c>
      <c r="AE239" s="94"/>
    </row>
    <row r="240" spans="1:31" ht="16.5" customHeight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121" t="s">
        <v>410</v>
      </c>
      <c r="AD240" s="100">
        <v>259125</v>
      </c>
      <c r="AE240" s="94"/>
    </row>
    <row r="241" spans="1:31" ht="16.5" customHeight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121" t="s">
        <v>411</v>
      </c>
      <c r="AD241" s="100">
        <v>253799</v>
      </c>
      <c r="AE241" s="94"/>
    </row>
    <row r="242" spans="1:31" ht="16.5" customHeight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121" t="s">
        <v>412</v>
      </c>
      <c r="AD242" s="100">
        <v>249842</v>
      </c>
      <c r="AE242" s="94"/>
    </row>
    <row r="243" spans="1:31" ht="16.5" customHeight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121" t="s">
        <v>413</v>
      </c>
      <c r="AD243" s="100">
        <v>249537</v>
      </c>
      <c r="AE243" s="94"/>
    </row>
    <row r="244" spans="1:31" ht="16.5" customHeight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121" t="s">
        <v>414</v>
      </c>
      <c r="AD244" s="100">
        <v>244954</v>
      </c>
      <c r="AE244" s="94"/>
    </row>
    <row r="245" spans="1:31" ht="16.5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121" t="s">
        <v>415</v>
      </c>
      <c r="AD245" s="100">
        <v>233645</v>
      </c>
      <c r="AE245" s="94"/>
    </row>
    <row r="246" spans="1:31" ht="16.5" customHeight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121" t="s">
        <v>416</v>
      </c>
      <c r="AD246" s="100">
        <v>232662</v>
      </c>
      <c r="AE246" s="94"/>
    </row>
    <row r="247" spans="1:31" ht="16.5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121" t="s">
        <v>417</v>
      </c>
      <c r="AD247" s="100">
        <v>231298</v>
      </c>
      <c r="AE247" s="94"/>
    </row>
    <row r="248" spans="1:31" ht="16.5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121" t="s">
        <v>418</v>
      </c>
      <c r="AD248" s="100">
        <v>229255</v>
      </c>
      <c r="AE248" s="94"/>
    </row>
    <row r="249" spans="1:31" ht="16.5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121" t="s">
        <v>419</v>
      </c>
      <c r="AD249" s="100">
        <v>224002</v>
      </c>
      <c r="AE249" s="94"/>
    </row>
    <row r="250" spans="1:31" ht="16.5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121" t="s">
        <v>420</v>
      </c>
      <c r="AD250" s="100">
        <v>220438</v>
      </c>
      <c r="AE250" s="94"/>
    </row>
    <row r="251" spans="1:31" ht="16.5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121" t="s">
        <v>421</v>
      </c>
      <c r="AD251" s="100">
        <v>217864</v>
      </c>
      <c r="AE251" s="94"/>
    </row>
    <row r="252" spans="1:31" ht="16.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121" t="s">
        <v>422</v>
      </c>
      <c r="AD252" s="100">
        <v>216172</v>
      </c>
      <c r="AE252" s="94"/>
    </row>
    <row r="253" spans="1:31" ht="16.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121" t="s">
        <v>423</v>
      </c>
      <c r="AD253" s="100">
        <v>215406</v>
      </c>
      <c r="AE253" s="94"/>
    </row>
    <row r="254" spans="1:31" ht="16.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121" t="s">
        <v>424</v>
      </c>
      <c r="AD254" s="100">
        <v>213434</v>
      </c>
      <c r="AE254" s="94"/>
    </row>
    <row r="255" spans="1:31" ht="16.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121" t="s">
        <v>425</v>
      </c>
      <c r="AD255" s="100">
        <v>209892</v>
      </c>
      <c r="AE255" s="94"/>
    </row>
    <row r="256" spans="1:31" ht="16.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121" t="s">
        <v>426</v>
      </c>
      <c r="AD256" s="100">
        <v>206049</v>
      </c>
      <c r="AE256" s="94"/>
    </row>
    <row r="257" spans="1:31" ht="16.5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121" t="s">
        <v>427</v>
      </c>
      <c r="AD257" s="100">
        <v>205897</v>
      </c>
      <c r="AE257" s="94"/>
    </row>
    <row r="258" spans="1:31" ht="16.5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121" t="s">
        <v>428</v>
      </c>
      <c r="AD258" s="100">
        <v>200967</v>
      </c>
      <c r="AE258" s="94"/>
    </row>
    <row r="259" spans="1:31" ht="16.5" customHeight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121" t="s">
        <v>429</v>
      </c>
      <c r="AD259" s="100">
        <v>199640</v>
      </c>
      <c r="AE259" s="94"/>
    </row>
    <row r="260" spans="1:31" ht="16.5" customHeight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121" t="s">
        <v>430</v>
      </c>
      <c r="AD260" s="100">
        <v>193162</v>
      </c>
      <c r="AE260" s="94"/>
    </row>
    <row r="261" spans="1:31" ht="16.5" customHeight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121" t="s">
        <v>431</v>
      </c>
      <c r="AD261" s="100">
        <v>189554</v>
      </c>
      <c r="AE261" s="94"/>
    </row>
    <row r="262" spans="1:31" ht="16.5" customHeight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121" t="s">
        <v>432</v>
      </c>
      <c r="AD262" s="100">
        <v>189412</v>
      </c>
      <c r="AE262" s="94"/>
    </row>
    <row r="263" spans="1:31" ht="16.5" customHeight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121" t="s">
        <v>433</v>
      </c>
      <c r="AD263" s="100">
        <v>184072</v>
      </c>
      <c r="AE263" s="94"/>
    </row>
    <row r="264" spans="1:31" ht="16.5" customHeight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121" t="s">
        <v>434</v>
      </c>
      <c r="AD264" s="100">
        <v>174809</v>
      </c>
      <c r="AE264" s="94"/>
    </row>
    <row r="265" spans="1:31" ht="16.5" customHeight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121" t="s">
        <v>435</v>
      </c>
      <c r="AD265" s="100">
        <v>172914</v>
      </c>
      <c r="AE265" s="94"/>
    </row>
    <row r="266" spans="1:31" ht="16.5" customHeight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121" t="s">
        <v>436</v>
      </c>
      <c r="AD266" s="100">
        <v>165818</v>
      </c>
      <c r="AE266" s="94"/>
    </row>
    <row r="267" spans="1:31" ht="16.5" customHeight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121" t="s">
        <v>437</v>
      </c>
      <c r="AD267" s="100">
        <v>163504</v>
      </c>
      <c r="AE267" s="94"/>
    </row>
    <row r="268" spans="1:31" ht="16.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121" t="s">
        <v>438</v>
      </c>
      <c r="AD268" s="100">
        <v>162994</v>
      </c>
      <c r="AE268" s="94"/>
    </row>
    <row r="269" spans="1:31" ht="16.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121" t="s">
        <v>439</v>
      </c>
      <c r="AD269" s="100">
        <v>162161</v>
      </c>
      <c r="AE269" s="94"/>
    </row>
    <row r="270" spans="1:31" ht="16.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121" t="s">
        <v>440</v>
      </c>
      <c r="AD270" s="100">
        <v>155460</v>
      </c>
      <c r="AE270" s="94"/>
    </row>
    <row r="271" spans="1:31" ht="16.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121" t="s">
        <v>441</v>
      </c>
      <c r="AD271" s="100">
        <v>154559</v>
      </c>
      <c r="AE271" s="94"/>
    </row>
    <row r="272" spans="1:31" ht="16.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121" t="s">
        <v>442</v>
      </c>
      <c r="AD272" s="100">
        <v>151935</v>
      </c>
      <c r="AE272" s="94"/>
    </row>
    <row r="273" spans="1:31" ht="16.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121" t="s">
        <v>443</v>
      </c>
      <c r="AD273" s="100">
        <v>149435</v>
      </c>
      <c r="AE273" s="94"/>
    </row>
    <row r="274" spans="1:31" ht="16.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121" t="s">
        <v>444</v>
      </c>
      <c r="AD274" s="100">
        <v>148415</v>
      </c>
      <c r="AE274" s="94"/>
    </row>
    <row r="275" spans="1:31" ht="16.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121" t="s">
        <v>445</v>
      </c>
      <c r="AD275" s="100">
        <v>141218</v>
      </c>
      <c r="AE275" s="94"/>
    </row>
    <row r="276" spans="1:31" ht="16.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121" t="s">
        <v>446</v>
      </c>
      <c r="AD276" s="100">
        <v>139304</v>
      </c>
      <c r="AE276" s="94"/>
    </row>
    <row r="277" spans="1:31" ht="16.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121" t="s">
        <v>447</v>
      </c>
      <c r="AD277" s="100">
        <v>138193</v>
      </c>
      <c r="AE277" s="94"/>
    </row>
    <row r="278" spans="1:31" ht="16.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121" t="s">
        <v>448</v>
      </c>
      <c r="AD278" s="100">
        <v>135883</v>
      </c>
      <c r="AE278" s="94"/>
    </row>
    <row r="279" spans="1:31" ht="16.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121" t="s">
        <v>449</v>
      </c>
      <c r="AD279" s="100">
        <v>135848</v>
      </c>
      <c r="AE279" s="94"/>
    </row>
    <row r="280" spans="1:31" ht="16.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121" t="s">
        <v>450</v>
      </c>
      <c r="AD280" s="100">
        <v>135421</v>
      </c>
      <c r="AE280" s="94"/>
    </row>
    <row r="281" spans="1:31" ht="16.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121" t="s">
        <v>451</v>
      </c>
      <c r="AD281" s="100">
        <v>135203</v>
      </c>
      <c r="AE281" s="94"/>
    </row>
    <row r="282" spans="1:31" ht="16.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121" t="s">
        <v>452</v>
      </c>
      <c r="AD282" s="100">
        <v>128906</v>
      </c>
      <c r="AE282" s="94"/>
    </row>
    <row r="283" spans="1:31" ht="16.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121" t="s">
        <v>453</v>
      </c>
      <c r="AD283" s="100">
        <v>123816</v>
      </c>
      <c r="AE283" s="94"/>
    </row>
    <row r="284" spans="1:31" ht="16.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121" t="s">
        <v>454</v>
      </c>
      <c r="AD284" s="100">
        <v>122386</v>
      </c>
      <c r="AE284" s="94"/>
    </row>
    <row r="285" spans="1:31" ht="16.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121" t="s">
        <v>455</v>
      </c>
      <c r="AD285" s="100">
        <v>121794</v>
      </c>
      <c r="AE285" s="94"/>
    </row>
    <row r="286" spans="1:31" ht="16.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121" t="s">
        <v>456</v>
      </c>
      <c r="AD286" s="100">
        <v>121223</v>
      </c>
      <c r="AE286" s="94"/>
    </row>
    <row r="287" spans="1:31" ht="16.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121" t="s">
        <v>457</v>
      </c>
      <c r="AD287" s="100">
        <v>121097</v>
      </c>
      <c r="AE287" s="94"/>
    </row>
    <row r="288" spans="1:31" ht="16.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121" t="s">
        <v>458</v>
      </c>
      <c r="AD288" s="100">
        <v>114899</v>
      </c>
      <c r="AE288" s="94"/>
    </row>
    <row r="289" spans="1:31" ht="16.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121" t="s">
        <v>459</v>
      </c>
      <c r="AD289" s="100">
        <v>114888</v>
      </c>
      <c r="AE289" s="94"/>
    </row>
    <row r="290" spans="1:31" ht="16.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121" t="s">
        <v>460</v>
      </c>
      <c r="AD290" s="100">
        <v>114130</v>
      </c>
      <c r="AE290" s="94"/>
    </row>
    <row r="291" spans="1:31" ht="16.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121" t="s">
        <v>461</v>
      </c>
      <c r="AD291" s="100">
        <v>113537</v>
      </c>
      <c r="AE291" s="94"/>
    </row>
    <row r="292" spans="1:31" ht="16.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121" t="s">
        <v>462</v>
      </c>
      <c r="AD292" s="100">
        <v>110124</v>
      </c>
      <c r="AE292" s="94"/>
    </row>
    <row r="293" spans="1:31" ht="16.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121" t="s">
        <v>463</v>
      </c>
      <c r="AD293" s="100">
        <v>106403</v>
      </c>
      <c r="AE293" s="94"/>
    </row>
    <row r="294" spans="1:31" ht="16.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121" t="s">
        <v>464</v>
      </c>
      <c r="AD294" s="100">
        <v>103020</v>
      </c>
      <c r="AE294" s="94"/>
    </row>
    <row r="295" spans="1:31" ht="16.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121" t="s">
        <v>465</v>
      </c>
      <c r="AD295" s="100">
        <v>101983</v>
      </c>
      <c r="AE295" s="94"/>
    </row>
    <row r="296" spans="1:31" ht="16.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121" t="s">
        <v>466</v>
      </c>
      <c r="AD296" s="100">
        <v>92333</v>
      </c>
      <c r="AE296" s="94"/>
    </row>
    <row r="297" spans="1:31" ht="16.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121" t="s">
        <v>467</v>
      </c>
      <c r="AD297" s="100">
        <v>91801</v>
      </c>
      <c r="AE297" s="94"/>
    </row>
    <row r="298" spans="1:31" ht="16.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121" t="s">
        <v>468</v>
      </c>
      <c r="AD298" s="100">
        <v>91766</v>
      </c>
      <c r="AE298" s="94"/>
    </row>
    <row r="299" spans="1:31" ht="16.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121" t="s">
        <v>469</v>
      </c>
      <c r="AD299" s="100">
        <v>90507</v>
      </c>
      <c r="AE299" s="94"/>
    </row>
    <row r="300" spans="1:31" ht="16.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121" t="s">
        <v>470</v>
      </c>
      <c r="AD300" s="100">
        <v>90205</v>
      </c>
      <c r="AE300" s="94"/>
    </row>
    <row r="301" spans="1:31" ht="16.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121" t="s">
        <v>471</v>
      </c>
      <c r="AD301" s="100">
        <v>88784</v>
      </c>
      <c r="AE301" s="94"/>
    </row>
    <row r="302" spans="1:31" ht="16.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121" t="s">
        <v>472</v>
      </c>
      <c r="AD302" s="100">
        <v>88705</v>
      </c>
      <c r="AE302" s="94"/>
    </row>
    <row r="303" spans="1:31" ht="16.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121" t="s">
        <v>473</v>
      </c>
      <c r="AD303" s="100">
        <v>84309</v>
      </c>
      <c r="AE303" s="94"/>
    </row>
    <row r="304" spans="1:31" ht="16.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121" t="s">
        <v>474</v>
      </c>
      <c r="AD304" s="100">
        <v>77160</v>
      </c>
      <c r="AE304" s="94"/>
    </row>
    <row r="305" spans="1:31" ht="16.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121" t="s">
        <v>475</v>
      </c>
      <c r="AD305" s="100">
        <v>75890</v>
      </c>
      <c r="AE305" s="94"/>
    </row>
    <row r="306" spans="1:31" ht="16.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121" t="s">
        <v>476</v>
      </c>
      <c r="AD306" s="100">
        <v>74552</v>
      </c>
      <c r="AE306" s="94"/>
    </row>
    <row r="307" spans="1:31" ht="16.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121" t="s">
        <v>477</v>
      </c>
      <c r="AD307" s="100">
        <v>74138</v>
      </c>
      <c r="AE307" s="94"/>
    </row>
    <row r="308" spans="1:31" ht="16.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121" t="s">
        <v>478</v>
      </c>
      <c r="AD308" s="100">
        <v>73025</v>
      </c>
      <c r="AE308" s="94"/>
    </row>
    <row r="309" spans="1:31" ht="16.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121" t="s">
        <v>479</v>
      </c>
      <c r="AD309" s="100">
        <v>71440</v>
      </c>
      <c r="AE309" s="94"/>
    </row>
    <row r="310" spans="1:31" ht="16.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121" t="s">
        <v>480</v>
      </c>
      <c r="AD310" s="100">
        <v>69441</v>
      </c>
      <c r="AE310" s="94"/>
    </row>
    <row r="311" spans="1:31" ht="16.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121" t="s">
        <v>481</v>
      </c>
      <c r="AD311" s="100">
        <v>67278</v>
      </c>
      <c r="AE311" s="94"/>
    </row>
    <row r="312" spans="1:31" ht="16.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121" t="s">
        <v>482</v>
      </c>
      <c r="AD312" s="100">
        <v>67066</v>
      </c>
      <c r="AE312" s="94"/>
    </row>
    <row r="313" spans="1:31" ht="16.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121" t="s">
        <v>483</v>
      </c>
      <c r="AD313" s="100">
        <v>61056</v>
      </c>
      <c r="AE313" s="94"/>
    </row>
    <row r="314" spans="1:31" ht="16.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121" t="s">
        <v>484</v>
      </c>
      <c r="AD314" s="100">
        <v>59056</v>
      </c>
      <c r="AE314" s="94"/>
    </row>
    <row r="315" spans="1:31" ht="16.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121" t="s">
        <v>485</v>
      </c>
      <c r="AD315" s="100">
        <v>58544</v>
      </c>
      <c r="AE315" s="94"/>
    </row>
    <row r="316" spans="1:31" ht="16.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121" t="s">
        <v>486</v>
      </c>
      <c r="AD316" s="100">
        <v>57860</v>
      </c>
      <c r="AE316" s="94"/>
    </row>
    <row r="317" spans="1:31" ht="16.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121" t="s">
        <v>487</v>
      </c>
      <c r="AD317" s="100">
        <v>54414</v>
      </c>
      <c r="AE317" s="94"/>
    </row>
    <row r="318" spans="1:31" ht="16.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121" t="s">
        <v>488</v>
      </c>
      <c r="AD318" s="100">
        <v>51567</v>
      </c>
      <c r="AE318" s="94"/>
    </row>
    <row r="319" spans="1:31" ht="16.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121" t="s">
        <v>489</v>
      </c>
      <c r="AD319" s="100">
        <v>50106</v>
      </c>
      <c r="AE319" s="94"/>
    </row>
    <row r="320" spans="1:31" ht="16.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121" t="s">
        <v>490</v>
      </c>
      <c r="AD320" s="100">
        <v>49752</v>
      </c>
      <c r="AE320" s="94"/>
    </row>
    <row r="321" spans="1:31" ht="16.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121" t="s">
        <v>491</v>
      </c>
      <c r="AD321" s="100">
        <v>49734</v>
      </c>
      <c r="AE321" s="94"/>
    </row>
    <row r="322" spans="1:31" ht="16.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121" t="s">
        <v>492</v>
      </c>
      <c r="AD322" s="100">
        <v>48313</v>
      </c>
      <c r="AE322" s="94"/>
    </row>
    <row r="323" spans="1:31" ht="16.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121" t="s">
        <v>493</v>
      </c>
      <c r="AD323" s="100">
        <v>47819</v>
      </c>
      <c r="AE323" s="94"/>
    </row>
    <row r="324" spans="1:31" ht="16.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121" t="s">
        <v>494</v>
      </c>
      <c r="AD324" s="100">
        <v>47443</v>
      </c>
      <c r="AE324" s="94"/>
    </row>
    <row r="325" spans="1:31" ht="16.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121" t="s">
        <v>495</v>
      </c>
      <c r="AD325" s="100">
        <v>46993</v>
      </c>
      <c r="AE325" s="94"/>
    </row>
    <row r="326" spans="1:31" ht="16.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121" t="s">
        <v>496</v>
      </c>
      <c r="AD326" s="100">
        <v>45744</v>
      </c>
      <c r="AE326" s="94"/>
    </row>
    <row r="327" spans="1:31" ht="16.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121" t="s">
        <v>497</v>
      </c>
      <c r="AD327" s="100">
        <v>41305</v>
      </c>
      <c r="AE327" s="94"/>
    </row>
    <row r="328" spans="1:31" ht="16.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121" t="s">
        <v>498</v>
      </c>
      <c r="AD328" s="100">
        <v>40040</v>
      </c>
      <c r="AE328" s="94"/>
    </row>
    <row r="329" spans="1:31" ht="16.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121" t="s">
        <v>499</v>
      </c>
      <c r="AD329" s="100">
        <v>39669</v>
      </c>
      <c r="AE329" s="94"/>
    </row>
    <row r="330" spans="1:31" ht="16.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121" t="s">
        <v>500</v>
      </c>
      <c r="AD330" s="100">
        <v>38613</v>
      </c>
      <c r="AE330" s="94"/>
    </row>
    <row r="331" spans="1:31" ht="16.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121" t="s">
        <v>501</v>
      </c>
      <c r="AD331" s="100">
        <v>37578</v>
      </c>
      <c r="AE331" s="94"/>
    </row>
    <row r="332" spans="1:31" ht="16.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121" t="s">
        <v>502</v>
      </c>
      <c r="AD332" s="100">
        <v>34353</v>
      </c>
      <c r="AE332" s="94"/>
    </row>
    <row r="333" spans="1:31" ht="16.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121" t="s">
        <v>503</v>
      </c>
      <c r="AD333" s="100">
        <v>33631</v>
      </c>
      <c r="AE333" s="94"/>
    </row>
    <row r="334" spans="1:31" ht="16.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121" t="s">
        <v>504</v>
      </c>
      <c r="AD334" s="100">
        <v>30641</v>
      </c>
      <c r="AE334" s="94"/>
    </row>
    <row r="335" spans="1:31" ht="16.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121" t="s">
        <v>505</v>
      </c>
      <c r="AD335" s="100">
        <v>26844</v>
      </c>
      <c r="AE335" s="94"/>
    </row>
    <row r="336" spans="1:31" ht="16.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121" t="s">
        <v>506</v>
      </c>
      <c r="AD336" s="100">
        <v>26517</v>
      </c>
      <c r="AE336" s="94"/>
    </row>
    <row r="337" spans="1:31" ht="16.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121" t="s">
        <v>507</v>
      </c>
      <c r="AD337" s="100">
        <v>26280</v>
      </c>
      <c r="AE337" s="94"/>
    </row>
    <row r="338" spans="1:31" ht="16.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121" t="s">
        <v>508</v>
      </c>
      <c r="AD338" s="100">
        <v>24174</v>
      </c>
      <c r="AE338" s="94"/>
    </row>
    <row r="339" spans="1:31" ht="16.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121" t="s">
        <v>509</v>
      </c>
      <c r="AD339" s="100">
        <v>23247</v>
      </c>
      <c r="AE339" s="94"/>
    </row>
    <row r="340" spans="1:31" ht="16.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121" t="s">
        <v>510</v>
      </c>
      <c r="AD340" s="100">
        <v>22394</v>
      </c>
      <c r="AE340" s="94"/>
    </row>
    <row r="341" spans="1:31" ht="16.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121" t="s">
        <v>511</v>
      </c>
      <c r="AD341" s="100">
        <v>20589</v>
      </c>
      <c r="AE341" s="94"/>
    </row>
    <row r="342" spans="1:31" ht="16.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121" t="s">
        <v>512</v>
      </c>
      <c r="AD342" s="100">
        <v>20583</v>
      </c>
      <c r="AE342" s="94"/>
    </row>
    <row r="343" spans="1:31" ht="16.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121" t="s">
        <v>513</v>
      </c>
      <c r="AD343" s="100">
        <v>20031</v>
      </c>
      <c r="AE343" s="94"/>
    </row>
    <row r="344" spans="1:31" ht="16.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121" t="s">
        <v>514</v>
      </c>
      <c r="AD344" s="100">
        <v>17534</v>
      </c>
      <c r="AE344" s="94"/>
    </row>
    <row r="345" spans="1:31" ht="16.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121" t="s">
        <v>515</v>
      </c>
      <c r="AD345" s="100">
        <v>15714</v>
      </c>
      <c r="AE345" s="94"/>
    </row>
    <row r="346" spans="1:31" ht="16.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121" t="s">
        <v>516</v>
      </c>
      <c r="AD346" s="100">
        <v>15072</v>
      </c>
      <c r="AE346" s="94"/>
    </row>
    <row r="347" spans="1:31" ht="16.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121" t="s">
        <v>517</v>
      </c>
      <c r="AD347" s="100">
        <v>14121</v>
      </c>
      <c r="AE347" s="94"/>
    </row>
    <row r="348" spans="1:31" ht="16.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121" t="s">
        <v>518</v>
      </c>
      <c r="AD348" s="100">
        <v>12885</v>
      </c>
      <c r="AE348" s="94"/>
    </row>
    <row r="349" spans="1:31" ht="16.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121" t="s">
        <v>519</v>
      </c>
      <c r="AD349" s="100">
        <v>12844</v>
      </c>
      <c r="AE349" s="94"/>
    </row>
    <row r="350" spans="1:31" ht="16.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121" t="s">
        <v>520</v>
      </c>
      <c r="AD350" s="100">
        <v>12443</v>
      </c>
      <c r="AE350" s="94"/>
    </row>
    <row r="351" spans="1:31" ht="16.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121" t="s">
        <v>521</v>
      </c>
      <c r="AD351" s="100">
        <v>11888</v>
      </c>
      <c r="AE351" s="94"/>
    </row>
    <row r="352" spans="1:31" ht="16.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121" t="s">
        <v>522</v>
      </c>
      <c r="AD352" s="100">
        <v>9093</v>
      </c>
      <c r="AE352" s="94"/>
    </row>
    <row r="353" spans="1:31" ht="16.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121" t="s">
        <v>523</v>
      </c>
      <c r="AD353" s="100">
        <v>4965</v>
      </c>
      <c r="AE353" s="94"/>
    </row>
    <row r="354" spans="1:31" ht="16.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121" t="s">
        <v>524</v>
      </c>
      <c r="AD354" s="100">
        <v>2694</v>
      </c>
      <c r="AE354" s="94"/>
    </row>
    <row r="355" spans="1:31" ht="16.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121" t="s">
        <v>525</v>
      </c>
      <c r="AD355" s="100">
        <v>2034</v>
      </c>
      <c r="AE355" s="94"/>
    </row>
  </sheetData>
  <sortState xmlns:xlrd2="http://schemas.microsoft.com/office/spreadsheetml/2017/richdata2" ref="A41:C135">
    <sortCondition descending="1" ref="C41:C135"/>
    <sortCondition ref="A41:A135"/>
  </sortState>
  <mergeCells count="3">
    <mergeCell ref="A3:E3"/>
    <mergeCell ref="B5:E5"/>
    <mergeCell ref="A19:E19"/>
  </mergeCells>
  <hyperlinks>
    <hyperlink ref="B35" r:id="rId1" xr:uid="{19AEC0B1-E67A-439E-87A4-E6F2375C72C8}"/>
    <hyperlink ref="B36" r:id="rId2" xr:uid="{B9244AE9-4D4E-4C5B-91A3-FA2BD7EDA34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5"/>
  <sheetViews>
    <sheetView topLeftCell="A133" workbookViewId="0">
      <selection activeCell="B147" sqref="B147"/>
    </sheetView>
  </sheetViews>
  <sheetFormatPr defaultRowHeight="15"/>
  <cols>
    <col min="2" max="2" width="31.7109375" customWidth="1"/>
    <col min="3" max="3" width="14.7109375" bestFit="1" customWidth="1"/>
    <col min="4" max="5" width="13.5703125" bestFit="1" customWidth="1"/>
    <col min="6" max="6" width="15.85546875" bestFit="1" customWidth="1"/>
    <col min="7" max="7" width="13.5703125" bestFit="1" customWidth="1"/>
  </cols>
  <sheetData>
    <row r="1" spans="1:6" s="33" customFormat="1">
      <c r="A1" s="33" t="s">
        <v>526</v>
      </c>
    </row>
    <row r="2" spans="1:6">
      <c r="A2" t="s">
        <v>527</v>
      </c>
    </row>
    <row r="3" spans="1:6">
      <c r="B3" t="s">
        <v>528</v>
      </c>
      <c r="C3" t="s">
        <v>529</v>
      </c>
    </row>
    <row r="4" spans="1:6">
      <c r="B4" t="s">
        <v>530</v>
      </c>
      <c r="C4">
        <v>2.8</v>
      </c>
    </row>
    <row r="5" spans="1:6">
      <c r="B5" t="s">
        <v>531</v>
      </c>
      <c r="C5">
        <v>14.1</v>
      </c>
    </row>
    <row r="6" spans="1:6">
      <c r="B6" t="s">
        <v>532</v>
      </c>
      <c r="C6">
        <v>3.1</v>
      </c>
    </row>
    <row r="7" spans="1:6">
      <c r="B7" t="s">
        <v>533</v>
      </c>
      <c r="C7">
        <v>13.8</v>
      </c>
    </row>
    <row r="8" spans="1:6">
      <c r="B8" t="s">
        <v>534</v>
      </c>
      <c r="C8">
        <v>1.29</v>
      </c>
    </row>
    <row r="9" spans="1:6">
      <c r="B9" t="s">
        <v>535</v>
      </c>
      <c r="C9">
        <v>19.82</v>
      </c>
    </row>
    <row r="10" spans="1:6">
      <c r="B10" t="s">
        <v>536</v>
      </c>
      <c r="C10">
        <v>1.85</v>
      </c>
    </row>
    <row r="11" spans="1:6">
      <c r="B11" t="s">
        <v>537</v>
      </c>
      <c r="C11">
        <v>14.97</v>
      </c>
    </row>
    <row r="13" spans="1:6" s="31" customFormat="1">
      <c r="A13" s="31" t="s">
        <v>538</v>
      </c>
    </row>
    <row r="14" spans="1:6">
      <c r="A14" t="s">
        <v>539</v>
      </c>
    </row>
    <row r="15" spans="1:6">
      <c r="B15" t="s">
        <v>540</v>
      </c>
    </row>
    <row r="16" spans="1:6">
      <c r="B16" s="2" t="s">
        <v>541</v>
      </c>
      <c r="C16" s="2" t="s">
        <v>542</v>
      </c>
      <c r="D16" s="3">
        <v>77.2</v>
      </c>
      <c r="E16" s="4" t="s">
        <v>543</v>
      </c>
      <c r="F16" s="4" t="s">
        <v>544</v>
      </c>
    </row>
    <row r="17" spans="1:20">
      <c r="B17" s="2" t="s">
        <v>545</v>
      </c>
      <c r="C17" s="2" t="s">
        <v>542</v>
      </c>
      <c r="D17" s="5">
        <v>77.2</v>
      </c>
      <c r="E17" s="6" t="s">
        <v>543</v>
      </c>
      <c r="F17" s="7" t="s">
        <v>544</v>
      </c>
    </row>
    <row r="18" spans="1:20">
      <c r="A18" s="8"/>
      <c r="B18" s="2" t="s">
        <v>541</v>
      </c>
      <c r="C18" s="2" t="s">
        <v>546</v>
      </c>
      <c r="D18" s="9">
        <v>67.099999999999994</v>
      </c>
      <c r="E18" s="3" t="s">
        <v>543</v>
      </c>
      <c r="F18" s="4" t="s">
        <v>547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8"/>
      <c r="B19" s="2" t="s">
        <v>545</v>
      </c>
      <c r="C19" s="2" t="s">
        <v>546</v>
      </c>
      <c r="D19" s="10">
        <v>67.099999999999994</v>
      </c>
      <c r="E19" s="6" t="s">
        <v>543</v>
      </c>
      <c r="F19" s="7" t="s">
        <v>547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8"/>
      <c r="B20" s="29" t="s">
        <v>548</v>
      </c>
      <c r="C20" s="29"/>
      <c r="D20" s="32">
        <f>1-D19/D16</f>
        <v>0.13082901554404158</v>
      </c>
      <c r="E20" s="30"/>
      <c r="F20" s="3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B21" t="s">
        <v>549</v>
      </c>
    </row>
    <row r="23" spans="1:20">
      <c r="A23" s="1" t="s">
        <v>550</v>
      </c>
    </row>
    <row r="24" spans="1:20">
      <c r="A24" s="1"/>
      <c r="C24" t="s">
        <v>551</v>
      </c>
      <c r="D24" t="s">
        <v>551</v>
      </c>
      <c r="E24" t="s">
        <v>552</v>
      </c>
      <c r="F24" t="s">
        <v>552</v>
      </c>
    </row>
    <row r="25" spans="1:20" s="31" customFormat="1">
      <c r="A25" s="31" t="s">
        <v>553</v>
      </c>
      <c r="C25" s="31" t="s">
        <v>554</v>
      </c>
      <c r="D25" s="31" t="s">
        <v>555</v>
      </c>
      <c r="E25" s="31" t="s">
        <v>554</v>
      </c>
      <c r="F25" s="31" t="s">
        <v>555</v>
      </c>
    </row>
    <row r="26" spans="1:20">
      <c r="B26" t="s">
        <v>556</v>
      </c>
      <c r="C26">
        <v>1662</v>
      </c>
      <c r="D26">
        <v>1444</v>
      </c>
      <c r="E26">
        <v>349</v>
      </c>
      <c r="F26">
        <v>164</v>
      </c>
    </row>
    <row r="27" spans="1:20">
      <c r="B27" t="s">
        <v>557</v>
      </c>
      <c r="C27">
        <v>1082</v>
      </c>
      <c r="D27">
        <v>1171</v>
      </c>
      <c r="E27">
        <v>13477</v>
      </c>
      <c r="F27">
        <v>14247</v>
      </c>
    </row>
    <row r="28" spans="1:20">
      <c r="B28" t="s">
        <v>558</v>
      </c>
      <c r="C28">
        <v>986</v>
      </c>
      <c r="D28">
        <v>1085</v>
      </c>
      <c r="E28">
        <v>12631</v>
      </c>
      <c r="F28">
        <v>12626</v>
      </c>
    </row>
    <row r="29" spans="1:20">
      <c r="B29" t="s">
        <v>559</v>
      </c>
      <c r="C29">
        <f>C27-C28</f>
        <v>96</v>
      </c>
      <c r="D29">
        <f>D27-D28</f>
        <v>86</v>
      </c>
      <c r="E29">
        <f>E27-E28</f>
        <v>846</v>
      </c>
      <c r="F29">
        <f>F27-F28</f>
        <v>1621</v>
      </c>
    </row>
    <row r="30" spans="1:20">
      <c r="C30" s="27">
        <f>C29/C27</f>
        <v>8.8724584103512014E-2</v>
      </c>
      <c r="D30" s="27">
        <f>D29/D27</f>
        <v>7.3441502988898372E-2</v>
      </c>
      <c r="E30" s="27">
        <f>E29/E27</f>
        <v>6.2773614305854417E-2</v>
      </c>
      <c r="F30" s="27">
        <f>F29/F27</f>
        <v>0.11377833929950165</v>
      </c>
    </row>
    <row r="31" spans="1:20">
      <c r="C31" s="27"/>
      <c r="D31" s="28">
        <f>SUMPRODUCT(C26:D26,C30:D30)/SUM(C26:D26)</f>
        <v>8.161937833097431E-2</v>
      </c>
      <c r="E31" s="28"/>
      <c r="F31" s="28">
        <f>SUMPRODUCT(E26:F26,E30:F30)/SUM(E26:F26)</f>
        <v>7.9079218397390766E-2</v>
      </c>
    </row>
    <row r="32" spans="1:20">
      <c r="B32" s="11" t="s">
        <v>560</v>
      </c>
    </row>
    <row r="33" spans="1:2">
      <c r="B33" s="11" t="s">
        <v>561</v>
      </c>
    </row>
    <row r="34" spans="1:2">
      <c r="B34" t="s">
        <v>562</v>
      </c>
    </row>
    <row r="35" spans="1:2">
      <c r="B35" t="s">
        <v>563</v>
      </c>
    </row>
    <row r="38" spans="1:2">
      <c r="A38" s="1" t="s">
        <v>564</v>
      </c>
    </row>
    <row r="39" spans="1:2" s="31" customFormat="1">
      <c r="A39" s="31" t="s">
        <v>565</v>
      </c>
    </row>
    <row r="40" spans="1:2">
      <c r="B40" t="s">
        <v>566</v>
      </c>
    </row>
    <row r="41" spans="1:2">
      <c r="B41" t="s">
        <v>567</v>
      </c>
    </row>
    <row r="42" spans="1:2">
      <c r="B42" t="s">
        <v>568</v>
      </c>
    </row>
    <row r="54" spans="1:2">
      <c r="B54" t="s">
        <v>569</v>
      </c>
    </row>
    <row r="56" spans="1:2" s="31" customFormat="1">
      <c r="A56" s="31" t="s">
        <v>570</v>
      </c>
    </row>
    <row r="57" spans="1:2">
      <c r="A57" s="1" t="s">
        <v>571</v>
      </c>
    </row>
    <row r="68" spans="1:7">
      <c r="B68" t="s">
        <v>572</v>
      </c>
    </row>
    <row r="69" spans="1:7">
      <c r="C69">
        <f>96/862</f>
        <v>0.11136890951276102</v>
      </c>
    </row>
    <row r="72" spans="1:7" s="31" customFormat="1">
      <c r="A72" s="31" t="s">
        <v>573</v>
      </c>
    </row>
    <row r="73" spans="1:7">
      <c r="A73" s="1" t="s">
        <v>574</v>
      </c>
    </row>
    <row r="74" spans="1:7">
      <c r="B74" t="s">
        <v>575</v>
      </c>
      <c r="D74">
        <v>139</v>
      </c>
      <c r="E74">
        <v>1195</v>
      </c>
      <c r="F74" s="12">
        <v>0.11600000000000001</v>
      </c>
    </row>
    <row r="75" spans="1:7">
      <c r="B75" t="s">
        <v>576</v>
      </c>
    </row>
    <row r="78" spans="1:7">
      <c r="A78" t="s">
        <v>577</v>
      </c>
      <c r="B78" s="1" t="s">
        <v>578</v>
      </c>
    </row>
    <row r="79" spans="1:7">
      <c r="A79" s="1" t="s">
        <v>579</v>
      </c>
    </row>
    <row r="80" spans="1:7">
      <c r="B80" s="13"/>
      <c r="C80" s="141" t="s">
        <v>580</v>
      </c>
      <c r="D80" s="142"/>
      <c r="E80" s="142"/>
      <c r="F80" s="143"/>
      <c r="G80" s="13" t="s">
        <v>581</v>
      </c>
    </row>
    <row r="81" spans="2:7">
      <c r="B81" s="13"/>
      <c r="C81" s="13" t="s">
        <v>582</v>
      </c>
      <c r="D81" s="13" t="s">
        <v>583</v>
      </c>
      <c r="E81" s="13" t="s">
        <v>584</v>
      </c>
      <c r="F81" s="13" t="s">
        <v>585</v>
      </c>
      <c r="G81" s="13" t="s">
        <v>582</v>
      </c>
    </row>
    <row r="82" spans="2:7">
      <c r="B82" s="13" t="s">
        <v>586</v>
      </c>
      <c r="C82" s="14">
        <v>31600</v>
      </c>
      <c r="D82" s="14">
        <v>38700</v>
      </c>
      <c r="E82" s="14">
        <v>70500</v>
      </c>
      <c r="F82" s="14">
        <v>118100</v>
      </c>
      <c r="G82" s="14">
        <v>28500</v>
      </c>
    </row>
    <row r="83" spans="2:7">
      <c r="B83" s="13" t="s">
        <v>587</v>
      </c>
      <c r="C83" s="14">
        <v>7296705</v>
      </c>
      <c r="D83" s="14">
        <v>1470637</v>
      </c>
      <c r="E83" s="14">
        <v>6834253</v>
      </c>
      <c r="F83" s="14">
        <v>16386443</v>
      </c>
      <c r="G83" s="14">
        <v>6130627</v>
      </c>
    </row>
    <row r="84" spans="2:7">
      <c r="B84" s="15" t="s">
        <v>588</v>
      </c>
      <c r="C84" s="16">
        <f>+C83/C82</f>
        <v>230.90838607594938</v>
      </c>
      <c r="D84" s="13">
        <f>+D83/D82</f>
        <v>38.000956072351421</v>
      </c>
      <c r="E84" s="13">
        <f>+E83/E82</f>
        <v>96.939758865248223</v>
      </c>
      <c r="F84" s="13">
        <f>+F83/F82</f>
        <v>138.75057578323455</v>
      </c>
      <c r="G84" s="13">
        <f>+G83/G82</f>
        <v>215.10971929824561</v>
      </c>
    </row>
    <row r="85" spans="2:7">
      <c r="B85" s="13"/>
      <c r="C85" s="15" t="s">
        <v>589</v>
      </c>
      <c r="D85" s="13"/>
      <c r="E85" s="13"/>
      <c r="F85" s="13"/>
      <c r="G85" s="13"/>
    </row>
    <row r="86" spans="2:7">
      <c r="B86" s="13" t="s">
        <v>590</v>
      </c>
      <c r="C86" s="14">
        <v>22900</v>
      </c>
      <c r="D86" s="14"/>
      <c r="E86" s="14"/>
      <c r="F86" s="14">
        <v>208300</v>
      </c>
      <c r="G86" s="14"/>
    </row>
    <row r="87" spans="2:7">
      <c r="B87" s="13" t="s">
        <v>591</v>
      </c>
      <c r="C87" s="14">
        <v>16091774</v>
      </c>
      <c r="D87" s="14"/>
      <c r="E87" s="14"/>
      <c r="F87" s="14">
        <v>439626837</v>
      </c>
      <c r="G87" s="14"/>
    </row>
    <row r="88" spans="2:7">
      <c r="B88" s="15" t="s">
        <v>592</v>
      </c>
      <c r="C88" s="16">
        <f>+C87/C86</f>
        <v>702.69755458515283</v>
      </c>
      <c r="D88" s="13"/>
      <c r="E88" s="13"/>
      <c r="F88" s="13">
        <f>+F87/F86</f>
        <v>2110.5465050408066</v>
      </c>
      <c r="G88" s="13"/>
    </row>
    <row r="89" spans="2:7">
      <c r="C89" s="11" t="s">
        <v>593</v>
      </c>
    </row>
    <row r="90" spans="2:7">
      <c r="B90" t="s">
        <v>594</v>
      </c>
      <c r="C90" t="s">
        <v>595</v>
      </c>
      <c r="D90" t="s">
        <v>596</v>
      </c>
    </row>
    <row r="91" spans="2:7">
      <c r="C91" t="s">
        <v>597</v>
      </c>
      <c r="D91">
        <v>126.5</v>
      </c>
    </row>
    <row r="92" spans="2:7">
      <c r="C92" t="s">
        <v>598</v>
      </c>
      <c r="D92">
        <v>20.3</v>
      </c>
    </row>
    <row r="94" spans="2:7">
      <c r="B94" s="1" t="s">
        <v>599</v>
      </c>
    </row>
    <row r="95" spans="2:7">
      <c r="B95" t="s">
        <v>600</v>
      </c>
    </row>
    <row r="97" spans="1:16">
      <c r="A97" t="s">
        <v>601</v>
      </c>
    </row>
    <row r="98" spans="1:16" ht="3" customHeight="1"/>
    <row r="99" spans="1:16" ht="31.5" customHeight="1">
      <c r="B99" s="144" t="s">
        <v>602</v>
      </c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26"/>
    </row>
    <row r="100" spans="1:16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40"/>
      <c r="P100" s="140"/>
    </row>
    <row r="101" spans="1:16" ht="35.25" customHeight="1">
      <c r="B101" s="145" t="s">
        <v>603</v>
      </c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26"/>
    </row>
    <row r="102" spans="1:16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140"/>
      <c r="P102" s="140"/>
    </row>
    <row r="103" spans="1:16" ht="15" customHeight="1">
      <c r="B103" s="17" t="s">
        <v>604</v>
      </c>
      <c r="C103" s="17" t="s">
        <v>605</v>
      </c>
      <c r="D103" s="17" t="s">
        <v>606</v>
      </c>
      <c r="E103" s="17" t="s">
        <v>607</v>
      </c>
      <c r="F103" s="17" t="s">
        <v>608</v>
      </c>
      <c r="G103" s="17" t="s">
        <v>609</v>
      </c>
      <c r="H103" s="17" t="s">
        <v>610</v>
      </c>
      <c r="I103" s="17" t="s">
        <v>611</v>
      </c>
      <c r="J103" s="17" t="s">
        <v>612</v>
      </c>
      <c r="K103" s="17" t="s">
        <v>613</v>
      </c>
      <c r="L103" s="17" t="s">
        <v>614</v>
      </c>
      <c r="M103" s="17" t="s">
        <v>615</v>
      </c>
      <c r="N103" s="17" t="s">
        <v>616</v>
      </c>
      <c r="O103" s="140"/>
      <c r="P103" s="140"/>
    </row>
    <row r="104" spans="1:16" ht="15" customHeight="1">
      <c r="B104" s="18" t="s">
        <v>552</v>
      </c>
      <c r="C104" s="18" t="s">
        <v>617</v>
      </c>
      <c r="D104" s="18" t="s">
        <v>618</v>
      </c>
      <c r="E104" s="18" t="s">
        <v>619</v>
      </c>
      <c r="F104" s="18" t="s">
        <v>620</v>
      </c>
      <c r="G104" s="18" t="s">
        <v>621</v>
      </c>
      <c r="H104" s="18">
        <v>1</v>
      </c>
      <c r="I104" s="19">
        <v>671</v>
      </c>
      <c r="J104" s="18">
        <v>0</v>
      </c>
      <c r="K104" s="18">
        <v>3</v>
      </c>
      <c r="L104" s="20" t="s">
        <v>622</v>
      </c>
      <c r="M104" s="20" t="s">
        <v>622</v>
      </c>
      <c r="N104" s="19">
        <v>876</v>
      </c>
      <c r="O104" s="140"/>
      <c r="P104" s="140"/>
    </row>
    <row r="105" spans="1:16" ht="15" customHeight="1">
      <c r="B105" s="18" t="s">
        <v>552</v>
      </c>
      <c r="C105" s="18" t="s">
        <v>617</v>
      </c>
      <c r="D105" s="18" t="s">
        <v>618</v>
      </c>
      <c r="E105" s="18" t="s">
        <v>619</v>
      </c>
      <c r="F105" s="18" t="s">
        <v>620</v>
      </c>
      <c r="G105" s="18" t="s">
        <v>623</v>
      </c>
      <c r="H105" s="18">
        <v>429</v>
      </c>
      <c r="I105" s="19">
        <v>862786</v>
      </c>
      <c r="J105" s="18">
        <v>908</v>
      </c>
      <c r="K105" s="21">
        <v>22700</v>
      </c>
      <c r="L105" s="20" t="s">
        <v>622</v>
      </c>
      <c r="M105" s="20" t="s">
        <v>622</v>
      </c>
      <c r="N105" s="19">
        <v>1596780</v>
      </c>
      <c r="O105" s="140"/>
      <c r="P105" s="140"/>
    </row>
    <row r="106" spans="1:16" ht="15" customHeight="1">
      <c r="B106" s="18" t="s">
        <v>552</v>
      </c>
      <c r="C106" s="18" t="s">
        <v>617</v>
      </c>
      <c r="D106" s="18" t="s">
        <v>618</v>
      </c>
      <c r="E106" s="18" t="s">
        <v>619</v>
      </c>
      <c r="F106" s="18" t="s">
        <v>620</v>
      </c>
      <c r="G106" s="18" t="s">
        <v>624</v>
      </c>
      <c r="H106" s="21">
        <v>1408</v>
      </c>
      <c r="I106" s="19">
        <v>2984496</v>
      </c>
      <c r="J106" s="21">
        <v>2468</v>
      </c>
      <c r="K106" s="21">
        <v>61688</v>
      </c>
      <c r="L106" s="20" t="s">
        <v>622</v>
      </c>
      <c r="M106" s="20" t="s">
        <v>622</v>
      </c>
      <c r="N106" s="19">
        <v>4848236</v>
      </c>
      <c r="O106" s="140" t="s">
        <v>625</v>
      </c>
      <c r="P106" s="140"/>
    </row>
    <row r="107" spans="1:16" ht="38.25">
      <c r="B107" s="18" t="s">
        <v>552</v>
      </c>
      <c r="C107" s="18" t="s">
        <v>617</v>
      </c>
      <c r="D107" s="18" t="s">
        <v>618</v>
      </c>
      <c r="E107" s="18" t="s">
        <v>619</v>
      </c>
      <c r="F107" s="18" t="s">
        <v>620</v>
      </c>
      <c r="G107" s="18" t="s">
        <v>626</v>
      </c>
      <c r="H107" s="18">
        <v>14</v>
      </c>
      <c r="I107" s="19">
        <v>23899</v>
      </c>
      <c r="J107" s="18">
        <v>1</v>
      </c>
      <c r="K107" s="18">
        <v>25</v>
      </c>
      <c r="L107" s="18">
        <v>840</v>
      </c>
      <c r="M107" s="21">
        <v>20990</v>
      </c>
      <c r="N107" s="19">
        <v>11100</v>
      </c>
      <c r="O107" s="26"/>
      <c r="P107" s="23">
        <v>59.972714289999999</v>
      </c>
    </row>
    <row r="108" spans="1:16" ht="38.25">
      <c r="B108" s="18" t="s">
        <v>552</v>
      </c>
      <c r="C108" s="18" t="s">
        <v>617</v>
      </c>
      <c r="D108" s="18" t="s">
        <v>618</v>
      </c>
      <c r="E108" s="18" t="s">
        <v>619</v>
      </c>
      <c r="F108" s="18" t="s">
        <v>620</v>
      </c>
      <c r="G108" s="18" t="s">
        <v>627</v>
      </c>
      <c r="H108" s="21">
        <v>1762</v>
      </c>
      <c r="I108" s="19">
        <v>3231319</v>
      </c>
      <c r="J108" s="18">
        <v>1</v>
      </c>
      <c r="K108" s="18">
        <v>19</v>
      </c>
      <c r="L108" s="21">
        <v>112000</v>
      </c>
      <c r="M108" s="21">
        <v>2799998</v>
      </c>
      <c r="N108" s="19">
        <v>6248608</v>
      </c>
      <c r="O108" s="26"/>
      <c r="P108" s="23">
        <v>63.564098749999999</v>
      </c>
    </row>
    <row r="109" spans="1:16" ht="15" customHeight="1">
      <c r="B109" s="18" t="s">
        <v>552</v>
      </c>
      <c r="C109" s="18" t="s">
        <v>617</v>
      </c>
      <c r="D109" s="18" t="s">
        <v>618</v>
      </c>
      <c r="E109" s="18" t="s">
        <v>619</v>
      </c>
      <c r="F109" s="18" t="s">
        <v>620</v>
      </c>
      <c r="G109" s="18" t="s">
        <v>628</v>
      </c>
      <c r="H109" s="18">
        <v>863</v>
      </c>
      <c r="I109" s="19">
        <v>2250074</v>
      </c>
      <c r="J109" s="18">
        <v>80</v>
      </c>
      <c r="K109" s="21">
        <v>1992</v>
      </c>
      <c r="L109" s="20" t="s">
        <v>622</v>
      </c>
      <c r="M109" s="20" t="s">
        <v>622</v>
      </c>
      <c r="N109" s="19">
        <v>4944434</v>
      </c>
      <c r="O109" s="140"/>
      <c r="P109" s="140"/>
    </row>
    <row r="110" spans="1:16" ht="15" customHeight="1">
      <c r="B110" s="18" t="s">
        <v>552</v>
      </c>
      <c r="C110" s="18" t="s">
        <v>617</v>
      </c>
      <c r="D110" s="18" t="s">
        <v>618</v>
      </c>
      <c r="E110" s="18" t="s">
        <v>619</v>
      </c>
      <c r="F110" s="18" t="s">
        <v>620</v>
      </c>
      <c r="G110" s="18" t="s">
        <v>629</v>
      </c>
      <c r="H110" s="21">
        <v>10228</v>
      </c>
      <c r="I110" s="19">
        <v>26208869</v>
      </c>
      <c r="J110" s="18">
        <v>919</v>
      </c>
      <c r="K110" s="21">
        <v>22978</v>
      </c>
      <c r="L110" s="20" t="s">
        <v>622</v>
      </c>
      <c r="M110" s="20" t="s">
        <v>622</v>
      </c>
      <c r="N110" s="19">
        <v>47661888</v>
      </c>
      <c r="O110" s="140"/>
      <c r="P110" s="140"/>
    </row>
    <row r="111" spans="1:16" ht="15" customHeight="1">
      <c r="B111" s="18" t="s">
        <v>552</v>
      </c>
      <c r="C111" s="18" t="s">
        <v>617</v>
      </c>
      <c r="D111" s="18" t="s">
        <v>618</v>
      </c>
      <c r="E111" s="18" t="s">
        <v>619</v>
      </c>
      <c r="F111" s="18" t="s">
        <v>620</v>
      </c>
      <c r="G111" s="18" t="s">
        <v>630</v>
      </c>
      <c r="H111" s="18">
        <v>45</v>
      </c>
      <c r="I111" s="19">
        <v>85770</v>
      </c>
      <c r="J111" s="18">
        <v>23</v>
      </c>
      <c r="K111" s="18">
        <v>570</v>
      </c>
      <c r="L111" s="20" t="s">
        <v>622</v>
      </c>
      <c r="M111" s="20" t="s">
        <v>622</v>
      </c>
      <c r="N111" s="19">
        <v>44939</v>
      </c>
      <c r="O111" s="140"/>
      <c r="P111" s="140"/>
    </row>
    <row r="112" spans="1:16" ht="15" customHeight="1">
      <c r="B112" s="18" t="s">
        <v>552</v>
      </c>
      <c r="C112" s="18" t="s">
        <v>617</v>
      </c>
      <c r="D112" s="18" t="s">
        <v>618</v>
      </c>
      <c r="E112" s="18" t="s">
        <v>619</v>
      </c>
      <c r="F112" s="18" t="s">
        <v>620</v>
      </c>
      <c r="G112" s="18" t="s">
        <v>631</v>
      </c>
      <c r="H112" s="21">
        <v>1059</v>
      </c>
      <c r="I112" s="19">
        <v>2317106</v>
      </c>
      <c r="J112" s="18">
        <v>82</v>
      </c>
      <c r="K112" s="21">
        <v>2053</v>
      </c>
      <c r="L112" s="20" t="s">
        <v>622</v>
      </c>
      <c r="M112" s="20" t="s">
        <v>622</v>
      </c>
      <c r="N112" s="19">
        <v>5352106</v>
      </c>
      <c r="O112" s="140"/>
      <c r="P112" s="140"/>
    </row>
    <row r="113" spans="1:16">
      <c r="B113" s="26"/>
      <c r="C113" s="26"/>
      <c r="D113" s="26"/>
      <c r="E113" s="26"/>
      <c r="F113" s="26"/>
      <c r="G113" s="26"/>
      <c r="H113" s="22">
        <v>15809</v>
      </c>
      <c r="I113" s="26"/>
      <c r="J113" s="26"/>
      <c r="K113" s="26"/>
      <c r="L113" s="26"/>
      <c r="M113" s="26"/>
      <c r="N113" s="26"/>
      <c r="O113" s="140"/>
      <c r="P113" s="140"/>
    </row>
    <row r="114" spans="1:16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40"/>
      <c r="P114" s="140"/>
    </row>
    <row r="115" spans="1:16" ht="15" customHeight="1">
      <c r="B115" s="18" t="s">
        <v>552</v>
      </c>
      <c r="C115" s="18" t="s">
        <v>617</v>
      </c>
      <c r="D115" s="18" t="s">
        <v>618</v>
      </c>
      <c r="E115" s="18" t="s">
        <v>619</v>
      </c>
      <c r="F115" s="18" t="s">
        <v>620</v>
      </c>
      <c r="G115" s="18" t="s">
        <v>632</v>
      </c>
      <c r="H115" s="21">
        <v>1138</v>
      </c>
      <c r="I115" s="19">
        <v>239458</v>
      </c>
      <c r="J115" s="18">
        <v>416</v>
      </c>
      <c r="K115" s="21">
        <v>10411</v>
      </c>
      <c r="L115" s="20" t="s">
        <v>622</v>
      </c>
      <c r="M115" s="20" t="s">
        <v>622</v>
      </c>
      <c r="N115" s="19">
        <v>183695</v>
      </c>
      <c r="O115" s="140"/>
      <c r="P115" s="140"/>
    </row>
    <row r="116" spans="1:16" ht="15" customHeight="1">
      <c r="B116" s="18" t="s">
        <v>552</v>
      </c>
      <c r="C116" s="18" t="s">
        <v>617</v>
      </c>
      <c r="D116" s="18" t="s">
        <v>618</v>
      </c>
      <c r="E116" s="18" t="s">
        <v>619</v>
      </c>
      <c r="F116" s="18" t="s">
        <v>620</v>
      </c>
      <c r="G116" s="18" t="s">
        <v>633</v>
      </c>
      <c r="H116" s="18">
        <v>81</v>
      </c>
      <c r="I116" s="19">
        <v>45651</v>
      </c>
      <c r="J116" s="18">
        <v>13</v>
      </c>
      <c r="K116" s="18">
        <v>332</v>
      </c>
      <c r="L116" s="20" t="s">
        <v>622</v>
      </c>
      <c r="M116" s="20" t="s">
        <v>622</v>
      </c>
      <c r="N116" s="19">
        <v>47731</v>
      </c>
      <c r="O116" s="140"/>
      <c r="P116" s="140"/>
    </row>
    <row r="117" spans="1:16">
      <c r="B117" s="26"/>
      <c r="C117" s="26"/>
      <c r="D117" s="26"/>
      <c r="E117" s="26"/>
      <c r="F117" s="26"/>
      <c r="G117" s="26"/>
      <c r="H117" s="22">
        <v>1219</v>
      </c>
      <c r="I117" s="26"/>
      <c r="J117" s="26"/>
      <c r="K117" s="26"/>
      <c r="L117" s="26"/>
      <c r="M117" s="26"/>
      <c r="N117" s="26"/>
      <c r="O117" s="140"/>
      <c r="P117" s="140"/>
    </row>
    <row r="123" spans="1:16" s="93" customFormat="1">
      <c r="A123" s="93" t="s">
        <v>634</v>
      </c>
    </row>
    <row r="124" spans="1:16">
      <c r="B124" t="s">
        <v>635</v>
      </c>
    </row>
    <row r="125" spans="1:16">
      <c r="B125" t="s">
        <v>636</v>
      </c>
    </row>
  </sheetData>
  <mergeCells count="18">
    <mergeCell ref="C80:F80"/>
    <mergeCell ref="B99:O99"/>
    <mergeCell ref="O100:P100"/>
    <mergeCell ref="B101:O101"/>
    <mergeCell ref="O102:P102"/>
    <mergeCell ref="O103:P103"/>
    <mergeCell ref="O104:P104"/>
    <mergeCell ref="O105:P105"/>
    <mergeCell ref="O106:P106"/>
    <mergeCell ref="O109:P109"/>
    <mergeCell ref="O115:P115"/>
    <mergeCell ref="O116:P116"/>
    <mergeCell ref="O117:P117"/>
    <mergeCell ref="O110:P110"/>
    <mergeCell ref="O111:P111"/>
    <mergeCell ref="O112:P112"/>
    <mergeCell ref="O113:P113"/>
    <mergeCell ref="O114:P114"/>
  </mergeCells>
  <hyperlinks>
    <hyperlink ref="A1" r:id="rId1" xr:uid="{E8018D76-B44F-4DDE-ABDD-48503152B531}"/>
    <hyperlink ref="A13" r:id="rId2" xr:uid="{34967112-A71E-44C4-A195-AC958D74E08E}"/>
    <hyperlink ref="A23" r:id="rId3" xr:uid="{8883ED71-B07E-4071-A6FE-CB38FAD72E54}"/>
    <hyperlink ref="A38" r:id="rId4" xr:uid="{316D74AF-99FB-4609-B24F-F142AEB4E211}"/>
    <hyperlink ref="A57" r:id="rId5" xr:uid="{2CB92848-1456-4765-AE9E-2C7895A0765C}"/>
    <hyperlink ref="A73" r:id="rId6" xr:uid="{10BB8DAE-4B40-494C-93F5-6912F17FAEA3}"/>
    <hyperlink ref="A79" r:id="rId7" xr:uid="{0DCE8ED1-1F90-41D8-BC16-BC27CA571959}"/>
    <hyperlink ref="B78" r:id="rId8" xr:uid="{D076F807-7473-4DB5-8ED0-9D19F7317F0B}"/>
    <hyperlink ref="B94" r:id="rId9" xr:uid="{556ABCF8-D3D7-4D49-BD82-CA04BC861D84}"/>
    <hyperlink ref="A123" r:id="rId10" xr:uid="{3AE99834-6799-4148-AE12-B4BBF6F0B67C}"/>
  </hyperlinks>
  <pageMargins left="0.7" right="0.7" top="0.75" bottom="0.75" header="0.3" footer="0.3"/>
  <pageSetup fitToHeight="0" orientation="landscape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E2220-2180-4FD4-BAC9-C976929275AD}">
  <dimension ref="A1:S30"/>
  <sheetViews>
    <sheetView workbookViewId="0"/>
  </sheetViews>
  <sheetFormatPr defaultRowHeight="15"/>
  <cols>
    <col min="1" max="1" width="27.140625" customWidth="1"/>
    <col min="3" max="4" width="21.42578125" customWidth="1"/>
    <col min="5" max="5" width="26.7109375" customWidth="1"/>
    <col min="6" max="6" width="14.28515625" bestFit="1" customWidth="1"/>
    <col min="7" max="7" width="13.28515625" bestFit="1" customWidth="1"/>
    <col min="8" max="8" width="10.85546875" customWidth="1"/>
    <col min="9" max="9" width="9.28515625" bestFit="1" customWidth="1"/>
    <col min="13" max="13" width="11.7109375" customWidth="1"/>
    <col min="14" max="14" width="12.140625" customWidth="1"/>
  </cols>
  <sheetData>
    <row r="1" spans="1:19">
      <c r="A1" t="s">
        <v>637</v>
      </c>
    </row>
    <row r="2" spans="1:19">
      <c r="A2" s="1" t="s">
        <v>638</v>
      </c>
    </row>
    <row r="4" spans="1:19" s="68" customFormat="1" ht="120">
      <c r="A4" s="68" t="s">
        <v>639</v>
      </c>
      <c r="E4" s="146" t="s">
        <v>640</v>
      </c>
      <c r="F4" s="146"/>
      <c r="G4" s="146"/>
      <c r="H4" s="146"/>
      <c r="J4" s="68" t="s">
        <v>641</v>
      </c>
      <c r="L4" s="68" t="s">
        <v>642</v>
      </c>
      <c r="M4" s="68" t="s">
        <v>643</v>
      </c>
      <c r="N4" s="68" t="s">
        <v>644</v>
      </c>
      <c r="O4" s="68" t="s">
        <v>645</v>
      </c>
      <c r="P4" s="68" t="s">
        <v>646</v>
      </c>
      <c r="Q4" s="68" t="s">
        <v>647</v>
      </c>
    </row>
    <row r="5" spans="1:19">
      <c r="A5" t="s">
        <v>648</v>
      </c>
      <c r="B5" t="s">
        <v>649</v>
      </c>
      <c r="C5" t="s">
        <v>650</v>
      </c>
      <c r="D5" t="s">
        <v>651</v>
      </c>
      <c r="E5" t="s">
        <v>652</v>
      </c>
      <c r="F5" t="s">
        <v>653</v>
      </c>
      <c r="G5" t="s">
        <v>654</v>
      </c>
      <c r="H5" t="s">
        <v>655</v>
      </c>
      <c r="I5" t="s">
        <v>656</v>
      </c>
      <c r="J5" t="s">
        <v>657</v>
      </c>
      <c r="K5" t="s">
        <v>658</v>
      </c>
      <c r="L5" t="s">
        <v>657</v>
      </c>
    </row>
    <row r="6" spans="1:19">
      <c r="A6" t="s">
        <v>659</v>
      </c>
      <c r="B6">
        <v>2021</v>
      </c>
      <c r="C6" s="34">
        <v>117900</v>
      </c>
      <c r="D6" s="34"/>
      <c r="E6" s="34">
        <v>16158042</v>
      </c>
      <c r="F6" s="34">
        <v>10582524</v>
      </c>
      <c r="G6" s="34">
        <v>4006534</v>
      </c>
      <c r="H6" s="34">
        <v>1568984</v>
      </c>
      <c r="I6" s="34">
        <f>E6-F6-G6-H6</f>
        <v>0</v>
      </c>
    </row>
    <row r="7" spans="1:19">
      <c r="A7" t="s">
        <v>659</v>
      </c>
      <c r="B7">
        <v>2020</v>
      </c>
      <c r="C7" s="34">
        <v>82700</v>
      </c>
      <c r="D7" s="34"/>
      <c r="E7" s="34">
        <v>11204643</v>
      </c>
      <c r="F7" s="34">
        <v>7279273</v>
      </c>
      <c r="G7" s="34">
        <v>3040895</v>
      </c>
      <c r="H7" s="34">
        <v>884475</v>
      </c>
      <c r="I7" s="34">
        <f>E7-F7-G7-H7</f>
        <v>0</v>
      </c>
    </row>
    <row r="8" spans="1:19">
      <c r="A8" t="s">
        <v>659</v>
      </c>
      <c r="B8">
        <v>2019</v>
      </c>
      <c r="C8" s="34">
        <v>101800</v>
      </c>
      <c r="D8" s="34"/>
      <c r="E8" s="34">
        <v>15158986</v>
      </c>
      <c r="F8" s="34">
        <v>10977956</v>
      </c>
      <c r="G8" s="34">
        <v>2965704</v>
      </c>
      <c r="H8" s="34">
        <v>1215326</v>
      </c>
      <c r="I8" s="34">
        <f>E8-F8-G8-H8</f>
        <v>0</v>
      </c>
    </row>
    <row r="9" spans="1:19">
      <c r="A9" t="s">
        <v>659</v>
      </c>
      <c r="B9">
        <v>2018</v>
      </c>
      <c r="C9" s="34">
        <v>99800</v>
      </c>
      <c r="D9" s="34"/>
      <c r="E9" s="34">
        <v>14089176</v>
      </c>
      <c r="F9" s="34">
        <v>8643047</v>
      </c>
      <c r="G9" s="34">
        <v>4237126</v>
      </c>
      <c r="H9" s="34">
        <v>1209002</v>
      </c>
      <c r="I9" s="34">
        <f>E9-F9-G9-H9</f>
        <v>1</v>
      </c>
    </row>
    <row r="10" spans="1:19">
      <c r="A10" t="s">
        <v>659</v>
      </c>
      <c r="B10">
        <v>2017</v>
      </c>
      <c r="C10" s="34">
        <v>80000</v>
      </c>
      <c r="D10" s="34"/>
      <c r="E10" s="34">
        <v>12323812</v>
      </c>
      <c r="F10" s="34">
        <v>8080836</v>
      </c>
      <c r="G10" s="34">
        <v>3239611</v>
      </c>
      <c r="H10" s="34">
        <v>1003365</v>
      </c>
      <c r="I10" s="34">
        <f>E10-F10-G10-H10</f>
        <v>0</v>
      </c>
    </row>
    <row r="11" spans="1:19">
      <c r="A11" t="s">
        <v>660</v>
      </c>
      <c r="B11">
        <v>2021</v>
      </c>
      <c r="E11" s="34">
        <v>16386443</v>
      </c>
      <c r="F11" s="34"/>
      <c r="G11" s="34"/>
      <c r="H11" s="34"/>
      <c r="J11">
        <v>37800</v>
      </c>
      <c r="K11">
        <v>7296705</v>
      </c>
      <c r="L11" s="48">
        <v>179100</v>
      </c>
      <c r="Q11" s="72">
        <f>K11/J11</f>
        <v>193.03452380952382</v>
      </c>
    </row>
    <row r="12" spans="1:19">
      <c r="A12" t="s">
        <v>660</v>
      </c>
      <c r="B12">
        <v>2020</v>
      </c>
      <c r="E12" s="34">
        <v>11646680</v>
      </c>
      <c r="F12" s="34"/>
      <c r="G12" s="34"/>
      <c r="H12" s="34"/>
      <c r="J12">
        <v>18700</v>
      </c>
      <c r="K12">
        <v>4936725</v>
      </c>
      <c r="L12" s="48">
        <v>84200</v>
      </c>
      <c r="Q12" s="72">
        <f>K12/J12</f>
        <v>263.99598930481284</v>
      </c>
    </row>
    <row r="13" spans="1:19">
      <c r="A13" t="s">
        <v>660</v>
      </c>
      <c r="B13">
        <v>2019</v>
      </c>
      <c r="E13" s="34">
        <v>15343061</v>
      </c>
      <c r="F13" s="34"/>
      <c r="G13" s="34"/>
      <c r="H13" s="34"/>
      <c r="J13">
        <v>25700</v>
      </c>
      <c r="K13">
        <v>6215684</v>
      </c>
      <c r="L13" s="48">
        <v>141500</v>
      </c>
      <c r="Q13" s="72">
        <f>K13/J13</f>
        <v>241.85540856031128</v>
      </c>
    </row>
    <row r="14" spans="1:19">
      <c r="A14" t="s">
        <v>660</v>
      </c>
      <c r="B14">
        <v>2018</v>
      </c>
      <c r="E14" s="34">
        <v>15593183</v>
      </c>
      <c r="F14" s="34"/>
      <c r="G14" s="34"/>
      <c r="H14" s="34"/>
      <c r="J14">
        <v>24400</v>
      </c>
      <c r="K14">
        <v>5921164</v>
      </c>
      <c r="L14" s="48">
        <v>131800</v>
      </c>
      <c r="Q14" s="72">
        <f>K14/J14</f>
        <v>242.67065573770492</v>
      </c>
    </row>
    <row r="15" spans="1:19">
      <c r="A15" t="s">
        <v>660</v>
      </c>
      <c r="B15">
        <v>2017</v>
      </c>
      <c r="E15" s="34">
        <v>12369780</v>
      </c>
      <c r="F15" s="34"/>
      <c r="G15" s="34"/>
      <c r="H15" s="34"/>
      <c r="J15">
        <v>19600</v>
      </c>
      <c r="K15">
        <v>4202955</v>
      </c>
      <c r="L15" s="48">
        <v>103200</v>
      </c>
      <c r="Q15" s="72">
        <f>K15/J15</f>
        <v>214.43647959183673</v>
      </c>
    </row>
    <row r="16" spans="1:19">
      <c r="A16" t="s">
        <v>661</v>
      </c>
      <c r="B16">
        <v>2021</v>
      </c>
      <c r="C16">
        <v>117067</v>
      </c>
      <c r="D16">
        <v>1657115</v>
      </c>
      <c r="M16">
        <v>137203</v>
      </c>
      <c r="N16" s="34">
        <f>J11/D16*M16*10000</f>
        <v>31297003.527214464</v>
      </c>
      <c r="O16" s="70">
        <f>K11/N16</f>
        <v>0.2331438852813853</v>
      </c>
      <c r="P16">
        <v>126.5</v>
      </c>
      <c r="R16" s="69"/>
      <c r="S16" s="69"/>
    </row>
    <row r="17" spans="1:19">
      <c r="B17">
        <v>2020</v>
      </c>
      <c r="C17">
        <v>81232</v>
      </c>
      <c r="D17">
        <v>1745472</v>
      </c>
      <c r="E17" s="34"/>
      <c r="F17" s="34"/>
      <c r="G17" s="34"/>
      <c r="H17" s="34"/>
      <c r="M17" s="34">
        <v>115042</v>
      </c>
      <c r="N17" s="34">
        <f>J12/D17*M17*10000</f>
        <v>12324949.354673119</v>
      </c>
      <c r="O17" s="70">
        <f>K12/N17</f>
        <v>0.40054728485583552</v>
      </c>
      <c r="P17">
        <v>123.9</v>
      </c>
      <c r="R17" s="69"/>
      <c r="S17" s="69"/>
    </row>
    <row r="18" spans="1:19">
      <c r="B18">
        <v>2019</v>
      </c>
      <c r="C18">
        <v>101566</v>
      </c>
      <c r="D18">
        <v>1736654</v>
      </c>
      <c r="G18" s="34"/>
      <c r="H18" s="34"/>
      <c r="M18">
        <v>130340</v>
      </c>
      <c r="N18" s="34">
        <f>J13/D18*M18*10000</f>
        <v>19288459.301622543</v>
      </c>
      <c r="O18" s="70">
        <f>K13/N18</f>
        <v>0.32224885890586075</v>
      </c>
      <c r="P18">
        <v>139.30000000000001</v>
      </c>
      <c r="R18" s="69"/>
      <c r="S18" s="69"/>
    </row>
    <row r="19" spans="1:19">
      <c r="B19">
        <v>2018</v>
      </c>
      <c r="C19">
        <v>99258</v>
      </c>
      <c r="D19">
        <v>1688420</v>
      </c>
      <c r="E19" s="34"/>
      <c r="F19" s="34"/>
      <c r="G19" s="34"/>
      <c r="H19" s="34"/>
      <c r="M19" s="34">
        <v>132549</v>
      </c>
      <c r="N19" s="34">
        <f>J14/D19*M19*10000</f>
        <v>19155160.445860628</v>
      </c>
      <c r="O19" s="70">
        <f>K14/N19</f>
        <v>0.30911586549929138</v>
      </c>
      <c r="P19">
        <v>134.30000000000001</v>
      </c>
      <c r="R19" s="69"/>
      <c r="S19" s="69"/>
    </row>
    <row r="20" spans="1:19">
      <c r="B20">
        <v>2017</v>
      </c>
      <c r="C20">
        <v>80204</v>
      </c>
      <c r="D20">
        <v>1626733</v>
      </c>
      <c r="E20" s="34"/>
      <c r="F20" s="34"/>
      <c r="G20" s="34"/>
      <c r="H20" s="34"/>
      <c r="M20">
        <v>117380</v>
      </c>
      <c r="N20" s="34">
        <f>J15/D20*M20*10000</f>
        <v>14142751.146008596</v>
      </c>
      <c r="O20" s="70">
        <f>K15/N20</f>
        <v>0.29718086365297952</v>
      </c>
      <c r="P20">
        <v>124.8</v>
      </c>
      <c r="R20" s="69"/>
      <c r="S20" s="69"/>
    </row>
    <row r="21" spans="1:19">
      <c r="E21" s="34"/>
      <c r="F21" s="34"/>
      <c r="G21" s="34"/>
      <c r="H21" s="34"/>
    </row>
    <row r="22" spans="1:19">
      <c r="A22" t="s">
        <v>662</v>
      </c>
      <c r="E22" s="34"/>
      <c r="F22" s="34"/>
      <c r="G22" s="34"/>
      <c r="H22" s="34"/>
    </row>
    <row r="23" spans="1:19">
      <c r="A23" t="s">
        <v>663</v>
      </c>
      <c r="E23" s="34"/>
      <c r="F23" s="34"/>
      <c r="G23" s="34"/>
      <c r="H23" s="34"/>
    </row>
    <row r="24" spans="1:19">
      <c r="A24" t="s">
        <v>664</v>
      </c>
      <c r="E24" s="34"/>
      <c r="F24" s="34"/>
      <c r="G24" s="34"/>
      <c r="H24" s="34"/>
    </row>
    <row r="25" spans="1:19">
      <c r="A25" t="s">
        <v>665</v>
      </c>
    </row>
    <row r="26" spans="1:19">
      <c r="A26" t="s">
        <v>666</v>
      </c>
    </row>
    <row r="27" spans="1:19">
      <c r="A27" s="24" t="s">
        <v>667</v>
      </c>
    </row>
    <row r="29" spans="1:19">
      <c r="A29" s="35" t="s">
        <v>668</v>
      </c>
    </row>
    <row r="30" spans="1:19">
      <c r="A30" t="s">
        <v>669</v>
      </c>
    </row>
  </sheetData>
  <sortState xmlns:xlrd2="http://schemas.microsoft.com/office/spreadsheetml/2017/richdata2" ref="R16:T20">
    <sortCondition descending="1" ref="R16:R20"/>
  </sortState>
  <mergeCells count="1">
    <mergeCell ref="E4:H4"/>
  </mergeCells>
  <hyperlinks>
    <hyperlink ref="A2" r:id="rId1" xr:uid="{8C269FC1-4E63-490C-88FB-26EE6C41370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B967-350D-4CEC-95AC-A84472B2A16F}">
  <dimension ref="A1:BD37"/>
  <sheetViews>
    <sheetView topLeftCell="A37" workbookViewId="0">
      <selection activeCell="B1" sqref="B1:G1"/>
    </sheetView>
  </sheetViews>
  <sheetFormatPr defaultRowHeight="15"/>
  <cols>
    <col min="3" max="3" width="9.28515625" bestFit="1" customWidth="1"/>
    <col min="5" max="7" width="9.28515625" bestFit="1" customWidth="1"/>
    <col min="9" max="9" width="9.28515625" bestFit="1" customWidth="1"/>
    <col min="11" max="13" width="9.28515625" bestFit="1" customWidth="1"/>
    <col min="15" max="15" width="9.28515625" bestFit="1" customWidth="1"/>
    <col min="17" max="21" width="9.28515625" bestFit="1" customWidth="1"/>
    <col min="22" max="22" width="10.140625" bestFit="1" customWidth="1"/>
    <col min="23" max="27" width="9.28515625" bestFit="1" customWidth="1"/>
    <col min="28" max="28" width="10.140625" bestFit="1" customWidth="1"/>
    <col min="29" max="33" width="9.28515625" bestFit="1" customWidth="1"/>
    <col min="34" max="34" width="10.140625" bestFit="1" customWidth="1"/>
    <col min="35" max="39" width="9.28515625" bestFit="1" customWidth="1"/>
    <col min="40" max="40" width="10.140625" bestFit="1" customWidth="1"/>
    <col min="41" max="45" width="9.28515625" bestFit="1" customWidth="1"/>
    <col min="46" max="46" width="10.140625" bestFit="1" customWidth="1"/>
    <col min="47" max="51" width="9.28515625" bestFit="1" customWidth="1"/>
    <col min="52" max="52" width="11.140625" bestFit="1" customWidth="1"/>
    <col min="53" max="55" width="9.28515625" bestFit="1" customWidth="1"/>
  </cols>
  <sheetData>
    <row r="1" spans="1:56">
      <c r="A1" s="36" t="s">
        <v>649</v>
      </c>
      <c r="B1" s="147">
        <v>2013</v>
      </c>
      <c r="C1" s="147"/>
      <c r="D1" s="147"/>
      <c r="E1" s="147"/>
      <c r="F1" s="147"/>
      <c r="G1" s="147"/>
      <c r="H1" s="147">
        <v>2014</v>
      </c>
      <c r="I1" s="147"/>
      <c r="J1" s="147"/>
      <c r="K1" s="147"/>
      <c r="L1" s="147"/>
      <c r="M1" s="147"/>
      <c r="N1" s="147">
        <v>2015</v>
      </c>
      <c r="O1" s="147"/>
      <c r="P1" s="147"/>
      <c r="Q1" s="147"/>
      <c r="R1" s="147"/>
      <c r="S1" s="147"/>
      <c r="T1" s="147">
        <v>2016</v>
      </c>
      <c r="U1" s="147"/>
      <c r="V1" s="147"/>
      <c r="W1" s="147"/>
      <c r="X1" s="147"/>
      <c r="Y1" s="147"/>
      <c r="Z1" s="147">
        <v>2017</v>
      </c>
      <c r="AA1" s="147"/>
      <c r="AB1" s="147"/>
      <c r="AC1" s="147"/>
      <c r="AD1" s="147"/>
      <c r="AE1" s="147"/>
      <c r="AF1" s="147">
        <v>2018</v>
      </c>
      <c r="AG1" s="147"/>
      <c r="AH1" s="147"/>
      <c r="AI1" s="147"/>
      <c r="AJ1" s="147"/>
      <c r="AK1" s="147"/>
      <c r="AL1" s="147">
        <v>2019</v>
      </c>
      <c r="AM1" s="147"/>
      <c r="AN1" s="147"/>
      <c r="AO1" s="147"/>
      <c r="AP1" s="147"/>
      <c r="AQ1" s="147"/>
      <c r="AR1" s="147">
        <v>2020</v>
      </c>
      <c r="AS1" s="147"/>
      <c r="AT1" s="147"/>
      <c r="AU1" s="147"/>
      <c r="AV1" s="147"/>
      <c r="AW1" s="147"/>
      <c r="AX1" s="147">
        <v>2021</v>
      </c>
      <c r="AY1" s="147"/>
      <c r="AZ1" s="147"/>
      <c r="BA1" s="147"/>
      <c r="BB1" s="147"/>
      <c r="BC1" s="147"/>
      <c r="BD1" s="36"/>
    </row>
    <row r="2" spans="1:56">
      <c r="A2" s="37" t="s">
        <v>670</v>
      </c>
      <c r="B2" s="37" t="s">
        <v>652</v>
      </c>
      <c r="C2" s="37" t="s">
        <v>671</v>
      </c>
      <c r="D2" s="37" t="s">
        <v>672</v>
      </c>
      <c r="E2" s="37" t="s">
        <v>673</v>
      </c>
      <c r="F2" s="37" t="s">
        <v>674</v>
      </c>
      <c r="G2" s="37" t="s">
        <v>675</v>
      </c>
      <c r="H2" s="37" t="s">
        <v>652</v>
      </c>
      <c r="I2" s="37" t="s">
        <v>671</v>
      </c>
      <c r="J2" s="37" t="s">
        <v>672</v>
      </c>
      <c r="K2" s="37" t="s">
        <v>673</v>
      </c>
      <c r="L2" s="37" t="s">
        <v>674</v>
      </c>
      <c r="M2" s="37" t="s">
        <v>675</v>
      </c>
      <c r="N2" s="37" t="s">
        <v>652</v>
      </c>
      <c r="O2" s="37" t="s">
        <v>671</v>
      </c>
      <c r="P2" s="37" t="s">
        <v>672</v>
      </c>
      <c r="Q2" s="37" t="s">
        <v>673</v>
      </c>
      <c r="R2" s="37" t="s">
        <v>674</v>
      </c>
      <c r="S2" s="37" t="s">
        <v>675</v>
      </c>
      <c r="T2" s="37" t="s">
        <v>652</v>
      </c>
      <c r="U2" s="37" t="s">
        <v>671</v>
      </c>
      <c r="V2" s="37" t="s">
        <v>672</v>
      </c>
      <c r="W2" s="37" t="s">
        <v>673</v>
      </c>
      <c r="X2" s="37" t="s">
        <v>674</v>
      </c>
      <c r="Y2" s="37" t="s">
        <v>675</v>
      </c>
      <c r="Z2" s="37" t="s">
        <v>652</v>
      </c>
      <c r="AA2" s="37" t="s">
        <v>671</v>
      </c>
      <c r="AB2" s="37" t="s">
        <v>672</v>
      </c>
      <c r="AC2" s="37" t="s">
        <v>673</v>
      </c>
      <c r="AD2" s="37" t="s">
        <v>674</v>
      </c>
      <c r="AE2" s="37" t="s">
        <v>675</v>
      </c>
      <c r="AF2" s="37" t="s">
        <v>652</v>
      </c>
      <c r="AG2" s="37" t="s">
        <v>671</v>
      </c>
      <c r="AH2" s="37" t="s">
        <v>672</v>
      </c>
      <c r="AI2" s="37" t="s">
        <v>673</v>
      </c>
      <c r="AJ2" s="37" t="s">
        <v>674</v>
      </c>
      <c r="AK2" s="37" t="s">
        <v>675</v>
      </c>
      <c r="AL2" s="37" t="s">
        <v>652</v>
      </c>
      <c r="AM2" s="37" t="s">
        <v>671</v>
      </c>
      <c r="AN2" s="37" t="s">
        <v>672</v>
      </c>
      <c r="AO2" s="37" t="s">
        <v>673</v>
      </c>
      <c r="AP2" s="37" t="s">
        <v>674</v>
      </c>
      <c r="AQ2" s="37" t="s">
        <v>675</v>
      </c>
      <c r="AR2" s="37" t="s">
        <v>652</v>
      </c>
      <c r="AS2" s="37" t="s">
        <v>671</v>
      </c>
      <c r="AT2" s="37" t="s">
        <v>672</v>
      </c>
      <c r="AU2" s="37" t="s">
        <v>673</v>
      </c>
      <c r="AV2" s="37" t="s">
        <v>674</v>
      </c>
      <c r="AW2" s="37" t="s">
        <v>675</v>
      </c>
      <c r="AX2" s="37" t="s">
        <v>652</v>
      </c>
      <c r="AY2" s="37" t="s">
        <v>671</v>
      </c>
      <c r="AZ2" s="37" t="s">
        <v>672</v>
      </c>
      <c r="BA2" s="37" t="s">
        <v>673</v>
      </c>
      <c r="BB2" s="37" t="s">
        <v>674</v>
      </c>
      <c r="BC2" s="37" t="s">
        <v>675</v>
      </c>
      <c r="BD2" s="36"/>
    </row>
    <row r="3" spans="1:56">
      <c r="A3" s="38" t="s">
        <v>676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9">
        <v>80797</v>
      </c>
      <c r="AS3" s="40">
        <v>0.01</v>
      </c>
      <c r="AT3" s="39">
        <v>782534</v>
      </c>
      <c r="AU3" s="36">
        <v>9.69</v>
      </c>
      <c r="AV3" s="39">
        <v>1400</v>
      </c>
      <c r="AW3" s="36">
        <v>1.6626999999999999E-2</v>
      </c>
      <c r="AX3" s="36"/>
      <c r="AY3" s="36"/>
      <c r="AZ3" s="36"/>
      <c r="BA3" s="36"/>
      <c r="BB3" s="36"/>
      <c r="BC3" s="36"/>
      <c r="BD3" s="36"/>
    </row>
    <row r="4" spans="1:56">
      <c r="A4" s="38" t="s">
        <v>677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>
        <v>3</v>
      </c>
      <c r="AM4" s="40">
        <v>0</v>
      </c>
      <c r="AN4" s="39">
        <v>132044</v>
      </c>
      <c r="AO4" s="36">
        <v>38650.949999999997</v>
      </c>
      <c r="AP4" s="39">
        <v>1200</v>
      </c>
      <c r="AQ4" s="36">
        <v>8.4810000000000007E-3</v>
      </c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</row>
    <row r="5" spans="1:56">
      <c r="A5" s="38" t="s">
        <v>678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9">
        <v>85856</v>
      </c>
      <c r="U5" s="40">
        <v>0.01</v>
      </c>
      <c r="V5" s="39">
        <v>131380</v>
      </c>
      <c r="W5" s="36">
        <v>1.53</v>
      </c>
      <c r="X5" s="39">
        <v>9700</v>
      </c>
      <c r="Y5" s="36">
        <v>0.101891</v>
      </c>
      <c r="Z5" s="39">
        <v>66837</v>
      </c>
      <c r="AA5" s="40">
        <v>0.01</v>
      </c>
      <c r="AB5" s="39">
        <v>86736</v>
      </c>
      <c r="AC5" s="36">
        <v>1.3</v>
      </c>
      <c r="AD5" s="39">
        <v>11100</v>
      </c>
      <c r="AE5" s="36">
        <v>0.107558</v>
      </c>
      <c r="AF5" s="39">
        <v>69307</v>
      </c>
      <c r="AG5" s="40">
        <v>0</v>
      </c>
      <c r="AH5" s="39">
        <v>84494</v>
      </c>
      <c r="AI5" s="36">
        <v>1.22</v>
      </c>
      <c r="AJ5" s="39">
        <v>15900</v>
      </c>
      <c r="AK5" s="36">
        <v>0.12063699999999999</v>
      </c>
      <c r="AL5" s="39">
        <v>77739</v>
      </c>
      <c r="AM5" s="40">
        <v>0.01</v>
      </c>
      <c r="AN5" s="39">
        <v>124538</v>
      </c>
      <c r="AO5" s="36">
        <v>1.6</v>
      </c>
      <c r="AP5" s="39">
        <v>17800</v>
      </c>
      <c r="AQ5" s="36">
        <v>0.12579499999999999</v>
      </c>
      <c r="AR5" s="39">
        <v>47934</v>
      </c>
      <c r="AS5" s="40">
        <v>0</v>
      </c>
      <c r="AT5" s="39">
        <v>58476</v>
      </c>
      <c r="AU5" s="36">
        <v>1.22</v>
      </c>
      <c r="AV5" s="39">
        <v>9600</v>
      </c>
      <c r="AW5" s="36">
        <v>0.114014</v>
      </c>
      <c r="AX5" s="39">
        <v>147375</v>
      </c>
      <c r="AY5" s="40">
        <v>0.01</v>
      </c>
      <c r="AZ5" s="39">
        <v>408094</v>
      </c>
      <c r="BA5" s="36">
        <v>2.77</v>
      </c>
      <c r="BB5" s="39">
        <v>23700</v>
      </c>
      <c r="BC5" s="36">
        <v>0.132328</v>
      </c>
      <c r="BD5" s="36"/>
    </row>
    <row r="6" spans="1:56">
      <c r="A6" s="41" t="s">
        <v>679</v>
      </c>
      <c r="B6" s="42" t="s">
        <v>676</v>
      </c>
      <c r="C6" s="42" t="s">
        <v>676</v>
      </c>
      <c r="D6" s="42" t="s">
        <v>676</v>
      </c>
      <c r="E6" s="42" t="s">
        <v>676</v>
      </c>
      <c r="F6" s="42" t="s">
        <v>676</v>
      </c>
      <c r="G6" s="42" t="s">
        <v>676</v>
      </c>
      <c r="H6" s="42" t="s">
        <v>676</v>
      </c>
      <c r="I6" s="42" t="s">
        <v>676</v>
      </c>
      <c r="J6" s="42" t="s">
        <v>676</v>
      </c>
      <c r="K6" s="42" t="s">
        <v>676</v>
      </c>
      <c r="L6" s="42" t="s">
        <v>676</v>
      </c>
      <c r="M6" s="42" t="s">
        <v>676</v>
      </c>
      <c r="N6" s="42" t="s">
        <v>676</v>
      </c>
      <c r="O6" s="42" t="s">
        <v>676</v>
      </c>
      <c r="P6" s="42" t="s">
        <v>676</v>
      </c>
      <c r="Q6" s="42" t="s">
        <v>676</v>
      </c>
      <c r="R6" s="42" t="s">
        <v>676</v>
      </c>
      <c r="S6" s="42" t="s">
        <v>676</v>
      </c>
      <c r="T6" s="42" t="s">
        <v>676</v>
      </c>
      <c r="U6" s="42" t="s">
        <v>676</v>
      </c>
      <c r="V6" s="42" t="s">
        <v>676</v>
      </c>
      <c r="W6" s="42" t="s">
        <v>676</v>
      </c>
      <c r="X6" s="42" t="s">
        <v>676</v>
      </c>
      <c r="Y6" s="42" t="s">
        <v>676</v>
      </c>
      <c r="Z6" s="42" t="s">
        <v>676</v>
      </c>
      <c r="AA6" s="42" t="s">
        <v>676</v>
      </c>
      <c r="AB6" s="42" t="s">
        <v>676</v>
      </c>
      <c r="AC6" s="42" t="s">
        <v>676</v>
      </c>
      <c r="AD6" s="42" t="s">
        <v>676</v>
      </c>
      <c r="AE6" s="42" t="s">
        <v>676</v>
      </c>
      <c r="AF6" s="42" t="s">
        <v>676</v>
      </c>
      <c r="AG6" s="42" t="s">
        <v>676</v>
      </c>
      <c r="AH6" s="42" t="s">
        <v>676</v>
      </c>
      <c r="AI6" s="42" t="s">
        <v>676</v>
      </c>
      <c r="AJ6" s="42" t="s">
        <v>676</v>
      </c>
      <c r="AK6" s="42" t="s">
        <v>676</v>
      </c>
      <c r="AL6" s="43">
        <v>56728</v>
      </c>
      <c r="AM6" s="44">
        <v>0</v>
      </c>
      <c r="AN6" s="43">
        <v>795530</v>
      </c>
      <c r="AO6" s="42">
        <v>14.02</v>
      </c>
      <c r="AP6" s="43">
        <v>3800</v>
      </c>
      <c r="AQ6" s="42">
        <v>2.6855E-2</v>
      </c>
      <c r="AR6" s="42" t="s">
        <v>676</v>
      </c>
      <c r="AS6" s="42" t="s">
        <v>676</v>
      </c>
      <c r="AT6" s="42" t="s">
        <v>676</v>
      </c>
      <c r="AU6" s="42" t="s">
        <v>676</v>
      </c>
      <c r="AV6" s="42" t="s">
        <v>676</v>
      </c>
      <c r="AW6" s="42" t="s">
        <v>676</v>
      </c>
      <c r="AX6" s="43">
        <v>1870210</v>
      </c>
      <c r="AY6" s="44">
        <v>0.11</v>
      </c>
      <c r="AZ6" s="43">
        <v>23557382</v>
      </c>
      <c r="BA6" s="42">
        <v>12.6</v>
      </c>
      <c r="BB6" s="43">
        <v>33900</v>
      </c>
      <c r="BC6" s="42">
        <v>0.18928</v>
      </c>
      <c r="BD6" s="42" t="s">
        <v>676</v>
      </c>
    </row>
    <row r="7" spans="1:56">
      <c r="A7" s="38" t="s">
        <v>680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9">
        <v>4659</v>
      </c>
      <c r="AY7" s="40">
        <v>0</v>
      </c>
      <c r="AZ7" s="39">
        <v>45050</v>
      </c>
      <c r="BA7" s="36">
        <v>9.67</v>
      </c>
      <c r="BB7" s="36">
        <v>500</v>
      </c>
      <c r="BC7" s="36">
        <v>2.7920000000000002E-3</v>
      </c>
      <c r="BD7" s="36"/>
    </row>
    <row r="8" spans="1:56">
      <c r="A8" s="38" t="s">
        <v>681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9">
        <v>1381295</v>
      </c>
      <c r="U8" s="40">
        <v>0.12</v>
      </c>
      <c r="V8" s="39">
        <v>20853874</v>
      </c>
      <c r="W8" s="36">
        <v>15.1</v>
      </c>
      <c r="X8" s="39">
        <v>6700</v>
      </c>
      <c r="Y8" s="36">
        <v>7.0377999999999996E-2</v>
      </c>
      <c r="Z8" s="39">
        <v>2181040</v>
      </c>
      <c r="AA8" s="40">
        <v>0.18</v>
      </c>
      <c r="AB8" s="39">
        <v>29216873</v>
      </c>
      <c r="AC8" s="36">
        <v>13.4</v>
      </c>
      <c r="AD8" s="39">
        <v>15400</v>
      </c>
      <c r="AE8" s="36">
        <v>0.149225</v>
      </c>
      <c r="AF8" s="39">
        <v>2249814</v>
      </c>
      <c r="AG8" s="40">
        <v>0.14000000000000001</v>
      </c>
      <c r="AH8" s="39">
        <v>38412311</v>
      </c>
      <c r="AI8" s="36">
        <v>17.07</v>
      </c>
      <c r="AJ8" s="39">
        <v>11900</v>
      </c>
      <c r="AK8" s="36">
        <v>9.0287999999999993E-2</v>
      </c>
      <c r="AL8" s="39">
        <v>2609683</v>
      </c>
      <c r="AM8" s="40">
        <v>0.17</v>
      </c>
      <c r="AN8" s="39">
        <v>48454019</v>
      </c>
      <c r="AO8" s="36">
        <v>18.57</v>
      </c>
      <c r="AP8" s="39">
        <v>12300</v>
      </c>
      <c r="AQ8" s="36">
        <v>8.6926000000000003E-2</v>
      </c>
      <c r="AR8" s="39">
        <v>1661116</v>
      </c>
      <c r="AS8" s="40">
        <v>0.14000000000000001</v>
      </c>
      <c r="AT8" s="39">
        <v>35865517</v>
      </c>
      <c r="AU8" s="36">
        <v>21.59</v>
      </c>
      <c r="AV8" s="39">
        <v>10900</v>
      </c>
      <c r="AW8" s="36">
        <v>0.12945400000000001</v>
      </c>
      <c r="AX8" s="39">
        <v>2232463</v>
      </c>
      <c r="AY8" s="40">
        <v>0.14000000000000001</v>
      </c>
      <c r="AZ8" s="39">
        <v>40782535</v>
      </c>
      <c r="BA8" s="36">
        <v>18.27</v>
      </c>
      <c r="BB8" s="39">
        <v>13200</v>
      </c>
      <c r="BC8" s="36">
        <v>7.3702000000000004E-2</v>
      </c>
      <c r="BD8" s="36"/>
    </row>
    <row r="9" spans="1:56">
      <c r="A9" s="41" t="s">
        <v>682</v>
      </c>
      <c r="B9" s="42" t="s">
        <v>676</v>
      </c>
      <c r="C9" s="42" t="s">
        <v>676</v>
      </c>
      <c r="D9" s="42" t="s">
        <v>676</v>
      </c>
      <c r="E9" s="42" t="s">
        <v>676</v>
      </c>
      <c r="F9" s="42" t="s">
        <v>676</v>
      </c>
      <c r="G9" s="42" t="s">
        <v>676</v>
      </c>
      <c r="H9" s="42" t="s">
        <v>676</v>
      </c>
      <c r="I9" s="42" t="s">
        <v>676</v>
      </c>
      <c r="J9" s="42" t="s">
        <v>676</v>
      </c>
      <c r="K9" s="42" t="s">
        <v>676</v>
      </c>
      <c r="L9" s="42" t="s">
        <v>676</v>
      </c>
      <c r="M9" s="42" t="s">
        <v>676</v>
      </c>
      <c r="N9" s="42" t="s">
        <v>676</v>
      </c>
      <c r="O9" s="42" t="s">
        <v>676</v>
      </c>
      <c r="P9" s="42" t="s">
        <v>676</v>
      </c>
      <c r="Q9" s="42" t="s">
        <v>676</v>
      </c>
      <c r="R9" s="42" t="s">
        <v>676</v>
      </c>
      <c r="S9" s="42" t="s">
        <v>676</v>
      </c>
      <c r="T9" s="42" t="s">
        <v>676</v>
      </c>
      <c r="U9" s="42" t="s">
        <v>676</v>
      </c>
      <c r="V9" s="42" t="s">
        <v>676</v>
      </c>
      <c r="W9" s="42" t="s">
        <v>676</v>
      </c>
      <c r="X9" s="42" t="s">
        <v>676</v>
      </c>
      <c r="Y9" s="42" t="s">
        <v>676</v>
      </c>
      <c r="Z9" s="42" t="s">
        <v>676</v>
      </c>
      <c r="AA9" s="42" t="s">
        <v>676</v>
      </c>
      <c r="AB9" s="42" t="s">
        <v>676</v>
      </c>
      <c r="AC9" s="42" t="s">
        <v>676</v>
      </c>
      <c r="AD9" s="42" t="s">
        <v>676</v>
      </c>
      <c r="AE9" s="42" t="s">
        <v>676</v>
      </c>
      <c r="AF9" s="42" t="s">
        <v>676</v>
      </c>
      <c r="AG9" s="42" t="s">
        <v>676</v>
      </c>
      <c r="AH9" s="42" t="s">
        <v>676</v>
      </c>
      <c r="AI9" s="42" t="s">
        <v>676</v>
      </c>
      <c r="AJ9" s="42" t="s">
        <v>676</v>
      </c>
      <c r="AK9" s="42" t="s">
        <v>676</v>
      </c>
      <c r="AL9" s="43">
        <v>6540764</v>
      </c>
      <c r="AM9" s="44">
        <v>0.43</v>
      </c>
      <c r="AN9" s="43">
        <v>83378322</v>
      </c>
      <c r="AO9" s="42">
        <v>12.75</v>
      </c>
      <c r="AP9" s="43">
        <v>27100</v>
      </c>
      <c r="AQ9" s="42">
        <v>0.19151899999999999</v>
      </c>
      <c r="AR9" s="42" t="s">
        <v>676</v>
      </c>
      <c r="AS9" s="42" t="s">
        <v>676</v>
      </c>
      <c r="AT9" s="42" t="s">
        <v>676</v>
      </c>
      <c r="AU9" s="42" t="s">
        <v>676</v>
      </c>
      <c r="AV9" s="42" t="s">
        <v>676</v>
      </c>
      <c r="AW9" s="42" t="s">
        <v>676</v>
      </c>
      <c r="AX9" s="43">
        <v>287614</v>
      </c>
      <c r="AY9" s="44">
        <v>0.02</v>
      </c>
      <c r="AZ9" s="43">
        <v>1341335</v>
      </c>
      <c r="BA9" s="42">
        <v>4.66</v>
      </c>
      <c r="BB9" s="43">
        <v>1600</v>
      </c>
      <c r="BC9" s="42">
        <v>8.9339999999999992E-3</v>
      </c>
      <c r="BD9" s="42" t="s">
        <v>676</v>
      </c>
    </row>
    <row r="10" spans="1:56">
      <c r="A10" s="38" t="s">
        <v>683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9">
        <v>1599270</v>
      </c>
      <c r="U10" s="40">
        <v>0.14000000000000001</v>
      </c>
      <c r="V10" s="39">
        <v>2691992</v>
      </c>
      <c r="W10" s="36">
        <v>1.68</v>
      </c>
      <c r="X10" s="39">
        <v>26500</v>
      </c>
      <c r="Y10" s="36">
        <v>0.27836100000000003</v>
      </c>
      <c r="Z10" s="39">
        <v>2617613</v>
      </c>
      <c r="AA10" s="40">
        <v>0.21</v>
      </c>
      <c r="AB10" s="39">
        <v>4625766</v>
      </c>
      <c r="AC10" s="36">
        <v>1.77</v>
      </c>
      <c r="AD10" s="39">
        <v>39900</v>
      </c>
      <c r="AE10" s="36">
        <v>0.38662800000000003</v>
      </c>
      <c r="AF10" s="39">
        <v>3955617</v>
      </c>
      <c r="AG10" s="40">
        <v>0.25</v>
      </c>
      <c r="AH10" s="39">
        <v>7315784</v>
      </c>
      <c r="AI10" s="36">
        <v>1.85</v>
      </c>
      <c r="AJ10" s="39">
        <v>57700</v>
      </c>
      <c r="AK10" s="36">
        <v>0.43778499999999998</v>
      </c>
      <c r="AL10" s="39">
        <v>2322452</v>
      </c>
      <c r="AM10" s="40">
        <v>0.15</v>
      </c>
      <c r="AN10" s="39">
        <v>6626153</v>
      </c>
      <c r="AO10" s="36">
        <v>2.85</v>
      </c>
      <c r="AP10" s="39">
        <v>49900</v>
      </c>
      <c r="AQ10" s="36">
        <v>0.35265000000000002</v>
      </c>
      <c r="AR10" s="39">
        <v>1729771</v>
      </c>
      <c r="AS10" s="40">
        <v>0.15</v>
      </c>
      <c r="AT10" s="39">
        <v>4811432</v>
      </c>
      <c r="AU10" s="36">
        <v>2.78</v>
      </c>
      <c r="AV10" s="39">
        <v>33300</v>
      </c>
      <c r="AW10" s="36">
        <v>0.39548699999999998</v>
      </c>
      <c r="AX10" s="39">
        <v>2463228</v>
      </c>
      <c r="AY10" s="40">
        <v>0.15</v>
      </c>
      <c r="AZ10" s="39">
        <v>8999371</v>
      </c>
      <c r="BA10" s="36">
        <v>3.65</v>
      </c>
      <c r="BB10" s="39">
        <v>59200</v>
      </c>
      <c r="BC10" s="36">
        <v>0.330542</v>
      </c>
      <c r="BD10" s="36"/>
    </row>
    <row r="11" spans="1:56">
      <c r="A11" s="38" t="s">
        <v>684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40">
        <v>0</v>
      </c>
      <c r="V11" s="39">
        <v>353511</v>
      </c>
      <c r="W11" s="36">
        <v>0</v>
      </c>
      <c r="X11" s="36">
        <v>300</v>
      </c>
      <c r="Y11" s="36">
        <v>3.1510000000000002E-3</v>
      </c>
      <c r="Z11" s="36"/>
      <c r="AA11" s="40">
        <v>0</v>
      </c>
      <c r="AB11" s="39">
        <v>797426</v>
      </c>
      <c r="AC11" s="36">
        <v>0</v>
      </c>
      <c r="AD11" s="36">
        <v>500</v>
      </c>
      <c r="AE11" s="36">
        <v>4.8450000000000003E-3</v>
      </c>
      <c r="AF11" s="36"/>
      <c r="AG11" s="40">
        <v>0</v>
      </c>
      <c r="AH11" s="36"/>
      <c r="AI11" s="36">
        <v>0</v>
      </c>
      <c r="AJ11" s="36">
        <v>800</v>
      </c>
      <c r="AK11" s="36">
        <v>6.0699999999999999E-3</v>
      </c>
      <c r="AL11" s="36"/>
      <c r="AM11" s="40">
        <v>0</v>
      </c>
      <c r="AN11" s="36"/>
      <c r="AO11" s="36">
        <v>0</v>
      </c>
      <c r="AP11" s="39">
        <v>3500</v>
      </c>
      <c r="AQ11" s="36">
        <v>2.4735E-2</v>
      </c>
      <c r="AR11" s="36"/>
      <c r="AS11" s="36"/>
      <c r="AT11" s="36"/>
      <c r="AU11" s="36"/>
      <c r="AV11" s="36"/>
      <c r="AW11" s="36"/>
      <c r="AX11" s="36"/>
      <c r="AY11" s="40">
        <v>0</v>
      </c>
      <c r="AZ11" s="36"/>
      <c r="BA11" s="36">
        <v>0</v>
      </c>
      <c r="BB11" s="39">
        <v>1000</v>
      </c>
      <c r="BC11" s="36">
        <v>5.5830000000000003E-3</v>
      </c>
      <c r="BD11" s="36"/>
    </row>
    <row r="12" spans="1:56">
      <c r="A12" s="38" t="s">
        <v>685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9">
        <v>1479</v>
      </c>
      <c r="U12" s="40">
        <v>0</v>
      </c>
      <c r="V12" s="39">
        <v>6350</v>
      </c>
      <c r="W12" s="36">
        <v>4.29</v>
      </c>
      <c r="X12" s="36">
        <v>100</v>
      </c>
      <c r="Y12" s="36">
        <v>1.0499999999999999E-3</v>
      </c>
      <c r="Z12" s="39">
        <v>9012</v>
      </c>
      <c r="AA12" s="40">
        <v>0</v>
      </c>
      <c r="AB12" s="39">
        <v>70950</v>
      </c>
      <c r="AC12" s="36">
        <v>7.87</v>
      </c>
      <c r="AD12" s="36">
        <v>700</v>
      </c>
      <c r="AE12" s="36">
        <v>6.783E-3</v>
      </c>
      <c r="AF12" s="39">
        <v>17626</v>
      </c>
      <c r="AG12" s="40">
        <v>0</v>
      </c>
      <c r="AH12" s="39">
        <v>167320</v>
      </c>
      <c r="AI12" s="36">
        <v>9.49</v>
      </c>
      <c r="AJ12" s="39">
        <v>1100</v>
      </c>
      <c r="AK12" s="36">
        <v>8.3459999999999993E-3</v>
      </c>
      <c r="AL12" s="36" t="s">
        <v>686</v>
      </c>
      <c r="AM12" s="36" t="s">
        <v>686</v>
      </c>
      <c r="AN12" s="36" t="s">
        <v>686</v>
      </c>
      <c r="AO12" s="36" t="s">
        <v>686</v>
      </c>
      <c r="AP12" s="36" t="s">
        <v>686</v>
      </c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</row>
    <row r="13" spans="1:56">
      <c r="A13" s="41" t="s">
        <v>687</v>
      </c>
      <c r="B13" s="42" t="s">
        <v>676</v>
      </c>
      <c r="C13" s="42" t="s">
        <v>676</v>
      </c>
      <c r="D13" s="42" t="s">
        <v>676</v>
      </c>
      <c r="E13" s="42" t="s">
        <v>676</v>
      </c>
      <c r="F13" s="42" t="s">
        <v>676</v>
      </c>
      <c r="G13" s="42" t="s">
        <v>676</v>
      </c>
      <c r="H13" s="42" t="s">
        <v>676</v>
      </c>
      <c r="I13" s="42" t="s">
        <v>676</v>
      </c>
      <c r="J13" s="42" t="s">
        <v>676</v>
      </c>
      <c r="K13" s="42" t="s">
        <v>676</v>
      </c>
      <c r="L13" s="42" t="s">
        <v>676</v>
      </c>
      <c r="M13" s="42" t="s">
        <v>676</v>
      </c>
      <c r="N13" s="42" t="s">
        <v>676</v>
      </c>
      <c r="O13" s="42" t="s">
        <v>676</v>
      </c>
      <c r="P13" s="42" t="s">
        <v>676</v>
      </c>
      <c r="Q13" s="42" t="s">
        <v>676</v>
      </c>
      <c r="R13" s="42" t="s">
        <v>676</v>
      </c>
      <c r="S13" s="42" t="s">
        <v>676</v>
      </c>
      <c r="T13" s="42" t="s">
        <v>676</v>
      </c>
      <c r="U13" s="42" t="s">
        <v>676</v>
      </c>
      <c r="V13" s="42" t="s">
        <v>676</v>
      </c>
      <c r="W13" s="42" t="s">
        <v>676</v>
      </c>
      <c r="X13" s="42" t="s">
        <v>676</v>
      </c>
      <c r="Y13" s="42" t="s">
        <v>676</v>
      </c>
      <c r="Z13" s="42" t="s">
        <v>676</v>
      </c>
      <c r="AA13" s="42" t="s">
        <v>676</v>
      </c>
      <c r="AB13" s="42" t="s">
        <v>676</v>
      </c>
      <c r="AC13" s="42" t="s">
        <v>676</v>
      </c>
      <c r="AD13" s="42" t="s">
        <v>676</v>
      </c>
      <c r="AE13" s="42" t="s">
        <v>676</v>
      </c>
      <c r="AF13" s="42" t="s">
        <v>676</v>
      </c>
      <c r="AG13" s="42" t="s">
        <v>676</v>
      </c>
      <c r="AH13" s="42" t="s">
        <v>676</v>
      </c>
      <c r="AI13" s="42" t="s">
        <v>676</v>
      </c>
      <c r="AJ13" s="42" t="s">
        <v>676</v>
      </c>
      <c r="AK13" s="42" t="s">
        <v>676</v>
      </c>
      <c r="AL13" s="42" t="s">
        <v>676</v>
      </c>
      <c r="AM13" s="42" t="s">
        <v>676</v>
      </c>
      <c r="AN13" s="42" t="s">
        <v>676</v>
      </c>
      <c r="AO13" s="42" t="s">
        <v>676</v>
      </c>
      <c r="AP13" s="42" t="s">
        <v>676</v>
      </c>
      <c r="AQ13" s="42" t="s">
        <v>676</v>
      </c>
      <c r="AR13" s="42" t="s">
        <v>676</v>
      </c>
      <c r="AS13" s="42" t="s">
        <v>676</v>
      </c>
      <c r="AT13" s="42" t="s">
        <v>676</v>
      </c>
      <c r="AU13" s="42" t="s">
        <v>676</v>
      </c>
      <c r="AV13" s="42" t="s">
        <v>676</v>
      </c>
      <c r="AW13" s="42" t="s">
        <v>676</v>
      </c>
      <c r="AX13" s="43">
        <v>65620</v>
      </c>
      <c r="AY13" s="44">
        <v>0</v>
      </c>
      <c r="AZ13" s="43">
        <v>1072282</v>
      </c>
      <c r="BA13" s="42">
        <v>16.34</v>
      </c>
      <c r="BB13" s="43">
        <v>3600</v>
      </c>
      <c r="BC13" s="42">
        <v>2.0101000000000001E-2</v>
      </c>
      <c r="BD13" s="42" t="s">
        <v>676</v>
      </c>
    </row>
    <row r="14" spans="1:56">
      <c r="A14" s="41" t="s">
        <v>582</v>
      </c>
      <c r="B14" s="42" t="s">
        <v>676</v>
      </c>
      <c r="C14" s="42" t="s">
        <v>676</v>
      </c>
      <c r="D14" s="42" t="s">
        <v>676</v>
      </c>
      <c r="E14" s="42" t="s">
        <v>676</v>
      </c>
      <c r="F14" s="42" t="s">
        <v>676</v>
      </c>
      <c r="G14" s="42" t="s">
        <v>676</v>
      </c>
      <c r="H14" s="42" t="s">
        <v>676</v>
      </c>
      <c r="I14" s="42" t="s">
        <v>676</v>
      </c>
      <c r="J14" s="42" t="s">
        <v>676</v>
      </c>
      <c r="K14" s="42" t="s">
        <v>676</v>
      </c>
      <c r="L14" s="42" t="s">
        <v>676</v>
      </c>
      <c r="M14" s="42" t="s">
        <v>676</v>
      </c>
      <c r="N14" s="42" t="s">
        <v>676</v>
      </c>
      <c r="O14" s="42" t="s">
        <v>676</v>
      </c>
      <c r="P14" s="42" t="s">
        <v>676</v>
      </c>
      <c r="Q14" s="42" t="s">
        <v>676</v>
      </c>
      <c r="R14" s="42" t="s">
        <v>676</v>
      </c>
      <c r="S14" s="42" t="s">
        <v>676</v>
      </c>
      <c r="T14" s="43">
        <v>3049048</v>
      </c>
      <c r="U14" s="44">
        <v>0.26</v>
      </c>
      <c r="V14" s="43">
        <v>36261298</v>
      </c>
      <c r="W14" s="42">
        <v>11.89</v>
      </c>
      <c r="X14" s="43">
        <v>14600</v>
      </c>
      <c r="Y14" s="42">
        <v>0.153361</v>
      </c>
      <c r="Z14" s="43">
        <v>4353248</v>
      </c>
      <c r="AA14" s="44">
        <v>0.35</v>
      </c>
      <c r="AB14" s="43">
        <v>49230294</v>
      </c>
      <c r="AC14" s="42">
        <v>11.31</v>
      </c>
      <c r="AD14" s="43">
        <v>21200</v>
      </c>
      <c r="AE14" s="42">
        <v>0.205426</v>
      </c>
      <c r="AF14" s="43">
        <v>5653491</v>
      </c>
      <c r="AG14" s="44">
        <v>0.36</v>
      </c>
      <c r="AH14" s="43">
        <v>59027178</v>
      </c>
      <c r="AI14" s="42">
        <v>10.44</v>
      </c>
      <c r="AJ14" s="43">
        <v>25200</v>
      </c>
      <c r="AK14" s="42">
        <v>0.19119900000000001</v>
      </c>
      <c r="AL14" s="42" t="s">
        <v>676</v>
      </c>
      <c r="AM14" s="42" t="s">
        <v>676</v>
      </c>
      <c r="AN14" s="42" t="s">
        <v>676</v>
      </c>
      <c r="AO14" s="42" t="s">
        <v>676</v>
      </c>
      <c r="AP14" s="42" t="s">
        <v>676</v>
      </c>
      <c r="AQ14" s="42" t="s">
        <v>676</v>
      </c>
      <c r="AR14" s="43">
        <v>4982974</v>
      </c>
      <c r="AS14" s="44">
        <v>0.43</v>
      </c>
      <c r="AT14" s="43">
        <v>72840908</v>
      </c>
      <c r="AU14" s="42">
        <v>14.62</v>
      </c>
      <c r="AV14" s="43">
        <v>18900</v>
      </c>
      <c r="AW14" s="42">
        <v>0.224466</v>
      </c>
      <c r="AX14" s="43">
        <v>5118607</v>
      </c>
      <c r="AY14" s="44">
        <v>0.31</v>
      </c>
      <c r="AZ14" s="43">
        <v>82624059</v>
      </c>
      <c r="BA14" s="42">
        <v>16.14</v>
      </c>
      <c r="BB14" s="43">
        <v>32700</v>
      </c>
      <c r="BC14" s="42">
        <v>0.18257999999999999</v>
      </c>
      <c r="BD14" s="42" t="s">
        <v>676</v>
      </c>
    </row>
    <row r="15" spans="1:56">
      <c r="A15" s="38" t="s">
        <v>688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9">
        <v>17452</v>
      </c>
      <c r="AM15" s="40">
        <v>0</v>
      </c>
      <c r="AN15" s="39">
        <v>181798</v>
      </c>
      <c r="AO15" s="36">
        <v>10.42</v>
      </c>
      <c r="AP15" s="39">
        <v>1100</v>
      </c>
      <c r="AQ15" s="36">
        <v>7.7739999999999997E-3</v>
      </c>
      <c r="AR15" s="39">
        <v>9076</v>
      </c>
      <c r="AS15" s="40">
        <v>0</v>
      </c>
      <c r="AT15" s="39">
        <v>90223</v>
      </c>
      <c r="AU15" s="36">
        <v>9.94</v>
      </c>
      <c r="AV15" s="36">
        <v>500</v>
      </c>
      <c r="AW15" s="36">
        <v>5.9379999999999997E-3</v>
      </c>
      <c r="AX15" s="36"/>
      <c r="AY15" s="36"/>
      <c r="AZ15" s="36"/>
      <c r="BA15" s="36"/>
      <c r="BB15" s="36"/>
      <c r="BC15" s="36"/>
      <c r="BD15" s="36"/>
    </row>
    <row r="16" spans="1:56">
      <c r="A16" s="38" t="s">
        <v>689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9">
        <v>447988</v>
      </c>
      <c r="U16" s="40">
        <v>0.04</v>
      </c>
      <c r="V16" s="39">
        <v>3031594</v>
      </c>
      <c r="W16" s="36">
        <v>6.77</v>
      </c>
      <c r="X16" s="39">
        <v>4200</v>
      </c>
      <c r="Y16" s="36">
        <v>4.4117999999999997E-2</v>
      </c>
      <c r="Z16" s="39">
        <v>648905</v>
      </c>
      <c r="AA16" s="40">
        <v>0.05</v>
      </c>
      <c r="AB16" s="39">
        <v>4650901</v>
      </c>
      <c r="AC16" s="36">
        <v>7.17</v>
      </c>
      <c r="AD16" s="39">
        <v>5800</v>
      </c>
      <c r="AE16" s="36">
        <v>5.6202000000000002E-2</v>
      </c>
      <c r="AF16" s="39">
        <v>1104739</v>
      </c>
      <c r="AG16" s="40">
        <v>7.0000000000000007E-2</v>
      </c>
      <c r="AH16" s="39">
        <v>7074382</v>
      </c>
      <c r="AI16" s="36">
        <v>6.4</v>
      </c>
      <c r="AJ16" s="39">
        <v>8300</v>
      </c>
      <c r="AK16" s="36">
        <v>6.2974000000000002E-2</v>
      </c>
      <c r="AL16" s="39">
        <v>1085187</v>
      </c>
      <c r="AM16" s="40">
        <v>7.0000000000000007E-2</v>
      </c>
      <c r="AN16" s="39">
        <v>11430156</v>
      </c>
      <c r="AO16" s="36">
        <v>10.53</v>
      </c>
      <c r="AP16" s="39">
        <v>9800</v>
      </c>
      <c r="AQ16" s="36">
        <v>6.9258E-2</v>
      </c>
      <c r="AR16" s="39">
        <v>809307</v>
      </c>
      <c r="AS16" s="40">
        <v>7.0000000000000007E-2</v>
      </c>
      <c r="AT16" s="39">
        <v>12491002</v>
      </c>
      <c r="AU16" s="36">
        <v>15.43</v>
      </c>
      <c r="AV16" s="39">
        <v>9600</v>
      </c>
      <c r="AW16" s="36">
        <v>0.114014</v>
      </c>
      <c r="AX16" s="39">
        <v>980267</v>
      </c>
      <c r="AY16" s="40">
        <v>0.06</v>
      </c>
      <c r="AZ16" s="39">
        <v>15003629</v>
      </c>
      <c r="BA16" s="36">
        <v>15.31</v>
      </c>
      <c r="BB16" s="39">
        <v>12300</v>
      </c>
      <c r="BC16" s="36">
        <v>6.8677000000000002E-2</v>
      </c>
      <c r="BD16" s="36"/>
    </row>
    <row r="17" spans="1:56">
      <c r="A17" s="38" t="s">
        <v>690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9">
        <v>467806</v>
      </c>
      <c r="U17" s="40">
        <v>0.04</v>
      </c>
      <c r="V17" s="39">
        <v>4595454</v>
      </c>
      <c r="W17" s="36">
        <v>9.82</v>
      </c>
      <c r="X17" s="39">
        <v>3500</v>
      </c>
      <c r="Y17" s="36">
        <v>3.6764999999999999E-2</v>
      </c>
      <c r="Z17" s="39">
        <v>499550</v>
      </c>
      <c r="AA17" s="40">
        <v>0.04</v>
      </c>
      <c r="AB17" s="39">
        <v>4131694</v>
      </c>
      <c r="AC17" s="36">
        <v>8.27</v>
      </c>
      <c r="AD17" s="39">
        <v>2800</v>
      </c>
      <c r="AE17" s="36">
        <v>2.7132E-2</v>
      </c>
      <c r="AF17" s="39">
        <v>785209</v>
      </c>
      <c r="AG17" s="40">
        <v>0.05</v>
      </c>
      <c r="AH17" s="39">
        <v>3261983</v>
      </c>
      <c r="AI17" s="36">
        <v>4.1500000000000004</v>
      </c>
      <c r="AJ17" s="39">
        <v>3300</v>
      </c>
      <c r="AK17" s="36">
        <v>2.5038000000000001E-2</v>
      </c>
      <c r="AL17" s="39">
        <v>810395</v>
      </c>
      <c r="AM17" s="40">
        <v>0.05</v>
      </c>
      <c r="AN17" s="39">
        <v>871261</v>
      </c>
      <c r="AO17" s="36">
        <v>1.08</v>
      </c>
      <c r="AP17" s="39">
        <v>3800</v>
      </c>
      <c r="AQ17" s="36">
        <v>2.6855E-2</v>
      </c>
      <c r="AR17" s="36"/>
      <c r="AS17" s="36"/>
      <c r="AT17" s="36"/>
      <c r="AU17" s="36"/>
      <c r="AV17" s="36"/>
      <c r="AW17" s="36"/>
      <c r="AX17" s="39">
        <v>962098</v>
      </c>
      <c r="AY17" s="40">
        <v>0.06</v>
      </c>
      <c r="AZ17" s="39">
        <v>9935815</v>
      </c>
      <c r="BA17" s="36">
        <v>10.33</v>
      </c>
      <c r="BB17" s="39">
        <v>4900</v>
      </c>
      <c r="BC17" s="36">
        <v>2.7359000000000001E-2</v>
      </c>
      <c r="BD17" s="36"/>
    </row>
    <row r="18" spans="1:56">
      <c r="A18" s="38" t="s">
        <v>691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9">
        <v>1051454</v>
      </c>
      <c r="U18" s="40">
        <v>0.09</v>
      </c>
      <c r="V18" s="39">
        <v>10639562</v>
      </c>
      <c r="W18" s="36">
        <v>10.119999999999999</v>
      </c>
      <c r="X18" s="39">
        <v>9400</v>
      </c>
      <c r="Y18" s="36">
        <v>9.8738999999999993E-2</v>
      </c>
      <c r="Z18" s="39">
        <v>1418537</v>
      </c>
      <c r="AA18" s="40">
        <v>0.11</v>
      </c>
      <c r="AB18" s="39">
        <v>12925216</v>
      </c>
      <c r="AC18" s="36">
        <v>9.11</v>
      </c>
      <c r="AD18" s="39">
        <v>10200</v>
      </c>
      <c r="AE18" s="36">
        <v>9.8836999999999994E-2</v>
      </c>
      <c r="AF18" s="39">
        <v>1195148</v>
      </c>
      <c r="AG18" s="40">
        <v>0.08</v>
      </c>
      <c r="AH18" s="39">
        <v>10339239</v>
      </c>
      <c r="AI18" s="36">
        <v>8.65</v>
      </c>
      <c r="AJ18" s="39">
        <v>11000</v>
      </c>
      <c r="AK18" s="36">
        <v>8.3460000000000006E-2</v>
      </c>
      <c r="AL18" s="39">
        <v>1308997</v>
      </c>
      <c r="AM18" s="40">
        <v>0.09</v>
      </c>
      <c r="AN18" s="39">
        <v>17088923</v>
      </c>
      <c r="AO18" s="36">
        <v>13.05</v>
      </c>
      <c r="AP18" s="39">
        <v>14800</v>
      </c>
      <c r="AQ18" s="36">
        <v>0.10459400000000001</v>
      </c>
      <c r="AR18" s="39">
        <v>950314</v>
      </c>
      <c r="AS18" s="40">
        <v>0.08</v>
      </c>
      <c r="AT18" s="39">
        <v>12317063</v>
      </c>
      <c r="AU18" s="36">
        <v>12.96</v>
      </c>
      <c r="AV18" s="39">
        <v>15600</v>
      </c>
      <c r="AW18" s="36">
        <v>0.18527299999999999</v>
      </c>
      <c r="AX18" s="39">
        <v>152503</v>
      </c>
      <c r="AY18" s="40">
        <v>0.01</v>
      </c>
      <c r="AZ18" s="39">
        <v>1096778</v>
      </c>
      <c r="BA18" s="36">
        <v>7.19</v>
      </c>
      <c r="BB18" s="39">
        <v>4100</v>
      </c>
      <c r="BC18" s="36">
        <v>2.2891999999999999E-2</v>
      </c>
      <c r="BD18" s="36"/>
    </row>
    <row r="19" spans="1:56">
      <c r="A19" s="38" t="s">
        <v>692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 t="s">
        <v>686</v>
      </c>
      <c r="AY19" s="36" t="s">
        <v>686</v>
      </c>
      <c r="AZ19" s="36" t="s">
        <v>686</v>
      </c>
      <c r="BA19" s="36" t="s">
        <v>686</v>
      </c>
      <c r="BB19" s="36" t="s">
        <v>686</v>
      </c>
      <c r="BC19" s="36"/>
      <c r="BD19" s="36"/>
    </row>
    <row r="20" spans="1:56">
      <c r="A20" s="38" t="s">
        <v>584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 t="s">
        <v>686</v>
      </c>
      <c r="U20" s="36" t="s">
        <v>686</v>
      </c>
      <c r="V20" s="36" t="s">
        <v>686</v>
      </c>
      <c r="W20" s="36" t="s">
        <v>686</v>
      </c>
      <c r="X20" s="36" t="s">
        <v>686</v>
      </c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9">
        <v>5810</v>
      </c>
      <c r="AM20" s="40">
        <v>0</v>
      </c>
      <c r="AN20" s="39">
        <v>55800</v>
      </c>
      <c r="AO20" s="36">
        <v>9.6</v>
      </c>
      <c r="AP20" s="36">
        <v>100</v>
      </c>
      <c r="AQ20" s="36">
        <v>7.0699999999999995E-4</v>
      </c>
      <c r="AR20" s="39">
        <v>1089141</v>
      </c>
      <c r="AS20" s="40">
        <v>0.09</v>
      </c>
      <c r="AT20" s="39">
        <v>8633525</v>
      </c>
      <c r="AU20" s="36">
        <v>7.93</v>
      </c>
      <c r="AV20" s="39">
        <v>7000</v>
      </c>
      <c r="AW20" s="36">
        <v>8.3135000000000001E-2</v>
      </c>
      <c r="AX20" s="36"/>
      <c r="AY20" s="36"/>
      <c r="AZ20" s="36"/>
      <c r="BA20" s="36"/>
      <c r="BB20" s="36"/>
      <c r="BC20" s="36"/>
      <c r="BD20" s="36"/>
    </row>
    <row r="21" spans="1:56">
      <c r="A21" s="38" t="s">
        <v>693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 t="s">
        <v>686</v>
      </c>
      <c r="AS21" s="36" t="s">
        <v>686</v>
      </c>
      <c r="AT21" s="36" t="s">
        <v>686</v>
      </c>
      <c r="AU21" s="36" t="s">
        <v>686</v>
      </c>
      <c r="AV21" s="36" t="s">
        <v>686</v>
      </c>
      <c r="AW21" s="36"/>
      <c r="AX21" s="36"/>
      <c r="AY21" s="36"/>
      <c r="AZ21" s="36"/>
      <c r="BA21" s="36"/>
      <c r="BB21" s="36"/>
      <c r="BC21" s="36"/>
      <c r="BD21" s="36"/>
    </row>
    <row r="22" spans="1:56">
      <c r="A22" s="38" t="s">
        <v>694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 t="s">
        <v>686</v>
      </c>
      <c r="AS22" s="36" t="s">
        <v>686</v>
      </c>
      <c r="AT22" s="36" t="s">
        <v>686</v>
      </c>
      <c r="AU22" s="36" t="s">
        <v>686</v>
      </c>
      <c r="AV22" s="36" t="s">
        <v>686</v>
      </c>
      <c r="AW22" s="36"/>
      <c r="AX22" s="36"/>
      <c r="AY22" s="36"/>
      <c r="AZ22" s="36"/>
      <c r="BA22" s="36"/>
      <c r="BB22" s="36"/>
      <c r="BC22" s="36"/>
      <c r="BD22" s="36"/>
    </row>
    <row r="23" spans="1:56">
      <c r="A23" s="41" t="s">
        <v>695</v>
      </c>
      <c r="B23" s="42" t="s">
        <v>676</v>
      </c>
      <c r="C23" s="42" t="s">
        <v>676</v>
      </c>
      <c r="D23" s="42" t="s">
        <v>676</v>
      </c>
      <c r="E23" s="42" t="s">
        <v>676</v>
      </c>
      <c r="F23" s="42" t="s">
        <v>676</v>
      </c>
      <c r="G23" s="42" t="s">
        <v>676</v>
      </c>
      <c r="H23" s="42" t="s">
        <v>676</v>
      </c>
      <c r="I23" s="42" t="s">
        <v>676</v>
      </c>
      <c r="J23" s="42" t="s">
        <v>676</v>
      </c>
      <c r="K23" s="42" t="s">
        <v>676</v>
      </c>
      <c r="L23" s="42" t="s">
        <v>676</v>
      </c>
      <c r="M23" s="42" t="s">
        <v>676</v>
      </c>
      <c r="N23" s="42" t="s">
        <v>676</v>
      </c>
      <c r="O23" s="42" t="s">
        <v>676</v>
      </c>
      <c r="P23" s="42" t="s">
        <v>676</v>
      </c>
      <c r="Q23" s="42" t="s">
        <v>676</v>
      </c>
      <c r="R23" s="42" t="s">
        <v>676</v>
      </c>
      <c r="S23" s="42" t="s">
        <v>676</v>
      </c>
      <c r="T23" s="42" t="s">
        <v>676</v>
      </c>
      <c r="U23" s="42" t="s">
        <v>676</v>
      </c>
      <c r="V23" s="42" t="s">
        <v>676</v>
      </c>
      <c r="W23" s="42" t="s">
        <v>676</v>
      </c>
      <c r="X23" s="42" t="s">
        <v>676</v>
      </c>
      <c r="Y23" s="42" t="s">
        <v>676</v>
      </c>
      <c r="Z23" s="42" t="s">
        <v>676</v>
      </c>
      <c r="AA23" s="42" t="s">
        <v>676</v>
      </c>
      <c r="AB23" s="42" t="s">
        <v>676</v>
      </c>
      <c r="AC23" s="42" t="s">
        <v>676</v>
      </c>
      <c r="AD23" s="42" t="s">
        <v>676</v>
      </c>
      <c r="AE23" s="42" t="s">
        <v>676</v>
      </c>
      <c r="AF23" s="42" t="s">
        <v>676</v>
      </c>
      <c r="AG23" s="42" t="s">
        <v>676</v>
      </c>
      <c r="AH23" s="42" t="s">
        <v>676</v>
      </c>
      <c r="AI23" s="42" t="s">
        <v>676</v>
      </c>
      <c r="AJ23" s="42" t="s">
        <v>676</v>
      </c>
      <c r="AK23" s="42" t="s">
        <v>676</v>
      </c>
      <c r="AL23" s="43">
        <v>181252</v>
      </c>
      <c r="AM23" s="44">
        <v>0.01</v>
      </c>
      <c r="AN23" s="43">
        <v>1913663</v>
      </c>
      <c r="AO23" s="42">
        <v>10.56</v>
      </c>
      <c r="AP23" s="43">
        <v>2800</v>
      </c>
      <c r="AQ23" s="42">
        <v>1.9788E-2</v>
      </c>
      <c r="AR23" s="42" t="s">
        <v>676</v>
      </c>
      <c r="AS23" s="42" t="s">
        <v>676</v>
      </c>
      <c r="AT23" s="42" t="s">
        <v>676</v>
      </c>
      <c r="AU23" s="42" t="s">
        <v>676</v>
      </c>
      <c r="AV23" s="42" t="s">
        <v>676</v>
      </c>
      <c r="AW23" s="42" t="s">
        <v>676</v>
      </c>
      <c r="AX23" s="42" t="s">
        <v>676</v>
      </c>
      <c r="AY23" s="44">
        <v>0</v>
      </c>
      <c r="AZ23" s="43">
        <v>2297</v>
      </c>
      <c r="BA23" s="42">
        <v>0</v>
      </c>
      <c r="BB23" s="42">
        <v>700</v>
      </c>
      <c r="BC23" s="42">
        <v>3.908E-3</v>
      </c>
      <c r="BD23" s="42" t="s">
        <v>676</v>
      </c>
    </row>
    <row r="24" spans="1:56">
      <c r="A24" s="38" t="s">
        <v>696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>
        <v>-6087</v>
      </c>
      <c r="U24" s="40">
        <v>0</v>
      </c>
      <c r="V24" s="39">
        <v>432196</v>
      </c>
      <c r="W24" s="36">
        <v>-71</v>
      </c>
      <c r="X24" s="39">
        <v>1100</v>
      </c>
      <c r="Y24" s="36">
        <v>1.1554999999999999E-2</v>
      </c>
      <c r="Z24" s="39">
        <v>5552</v>
      </c>
      <c r="AA24" s="40">
        <v>0</v>
      </c>
      <c r="AB24" s="39">
        <v>1716210</v>
      </c>
      <c r="AC24" s="36">
        <v>309.08999999999997</v>
      </c>
      <c r="AD24" s="39">
        <v>6600</v>
      </c>
      <c r="AE24" s="36">
        <v>6.3952999999999996E-2</v>
      </c>
      <c r="AF24" s="36">
        <v>-686</v>
      </c>
      <c r="AG24" s="40">
        <v>0</v>
      </c>
      <c r="AH24" s="39">
        <v>2105255</v>
      </c>
      <c r="AI24" s="36">
        <v>-3070.23</v>
      </c>
      <c r="AJ24" s="39">
        <v>7900</v>
      </c>
      <c r="AK24" s="36">
        <v>5.9938999999999999E-2</v>
      </c>
      <c r="AL24" s="36">
        <v>292</v>
      </c>
      <c r="AM24" s="40">
        <v>0</v>
      </c>
      <c r="AN24" s="39">
        <v>2149577</v>
      </c>
      <c r="AO24" s="36">
        <v>7354.01</v>
      </c>
      <c r="AP24" s="39">
        <v>7600</v>
      </c>
      <c r="AQ24" s="36">
        <v>5.3710000000000001E-2</v>
      </c>
      <c r="AR24" s="36">
        <v>674</v>
      </c>
      <c r="AS24" s="40">
        <v>0</v>
      </c>
      <c r="AT24" s="39">
        <v>570277</v>
      </c>
      <c r="AU24" s="36">
        <v>845.94</v>
      </c>
      <c r="AV24" s="39">
        <v>3700</v>
      </c>
      <c r="AW24" s="36">
        <v>4.3943000000000003E-2</v>
      </c>
      <c r="AX24" s="36">
        <v>451</v>
      </c>
      <c r="AY24" s="40">
        <v>0</v>
      </c>
      <c r="AZ24" s="39">
        <v>681173</v>
      </c>
      <c r="BA24" s="36">
        <v>1509.02</v>
      </c>
      <c r="BB24" s="39">
        <v>7400</v>
      </c>
      <c r="BC24" s="36">
        <v>4.1318000000000001E-2</v>
      </c>
      <c r="BD24" s="36"/>
    </row>
    <row r="25" spans="1:56">
      <c r="A25" s="38" t="s">
        <v>697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>
        <v>228256</v>
      </c>
      <c r="U25" s="40">
        <v>0.02</v>
      </c>
      <c r="V25" s="39">
        <v>252920</v>
      </c>
      <c r="W25" s="36">
        <v>1.1100000000000001</v>
      </c>
      <c r="X25" s="39">
        <v>10600</v>
      </c>
      <c r="Y25" s="36">
        <v>0.111345</v>
      </c>
      <c r="Z25" s="39">
        <v>253774</v>
      </c>
      <c r="AA25" s="40">
        <v>0.02</v>
      </c>
      <c r="AB25" s="39">
        <v>257742</v>
      </c>
      <c r="AC25" s="36">
        <v>1.02</v>
      </c>
      <c r="AD25" s="39">
        <v>13200</v>
      </c>
      <c r="AE25" s="36">
        <v>0.12790699999999999</v>
      </c>
      <c r="AF25" s="39">
        <v>238203</v>
      </c>
      <c r="AG25" s="40">
        <v>0.02</v>
      </c>
      <c r="AH25" s="39">
        <v>289718</v>
      </c>
      <c r="AI25" s="36">
        <v>1.22</v>
      </c>
      <c r="AJ25" s="39">
        <v>17000</v>
      </c>
      <c r="AK25" s="36">
        <v>0.12898299999999999</v>
      </c>
      <c r="AL25" s="39">
        <v>299937</v>
      </c>
      <c r="AM25" s="40">
        <v>0.02</v>
      </c>
      <c r="AN25" s="39">
        <v>403414</v>
      </c>
      <c r="AO25" s="36">
        <v>1.34</v>
      </c>
      <c r="AP25" s="39">
        <v>21100</v>
      </c>
      <c r="AQ25" s="36">
        <v>0.149117</v>
      </c>
      <c r="AR25" s="39">
        <v>194131</v>
      </c>
      <c r="AS25" s="40">
        <v>0.02</v>
      </c>
      <c r="AT25" s="39">
        <v>276260</v>
      </c>
      <c r="AU25" s="36">
        <v>1.42</v>
      </c>
      <c r="AV25" s="39">
        <v>13500</v>
      </c>
      <c r="AW25" s="36">
        <v>0.160333</v>
      </c>
      <c r="AX25" s="39">
        <v>464708</v>
      </c>
      <c r="AY25" s="40">
        <v>0.03</v>
      </c>
      <c r="AZ25" s="39">
        <v>635453</v>
      </c>
      <c r="BA25" s="36">
        <v>1.37</v>
      </c>
      <c r="BB25" s="39">
        <v>31500</v>
      </c>
      <c r="BC25" s="36">
        <v>0.17587900000000001</v>
      </c>
      <c r="BD25" s="36"/>
    </row>
    <row r="26" spans="1:56">
      <c r="A26" s="38" t="s">
        <v>698</v>
      </c>
      <c r="B26" s="36" t="s">
        <v>699</v>
      </c>
      <c r="C26" s="40">
        <v>1</v>
      </c>
      <c r="D26" s="36" t="s">
        <v>699</v>
      </c>
      <c r="E26" s="36">
        <v>7.21</v>
      </c>
      <c r="F26" s="39">
        <v>93100</v>
      </c>
      <c r="G26" s="36">
        <v>1</v>
      </c>
      <c r="H26" s="36" t="s">
        <v>699</v>
      </c>
      <c r="I26" s="40">
        <v>1</v>
      </c>
      <c r="J26" s="36" t="s">
        <v>699</v>
      </c>
      <c r="K26" s="36">
        <v>7.61</v>
      </c>
      <c r="L26" s="39">
        <v>108700</v>
      </c>
      <c r="M26" s="36">
        <v>1</v>
      </c>
      <c r="N26" s="36" t="s">
        <v>699</v>
      </c>
      <c r="O26" s="40">
        <v>1</v>
      </c>
      <c r="P26" s="36" t="s">
        <v>699</v>
      </c>
      <c r="Q26" s="36">
        <v>8.5500000000000007</v>
      </c>
      <c r="R26" s="39">
        <v>123300</v>
      </c>
      <c r="S26" s="36">
        <v>1</v>
      </c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</row>
    <row r="27" spans="1:56">
      <c r="A27" s="38" t="s">
        <v>700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 t="s">
        <v>686</v>
      </c>
      <c r="U27" s="36" t="s">
        <v>686</v>
      </c>
      <c r="V27" s="36" t="s">
        <v>686</v>
      </c>
      <c r="W27" s="36" t="s">
        <v>686</v>
      </c>
      <c r="X27" s="36" t="s">
        <v>686</v>
      </c>
      <c r="Y27" s="36"/>
      <c r="Z27" s="39">
        <v>106703</v>
      </c>
      <c r="AA27" s="40">
        <v>0.01</v>
      </c>
      <c r="AB27" s="39">
        <v>541240</v>
      </c>
      <c r="AC27" s="36">
        <v>5.07</v>
      </c>
      <c r="AD27" s="39">
        <v>1300</v>
      </c>
      <c r="AE27" s="36">
        <v>1.2597000000000001E-2</v>
      </c>
      <c r="AF27" s="39">
        <v>39138</v>
      </c>
      <c r="AG27" s="40">
        <v>0</v>
      </c>
      <c r="AH27" s="39">
        <v>2895165</v>
      </c>
      <c r="AI27" s="36">
        <v>73.97</v>
      </c>
      <c r="AJ27" s="39">
        <v>10600</v>
      </c>
      <c r="AK27" s="36">
        <v>8.0424999999999996E-2</v>
      </c>
      <c r="AL27" s="39">
        <v>26370</v>
      </c>
      <c r="AM27" s="40">
        <v>0</v>
      </c>
      <c r="AN27" s="39">
        <v>3374003</v>
      </c>
      <c r="AO27" s="36">
        <v>127.95</v>
      </c>
      <c r="AP27" s="39">
        <v>18800</v>
      </c>
      <c r="AQ27" s="36">
        <v>0.13286200000000001</v>
      </c>
      <c r="AR27" s="39">
        <v>19238</v>
      </c>
      <c r="AS27" s="40">
        <v>0</v>
      </c>
      <c r="AT27" s="39">
        <v>2320962</v>
      </c>
      <c r="AU27" s="36">
        <v>120.64</v>
      </c>
      <c r="AV27" s="39">
        <v>8700</v>
      </c>
      <c r="AW27" s="36">
        <v>0.103325</v>
      </c>
      <c r="AX27" s="39">
        <v>129566</v>
      </c>
      <c r="AY27" s="40">
        <v>0.01</v>
      </c>
      <c r="AZ27" s="39">
        <v>7434842</v>
      </c>
      <c r="BA27" s="36">
        <v>57.38</v>
      </c>
      <c r="BB27" s="39">
        <v>37300</v>
      </c>
      <c r="BC27" s="36">
        <v>0.208264</v>
      </c>
      <c r="BD27" s="36"/>
    </row>
    <row r="28" spans="1:56">
      <c r="A28" s="38" t="s">
        <v>701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40">
        <v>0</v>
      </c>
      <c r="AN28" s="39">
        <v>191353</v>
      </c>
      <c r="AO28" s="36">
        <v>0</v>
      </c>
      <c r="AP28" s="39">
        <v>5300</v>
      </c>
      <c r="AQ28" s="36">
        <v>3.7456000000000003E-2</v>
      </c>
      <c r="AR28" s="36"/>
      <c r="AS28" s="36"/>
      <c r="AT28" s="36"/>
      <c r="AU28" s="36"/>
      <c r="AV28" s="36"/>
      <c r="AW28" s="36"/>
      <c r="AX28" s="36"/>
      <c r="AY28" s="40">
        <v>0</v>
      </c>
      <c r="AZ28" s="39">
        <v>144174</v>
      </c>
      <c r="BA28" s="36">
        <v>0</v>
      </c>
      <c r="BB28" s="39">
        <v>4200</v>
      </c>
      <c r="BC28" s="36">
        <v>2.3451E-2</v>
      </c>
      <c r="BD28" s="36"/>
    </row>
    <row r="29" spans="1:56">
      <c r="A29" s="38" t="s">
        <v>702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 t="s">
        <v>686</v>
      </c>
      <c r="AG29" s="36" t="s">
        <v>686</v>
      </c>
      <c r="AH29" s="36" t="s">
        <v>686</v>
      </c>
      <c r="AI29" s="36" t="s">
        <v>686</v>
      </c>
      <c r="AJ29" s="36" t="s">
        <v>686</v>
      </c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</row>
    <row r="30" spans="1:56">
      <c r="A30" s="38" t="s">
        <v>703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>
        <v>3374862</v>
      </c>
      <c r="U30" s="40">
        <v>0.28999999999999998</v>
      </c>
      <c r="V30" s="39">
        <v>34650685</v>
      </c>
      <c r="W30" s="36">
        <v>10.27</v>
      </c>
      <c r="X30" s="39">
        <v>25000</v>
      </c>
      <c r="Y30" s="36">
        <v>0.26260499999999998</v>
      </c>
      <c r="Z30" s="39">
        <v>209009</v>
      </c>
      <c r="AA30" s="40">
        <v>0.02</v>
      </c>
      <c r="AB30" s="39">
        <v>2975651</v>
      </c>
      <c r="AC30" s="36">
        <v>14.24</v>
      </c>
      <c r="AD30" s="39">
        <v>1400</v>
      </c>
      <c r="AE30" s="36">
        <v>1.3566E-2</v>
      </c>
      <c r="AF30" s="39">
        <v>269166</v>
      </c>
      <c r="AG30" s="40">
        <v>0.02</v>
      </c>
      <c r="AH30" s="39">
        <v>1862933</v>
      </c>
      <c r="AI30" s="36">
        <v>6.92</v>
      </c>
      <c r="AJ30" s="39">
        <v>1100</v>
      </c>
      <c r="AK30" s="36">
        <v>8.3459999999999993E-3</v>
      </c>
      <c r="AL30" s="36"/>
      <c r="AM30" s="36"/>
      <c r="AN30" s="36"/>
      <c r="AO30" s="36"/>
      <c r="AP30" s="36"/>
      <c r="AQ30" s="36"/>
      <c r="AR30" s="39">
        <v>43313</v>
      </c>
      <c r="AS30" s="40">
        <v>0</v>
      </c>
      <c r="AT30" s="39">
        <v>2945618</v>
      </c>
      <c r="AU30" s="36">
        <v>68.010000000000005</v>
      </c>
      <c r="AV30" s="39">
        <v>4500</v>
      </c>
      <c r="AW30" s="36">
        <v>5.3443999999999998E-2</v>
      </c>
      <c r="AX30" s="39">
        <v>85736</v>
      </c>
      <c r="AY30" s="40">
        <v>0.01</v>
      </c>
      <c r="AZ30" s="39">
        <v>2096605</v>
      </c>
      <c r="BA30" s="36">
        <v>24.45</v>
      </c>
      <c r="BB30" s="39">
        <v>9000</v>
      </c>
      <c r="BC30" s="36">
        <v>5.0250999999999997E-2</v>
      </c>
      <c r="BD30" s="36"/>
    </row>
    <row r="31" spans="1:56">
      <c r="A31" s="38" t="s">
        <v>704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9">
        <v>16410</v>
      </c>
      <c r="AG31" s="40">
        <v>0</v>
      </c>
      <c r="AH31" s="39">
        <v>136106</v>
      </c>
      <c r="AI31" s="36">
        <v>8.2899999999999991</v>
      </c>
      <c r="AJ31" s="36">
        <v>200</v>
      </c>
      <c r="AK31" s="36">
        <v>1.5169999999999999E-3</v>
      </c>
      <c r="AL31" s="36"/>
      <c r="AM31" s="36"/>
      <c r="AN31" s="36"/>
      <c r="AO31" s="36"/>
      <c r="AP31" s="36"/>
      <c r="AQ31" s="36"/>
      <c r="AR31" s="36" t="s">
        <v>686</v>
      </c>
      <c r="AS31" s="36" t="s">
        <v>686</v>
      </c>
      <c r="AT31" s="36" t="s">
        <v>686</v>
      </c>
      <c r="AU31" s="36" t="s">
        <v>686</v>
      </c>
      <c r="AV31" s="36" t="s">
        <v>686</v>
      </c>
      <c r="AW31" s="36"/>
      <c r="AX31" s="36"/>
      <c r="AY31" s="36"/>
      <c r="AZ31" s="36"/>
      <c r="BA31" s="36"/>
      <c r="BB31" s="36"/>
      <c r="BC31" s="36"/>
      <c r="BD31" s="36"/>
    </row>
    <row r="32" spans="1:56">
      <c r="A32" s="38" t="s">
        <v>705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40">
        <v>0</v>
      </c>
      <c r="AN32" s="39">
        <v>301223</v>
      </c>
      <c r="AO32" s="36">
        <v>0</v>
      </c>
      <c r="AP32" s="39">
        <v>2500</v>
      </c>
      <c r="AQ32" s="36">
        <v>1.7668E-2</v>
      </c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</row>
    <row r="33" spans="1:56">
      <c r="A33" s="36" t="s">
        <v>706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>
        <v>1157040</v>
      </c>
      <c r="AY33" s="36">
        <v>7.0000000000000007E-2</v>
      </c>
      <c r="AZ33" s="36">
        <v>12497290.189999999</v>
      </c>
      <c r="BA33" s="36">
        <v>10.8</v>
      </c>
      <c r="BB33" s="36">
        <v>10800</v>
      </c>
      <c r="BC33" s="36">
        <v>6.0302000000000001E-2</v>
      </c>
      <c r="BD33" s="36"/>
    </row>
    <row r="34" spans="1:56">
      <c r="A34" s="41" t="s">
        <v>707</v>
      </c>
      <c r="B34" s="42" t="s">
        <v>676</v>
      </c>
      <c r="C34" s="42" t="s">
        <v>676</v>
      </c>
      <c r="D34" s="42" t="s">
        <v>676</v>
      </c>
      <c r="E34" s="42" t="s">
        <v>676</v>
      </c>
      <c r="F34" s="42" t="s">
        <v>676</v>
      </c>
      <c r="G34" s="42" t="s">
        <v>676</v>
      </c>
      <c r="H34" s="42" t="s">
        <v>676</v>
      </c>
      <c r="I34" s="42" t="s">
        <v>676</v>
      </c>
      <c r="J34" s="42" t="s">
        <v>676</v>
      </c>
      <c r="K34" s="42" t="s">
        <v>676</v>
      </c>
      <c r="L34" s="42" t="s">
        <v>676</v>
      </c>
      <c r="M34" s="42" t="s">
        <v>676</v>
      </c>
      <c r="N34" s="42" t="s">
        <v>676</v>
      </c>
      <c r="O34" s="42" t="s">
        <v>676</v>
      </c>
      <c r="P34" s="42" t="s">
        <v>676</v>
      </c>
      <c r="Q34" s="42" t="s">
        <v>676</v>
      </c>
      <c r="R34" s="42" t="s">
        <v>676</v>
      </c>
      <c r="S34" s="42" t="s">
        <v>676</v>
      </c>
      <c r="T34" s="42" t="s">
        <v>676</v>
      </c>
      <c r="U34" s="42" t="s">
        <v>676</v>
      </c>
      <c r="V34" s="42" t="s">
        <v>676</v>
      </c>
      <c r="W34" s="42" t="s">
        <v>676</v>
      </c>
      <c r="X34" s="42" t="s">
        <v>676</v>
      </c>
      <c r="Y34" s="42" t="s">
        <v>676</v>
      </c>
      <c r="Z34" s="42" t="s">
        <v>676</v>
      </c>
      <c r="AA34" s="42" t="s">
        <v>676</v>
      </c>
      <c r="AB34" s="42" t="s">
        <v>676</v>
      </c>
      <c r="AC34" s="42" t="s">
        <v>676</v>
      </c>
      <c r="AD34" s="42" t="s">
        <v>676</v>
      </c>
      <c r="AE34" s="42" t="s">
        <v>676</v>
      </c>
      <c r="AF34" s="42" t="s">
        <v>676</v>
      </c>
      <c r="AG34" s="42" t="s">
        <v>676</v>
      </c>
      <c r="AH34" s="42" t="s">
        <v>676</v>
      </c>
      <c r="AI34" s="42" t="s">
        <v>676</v>
      </c>
      <c r="AJ34" s="42" t="s">
        <v>676</v>
      </c>
      <c r="AK34" s="42" t="s">
        <v>676</v>
      </c>
      <c r="AL34" s="42" t="s">
        <v>676</v>
      </c>
      <c r="AM34" s="42" t="s">
        <v>676</v>
      </c>
      <c r="AN34" s="42" t="s">
        <v>676</v>
      </c>
      <c r="AO34" s="42" t="s">
        <v>676</v>
      </c>
      <c r="AP34" s="42" t="s">
        <v>676</v>
      </c>
      <c r="AQ34" s="42" t="s">
        <v>676</v>
      </c>
      <c r="AR34" s="42" t="s">
        <v>676</v>
      </c>
      <c r="AS34" s="42" t="s">
        <v>676</v>
      </c>
      <c r="AT34" s="42" t="s">
        <v>676</v>
      </c>
      <c r="AU34" s="42" t="s">
        <v>676</v>
      </c>
      <c r="AV34" s="42" t="s">
        <v>676</v>
      </c>
      <c r="AW34" s="42" t="s">
        <v>676</v>
      </c>
      <c r="AX34" s="43">
        <v>254584</v>
      </c>
      <c r="AY34" s="44">
        <v>0.02</v>
      </c>
      <c r="AZ34" s="43">
        <v>5500117</v>
      </c>
      <c r="BA34" s="42">
        <v>21.6</v>
      </c>
      <c r="BB34" s="43">
        <v>1000</v>
      </c>
      <c r="BC34" s="42">
        <v>5.5830000000000003E-3</v>
      </c>
      <c r="BD34" s="42" t="s">
        <v>676</v>
      </c>
    </row>
    <row r="35" spans="1:56">
      <c r="A35" s="45" t="s">
        <v>38</v>
      </c>
      <c r="B35" s="46" t="s">
        <v>699</v>
      </c>
      <c r="C35" s="47">
        <v>1</v>
      </c>
      <c r="D35" s="46" t="s">
        <v>699</v>
      </c>
      <c r="E35" s="46">
        <v>7.21</v>
      </c>
      <c r="F35" s="48">
        <v>93100</v>
      </c>
      <c r="G35" s="46">
        <v>1</v>
      </c>
      <c r="H35" s="46" t="s">
        <v>699</v>
      </c>
      <c r="I35" s="47">
        <v>1</v>
      </c>
      <c r="J35" s="46" t="s">
        <v>699</v>
      </c>
      <c r="K35" s="46">
        <v>7.61</v>
      </c>
      <c r="L35" s="48">
        <v>108700</v>
      </c>
      <c r="M35" s="46">
        <v>1</v>
      </c>
      <c r="N35" s="46" t="s">
        <v>699</v>
      </c>
      <c r="O35" s="47">
        <v>1</v>
      </c>
      <c r="P35" s="46" t="s">
        <v>699</v>
      </c>
      <c r="Q35" s="46">
        <v>8.5500000000000007</v>
      </c>
      <c r="R35" s="48">
        <v>123300</v>
      </c>
      <c r="S35" s="46">
        <v>1</v>
      </c>
      <c r="T35" s="46" t="s">
        <v>699</v>
      </c>
      <c r="U35" s="47">
        <v>1</v>
      </c>
      <c r="V35" s="46" t="s">
        <v>708</v>
      </c>
      <c r="W35" s="46">
        <v>9.6999999999999993</v>
      </c>
      <c r="X35" s="48">
        <v>95200</v>
      </c>
      <c r="Y35" s="46">
        <v>1</v>
      </c>
      <c r="Z35" s="46" t="s">
        <v>699</v>
      </c>
      <c r="AA35" s="47">
        <v>1</v>
      </c>
      <c r="AB35" s="46" t="s">
        <v>708</v>
      </c>
      <c r="AC35" s="46">
        <v>8.99</v>
      </c>
      <c r="AD35" s="48">
        <v>103200</v>
      </c>
      <c r="AE35" s="46">
        <v>1</v>
      </c>
      <c r="AF35" s="46" t="s">
        <v>699</v>
      </c>
      <c r="AG35" s="47">
        <v>1</v>
      </c>
      <c r="AH35" s="46" t="s">
        <v>708</v>
      </c>
      <c r="AI35" s="46">
        <v>8.5299999999999994</v>
      </c>
      <c r="AJ35" s="48">
        <v>131800</v>
      </c>
      <c r="AK35" s="46">
        <v>1</v>
      </c>
      <c r="AL35" s="46" t="s">
        <v>699</v>
      </c>
      <c r="AM35" s="47">
        <v>1</v>
      </c>
      <c r="AN35" s="46" t="s">
        <v>708</v>
      </c>
      <c r="AO35" s="46">
        <v>11.57</v>
      </c>
      <c r="AP35" s="48">
        <v>141500</v>
      </c>
      <c r="AQ35" s="46">
        <v>1</v>
      </c>
      <c r="AR35" s="46" t="s">
        <v>699</v>
      </c>
      <c r="AS35" s="47">
        <v>1</v>
      </c>
      <c r="AT35" s="46" t="s">
        <v>708</v>
      </c>
      <c r="AU35" s="46">
        <v>13.23</v>
      </c>
      <c r="AV35" s="48">
        <v>84200</v>
      </c>
      <c r="AW35" s="46">
        <v>1</v>
      </c>
      <c r="AX35" s="46" t="s">
        <v>699</v>
      </c>
      <c r="AY35" s="47">
        <v>1</v>
      </c>
      <c r="AZ35" s="48">
        <v>213916832</v>
      </c>
      <c r="BA35" s="46">
        <v>13.05</v>
      </c>
      <c r="BB35" s="48">
        <v>179100</v>
      </c>
      <c r="BC35" s="46">
        <v>1</v>
      </c>
      <c r="BD35" s="36"/>
    </row>
    <row r="36" spans="1:56">
      <c r="A36" s="49" t="s">
        <v>709</v>
      </c>
      <c r="B36" s="50" t="s">
        <v>676</v>
      </c>
      <c r="C36" s="50" t="s">
        <v>676</v>
      </c>
      <c r="D36" s="50" t="s">
        <v>676</v>
      </c>
      <c r="E36" s="50" t="s">
        <v>676</v>
      </c>
      <c r="F36" s="50" t="s">
        <v>676</v>
      </c>
      <c r="G36" s="50" t="s">
        <v>676</v>
      </c>
      <c r="H36" s="50" t="s">
        <v>676</v>
      </c>
      <c r="I36" s="50" t="s">
        <v>676</v>
      </c>
      <c r="J36" s="50" t="s">
        <v>676</v>
      </c>
      <c r="K36" s="50" t="s">
        <v>676</v>
      </c>
      <c r="L36" s="50" t="s">
        <v>676</v>
      </c>
      <c r="M36" s="50" t="s">
        <v>676</v>
      </c>
      <c r="N36" s="50" t="s">
        <v>676</v>
      </c>
      <c r="O36" s="50" t="s">
        <v>676</v>
      </c>
      <c r="P36" s="50" t="s">
        <v>676</v>
      </c>
      <c r="Q36" s="50" t="s">
        <v>676</v>
      </c>
      <c r="R36" s="50" t="s">
        <v>676</v>
      </c>
      <c r="S36" s="50" t="s">
        <v>676</v>
      </c>
      <c r="T36" s="50" t="s">
        <v>676</v>
      </c>
      <c r="U36" s="50" t="s">
        <v>676</v>
      </c>
      <c r="V36" s="50" t="s">
        <v>676</v>
      </c>
      <c r="W36" s="50" t="s">
        <v>676</v>
      </c>
      <c r="X36" s="50" t="s">
        <v>676</v>
      </c>
      <c r="Y36" s="50" t="s">
        <v>676</v>
      </c>
      <c r="Z36" s="50" t="s">
        <v>676</v>
      </c>
      <c r="AA36" s="50" t="s">
        <v>676</v>
      </c>
      <c r="AB36" s="50" t="s">
        <v>676</v>
      </c>
      <c r="AC36" s="50" t="s">
        <v>676</v>
      </c>
      <c r="AD36" s="50" t="s">
        <v>676</v>
      </c>
      <c r="AE36" s="50" t="s">
        <v>676</v>
      </c>
      <c r="AF36" s="50" t="s">
        <v>676</v>
      </c>
      <c r="AG36" s="50" t="s">
        <v>676</v>
      </c>
      <c r="AH36" s="50" t="s">
        <v>676</v>
      </c>
      <c r="AI36" s="50" t="s">
        <v>676</v>
      </c>
      <c r="AJ36" s="50" t="s">
        <v>676</v>
      </c>
      <c r="AK36" s="50" t="s">
        <v>676</v>
      </c>
      <c r="AL36" s="50" t="s">
        <v>676</v>
      </c>
      <c r="AM36" s="50" t="s">
        <v>676</v>
      </c>
      <c r="AN36" s="50" t="s">
        <v>676</v>
      </c>
      <c r="AO36" s="50" t="s">
        <v>676</v>
      </c>
      <c r="AP36" s="50" t="s">
        <v>676</v>
      </c>
      <c r="AQ36" s="50" t="s">
        <v>676</v>
      </c>
      <c r="AR36" s="50" t="s">
        <v>676</v>
      </c>
      <c r="AS36" s="50" t="s">
        <v>676</v>
      </c>
      <c r="AT36" s="50" t="s">
        <v>676</v>
      </c>
      <c r="AU36" s="50" t="s">
        <v>676</v>
      </c>
      <c r="AV36" s="50" t="s">
        <v>676</v>
      </c>
      <c r="AW36" s="50" t="s">
        <v>676</v>
      </c>
      <c r="AX36" s="50" t="s">
        <v>676</v>
      </c>
      <c r="AY36" s="50" t="s">
        <v>676</v>
      </c>
      <c r="AZ36" s="51">
        <v>114097473</v>
      </c>
      <c r="BA36" s="50" t="s">
        <v>676</v>
      </c>
      <c r="BB36" s="51">
        <v>73500</v>
      </c>
      <c r="BC36" s="50" t="s">
        <v>676</v>
      </c>
      <c r="BD36" s="50" t="s">
        <v>676</v>
      </c>
    </row>
    <row r="37" spans="1:56" ht="409.5">
      <c r="A37" s="52" t="s">
        <v>710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</row>
  </sheetData>
  <mergeCells count="9">
    <mergeCell ref="AL1:AQ1"/>
    <mergeCell ref="AR1:AW1"/>
    <mergeCell ref="AX1:BC1"/>
    <mergeCell ref="B1:G1"/>
    <mergeCell ref="H1:M1"/>
    <mergeCell ref="N1:S1"/>
    <mergeCell ref="T1:Y1"/>
    <mergeCell ref="Z1:AE1"/>
    <mergeCell ref="AF1:A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95AD-3D78-4254-A4E4-F834429F028B}">
  <dimension ref="A1:AF15"/>
  <sheetViews>
    <sheetView workbookViewId="0">
      <selection activeCell="B1" sqref="B1"/>
    </sheetView>
  </sheetViews>
  <sheetFormatPr defaultRowHeight="15"/>
  <cols>
    <col min="3" max="3" width="11.140625" style="13" customWidth="1"/>
    <col min="4" max="4" width="9.140625" style="13" bestFit="1" customWidth="1"/>
    <col min="5" max="5" width="11.42578125" style="13" customWidth="1"/>
    <col min="6" max="6" width="9.140625" style="13" bestFit="1" customWidth="1"/>
    <col min="7" max="7" width="17.140625" style="13" customWidth="1"/>
    <col min="8" max="8" width="9.140625" style="13" bestFit="1" customWidth="1"/>
    <col min="9" max="9" width="11.140625" customWidth="1"/>
    <col min="10" max="10" width="9.140625" bestFit="1" customWidth="1"/>
    <col min="11" max="11" width="13" customWidth="1"/>
    <col min="12" max="14" width="9.140625" bestFit="1" customWidth="1"/>
    <col min="15" max="15" width="10.85546875" style="13" customWidth="1"/>
    <col min="16" max="16" width="9.140625" style="13" bestFit="1" customWidth="1"/>
    <col min="17" max="17" width="11.85546875" style="13" customWidth="1"/>
    <col min="18" max="20" width="9.140625" style="13" bestFit="1" customWidth="1"/>
    <col min="21" max="21" width="11.28515625" customWidth="1"/>
    <col min="22" max="22" width="9.140625" bestFit="1" customWidth="1"/>
    <col min="23" max="23" width="12" bestFit="1" customWidth="1"/>
    <col min="24" max="24" width="13.28515625" customWidth="1"/>
    <col min="25" max="26" width="9.140625" bestFit="1" customWidth="1"/>
    <col min="27" max="27" width="15.42578125" style="13" customWidth="1"/>
    <col min="28" max="28" width="16" style="13" customWidth="1"/>
    <col min="29" max="29" width="19.7109375" style="13" customWidth="1"/>
    <col min="30" max="32" width="9.140625" style="13" bestFit="1" customWidth="1"/>
  </cols>
  <sheetData>
    <row r="1" spans="1:32">
      <c r="A1" t="s">
        <v>711</v>
      </c>
      <c r="B1" s="36" t="s">
        <v>649</v>
      </c>
      <c r="C1" s="148">
        <v>2017</v>
      </c>
      <c r="D1" s="148"/>
      <c r="E1" s="148"/>
      <c r="F1" s="148"/>
      <c r="G1" s="148"/>
      <c r="H1" s="148"/>
      <c r="I1" s="147">
        <v>2018</v>
      </c>
      <c r="J1" s="147"/>
      <c r="K1" s="147"/>
      <c r="L1" s="147"/>
      <c r="M1" s="147"/>
      <c r="N1" s="147"/>
      <c r="O1" s="148">
        <v>2019</v>
      </c>
      <c r="P1" s="148"/>
      <c r="Q1" s="148"/>
      <c r="R1" s="148"/>
      <c r="S1" s="148"/>
      <c r="T1" s="148"/>
      <c r="U1" s="147">
        <v>2020</v>
      </c>
      <c r="V1" s="147"/>
      <c r="W1" s="147"/>
      <c r="X1" s="147"/>
      <c r="Y1" s="147"/>
      <c r="Z1" s="147"/>
      <c r="AA1" s="148">
        <v>2021</v>
      </c>
      <c r="AB1" s="148"/>
      <c r="AC1" s="148"/>
      <c r="AD1" s="148"/>
      <c r="AE1" s="148"/>
      <c r="AF1" s="148"/>
    </row>
    <row r="2" spans="1:32">
      <c r="B2" s="37" t="s">
        <v>712</v>
      </c>
      <c r="C2" s="58" t="s">
        <v>652</v>
      </c>
      <c r="D2" s="58" t="s">
        <v>671</v>
      </c>
      <c r="E2" s="58" t="s">
        <v>672</v>
      </c>
      <c r="F2" s="58" t="s">
        <v>673</v>
      </c>
      <c r="G2" s="58" t="s">
        <v>674</v>
      </c>
      <c r="H2" s="58" t="s">
        <v>675</v>
      </c>
      <c r="I2" s="37" t="s">
        <v>652</v>
      </c>
      <c r="J2" s="37" t="s">
        <v>671</v>
      </c>
      <c r="K2" s="37" t="s">
        <v>672</v>
      </c>
      <c r="L2" s="37" t="s">
        <v>673</v>
      </c>
      <c r="M2" s="37" t="s">
        <v>674</v>
      </c>
      <c r="N2" s="37" t="s">
        <v>675</v>
      </c>
      <c r="O2" s="58" t="s">
        <v>652</v>
      </c>
      <c r="P2" s="58" t="s">
        <v>671</v>
      </c>
      <c r="Q2" s="58" t="s">
        <v>672</v>
      </c>
      <c r="R2" s="58" t="s">
        <v>673</v>
      </c>
      <c r="S2" s="58" t="s">
        <v>674</v>
      </c>
      <c r="T2" s="58" t="s">
        <v>675</v>
      </c>
      <c r="U2" s="37" t="s">
        <v>652</v>
      </c>
      <c r="V2" s="37" t="s">
        <v>671</v>
      </c>
      <c r="W2" s="37" t="s">
        <v>672</v>
      </c>
      <c r="X2" s="37" t="s">
        <v>673</v>
      </c>
      <c r="Y2" s="37" t="s">
        <v>674</v>
      </c>
      <c r="Z2" s="37" t="s">
        <v>675</v>
      </c>
      <c r="AA2" s="58" t="s">
        <v>652</v>
      </c>
      <c r="AB2" s="58" t="s">
        <v>671</v>
      </c>
      <c r="AC2" s="58" t="s">
        <v>672</v>
      </c>
      <c r="AD2" s="58" t="s">
        <v>673</v>
      </c>
      <c r="AE2" s="58" t="s">
        <v>674</v>
      </c>
      <c r="AF2" s="58" t="s">
        <v>675</v>
      </c>
    </row>
    <row r="3" spans="1:32">
      <c r="B3" s="38" t="s">
        <v>680</v>
      </c>
      <c r="C3" s="59">
        <v>9012</v>
      </c>
      <c r="D3" s="60">
        <v>0</v>
      </c>
      <c r="E3" s="59">
        <v>72433</v>
      </c>
      <c r="F3" s="58">
        <v>8.0399999999999991</v>
      </c>
      <c r="G3" s="58">
        <v>700</v>
      </c>
      <c r="H3" s="58">
        <v>6.7829459999999998E-3</v>
      </c>
      <c r="I3" s="39">
        <v>17942</v>
      </c>
      <c r="J3" s="40">
        <v>0</v>
      </c>
      <c r="K3" s="39">
        <v>182879</v>
      </c>
      <c r="L3" s="36">
        <v>10.19</v>
      </c>
      <c r="M3" s="39">
        <v>1300</v>
      </c>
      <c r="N3" s="36">
        <v>9.8634289999999999E-3</v>
      </c>
      <c r="O3" s="58" t="s">
        <v>686</v>
      </c>
      <c r="P3" s="58" t="s">
        <v>686</v>
      </c>
      <c r="Q3" s="58" t="s">
        <v>686</v>
      </c>
      <c r="R3" s="58" t="s">
        <v>686</v>
      </c>
      <c r="S3" s="58" t="s">
        <v>686</v>
      </c>
      <c r="T3" s="58"/>
      <c r="U3" s="36"/>
      <c r="V3" s="36"/>
      <c r="W3" s="36"/>
      <c r="X3" s="36"/>
      <c r="Y3" s="36"/>
      <c r="Z3" s="36"/>
      <c r="AA3" s="58"/>
      <c r="AB3" s="58"/>
      <c r="AC3" s="58"/>
      <c r="AD3" s="58"/>
      <c r="AE3" s="58"/>
      <c r="AF3" s="58"/>
    </row>
    <row r="4" spans="1:32" s="57" customFormat="1">
      <c r="A4" s="74">
        <f>G4+M4+S4+Y4+AE4</f>
        <v>126200</v>
      </c>
      <c r="B4" s="53" t="s">
        <v>582</v>
      </c>
      <c r="C4" s="61">
        <v>4202955</v>
      </c>
      <c r="D4" s="62">
        <v>0.34</v>
      </c>
      <c r="E4" s="61">
        <v>48469478</v>
      </c>
      <c r="F4" s="63">
        <v>11.53</v>
      </c>
      <c r="G4" s="61">
        <v>19600</v>
      </c>
      <c r="H4" s="63">
        <v>0.189922481</v>
      </c>
      <c r="I4" s="54">
        <v>5921164</v>
      </c>
      <c r="J4" s="55">
        <v>0.38</v>
      </c>
      <c r="K4" s="54">
        <v>57502127</v>
      </c>
      <c r="L4" s="56">
        <v>9.7100000000000009</v>
      </c>
      <c r="M4" s="54">
        <v>24400</v>
      </c>
      <c r="N4" s="56">
        <v>0.185128983</v>
      </c>
      <c r="O4" s="61">
        <v>6215684</v>
      </c>
      <c r="P4" s="62">
        <v>0.41</v>
      </c>
      <c r="Q4" s="61">
        <v>78503979</v>
      </c>
      <c r="R4" s="63">
        <v>12.63</v>
      </c>
      <c r="S4" s="61">
        <v>25700</v>
      </c>
      <c r="T4" s="63">
        <v>0.181625442</v>
      </c>
      <c r="U4" s="54">
        <v>4936725</v>
      </c>
      <c r="V4" s="55">
        <v>0.42</v>
      </c>
      <c r="W4" s="54">
        <v>72772659</v>
      </c>
      <c r="X4" s="56">
        <v>14.74</v>
      </c>
      <c r="Y4" s="54">
        <v>18700</v>
      </c>
      <c r="Z4" s="56">
        <v>0.22209026100000001</v>
      </c>
      <c r="AA4" s="61">
        <v>7296705</v>
      </c>
      <c r="AB4" s="62">
        <v>0.45</v>
      </c>
      <c r="AC4" s="61">
        <v>112691181</v>
      </c>
      <c r="AD4" s="63">
        <v>15.44</v>
      </c>
      <c r="AE4" s="61">
        <v>37800</v>
      </c>
      <c r="AF4" s="63">
        <v>0.21105527600000001</v>
      </c>
    </row>
    <row r="5" spans="1:32">
      <c r="B5" s="38" t="s">
        <v>691</v>
      </c>
      <c r="C5" s="59">
        <v>1862943</v>
      </c>
      <c r="D5" s="60">
        <v>0.15</v>
      </c>
      <c r="E5" s="59">
        <v>14243233</v>
      </c>
      <c r="F5" s="58">
        <v>7.65</v>
      </c>
      <c r="G5" s="59">
        <v>30200</v>
      </c>
      <c r="H5" s="58">
        <v>0.29263565899999999</v>
      </c>
      <c r="I5" s="39">
        <v>2590730</v>
      </c>
      <c r="J5" s="40">
        <v>0.17</v>
      </c>
      <c r="K5" s="39">
        <v>27678072</v>
      </c>
      <c r="L5" s="36">
        <v>10.68</v>
      </c>
      <c r="M5" s="39">
        <v>41800</v>
      </c>
      <c r="N5" s="36">
        <v>0.31714719299999999</v>
      </c>
      <c r="O5" s="59">
        <v>2078769</v>
      </c>
      <c r="P5" s="60">
        <v>0.14000000000000001</v>
      </c>
      <c r="Q5" s="59">
        <v>24285496</v>
      </c>
      <c r="R5" s="58">
        <v>11.68</v>
      </c>
      <c r="S5" s="59">
        <v>45100</v>
      </c>
      <c r="T5" s="58">
        <v>0.31872791499999997</v>
      </c>
      <c r="U5" s="39">
        <v>812713</v>
      </c>
      <c r="V5" s="40">
        <v>7.0000000000000007E-2</v>
      </c>
      <c r="W5" s="39">
        <v>9056632</v>
      </c>
      <c r="X5" s="36">
        <v>11.14</v>
      </c>
      <c r="Y5" s="39">
        <v>24700</v>
      </c>
      <c r="Z5" s="36">
        <v>0.29334916900000002</v>
      </c>
      <c r="AA5" s="59">
        <v>1470637</v>
      </c>
      <c r="AB5" s="60">
        <v>0.09</v>
      </c>
      <c r="AC5" s="59">
        <v>9418760</v>
      </c>
      <c r="AD5" s="58">
        <v>6.4</v>
      </c>
      <c r="AE5" s="59">
        <v>41800</v>
      </c>
      <c r="AF5" s="58">
        <v>0.23338916800000001</v>
      </c>
    </row>
    <row r="6" spans="1:32">
      <c r="B6" s="38" t="s">
        <v>584</v>
      </c>
      <c r="C6" s="59">
        <v>5987453</v>
      </c>
      <c r="D6" s="60">
        <v>0.48</v>
      </c>
      <c r="E6" s="59">
        <v>43198229</v>
      </c>
      <c r="F6" s="58">
        <v>7.21</v>
      </c>
      <c r="G6" s="59">
        <v>58700</v>
      </c>
      <c r="H6" s="58">
        <v>0.56879844999999996</v>
      </c>
      <c r="I6" s="39">
        <v>6705631</v>
      </c>
      <c r="J6" s="40">
        <v>0.43</v>
      </c>
      <c r="K6" s="39">
        <v>39881129</v>
      </c>
      <c r="L6" s="36">
        <v>5.95</v>
      </c>
      <c r="M6" s="39">
        <v>71400</v>
      </c>
      <c r="N6" s="36">
        <v>0.54172989400000005</v>
      </c>
      <c r="O6" s="59">
        <v>7021945</v>
      </c>
      <c r="P6" s="60">
        <v>0.46</v>
      </c>
      <c r="Q6" s="59">
        <v>68967369</v>
      </c>
      <c r="R6" s="58">
        <v>9.82</v>
      </c>
      <c r="S6" s="59">
        <v>77000</v>
      </c>
      <c r="T6" s="58">
        <v>0.54416961100000005</v>
      </c>
      <c r="U6" s="39">
        <v>5365421</v>
      </c>
      <c r="V6" s="40">
        <v>0.46</v>
      </c>
      <c r="W6" s="39">
        <v>62218151</v>
      </c>
      <c r="X6" s="36">
        <v>11.6</v>
      </c>
      <c r="Y6" s="39">
        <v>54900</v>
      </c>
      <c r="Z6" s="36">
        <v>0.65201900199999996</v>
      </c>
      <c r="AA6" s="59">
        <v>6834253</v>
      </c>
      <c r="AB6" s="60">
        <v>0.42</v>
      </c>
      <c r="AC6" s="59">
        <v>75900499</v>
      </c>
      <c r="AD6" s="58">
        <v>11.11</v>
      </c>
      <c r="AE6" s="59">
        <v>89700</v>
      </c>
      <c r="AF6" s="58">
        <v>0.50083752100000001</v>
      </c>
    </row>
    <row r="7" spans="1:32">
      <c r="B7" s="38" t="s">
        <v>696</v>
      </c>
      <c r="C7" s="58">
        <v>-85</v>
      </c>
      <c r="D7" s="60">
        <v>0</v>
      </c>
      <c r="E7" s="59">
        <v>1648303</v>
      </c>
      <c r="F7" s="58">
        <v>-19494.919999999998</v>
      </c>
      <c r="G7" s="59">
        <v>6600</v>
      </c>
      <c r="H7" s="58">
        <v>6.3953488000000003E-2</v>
      </c>
      <c r="I7" s="36">
        <v>-686</v>
      </c>
      <c r="J7" s="40">
        <v>0</v>
      </c>
      <c r="K7" s="39">
        <v>2105515</v>
      </c>
      <c r="L7" s="36">
        <v>-3070.61</v>
      </c>
      <c r="M7" s="39">
        <v>7900</v>
      </c>
      <c r="N7" s="36">
        <v>5.9939302E-2</v>
      </c>
      <c r="O7" s="58">
        <v>292</v>
      </c>
      <c r="P7" s="60">
        <v>0</v>
      </c>
      <c r="Q7" s="59">
        <v>2149577</v>
      </c>
      <c r="R7" s="58">
        <v>7354.01</v>
      </c>
      <c r="S7" s="59">
        <v>7600</v>
      </c>
      <c r="T7" s="58">
        <v>5.3710247000000003E-2</v>
      </c>
      <c r="U7" s="36">
        <v>674</v>
      </c>
      <c r="V7" s="40">
        <v>0</v>
      </c>
      <c r="W7" s="39">
        <v>570277</v>
      </c>
      <c r="X7" s="36">
        <v>845.94</v>
      </c>
      <c r="Y7" s="39">
        <v>3700</v>
      </c>
      <c r="Z7" s="36">
        <v>4.3942993E-2</v>
      </c>
      <c r="AA7" s="58">
        <v>451</v>
      </c>
      <c r="AB7" s="60">
        <v>0</v>
      </c>
      <c r="AC7" s="59">
        <v>681173</v>
      </c>
      <c r="AD7" s="58">
        <v>1509.02</v>
      </c>
      <c r="AE7" s="59">
        <v>7400</v>
      </c>
      <c r="AF7" s="58">
        <v>4.1317699999999999E-2</v>
      </c>
    </row>
    <row r="8" spans="1:32">
      <c r="B8" s="38" t="s">
        <v>700</v>
      </c>
      <c r="C8" s="59">
        <v>98492</v>
      </c>
      <c r="D8" s="60">
        <v>0.01</v>
      </c>
      <c r="E8" s="59">
        <v>465348</v>
      </c>
      <c r="F8" s="58">
        <v>4.72</v>
      </c>
      <c r="G8" s="59">
        <v>1700</v>
      </c>
      <c r="H8" s="58">
        <v>1.6472868000000002E-2</v>
      </c>
      <c r="I8" s="39">
        <v>27686</v>
      </c>
      <c r="J8" s="40">
        <v>0</v>
      </c>
      <c r="K8" s="39">
        <v>2773496</v>
      </c>
      <c r="L8" s="36">
        <v>100.18</v>
      </c>
      <c r="M8" s="39">
        <v>9600</v>
      </c>
      <c r="N8" s="36">
        <v>7.2837632999999999E-2</v>
      </c>
      <c r="O8" s="59">
        <v>26370</v>
      </c>
      <c r="P8" s="60">
        <v>0</v>
      </c>
      <c r="Q8" s="59">
        <v>3352303</v>
      </c>
      <c r="R8" s="58">
        <v>127.13</v>
      </c>
      <c r="S8" s="59">
        <v>16900</v>
      </c>
      <c r="T8" s="58">
        <v>0.119434629</v>
      </c>
      <c r="U8" s="36">
        <v>86</v>
      </c>
      <c r="V8" s="40">
        <v>0</v>
      </c>
      <c r="W8" s="39">
        <v>1702876</v>
      </c>
      <c r="X8" s="36">
        <v>19800.89</v>
      </c>
      <c r="Y8" s="39">
        <v>8400</v>
      </c>
      <c r="Z8" s="36">
        <v>9.9762470000000006E-2</v>
      </c>
      <c r="AA8" s="59">
        <v>128796</v>
      </c>
      <c r="AB8" s="60">
        <v>0.01</v>
      </c>
      <c r="AC8" s="59">
        <v>7432147</v>
      </c>
      <c r="AD8" s="58">
        <v>57.7</v>
      </c>
      <c r="AE8" s="59">
        <v>37300</v>
      </c>
      <c r="AF8" s="58">
        <v>0.20826354</v>
      </c>
    </row>
    <row r="9" spans="1:32">
      <c r="B9" s="38" t="s">
        <v>713</v>
      </c>
      <c r="C9" s="58"/>
      <c r="D9" s="60">
        <v>0</v>
      </c>
      <c r="E9" s="59">
        <v>154025</v>
      </c>
      <c r="F9" s="58">
        <v>0</v>
      </c>
      <c r="G9" s="59">
        <v>4500</v>
      </c>
      <c r="H9" s="58">
        <v>4.3604651000000001E-2</v>
      </c>
      <c r="I9" s="39">
        <v>38764</v>
      </c>
      <c r="J9" s="40">
        <v>0</v>
      </c>
      <c r="K9" s="39">
        <v>604736</v>
      </c>
      <c r="L9" s="36">
        <v>15.6</v>
      </c>
      <c r="M9" s="39">
        <v>6700</v>
      </c>
      <c r="N9" s="36">
        <v>5.0834598000000002E-2</v>
      </c>
      <c r="O9" s="58"/>
      <c r="P9" s="60">
        <v>0</v>
      </c>
      <c r="Q9" s="59">
        <v>213053</v>
      </c>
      <c r="R9" s="58">
        <v>0</v>
      </c>
      <c r="S9" s="59">
        <v>7300</v>
      </c>
      <c r="T9" s="58">
        <v>5.1590105999999997E-2</v>
      </c>
      <c r="U9" s="39">
        <v>5643</v>
      </c>
      <c r="V9" s="40">
        <v>0</v>
      </c>
      <c r="W9" s="39">
        <v>142522</v>
      </c>
      <c r="X9" s="36">
        <v>25.26</v>
      </c>
      <c r="Y9" s="39">
        <v>3100</v>
      </c>
      <c r="Z9" s="36">
        <v>3.6817101999999997E-2</v>
      </c>
      <c r="AA9" s="58"/>
      <c r="AB9" s="60">
        <v>0</v>
      </c>
      <c r="AC9" s="59">
        <v>144174</v>
      </c>
      <c r="AD9" s="58">
        <v>0</v>
      </c>
      <c r="AE9" s="59">
        <v>4200</v>
      </c>
      <c r="AF9" s="58">
        <v>2.3450585999999999E-2</v>
      </c>
    </row>
    <row r="10" spans="1:32">
      <c r="B10" s="38" t="s">
        <v>703</v>
      </c>
      <c r="C10" s="59">
        <v>209009</v>
      </c>
      <c r="D10" s="60">
        <v>0.02</v>
      </c>
      <c r="E10" s="59">
        <v>2975651</v>
      </c>
      <c r="F10" s="58">
        <v>14.24</v>
      </c>
      <c r="G10" s="59">
        <v>1400</v>
      </c>
      <c r="H10" s="58">
        <v>1.3565891E-2</v>
      </c>
      <c r="I10" s="39">
        <v>275541</v>
      </c>
      <c r="J10" s="40">
        <v>0.02</v>
      </c>
      <c r="K10" s="39">
        <v>2107963</v>
      </c>
      <c r="L10" s="36">
        <v>7.65</v>
      </c>
      <c r="M10" s="39">
        <v>1700</v>
      </c>
      <c r="N10" s="36">
        <v>1.2898331000000001E-2</v>
      </c>
      <c r="O10" s="58"/>
      <c r="P10" s="58"/>
      <c r="Q10" s="58"/>
      <c r="R10" s="58"/>
      <c r="S10" s="58"/>
      <c r="T10" s="58"/>
      <c r="U10" s="39">
        <v>43313</v>
      </c>
      <c r="V10" s="40">
        <v>0</v>
      </c>
      <c r="W10" s="39">
        <v>2945618</v>
      </c>
      <c r="X10" s="36">
        <v>68.010000000000005</v>
      </c>
      <c r="Y10" s="39">
        <v>4500</v>
      </c>
      <c r="Z10" s="36">
        <v>5.3444181E-2</v>
      </c>
      <c r="AA10" s="59">
        <v>85736</v>
      </c>
      <c r="AB10" s="60">
        <v>0.01</v>
      </c>
      <c r="AC10" s="59">
        <v>2096605</v>
      </c>
      <c r="AD10" s="58">
        <v>24.45</v>
      </c>
      <c r="AE10" s="59">
        <v>9000</v>
      </c>
      <c r="AF10" s="58">
        <v>5.0251256000000001E-2</v>
      </c>
    </row>
    <row r="11" spans="1:32">
      <c r="B11" s="38" t="s">
        <v>704</v>
      </c>
      <c r="C11" s="58"/>
      <c r="D11" s="58"/>
      <c r="E11" s="58"/>
      <c r="F11" s="58"/>
      <c r="G11" s="58"/>
      <c r="H11" s="58"/>
      <c r="I11" s="39">
        <v>16410</v>
      </c>
      <c r="J11" s="40">
        <v>0</v>
      </c>
      <c r="K11" s="39">
        <v>136106</v>
      </c>
      <c r="L11" s="36">
        <v>8.2899999999999991</v>
      </c>
      <c r="M11" s="36">
        <v>200</v>
      </c>
      <c r="N11" s="36">
        <v>1.517451E-3</v>
      </c>
      <c r="O11" s="58"/>
      <c r="P11" s="58"/>
      <c r="Q11" s="58"/>
      <c r="R11" s="58"/>
      <c r="S11" s="58"/>
      <c r="T11" s="58"/>
      <c r="U11" s="39">
        <v>482107</v>
      </c>
      <c r="V11" s="40">
        <v>0.04</v>
      </c>
      <c r="W11" s="39">
        <v>4683595</v>
      </c>
      <c r="X11" s="36">
        <v>9.7100000000000009</v>
      </c>
      <c r="Y11" s="39">
        <v>8500</v>
      </c>
      <c r="Z11" s="36">
        <v>0.100950119</v>
      </c>
      <c r="AA11" s="59">
        <v>567632</v>
      </c>
      <c r="AB11" s="60">
        <v>0.03</v>
      </c>
      <c r="AC11" s="59">
        <v>5537794</v>
      </c>
      <c r="AD11" s="58">
        <v>9.76</v>
      </c>
      <c r="AE11" s="59">
        <v>10100</v>
      </c>
      <c r="AF11" s="58">
        <v>5.6393076E-2</v>
      </c>
    </row>
    <row r="12" spans="1:32">
      <c r="B12" s="38" t="s">
        <v>714</v>
      </c>
      <c r="C12" s="58"/>
      <c r="D12" s="58"/>
      <c r="E12" s="58"/>
      <c r="F12" s="58"/>
      <c r="G12" s="58"/>
      <c r="H12" s="58"/>
      <c r="I12" s="36"/>
      <c r="J12" s="36"/>
      <c r="K12" s="36"/>
      <c r="L12" s="36"/>
      <c r="M12" s="36"/>
      <c r="N12" s="36"/>
      <c r="O12" s="58"/>
      <c r="P12" s="58"/>
      <c r="Q12" s="58"/>
      <c r="R12" s="58"/>
      <c r="S12" s="58"/>
      <c r="T12" s="58"/>
      <c r="U12" s="36"/>
      <c r="V12" s="36"/>
      <c r="W12" s="36"/>
      <c r="X12" s="36"/>
      <c r="Y12" s="36"/>
      <c r="Z12" s="36"/>
      <c r="AA12" s="58" t="s">
        <v>686</v>
      </c>
      <c r="AB12" s="58" t="s">
        <v>686</v>
      </c>
      <c r="AC12" s="58" t="s">
        <v>686</v>
      </c>
      <c r="AD12" s="58" t="s">
        <v>686</v>
      </c>
      <c r="AE12" s="58" t="s">
        <v>686</v>
      </c>
      <c r="AF12" s="58"/>
    </row>
    <row r="13" spans="1:32">
      <c r="B13" s="45" t="s">
        <v>38</v>
      </c>
      <c r="C13" s="64">
        <v>12369780</v>
      </c>
      <c r="D13" s="65">
        <v>1</v>
      </c>
      <c r="E13" s="64">
        <v>111226700</v>
      </c>
      <c r="F13" s="66">
        <v>8.99</v>
      </c>
      <c r="G13" s="64">
        <v>103200</v>
      </c>
      <c r="H13" s="66">
        <v>1</v>
      </c>
      <c r="I13" s="48">
        <v>15593183</v>
      </c>
      <c r="J13" s="47">
        <v>1</v>
      </c>
      <c r="K13" s="48">
        <v>132972022</v>
      </c>
      <c r="L13" s="46">
        <v>8.5299999999999994</v>
      </c>
      <c r="M13" s="48">
        <v>131800</v>
      </c>
      <c r="N13" s="46">
        <v>1</v>
      </c>
      <c r="O13" s="64">
        <v>15343061</v>
      </c>
      <c r="P13" s="65">
        <v>1</v>
      </c>
      <c r="Q13" s="64">
        <v>177486263</v>
      </c>
      <c r="R13" s="66">
        <v>11.57</v>
      </c>
      <c r="S13" s="64">
        <v>141500</v>
      </c>
      <c r="T13" s="66">
        <v>1</v>
      </c>
      <c r="U13" s="48">
        <v>11646680</v>
      </c>
      <c r="V13" s="47">
        <v>1</v>
      </c>
      <c r="W13" s="48">
        <v>154092331</v>
      </c>
      <c r="X13" s="46">
        <v>13.23</v>
      </c>
      <c r="Y13" s="48">
        <v>84200</v>
      </c>
      <c r="Z13" s="46">
        <v>1</v>
      </c>
      <c r="AA13" s="64">
        <v>16386443</v>
      </c>
      <c r="AB13" s="65">
        <v>1</v>
      </c>
      <c r="AC13" s="64">
        <v>213916832</v>
      </c>
      <c r="AD13" s="66">
        <v>13.05</v>
      </c>
      <c r="AE13" s="64">
        <v>179100</v>
      </c>
      <c r="AF13" s="66">
        <v>1</v>
      </c>
    </row>
    <row r="14" spans="1:32">
      <c r="B14" s="36"/>
      <c r="C14" s="58"/>
      <c r="D14" s="58"/>
      <c r="E14" s="58"/>
      <c r="F14" s="58"/>
      <c r="G14" s="39">
        <f>SUM(G3:G11)</f>
        <v>123400</v>
      </c>
      <c r="H14" s="58"/>
      <c r="I14" s="39">
        <f>SUM(I3:I11)</f>
        <v>15593182</v>
      </c>
      <c r="J14" s="36"/>
      <c r="K14" s="36"/>
      <c r="L14" s="36"/>
      <c r="M14" s="39">
        <f>SUM(M3:M11)</f>
        <v>165000</v>
      </c>
      <c r="N14" s="36"/>
      <c r="O14" s="39">
        <f>SUM(O3:O11)</f>
        <v>15343060</v>
      </c>
      <c r="P14" s="58"/>
      <c r="Q14" s="58"/>
      <c r="R14" s="58"/>
      <c r="S14" s="39">
        <f>SUM(S3:S11)</f>
        <v>179600</v>
      </c>
      <c r="T14" s="58"/>
      <c r="U14" s="39">
        <f>SUM(U3:U11)</f>
        <v>11646682</v>
      </c>
      <c r="V14" s="36"/>
      <c r="W14" s="39">
        <f>SUM(W3:W11)</f>
        <v>154092330</v>
      </c>
      <c r="X14" s="39"/>
      <c r="Y14" s="39">
        <f>SUM(Y3:Y11)</f>
        <v>126500</v>
      </c>
      <c r="Z14" s="36"/>
      <c r="AA14" s="58"/>
      <c r="AB14" s="58"/>
      <c r="AC14" s="58"/>
      <c r="AD14" s="58"/>
      <c r="AE14" s="39">
        <f>SUM(AE3:AE11)</f>
        <v>237300</v>
      </c>
      <c r="AF14" s="58"/>
    </row>
    <row r="15" spans="1:32">
      <c r="B15" s="134" t="s">
        <v>710</v>
      </c>
      <c r="C15" s="58"/>
      <c r="D15" s="58"/>
      <c r="E15" s="58"/>
      <c r="F15" s="58"/>
      <c r="G15" s="58"/>
      <c r="H15" s="58"/>
      <c r="I15" s="36"/>
      <c r="J15" s="36"/>
      <c r="K15" s="36"/>
      <c r="L15" s="36"/>
      <c r="M15" s="36"/>
      <c r="N15" s="36"/>
      <c r="O15" s="58"/>
      <c r="P15" s="58"/>
      <c r="Q15" s="58"/>
      <c r="R15" s="58"/>
      <c r="S15" s="58"/>
      <c r="T15" s="58"/>
      <c r="U15" s="36"/>
      <c r="V15" s="36"/>
      <c r="W15" s="36"/>
      <c r="X15" s="36"/>
      <c r="Y15" s="36"/>
      <c r="Z15" s="36"/>
      <c r="AA15" s="58"/>
      <c r="AB15" s="58"/>
      <c r="AC15" s="58"/>
      <c r="AD15" s="58"/>
      <c r="AE15" s="58"/>
      <c r="AF15" s="58"/>
    </row>
  </sheetData>
  <mergeCells count="5">
    <mergeCell ref="O1:T1"/>
    <mergeCell ref="U1:Z1"/>
    <mergeCell ref="AA1:AF1"/>
    <mergeCell ref="C1:H1"/>
    <mergeCell ref="I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A5AD-013E-44DF-A50E-33E8F1A3E74E}">
  <dimension ref="A1:H94"/>
  <sheetViews>
    <sheetView workbookViewId="0"/>
  </sheetViews>
  <sheetFormatPr defaultRowHeight="15"/>
  <cols>
    <col min="3" max="3" width="12.7109375" customWidth="1"/>
  </cols>
  <sheetData>
    <row r="1" spans="1:8">
      <c r="A1" s="37" t="s">
        <v>715</v>
      </c>
      <c r="B1" s="37" t="s">
        <v>649</v>
      </c>
      <c r="C1" s="37" t="s">
        <v>672</v>
      </c>
      <c r="D1" s="37" t="s">
        <v>716</v>
      </c>
      <c r="E1" s="37" t="s">
        <v>717</v>
      </c>
      <c r="F1" s="37" t="s">
        <v>718</v>
      </c>
      <c r="G1" s="37" t="s">
        <v>718</v>
      </c>
      <c r="H1" s="36"/>
    </row>
    <row r="2" spans="1:8">
      <c r="A2" s="36" t="s">
        <v>719</v>
      </c>
      <c r="B2" s="36">
        <v>2013</v>
      </c>
      <c r="C2" s="39">
        <v>2009677</v>
      </c>
      <c r="D2" s="36">
        <v>22</v>
      </c>
      <c r="E2" s="39">
        <v>1384</v>
      </c>
      <c r="F2" s="39">
        <v>1126</v>
      </c>
      <c r="G2" s="39">
        <v>23493</v>
      </c>
      <c r="H2" s="36"/>
    </row>
    <row r="3" spans="1:8">
      <c r="A3" s="36" t="s">
        <v>719</v>
      </c>
      <c r="B3" s="36">
        <v>2014</v>
      </c>
      <c r="C3" s="39">
        <v>3506874</v>
      </c>
      <c r="D3" s="36">
        <v>39</v>
      </c>
      <c r="E3" s="39">
        <v>1422</v>
      </c>
      <c r="F3" s="39">
        <v>1043</v>
      </c>
      <c r="G3" s="39">
        <v>24663</v>
      </c>
      <c r="H3" s="36"/>
    </row>
    <row r="4" spans="1:8">
      <c r="A4" s="36" t="s">
        <v>719</v>
      </c>
      <c r="B4" s="36">
        <v>2015</v>
      </c>
      <c r="C4" s="39">
        <v>1728114</v>
      </c>
      <c r="D4" s="36">
        <v>21</v>
      </c>
      <c r="E4" s="39">
        <v>1563</v>
      </c>
      <c r="F4" s="39">
        <v>1037</v>
      </c>
      <c r="G4" s="39">
        <v>22957</v>
      </c>
      <c r="H4" s="36"/>
    </row>
    <row r="5" spans="1:8">
      <c r="A5" s="36" t="s">
        <v>719</v>
      </c>
      <c r="B5" s="36">
        <v>2016</v>
      </c>
      <c r="C5" s="39">
        <v>1816725</v>
      </c>
      <c r="D5" s="36">
        <v>19</v>
      </c>
      <c r="E5" s="39">
        <v>1185</v>
      </c>
      <c r="F5" s="36">
        <v>740</v>
      </c>
      <c r="G5" s="39">
        <v>21517</v>
      </c>
      <c r="H5" s="36"/>
    </row>
    <row r="6" spans="1:8">
      <c r="A6" s="36" t="s">
        <v>719</v>
      </c>
      <c r="B6" s="36">
        <v>2017</v>
      </c>
      <c r="C6" s="39">
        <v>1496628</v>
      </c>
      <c r="D6" s="36">
        <v>17</v>
      </c>
      <c r="E6" s="39">
        <v>1494</v>
      </c>
      <c r="F6" s="39">
        <v>1149</v>
      </c>
      <c r="G6" s="39">
        <v>24767</v>
      </c>
      <c r="H6" s="36"/>
    </row>
    <row r="7" spans="1:8">
      <c r="A7" s="36" t="s">
        <v>719</v>
      </c>
      <c r="B7" s="36">
        <v>2018</v>
      </c>
      <c r="C7" s="39">
        <v>2993817</v>
      </c>
      <c r="D7" s="36">
        <v>28</v>
      </c>
      <c r="E7" s="39">
        <v>1612</v>
      </c>
      <c r="F7" s="39">
        <v>1481</v>
      </c>
      <c r="G7" s="39">
        <v>26473</v>
      </c>
      <c r="H7" s="36"/>
    </row>
    <row r="8" spans="1:8">
      <c r="A8" s="36" t="s">
        <v>719</v>
      </c>
      <c r="B8" s="36">
        <v>2019</v>
      </c>
      <c r="C8" s="39">
        <v>3480969</v>
      </c>
      <c r="D8" s="36">
        <v>29</v>
      </c>
      <c r="E8" s="39">
        <v>1646</v>
      </c>
      <c r="F8" s="39">
        <v>1490</v>
      </c>
      <c r="G8" s="39">
        <v>30642</v>
      </c>
      <c r="H8" s="36"/>
    </row>
    <row r="9" spans="1:8">
      <c r="A9" s="36" t="s">
        <v>719</v>
      </c>
      <c r="B9" s="36">
        <v>2020</v>
      </c>
      <c r="C9" s="39">
        <v>2909708</v>
      </c>
      <c r="D9" s="36">
        <v>25</v>
      </c>
      <c r="E9" s="39">
        <v>1549</v>
      </c>
      <c r="F9" s="39">
        <v>1143</v>
      </c>
      <c r="G9" s="39">
        <v>31686</v>
      </c>
      <c r="H9" s="36"/>
    </row>
    <row r="10" spans="1:8">
      <c r="A10" s="36" t="s">
        <v>719</v>
      </c>
      <c r="B10" s="36">
        <v>2021</v>
      </c>
      <c r="C10" s="39">
        <v>4958922</v>
      </c>
      <c r="D10" s="36">
        <v>38</v>
      </c>
      <c r="E10" s="39">
        <v>2569</v>
      </c>
      <c r="F10" s="39">
        <v>2189</v>
      </c>
      <c r="G10" s="39">
        <v>39215</v>
      </c>
      <c r="H10" s="36"/>
    </row>
    <row r="11" spans="1:8">
      <c r="A11" s="36" t="s">
        <v>720</v>
      </c>
      <c r="B11" s="36">
        <v>2013</v>
      </c>
      <c r="C11" s="39">
        <v>42371385</v>
      </c>
      <c r="D11" s="36">
        <v>637</v>
      </c>
      <c r="E11" s="39">
        <v>64897</v>
      </c>
      <c r="F11" s="39">
        <v>54729</v>
      </c>
      <c r="G11" s="39">
        <v>691969</v>
      </c>
      <c r="H11" s="36"/>
    </row>
    <row r="12" spans="1:8">
      <c r="A12" s="36" t="s">
        <v>720</v>
      </c>
      <c r="B12" s="36">
        <v>2014</v>
      </c>
      <c r="C12" s="39">
        <v>48409514</v>
      </c>
      <c r="D12" s="36">
        <v>668</v>
      </c>
      <c r="E12" s="39">
        <v>74887</v>
      </c>
      <c r="F12" s="39">
        <v>52200</v>
      </c>
      <c r="G12" s="39">
        <v>733611</v>
      </c>
      <c r="H12" s="36"/>
    </row>
    <row r="13" spans="1:8">
      <c r="A13" s="36" t="s">
        <v>720</v>
      </c>
      <c r="B13" s="36">
        <v>2015</v>
      </c>
      <c r="C13" s="39">
        <v>54921404</v>
      </c>
      <c r="D13" s="36">
        <v>688</v>
      </c>
      <c r="E13" s="39">
        <v>75079</v>
      </c>
      <c r="F13" s="39">
        <v>54346</v>
      </c>
      <c r="G13" s="39">
        <v>721343</v>
      </c>
      <c r="H13" s="36"/>
    </row>
    <row r="14" spans="1:8">
      <c r="A14" s="36" t="s">
        <v>720</v>
      </c>
      <c r="B14" s="36">
        <v>2016</v>
      </c>
      <c r="C14" s="39">
        <v>62397565</v>
      </c>
      <c r="D14" s="36">
        <v>686</v>
      </c>
      <c r="E14" s="39">
        <v>65815</v>
      </c>
      <c r="F14" s="39">
        <v>49586</v>
      </c>
      <c r="G14" s="39">
        <v>735534</v>
      </c>
      <c r="H14" s="36"/>
    </row>
    <row r="15" spans="1:8">
      <c r="A15" s="36" t="s">
        <v>720</v>
      </c>
      <c r="B15" s="36">
        <v>2017</v>
      </c>
      <c r="C15" s="39">
        <v>59638157</v>
      </c>
      <c r="D15" s="36">
        <v>705</v>
      </c>
      <c r="E15" s="39">
        <v>69311</v>
      </c>
      <c r="F15" s="39">
        <v>52903</v>
      </c>
      <c r="G15" s="39">
        <v>740372</v>
      </c>
      <c r="H15" s="36"/>
    </row>
    <row r="16" spans="1:8">
      <c r="A16" s="36" t="s">
        <v>720</v>
      </c>
      <c r="B16" s="36">
        <v>2018</v>
      </c>
      <c r="C16" s="39">
        <v>75170144</v>
      </c>
      <c r="D16" s="36">
        <v>948</v>
      </c>
      <c r="E16" s="39">
        <v>77681</v>
      </c>
      <c r="F16" s="39">
        <v>67597</v>
      </c>
      <c r="G16" s="39">
        <v>750185</v>
      </c>
      <c r="H16" s="36"/>
    </row>
    <row r="17" spans="1:8">
      <c r="A17" s="36" t="s">
        <v>720</v>
      </c>
      <c r="B17" s="36">
        <v>2019</v>
      </c>
      <c r="C17" s="39">
        <v>101719052</v>
      </c>
      <c r="D17" s="36">
        <v>872</v>
      </c>
      <c r="E17" s="39">
        <v>76375</v>
      </c>
      <c r="F17" s="39">
        <v>66920</v>
      </c>
      <c r="G17" s="39">
        <v>767750</v>
      </c>
      <c r="H17" s="36"/>
    </row>
    <row r="18" spans="1:8">
      <c r="A18" s="36" t="s">
        <v>720</v>
      </c>
      <c r="B18" s="36">
        <v>2020</v>
      </c>
      <c r="C18" s="39">
        <v>92565203</v>
      </c>
      <c r="D18" s="36">
        <v>668</v>
      </c>
      <c r="E18" s="39">
        <v>69041</v>
      </c>
      <c r="F18" s="39">
        <v>53404</v>
      </c>
      <c r="G18" s="39">
        <v>779812</v>
      </c>
      <c r="H18" s="36"/>
    </row>
    <row r="19" spans="1:8">
      <c r="A19" s="36" t="s">
        <v>720</v>
      </c>
      <c r="B19" s="36">
        <v>2021</v>
      </c>
      <c r="C19" s="39">
        <v>126075629</v>
      </c>
      <c r="D19" s="36">
        <v>893</v>
      </c>
      <c r="E19" s="39">
        <v>78091</v>
      </c>
      <c r="F19" s="39">
        <v>70767</v>
      </c>
      <c r="G19" s="39">
        <v>755868</v>
      </c>
      <c r="H19" s="36"/>
    </row>
    <row r="20" spans="1:8">
      <c r="A20" s="36" t="s">
        <v>721</v>
      </c>
      <c r="B20" s="36">
        <v>2013</v>
      </c>
      <c r="C20" s="39">
        <v>5388575</v>
      </c>
      <c r="D20" s="36">
        <v>91</v>
      </c>
      <c r="E20" s="39">
        <v>7697</v>
      </c>
      <c r="F20" s="39">
        <v>11261</v>
      </c>
      <c r="G20" s="39">
        <v>157863</v>
      </c>
      <c r="H20" s="36"/>
    </row>
    <row r="21" spans="1:8">
      <c r="A21" s="36" t="s">
        <v>721</v>
      </c>
      <c r="B21" s="36">
        <v>2014</v>
      </c>
      <c r="C21" s="39">
        <v>7038258</v>
      </c>
      <c r="D21" s="36">
        <v>118</v>
      </c>
      <c r="E21" s="39">
        <v>9131</v>
      </c>
      <c r="F21" s="39">
        <v>8106</v>
      </c>
      <c r="G21" s="39">
        <v>180199</v>
      </c>
      <c r="H21" s="36"/>
    </row>
    <row r="22" spans="1:8">
      <c r="A22" s="36" t="s">
        <v>721</v>
      </c>
      <c r="B22" s="36">
        <v>2015</v>
      </c>
      <c r="C22" s="39">
        <v>9516536</v>
      </c>
      <c r="D22" s="36">
        <v>133</v>
      </c>
      <c r="E22" s="39">
        <v>9151</v>
      </c>
      <c r="F22" s="39">
        <v>9358</v>
      </c>
      <c r="G22" s="39">
        <v>167463</v>
      </c>
      <c r="H22" s="36"/>
    </row>
    <row r="23" spans="1:8">
      <c r="A23" s="36" t="s">
        <v>721</v>
      </c>
      <c r="B23" s="36">
        <v>2016</v>
      </c>
      <c r="C23" s="39">
        <v>13297681</v>
      </c>
      <c r="D23" s="36">
        <v>134</v>
      </c>
      <c r="E23" s="39">
        <v>8220</v>
      </c>
      <c r="F23" s="39">
        <v>9734</v>
      </c>
      <c r="G23" s="39">
        <v>175273</v>
      </c>
      <c r="H23" s="36"/>
    </row>
    <row r="24" spans="1:8">
      <c r="A24" s="36" t="s">
        <v>721</v>
      </c>
      <c r="B24" s="36">
        <v>2017</v>
      </c>
      <c r="C24" s="39">
        <v>9023950</v>
      </c>
      <c r="D24" s="36">
        <v>120</v>
      </c>
      <c r="E24" s="39">
        <v>8309</v>
      </c>
      <c r="F24" s="39">
        <v>10316</v>
      </c>
      <c r="G24" s="39">
        <v>174068</v>
      </c>
      <c r="H24" s="36"/>
    </row>
    <row r="25" spans="1:8">
      <c r="A25" s="36" t="s">
        <v>721</v>
      </c>
      <c r="B25" s="36">
        <v>2018</v>
      </c>
      <c r="C25" s="39">
        <v>8315535</v>
      </c>
      <c r="D25" s="36">
        <v>141</v>
      </c>
      <c r="E25" s="39">
        <v>9871</v>
      </c>
      <c r="F25" s="39">
        <v>11925</v>
      </c>
      <c r="G25" s="39">
        <v>187857</v>
      </c>
      <c r="H25" s="36"/>
    </row>
    <row r="26" spans="1:8">
      <c r="A26" s="36" t="s">
        <v>721</v>
      </c>
      <c r="B26" s="36">
        <v>2019</v>
      </c>
      <c r="C26" s="39">
        <v>13525338</v>
      </c>
      <c r="D26" s="36">
        <v>142</v>
      </c>
      <c r="E26" s="39">
        <v>9638</v>
      </c>
      <c r="F26" s="39">
        <v>12422</v>
      </c>
      <c r="G26" s="39">
        <v>192941</v>
      </c>
      <c r="H26" s="36"/>
    </row>
    <row r="27" spans="1:8">
      <c r="A27" s="36" t="s">
        <v>721</v>
      </c>
      <c r="B27" s="36">
        <v>2020</v>
      </c>
      <c r="C27" s="39">
        <v>10736566</v>
      </c>
      <c r="D27" s="36">
        <v>88</v>
      </c>
      <c r="E27" s="39">
        <v>8607</v>
      </c>
      <c r="F27" s="39">
        <v>9425</v>
      </c>
      <c r="G27" s="39">
        <v>194520</v>
      </c>
      <c r="H27" s="36"/>
    </row>
    <row r="28" spans="1:8">
      <c r="A28" s="36" t="s">
        <v>721</v>
      </c>
      <c r="B28" s="36">
        <v>2021</v>
      </c>
      <c r="C28" s="39">
        <v>14442843</v>
      </c>
      <c r="D28" s="36">
        <v>121</v>
      </c>
      <c r="E28" s="39">
        <v>10559</v>
      </c>
      <c r="F28" s="39">
        <v>14827</v>
      </c>
      <c r="G28" s="39">
        <v>189117</v>
      </c>
      <c r="H28" s="36"/>
    </row>
    <row r="29" spans="1:8">
      <c r="A29" s="36" t="s">
        <v>722</v>
      </c>
      <c r="B29" s="36">
        <v>2013</v>
      </c>
      <c r="C29" s="39">
        <v>11090782</v>
      </c>
      <c r="D29" s="36">
        <v>133</v>
      </c>
      <c r="E29" s="39">
        <v>22095</v>
      </c>
      <c r="F29" s="39">
        <v>14297</v>
      </c>
      <c r="G29" s="39">
        <v>350890</v>
      </c>
      <c r="H29" s="36"/>
    </row>
    <row r="30" spans="1:8">
      <c r="A30" s="36" t="s">
        <v>722</v>
      </c>
      <c r="B30" s="36">
        <v>2014</v>
      </c>
      <c r="C30" s="39">
        <v>10680549</v>
      </c>
      <c r="D30" s="36">
        <v>135</v>
      </c>
      <c r="E30" s="39">
        <v>27508</v>
      </c>
      <c r="F30" s="39">
        <v>11981</v>
      </c>
      <c r="G30" s="39">
        <v>385733</v>
      </c>
      <c r="H30" s="36"/>
    </row>
    <row r="31" spans="1:8">
      <c r="A31" s="36" t="s">
        <v>722</v>
      </c>
      <c r="B31" s="36">
        <v>2015</v>
      </c>
      <c r="C31" s="39">
        <v>11630019</v>
      </c>
      <c r="D31" s="36">
        <v>126</v>
      </c>
      <c r="E31" s="39">
        <v>28176</v>
      </c>
      <c r="F31" s="39">
        <v>10627</v>
      </c>
      <c r="G31" s="39">
        <v>367807</v>
      </c>
      <c r="H31" s="36"/>
    </row>
    <row r="32" spans="1:8">
      <c r="A32" s="36" t="s">
        <v>722</v>
      </c>
      <c r="B32" s="36">
        <v>2016</v>
      </c>
      <c r="C32" s="39">
        <v>11125286</v>
      </c>
      <c r="D32" s="36">
        <v>109</v>
      </c>
      <c r="E32" s="39">
        <v>24593</v>
      </c>
      <c r="F32" s="39">
        <v>8454</v>
      </c>
      <c r="G32" s="39">
        <v>379213</v>
      </c>
      <c r="H32" s="36"/>
    </row>
    <row r="33" spans="1:8">
      <c r="A33" s="36" t="s">
        <v>722</v>
      </c>
      <c r="B33" s="36">
        <v>2017</v>
      </c>
      <c r="C33" s="39">
        <v>11716541</v>
      </c>
      <c r="D33" s="36">
        <v>122</v>
      </c>
      <c r="E33" s="39">
        <v>25900</v>
      </c>
      <c r="F33" s="39">
        <v>9511</v>
      </c>
      <c r="G33" s="39">
        <v>382031</v>
      </c>
      <c r="H33" s="36"/>
    </row>
    <row r="34" spans="1:8">
      <c r="A34" s="36" t="s">
        <v>722</v>
      </c>
      <c r="B34" s="36">
        <v>2018</v>
      </c>
      <c r="C34" s="39">
        <v>15320644</v>
      </c>
      <c r="D34" s="36">
        <v>162</v>
      </c>
      <c r="E34" s="39">
        <v>29060</v>
      </c>
      <c r="F34" s="39">
        <v>12421</v>
      </c>
      <c r="G34" s="39">
        <v>388428</v>
      </c>
      <c r="H34" s="36"/>
    </row>
    <row r="35" spans="1:8">
      <c r="A35" s="36" t="s">
        <v>722</v>
      </c>
      <c r="B35" s="36">
        <v>2019</v>
      </c>
      <c r="C35" s="39">
        <v>23926519</v>
      </c>
      <c r="D35" s="36">
        <v>200</v>
      </c>
      <c r="E35" s="39">
        <v>28922</v>
      </c>
      <c r="F35" s="39">
        <v>14983</v>
      </c>
      <c r="G35" s="39">
        <v>407645</v>
      </c>
      <c r="H35" s="36"/>
    </row>
    <row r="36" spans="1:8">
      <c r="A36" s="36" t="s">
        <v>722</v>
      </c>
      <c r="B36" s="36">
        <v>2020</v>
      </c>
      <c r="C36" s="39">
        <v>18952785</v>
      </c>
      <c r="D36" s="36">
        <v>146</v>
      </c>
      <c r="E36" s="39">
        <v>24550</v>
      </c>
      <c r="F36" s="39">
        <v>11659</v>
      </c>
      <c r="G36" s="39">
        <v>395774</v>
      </c>
      <c r="H36" s="36"/>
    </row>
    <row r="37" spans="1:8">
      <c r="A37" s="36" t="s">
        <v>722</v>
      </c>
      <c r="B37" s="36">
        <v>2021</v>
      </c>
      <c r="C37" s="39">
        <v>31527902</v>
      </c>
      <c r="D37" s="36">
        <v>238</v>
      </c>
      <c r="E37" s="39">
        <v>30828</v>
      </c>
      <c r="F37" s="39">
        <v>17262</v>
      </c>
      <c r="G37" s="39">
        <v>388010</v>
      </c>
      <c r="H37" s="36"/>
    </row>
    <row r="38" spans="1:8">
      <c r="A38" s="36" t="s">
        <v>723</v>
      </c>
      <c r="B38" s="36">
        <v>2013</v>
      </c>
      <c r="C38" s="39">
        <v>1769050</v>
      </c>
      <c r="D38" s="36">
        <v>21</v>
      </c>
      <c r="E38" s="39">
        <v>3612</v>
      </c>
      <c r="F38" s="39">
        <v>1549</v>
      </c>
      <c r="G38" s="39">
        <v>75028</v>
      </c>
      <c r="H38" s="36"/>
    </row>
    <row r="39" spans="1:8">
      <c r="A39" s="36" t="s">
        <v>723</v>
      </c>
      <c r="B39" s="36">
        <v>2014</v>
      </c>
      <c r="C39" s="39">
        <v>1505296</v>
      </c>
      <c r="D39" s="36">
        <v>25</v>
      </c>
      <c r="E39" s="39">
        <v>4500</v>
      </c>
      <c r="F39" s="36">
        <v>979</v>
      </c>
      <c r="G39" s="39">
        <v>81282</v>
      </c>
      <c r="H39" s="36"/>
    </row>
    <row r="40" spans="1:8">
      <c r="A40" s="36" t="s">
        <v>723</v>
      </c>
      <c r="B40" s="36">
        <v>2015</v>
      </c>
      <c r="C40" s="39">
        <v>1298823</v>
      </c>
      <c r="D40" s="36">
        <v>16</v>
      </c>
      <c r="E40" s="39">
        <v>4811</v>
      </c>
      <c r="F40" s="39">
        <v>1117</v>
      </c>
      <c r="G40" s="39">
        <v>79579</v>
      </c>
      <c r="H40" s="36"/>
    </row>
    <row r="41" spans="1:8">
      <c r="A41" s="36" t="s">
        <v>723</v>
      </c>
      <c r="B41" s="36">
        <v>2016</v>
      </c>
      <c r="C41" s="39">
        <v>1205453</v>
      </c>
      <c r="D41" s="36">
        <v>11</v>
      </c>
      <c r="E41" s="39">
        <v>4125</v>
      </c>
      <c r="F41" s="36">
        <v>761</v>
      </c>
      <c r="G41" s="39">
        <v>82812</v>
      </c>
      <c r="H41" s="36"/>
    </row>
    <row r="42" spans="1:8">
      <c r="A42" s="36" t="s">
        <v>723</v>
      </c>
      <c r="B42" s="36">
        <v>2017</v>
      </c>
      <c r="C42" s="39">
        <v>1825517</v>
      </c>
      <c r="D42" s="36">
        <v>13</v>
      </c>
      <c r="E42" s="39">
        <v>4404</v>
      </c>
      <c r="F42" s="36">
        <v>896</v>
      </c>
      <c r="G42" s="39">
        <v>84363</v>
      </c>
      <c r="H42" s="36"/>
    </row>
    <row r="43" spans="1:8">
      <c r="A43" s="36" t="s">
        <v>723</v>
      </c>
      <c r="B43" s="36">
        <v>2018</v>
      </c>
      <c r="C43" s="39">
        <v>1241586</v>
      </c>
      <c r="D43" s="36">
        <v>14</v>
      </c>
      <c r="E43" s="39">
        <v>4920</v>
      </c>
      <c r="F43" s="36">
        <v>962</v>
      </c>
      <c r="G43" s="39">
        <v>85836</v>
      </c>
      <c r="H43" s="36"/>
    </row>
    <row r="44" spans="1:8">
      <c r="A44" s="36" t="s">
        <v>723</v>
      </c>
      <c r="B44" s="36">
        <v>2019</v>
      </c>
      <c r="C44" s="39">
        <v>2679423</v>
      </c>
      <c r="D44" s="36">
        <v>25</v>
      </c>
      <c r="E44" s="39">
        <v>4922</v>
      </c>
      <c r="F44" s="39">
        <v>1426</v>
      </c>
      <c r="G44" s="39">
        <v>91453</v>
      </c>
      <c r="H44" s="36"/>
    </row>
    <row r="45" spans="1:8">
      <c r="A45" s="36" t="s">
        <v>723</v>
      </c>
      <c r="B45" s="36">
        <v>2020</v>
      </c>
      <c r="C45" s="39">
        <v>1768079</v>
      </c>
      <c r="D45" s="36">
        <v>14</v>
      </c>
      <c r="E45" s="39">
        <v>4106</v>
      </c>
      <c r="F45" s="39">
        <v>1095</v>
      </c>
      <c r="G45" s="39">
        <v>86069</v>
      </c>
      <c r="H45" s="36"/>
    </row>
    <row r="46" spans="1:8">
      <c r="A46" s="36" t="s">
        <v>723</v>
      </c>
      <c r="B46" s="36">
        <v>2021</v>
      </c>
      <c r="C46" s="39">
        <v>2956567</v>
      </c>
      <c r="D46" s="36">
        <v>26</v>
      </c>
      <c r="E46" s="39">
        <v>6133</v>
      </c>
      <c r="F46" s="39">
        <v>1819</v>
      </c>
      <c r="G46" s="39">
        <v>85436</v>
      </c>
      <c r="H46" s="36"/>
    </row>
    <row r="47" spans="1:8">
      <c r="A47" s="36" t="s">
        <v>724</v>
      </c>
      <c r="B47" s="36">
        <v>2013</v>
      </c>
      <c r="C47" s="39">
        <v>2321470</v>
      </c>
      <c r="D47" s="36">
        <v>37</v>
      </c>
      <c r="E47" s="39">
        <v>1583</v>
      </c>
      <c r="F47" s="39">
        <v>4047</v>
      </c>
      <c r="G47" s="39">
        <v>58369</v>
      </c>
      <c r="H47" s="36"/>
    </row>
    <row r="48" spans="1:8">
      <c r="A48" s="36" t="s">
        <v>724</v>
      </c>
      <c r="B48" s="36">
        <v>2014</v>
      </c>
      <c r="C48" s="39">
        <v>4427604</v>
      </c>
      <c r="D48" s="36">
        <v>57</v>
      </c>
      <c r="E48" s="39">
        <v>1893</v>
      </c>
      <c r="F48" s="39">
        <v>1415</v>
      </c>
      <c r="G48" s="39">
        <v>75053</v>
      </c>
      <c r="H48" s="36"/>
    </row>
    <row r="49" spans="1:8">
      <c r="A49" s="36" t="s">
        <v>724</v>
      </c>
      <c r="B49" s="36">
        <v>2015</v>
      </c>
      <c r="C49" s="39">
        <v>4869848</v>
      </c>
      <c r="D49" s="36">
        <v>55</v>
      </c>
      <c r="E49" s="39">
        <v>2055</v>
      </c>
      <c r="F49" s="36">
        <v>965</v>
      </c>
      <c r="G49" s="39">
        <v>69883</v>
      </c>
      <c r="H49" s="36"/>
    </row>
    <row r="50" spans="1:8">
      <c r="A50" s="36" t="s">
        <v>724</v>
      </c>
      <c r="B50" s="36">
        <v>2016</v>
      </c>
      <c r="C50" s="39">
        <v>5940525</v>
      </c>
      <c r="D50" s="36">
        <v>56</v>
      </c>
      <c r="E50" s="39">
        <v>1848</v>
      </c>
      <c r="F50" s="39">
        <v>1529</v>
      </c>
      <c r="G50" s="39">
        <v>79314</v>
      </c>
      <c r="H50" s="36"/>
    </row>
    <row r="51" spans="1:8">
      <c r="A51" s="36" t="s">
        <v>724</v>
      </c>
      <c r="B51" s="36">
        <v>2017</v>
      </c>
      <c r="C51" s="39">
        <v>5337733</v>
      </c>
      <c r="D51" s="36">
        <v>57</v>
      </c>
      <c r="E51" s="39">
        <v>2021</v>
      </c>
      <c r="F51" s="39">
        <v>2184</v>
      </c>
      <c r="G51" s="39">
        <v>84842</v>
      </c>
      <c r="H51" s="36"/>
    </row>
    <row r="52" spans="1:8">
      <c r="A52" s="36" t="s">
        <v>724</v>
      </c>
      <c r="B52" s="36">
        <v>2018</v>
      </c>
      <c r="C52" s="39">
        <v>3051273</v>
      </c>
      <c r="D52" s="36">
        <v>36</v>
      </c>
      <c r="E52" s="39">
        <v>2339</v>
      </c>
      <c r="F52" s="39">
        <v>2532</v>
      </c>
      <c r="G52" s="39">
        <v>91877</v>
      </c>
      <c r="H52" s="36"/>
    </row>
    <row r="53" spans="1:8">
      <c r="A53" s="36" t="s">
        <v>724</v>
      </c>
      <c r="B53" s="36">
        <v>2019</v>
      </c>
      <c r="C53" s="39">
        <v>3854197</v>
      </c>
      <c r="D53" s="36">
        <v>40</v>
      </c>
      <c r="E53" s="39">
        <v>2379</v>
      </c>
      <c r="F53" s="39">
        <v>1838</v>
      </c>
      <c r="G53" s="39">
        <v>100687</v>
      </c>
      <c r="H53" s="36"/>
    </row>
    <row r="54" spans="1:8">
      <c r="A54" s="36" t="s">
        <v>724</v>
      </c>
      <c r="B54" s="36">
        <v>2020</v>
      </c>
      <c r="C54" s="39">
        <v>6790346</v>
      </c>
      <c r="D54" s="36">
        <v>58</v>
      </c>
      <c r="E54" s="39">
        <v>2030</v>
      </c>
      <c r="F54" s="39">
        <v>1921</v>
      </c>
      <c r="G54" s="39">
        <v>103176</v>
      </c>
      <c r="H54" s="36"/>
    </row>
    <row r="55" spans="1:8">
      <c r="A55" s="36" t="s">
        <v>724</v>
      </c>
      <c r="B55" s="36">
        <v>2021</v>
      </c>
      <c r="C55" s="39">
        <v>10530244</v>
      </c>
      <c r="D55" s="36">
        <v>75</v>
      </c>
      <c r="E55" s="39">
        <v>2992</v>
      </c>
      <c r="F55" s="39">
        <v>5157</v>
      </c>
      <c r="G55" s="39">
        <v>103290</v>
      </c>
      <c r="H55" s="36"/>
    </row>
    <row r="56" spans="1:8">
      <c r="A56" s="36" t="s">
        <v>725</v>
      </c>
      <c r="B56" s="36">
        <v>2013</v>
      </c>
      <c r="C56" s="39">
        <v>8221574</v>
      </c>
      <c r="D56" s="36">
        <v>103</v>
      </c>
      <c r="E56" s="39">
        <v>1626</v>
      </c>
      <c r="F56" s="39">
        <v>2078</v>
      </c>
      <c r="G56" s="39">
        <v>24729</v>
      </c>
      <c r="H56" s="36"/>
    </row>
    <row r="57" spans="1:8">
      <c r="A57" s="36" t="s">
        <v>725</v>
      </c>
      <c r="B57" s="36">
        <v>2014</v>
      </c>
      <c r="C57" s="39">
        <v>9645941</v>
      </c>
      <c r="D57" s="36">
        <v>98</v>
      </c>
      <c r="E57" s="39">
        <v>1915</v>
      </c>
      <c r="F57" s="39">
        <v>5341</v>
      </c>
      <c r="G57" s="39">
        <v>27060</v>
      </c>
      <c r="H57" s="36"/>
    </row>
    <row r="58" spans="1:8">
      <c r="A58" s="36" t="s">
        <v>725</v>
      </c>
      <c r="B58" s="36">
        <v>2015</v>
      </c>
      <c r="C58" s="39">
        <v>9801555</v>
      </c>
      <c r="D58" s="36">
        <v>67</v>
      </c>
      <c r="E58" s="39">
        <v>1881</v>
      </c>
      <c r="F58" s="39">
        <v>2811</v>
      </c>
      <c r="G58" s="39">
        <v>25044</v>
      </c>
      <c r="H58" s="36"/>
    </row>
    <row r="59" spans="1:8">
      <c r="A59" s="36" t="s">
        <v>725</v>
      </c>
      <c r="B59" s="36">
        <v>2016</v>
      </c>
      <c r="C59" s="39">
        <v>2592201</v>
      </c>
      <c r="D59" s="36">
        <v>25</v>
      </c>
      <c r="E59" s="39">
        <v>1680</v>
      </c>
      <c r="F59" s="39">
        <v>1148</v>
      </c>
      <c r="G59" s="39">
        <v>26267</v>
      </c>
      <c r="H59" s="36"/>
    </row>
    <row r="60" spans="1:8">
      <c r="A60" s="36" t="s">
        <v>725</v>
      </c>
      <c r="B60" s="36">
        <v>2017</v>
      </c>
      <c r="C60" s="39">
        <v>4314261</v>
      </c>
      <c r="D60" s="36">
        <v>42</v>
      </c>
      <c r="E60" s="39">
        <v>1844</v>
      </c>
      <c r="F60" s="39">
        <v>1134</v>
      </c>
      <c r="G60" s="39">
        <v>31102</v>
      </c>
      <c r="H60" s="36"/>
    </row>
    <row r="61" spans="1:8">
      <c r="A61" s="36" t="s">
        <v>725</v>
      </c>
      <c r="B61" s="36">
        <v>2018</v>
      </c>
      <c r="C61" s="39">
        <v>1367350</v>
      </c>
      <c r="D61" s="36">
        <v>14</v>
      </c>
      <c r="E61" s="39">
        <v>2083</v>
      </c>
      <c r="F61" s="39">
        <v>1058</v>
      </c>
      <c r="G61" s="39">
        <v>32364</v>
      </c>
      <c r="H61" s="36"/>
    </row>
    <row r="62" spans="1:8">
      <c r="A62" s="36" t="s">
        <v>725</v>
      </c>
      <c r="B62" s="36">
        <v>2019</v>
      </c>
      <c r="C62" s="39">
        <v>5064157</v>
      </c>
      <c r="D62" s="36">
        <v>43</v>
      </c>
      <c r="E62" s="39">
        <v>1937</v>
      </c>
      <c r="F62" s="39">
        <v>1092</v>
      </c>
      <c r="G62" s="39">
        <v>29409</v>
      </c>
      <c r="H62" s="36"/>
    </row>
    <row r="63" spans="1:8">
      <c r="A63" s="36" t="s">
        <v>725</v>
      </c>
      <c r="B63" s="36">
        <v>2020</v>
      </c>
      <c r="C63" s="39">
        <v>2995781</v>
      </c>
      <c r="D63" s="36">
        <v>23</v>
      </c>
      <c r="E63" s="39">
        <v>1742</v>
      </c>
      <c r="F63" s="39">
        <v>1197</v>
      </c>
      <c r="G63" s="39">
        <v>31713</v>
      </c>
      <c r="H63" s="36"/>
    </row>
    <row r="64" spans="1:8">
      <c r="A64" s="36" t="s">
        <v>725</v>
      </c>
      <c r="B64" s="36">
        <v>2021</v>
      </c>
      <c r="C64" s="39">
        <v>4767813</v>
      </c>
      <c r="D64" s="36">
        <v>42</v>
      </c>
      <c r="E64" s="39">
        <v>2141</v>
      </c>
      <c r="F64" s="39">
        <v>2046</v>
      </c>
      <c r="G64" s="39">
        <v>29147</v>
      </c>
      <c r="H64" s="36"/>
    </row>
    <row r="65" spans="1:8">
      <c r="A65" s="36" t="s">
        <v>726</v>
      </c>
      <c r="B65" s="36">
        <v>2013</v>
      </c>
      <c r="C65" s="39">
        <v>1445033</v>
      </c>
      <c r="D65" s="36">
        <v>12</v>
      </c>
      <c r="E65" s="36">
        <v>376</v>
      </c>
      <c r="F65" s="36">
        <v>210</v>
      </c>
      <c r="G65" s="39">
        <v>6786</v>
      </c>
      <c r="H65" s="36"/>
    </row>
    <row r="66" spans="1:8">
      <c r="A66" s="36" t="s">
        <v>726</v>
      </c>
      <c r="B66" s="36">
        <v>2014</v>
      </c>
      <c r="C66" s="39">
        <v>2234227</v>
      </c>
      <c r="D66" s="36">
        <v>25</v>
      </c>
      <c r="E66" s="36">
        <v>466</v>
      </c>
      <c r="F66" s="36">
        <v>115</v>
      </c>
      <c r="G66" s="39">
        <v>7222</v>
      </c>
      <c r="H66" s="36"/>
    </row>
    <row r="67" spans="1:8">
      <c r="A67" s="36" t="s">
        <v>726</v>
      </c>
      <c r="B67" s="36">
        <v>2015</v>
      </c>
      <c r="C67" s="39">
        <v>1553815</v>
      </c>
      <c r="D67" s="36">
        <v>14</v>
      </c>
      <c r="E67" s="36">
        <v>437</v>
      </c>
      <c r="F67" s="36">
        <v>211</v>
      </c>
      <c r="G67" s="39">
        <v>6878</v>
      </c>
      <c r="H67" s="36"/>
    </row>
    <row r="68" spans="1:8">
      <c r="A68" s="36" t="s">
        <v>726</v>
      </c>
      <c r="B68" s="36">
        <v>2016</v>
      </c>
      <c r="C68" s="39">
        <v>5104251</v>
      </c>
      <c r="D68" s="36">
        <v>36</v>
      </c>
      <c r="E68" s="36">
        <v>387</v>
      </c>
      <c r="F68" s="36">
        <v>347</v>
      </c>
      <c r="G68" s="39">
        <v>7190</v>
      </c>
      <c r="H68" s="36"/>
    </row>
    <row r="69" spans="1:8">
      <c r="A69" s="36" t="s">
        <v>726</v>
      </c>
      <c r="B69" s="36">
        <v>2017</v>
      </c>
      <c r="C69" s="39">
        <v>4435131</v>
      </c>
      <c r="D69" s="36">
        <v>39</v>
      </c>
      <c r="E69" s="36">
        <v>400</v>
      </c>
      <c r="F69" s="36">
        <v>187</v>
      </c>
      <c r="G69" s="39">
        <v>7072</v>
      </c>
      <c r="H69" s="36"/>
    </row>
    <row r="70" spans="1:8">
      <c r="A70" s="36" t="s">
        <v>726</v>
      </c>
      <c r="B70" s="36">
        <v>2018</v>
      </c>
      <c r="C70" s="39">
        <v>2652944</v>
      </c>
      <c r="D70" s="36">
        <v>11</v>
      </c>
      <c r="E70" s="36">
        <v>443</v>
      </c>
      <c r="F70" s="36">
        <v>153</v>
      </c>
      <c r="G70" s="39">
        <v>7724</v>
      </c>
      <c r="H70" s="36"/>
    </row>
    <row r="71" spans="1:8">
      <c r="A71" s="36" t="s">
        <v>726</v>
      </c>
      <c r="B71" s="36">
        <v>2019</v>
      </c>
      <c r="C71" s="39">
        <v>6299177</v>
      </c>
      <c r="D71" s="36">
        <v>43</v>
      </c>
      <c r="E71" s="36">
        <v>432</v>
      </c>
      <c r="F71" s="36">
        <v>118</v>
      </c>
      <c r="G71" s="39">
        <v>7372</v>
      </c>
      <c r="H71" s="36"/>
    </row>
    <row r="72" spans="1:8">
      <c r="A72" s="36" t="s">
        <v>726</v>
      </c>
      <c r="B72" s="36">
        <v>2020</v>
      </c>
      <c r="C72" s="36" t="s">
        <v>686</v>
      </c>
      <c r="D72" s="36" t="s">
        <v>686</v>
      </c>
      <c r="E72" s="36" t="s">
        <v>686</v>
      </c>
      <c r="F72" s="36" t="s">
        <v>686</v>
      </c>
      <c r="G72" s="39">
        <v>7639</v>
      </c>
      <c r="H72" s="36"/>
    </row>
    <row r="73" spans="1:8">
      <c r="A73" s="36" t="s">
        <v>726</v>
      </c>
      <c r="B73" s="36">
        <v>2021</v>
      </c>
      <c r="C73" s="39">
        <v>4722706</v>
      </c>
      <c r="D73" s="36">
        <v>63</v>
      </c>
      <c r="E73" s="36">
        <v>412</v>
      </c>
      <c r="F73" s="36">
        <v>654</v>
      </c>
      <c r="G73" s="39">
        <v>6879</v>
      </c>
      <c r="H73" s="36"/>
    </row>
    <row r="74" spans="1:8">
      <c r="A74" s="36" t="s">
        <v>727</v>
      </c>
      <c r="B74" s="36">
        <v>2013</v>
      </c>
      <c r="C74" s="39">
        <v>1230942</v>
      </c>
      <c r="D74" s="36">
        <v>11</v>
      </c>
      <c r="E74" s="36">
        <v>829</v>
      </c>
      <c r="F74" s="36">
        <v>413</v>
      </c>
      <c r="G74" s="39">
        <v>18200</v>
      </c>
      <c r="H74" s="36"/>
    </row>
    <row r="75" spans="1:8">
      <c r="A75" s="36" t="s">
        <v>727</v>
      </c>
      <c r="B75" s="36">
        <v>2014</v>
      </c>
      <c r="C75" s="39">
        <v>1457051</v>
      </c>
      <c r="D75" s="36">
        <v>13</v>
      </c>
      <c r="E75" s="39">
        <v>1020</v>
      </c>
      <c r="F75" s="36">
        <v>370</v>
      </c>
      <c r="G75" s="39">
        <v>20315</v>
      </c>
      <c r="H75" s="36"/>
    </row>
    <row r="76" spans="1:8">
      <c r="A76" s="36" t="s">
        <v>727</v>
      </c>
      <c r="B76" s="36">
        <v>2015</v>
      </c>
      <c r="C76" s="39">
        <v>1525208</v>
      </c>
      <c r="D76" s="36">
        <v>17</v>
      </c>
      <c r="E76" s="39">
        <v>1076</v>
      </c>
      <c r="F76" s="36">
        <v>376</v>
      </c>
      <c r="G76" s="39">
        <v>19230</v>
      </c>
      <c r="H76" s="36"/>
    </row>
    <row r="77" spans="1:8">
      <c r="A77" s="36" t="s">
        <v>727</v>
      </c>
      <c r="B77" s="36">
        <v>2016</v>
      </c>
      <c r="C77" s="39">
        <v>1803172</v>
      </c>
      <c r="D77" s="36">
        <v>20</v>
      </c>
      <c r="E77" s="36">
        <v>943</v>
      </c>
      <c r="F77" s="36">
        <v>389</v>
      </c>
      <c r="G77" s="39">
        <v>21123</v>
      </c>
      <c r="H77" s="36"/>
    </row>
    <row r="78" spans="1:8">
      <c r="A78" s="36" t="s">
        <v>727</v>
      </c>
      <c r="B78" s="36">
        <v>2017</v>
      </c>
      <c r="C78" s="39">
        <v>714977</v>
      </c>
      <c r="D78" s="36">
        <v>10</v>
      </c>
      <c r="E78" s="39">
        <v>1007</v>
      </c>
      <c r="F78" s="36">
        <v>377</v>
      </c>
      <c r="G78" s="39">
        <v>22341</v>
      </c>
      <c r="H78" s="36"/>
    </row>
    <row r="79" spans="1:8">
      <c r="A79" s="36" t="s">
        <v>727</v>
      </c>
      <c r="B79" s="36">
        <v>2018</v>
      </c>
      <c r="C79" s="39">
        <v>1349318</v>
      </c>
      <c r="D79" s="36">
        <v>13</v>
      </c>
      <c r="E79" s="39">
        <v>1232</v>
      </c>
      <c r="F79" s="36">
        <v>480</v>
      </c>
      <c r="G79" s="39">
        <v>25985</v>
      </c>
      <c r="H79" s="36"/>
    </row>
    <row r="80" spans="1:8">
      <c r="A80" s="36" t="s">
        <v>727</v>
      </c>
      <c r="B80" s="36">
        <v>2019</v>
      </c>
      <c r="C80" s="39">
        <v>4388403</v>
      </c>
      <c r="D80" s="36">
        <v>29</v>
      </c>
      <c r="E80" s="39">
        <v>1160</v>
      </c>
      <c r="F80" s="36">
        <v>400</v>
      </c>
      <c r="G80" s="39">
        <v>27077</v>
      </c>
      <c r="H80" s="36"/>
    </row>
    <row r="81" spans="1:8">
      <c r="A81" s="36" t="s">
        <v>727</v>
      </c>
      <c r="B81" s="36">
        <v>2020</v>
      </c>
      <c r="C81" s="39">
        <v>1750468</v>
      </c>
      <c r="D81" s="36">
        <v>16</v>
      </c>
      <c r="E81" s="36">
        <v>971</v>
      </c>
      <c r="F81" s="36">
        <v>445</v>
      </c>
      <c r="G81" s="39">
        <v>27006</v>
      </c>
      <c r="H81" s="36"/>
    </row>
    <row r="82" spans="1:8">
      <c r="A82" s="36" t="s">
        <v>727</v>
      </c>
      <c r="B82" s="36">
        <v>2021</v>
      </c>
      <c r="C82" s="39">
        <v>2762325</v>
      </c>
      <c r="D82" s="36">
        <v>23</v>
      </c>
      <c r="E82" s="39">
        <v>1402</v>
      </c>
      <c r="F82" s="36">
        <v>979</v>
      </c>
      <c r="G82" s="39">
        <v>26995</v>
      </c>
      <c r="H82" s="36"/>
    </row>
    <row r="83" spans="1:8">
      <c r="A83" s="36" t="s">
        <v>728</v>
      </c>
      <c r="B83" s="36">
        <v>2013</v>
      </c>
      <c r="C83" s="39">
        <v>3097116</v>
      </c>
      <c r="D83" s="36">
        <v>35</v>
      </c>
      <c r="E83" s="39">
        <v>3579</v>
      </c>
      <c r="F83" s="39">
        <v>3387</v>
      </c>
      <c r="G83" s="39">
        <v>87772</v>
      </c>
      <c r="H83" s="36"/>
    </row>
    <row r="84" spans="1:8">
      <c r="A84" s="36" t="s">
        <v>728</v>
      </c>
      <c r="B84" s="36">
        <v>2014</v>
      </c>
      <c r="C84" s="39">
        <v>6419487</v>
      </c>
      <c r="D84" s="36">
        <v>73</v>
      </c>
      <c r="E84" s="39">
        <v>3069</v>
      </c>
      <c r="F84" s="39">
        <v>1467</v>
      </c>
      <c r="G84" s="39">
        <v>80643</v>
      </c>
      <c r="H84" s="36"/>
    </row>
    <row r="85" spans="1:8">
      <c r="A85" s="36" t="s">
        <v>728</v>
      </c>
      <c r="B85" s="36">
        <v>2015</v>
      </c>
      <c r="C85" s="39">
        <v>8164016</v>
      </c>
      <c r="D85" s="36">
        <v>92</v>
      </c>
      <c r="E85" s="39">
        <v>3099</v>
      </c>
      <c r="F85" s="39">
        <v>1222</v>
      </c>
      <c r="G85" s="39">
        <v>76523</v>
      </c>
      <c r="H85" s="36"/>
    </row>
    <row r="86" spans="1:8">
      <c r="A86" s="36" t="s">
        <v>728</v>
      </c>
      <c r="B86" s="36">
        <v>2016</v>
      </c>
      <c r="C86" s="39">
        <v>8334828</v>
      </c>
      <c r="D86" s="36">
        <v>77</v>
      </c>
      <c r="E86" s="39">
        <v>2595</v>
      </c>
      <c r="F86" s="39">
        <v>1453</v>
      </c>
      <c r="G86" s="39">
        <v>73221</v>
      </c>
      <c r="H86" s="36"/>
    </row>
    <row r="87" spans="1:8">
      <c r="A87" s="36" t="s">
        <v>728</v>
      </c>
      <c r="B87" s="36">
        <v>2017</v>
      </c>
      <c r="C87" s="39">
        <v>7569787</v>
      </c>
      <c r="D87" s="36">
        <v>74</v>
      </c>
      <c r="E87" s="39">
        <v>2690</v>
      </c>
      <c r="F87" s="39">
        <v>1547</v>
      </c>
      <c r="G87" s="39">
        <v>75775</v>
      </c>
      <c r="H87" s="36"/>
    </row>
    <row r="88" spans="1:8">
      <c r="A88" s="36" t="s">
        <v>728</v>
      </c>
      <c r="B88" s="36">
        <v>2018</v>
      </c>
      <c r="C88" s="39">
        <v>3922095</v>
      </c>
      <c r="D88" s="36">
        <v>30</v>
      </c>
      <c r="E88" s="39">
        <v>3308</v>
      </c>
      <c r="F88" s="36">
        <v>649</v>
      </c>
      <c r="G88" s="39">
        <v>91691</v>
      </c>
      <c r="H88" s="36"/>
    </row>
    <row r="89" spans="1:8">
      <c r="A89" s="36" t="s">
        <v>728</v>
      </c>
      <c r="B89" s="36">
        <v>2019</v>
      </c>
      <c r="C89" s="39">
        <v>6855500</v>
      </c>
      <c r="D89" s="36">
        <v>46</v>
      </c>
      <c r="E89" s="39">
        <v>2929</v>
      </c>
      <c r="F89" s="36">
        <v>877</v>
      </c>
      <c r="G89" s="39">
        <v>81678</v>
      </c>
      <c r="H89" s="36"/>
    </row>
    <row r="90" spans="1:8">
      <c r="A90" s="36" t="s">
        <v>728</v>
      </c>
      <c r="B90" s="36">
        <v>2020</v>
      </c>
      <c r="C90" s="39">
        <v>3752395</v>
      </c>
      <c r="D90" s="36">
        <v>30</v>
      </c>
      <c r="E90" s="39">
        <v>2446</v>
      </c>
      <c r="F90" s="36">
        <v>943</v>
      </c>
      <c r="G90" s="39">
        <v>88077</v>
      </c>
      <c r="H90" s="36"/>
    </row>
    <row r="91" spans="1:8">
      <c r="A91" s="36" t="s">
        <v>728</v>
      </c>
      <c r="B91" s="36">
        <v>2021</v>
      </c>
      <c r="C91" s="39">
        <v>6650621</v>
      </c>
      <c r="D91" s="36">
        <v>67</v>
      </c>
      <c r="E91" s="39">
        <v>2076</v>
      </c>
      <c r="F91" s="39">
        <v>1367</v>
      </c>
      <c r="G91" s="39">
        <v>33158</v>
      </c>
      <c r="H91" s="36"/>
    </row>
    <row r="92" spans="1:8">
      <c r="A92" s="46" t="s">
        <v>38</v>
      </c>
      <c r="B92" s="46"/>
      <c r="C92" s="48">
        <v>1142279217</v>
      </c>
      <c r="D92" s="48">
        <v>11502</v>
      </c>
      <c r="E92" s="48">
        <v>1105095</v>
      </c>
      <c r="F92" s="48">
        <v>637700</v>
      </c>
      <c r="G92" s="48">
        <v>3392400</v>
      </c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 ht="409.5">
      <c r="A94" s="52" t="s">
        <v>729</v>
      </c>
      <c r="B94" s="36"/>
      <c r="C94" s="36"/>
      <c r="D94" s="36"/>
      <c r="E94" s="36"/>
      <c r="F94" s="36"/>
      <c r="G94" s="36"/>
      <c r="H94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9D0E-52C5-42EF-81CE-A261399E814C}">
  <dimension ref="A3:D13"/>
  <sheetViews>
    <sheetView workbookViewId="0"/>
  </sheetViews>
  <sheetFormatPr defaultRowHeight="15"/>
  <cols>
    <col min="1" max="1" width="11.28515625" bestFit="1" customWidth="1"/>
    <col min="2" max="2" width="38.28515625" bestFit="1" customWidth="1"/>
    <col min="3" max="3" width="27.42578125" bestFit="1" customWidth="1"/>
    <col min="4" max="4" width="28.42578125" bestFit="1" customWidth="1"/>
    <col min="5" max="13" width="37.42578125" bestFit="1" customWidth="1"/>
    <col min="14" max="15" width="11.28515625" bestFit="1" customWidth="1"/>
  </cols>
  <sheetData>
    <row r="3" spans="1:4">
      <c r="A3" s="67" t="s">
        <v>649</v>
      </c>
      <c r="B3" t="s">
        <v>730</v>
      </c>
      <c r="C3" t="s">
        <v>731</v>
      </c>
      <c r="D3" t="s">
        <v>732</v>
      </c>
    </row>
    <row r="4" spans="1:4">
      <c r="A4">
        <v>2013</v>
      </c>
      <c r="B4">
        <v>107678</v>
      </c>
      <c r="C4">
        <v>93097</v>
      </c>
      <c r="D4">
        <v>1495099</v>
      </c>
    </row>
    <row r="5" spans="1:4">
      <c r="A5">
        <v>2014</v>
      </c>
      <c r="B5">
        <v>125811</v>
      </c>
      <c r="C5">
        <v>83017</v>
      </c>
      <c r="D5">
        <v>1615781</v>
      </c>
    </row>
    <row r="6" spans="1:4">
      <c r="A6">
        <v>2015</v>
      </c>
      <c r="B6">
        <v>127328</v>
      </c>
      <c r="C6">
        <v>82070</v>
      </c>
      <c r="D6">
        <v>1556707</v>
      </c>
    </row>
    <row r="7" spans="1:4">
      <c r="A7">
        <v>2016</v>
      </c>
      <c r="B7">
        <v>111391</v>
      </c>
      <c r="C7">
        <v>74141</v>
      </c>
      <c r="D7">
        <v>1601464</v>
      </c>
    </row>
    <row r="8" spans="1:4">
      <c r="A8">
        <v>2017</v>
      </c>
      <c r="B8">
        <v>117380</v>
      </c>
      <c r="C8">
        <v>80204</v>
      </c>
      <c r="D8">
        <v>1626733</v>
      </c>
    </row>
    <row r="9" spans="1:4">
      <c r="A9">
        <v>2018</v>
      </c>
      <c r="B9">
        <v>132549</v>
      </c>
      <c r="C9">
        <v>99258</v>
      </c>
      <c r="D9">
        <v>1688420</v>
      </c>
    </row>
    <row r="10" spans="1:4">
      <c r="A10">
        <v>2019</v>
      </c>
      <c r="B10">
        <v>130340</v>
      </c>
      <c r="C10">
        <v>101566</v>
      </c>
      <c r="D10">
        <v>1736654</v>
      </c>
    </row>
    <row r="11" spans="1:4">
      <c r="A11">
        <v>2020</v>
      </c>
      <c r="B11">
        <v>115042</v>
      </c>
      <c r="C11">
        <v>81232</v>
      </c>
      <c r="D11">
        <v>1745472</v>
      </c>
    </row>
    <row r="12" spans="1:4">
      <c r="A12">
        <v>2021</v>
      </c>
      <c r="B12">
        <v>137203</v>
      </c>
      <c r="C12">
        <v>117067</v>
      </c>
      <c r="D12">
        <v>1657115</v>
      </c>
    </row>
    <row r="13" spans="1:4">
      <c r="A13" t="s">
        <v>733</v>
      </c>
      <c r="B13">
        <v>1104722</v>
      </c>
      <c r="C13">
        <v>811652</v>
      </c>
      <c r="D13">
        <v>14723445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0E535-3863-4781-8DDB-5620026982D0}">
  <dimension ref="A1:L116"/>
  <sheetViews>
    <sheetView workbookViewId="0"/>
  </sheetViews>
  <sheetFormatPr defaultRowHeight="15"/>
  <cols>
    <col min="1" max="1" width="21.42578125" customWidth="1"/>
    <col min="2" max="2" width="18.140625" customWidth="1"/>
  </cols>
  <sheetData>
    <row r="1" spans="1:12">
      <c r="A1" s="27" t="s">
        <v>734</v>
      </c>
      <c r="B1" s="27">
        <v>0.3</v>
      </c>
      <c r="C1" t="s">
        <v>735</v>
      </c>
    </row>
    <row r="2" spans="1:12">
      <c r="A2" t="s">
        <v>736</v>
      </c>
      <c r="B2" s="27">
        <f>1-(B1+B3)</f>
        <v>0.34752568672677719</v>
      </c>
    </row>
    <row r="3" spans="1:12">
      <c r="A3" t="s">
        <v>737</v>
      </c>
      <c r="B3" s="27">
        <f>(1-B1)*L78</f>
        <v>0.35247431327322282</v>
      </c>
    </row>
    <row r="5" spans="1:12">
      <c r="A5" t="s">
        <v>738</v>
      </c>
    </row>
    <row r="6" spans="1:12">
      <c r="A6" t="s">
        <v>739</v>
      </c>
    </row>
    <row r="7" spans="1:12" ht="75">
      <c r="A7" t="s">
        <v>740</v>
      </c>
      <c r="B7" t="s">
        <v>741</v>
      </c>
      <c r="C7" s="68" t="s">
        <v>742</v>
      </c>
      <c r="D7" s="68" t="s">
        <v>743</v>
      </c>
      <c r="E7" s="68" t="s">
        <v>744</v>
      </c>
      <c r="F7" s="68"/>
      <c r="G7" s="68"/>
      <c r="H7" s="68"/>
      <c r="I7" s="68"/>
      <c r="J7" s="68" t="s">
        <v>745</v>
      </c>
      <c r="K7" s="68" t="s">
        <v>746</v>
      </c>
    </row>
    <row r="8" spans="1:12">
      <c r="C8" t="s">
        <v>747</v>
      </c>
      <c r="D8" t="s">
        <v>747</v>
      </c>
      <c r="E8" t="s">
        <v>747</v>
      </c>
      <c r="F8" t="s">
        <v>748</v>
      </c>
      <c r="G8" t="s">
        <v>749</v>
      </c>
      <c r="H8" t="s">
        <v>750</v>
      </c>
      <c r="I8" t="s">
        <v>751</v>
      </c>
      <c r="J8" t="s">
        <v>752</v>
      </c>
    </row>
    <row r="9" spans="1:12">
      <c r="A9" t="s">
        <v>753</v>
      </c>
      <c r="B9" t="s">
        <v>695</v>
      </c>
      <c r="C9" t="s">
        <v>754</v>
      </c>
      <c r="D9" s="73">
        <v>6863</v>
      </c>
      <c r="E9">
        <v>271</v>
      </c>
      <c r="F9">
        <v>622</v>
      </c>
      <c r="G9">
        <v>358</v>
      </c>
      <c r="H9">
        <v>348</v>
      </c>
      <c r="I9">
        <v>85</v>
      </c>
      <c r="J9" s="73">
        <v>1684</v>
      </c>
      <c r="K9" s="27">
        <v>0.25</v>
      </c>
      <c r="L9" s="27">
        <f>J9/D9</f>
        <v>0.24537374326096459</v>
      </c>
    </row>
    <row r="10" spans="1:12">
      <c r="B10" t="s">
        <v>679</v>
      </c>
      <c r="C10" t="s">
        <v>754</v>
      </c>
      <c r="D10" s="73">
        <v>6110</v>
      </c>
      <c r="E10">
        <v>250</v>
      </c>
      <c r="F10">
        <v>529</v>
      </c>
      <c r="G10">
        <v>301</v>
      </c>
      <c r="H10">
        <v>313</v>
      </c>
      <c r="I10">
        <v>78</v>
      </c>
      <c r="J10" s="73">
        <v>1471</v>
      </c>
      <c r="K10" s="27">
        <v>0.24</v>
      </c>
      <c r="L10" s="27">
        <f>J10/D10</f>
        <v>0.24075286415711947</v>
      </c>
    </row>
    <row r="11" spans="1:12">
      <c r="B11" t="s">
        <v>687</v>
      </c>
      <c r="C11" t="s">
        <v>754</v>
      </c>
      <c r="D11">
        <v>440</v>
      </c>
      <c r="E11">
        <v>21</v>
      </c>
      <c r="F11">
        <v>29</v>
      </c>
      <c r="G11">
        <v>16</v>
      </c>
      <c r="H11">
        <v>21</v>
      </c>
      <c r="I11">
        <v>5</v>
      </c>
      <c r="J11">
        <v>92</v>
      </c>
      <c r="K11" s="27">
        <v>0.21</v>
      </c>
      <c r="L11" s="27">
        <f>J11/D11</f>
        <v>0.20909090909090908</v>
      </c>
    </row>
    <row r="12" spans="1:12">
      <c r="B12" t="s">
        <v>755</v>
      </c>
      <c r="C12" t="s">
        <v>754</v>
      </c>
      <c r="D12">
        <v>33</v>
      </c>
      <c r="E12" t="s">
        <v>754</v>
      </c>
      <c r="F12">
        <v>1</v>
      </c>
      <c r="G12" t="s">
        <v>754</v>
      </c>
      <c r="H12">
        <v>1</v>
      </c>
      <c r="I12" t="s">
        <v>754</v>
      </c>
      <c r="J12">
        <v>2</v>
      </c>
      <c r="K12" s="27">
        <v>0.06</v>
      </c>
      <c r="L12" s="27">
        <f>J12/D12</f>
        <v>6.0606060606060608E-2</v>
      </c>
    </row>
    <row r="13" spans="1:12">
      <c r="B13" t="s">
        <v>38</v>
      </c>
      <c r="C13" s="73">
        <v>10238</v>
      </c>
      <c r="D13" s="73">
        <v>13446</v>
      </c>
      <c r="E13">
        <v>542</v>
      </c>
      <c r="F13" s="73">
        <v>1181</v>
      </c>
      <c r="G13">
        <v>675</v>
      </c>
      <c r="H13">
        <v>683</v>
      </c>
      <c r="I13">
        <v>168</v>
      </c>
      <c r="J13" s="73">
        <v>3249</v>
      </c>
      <c r="K13" s="27">
        <v>0.24</v>
      </c>
      <c r="L13" s="27">
        <f>J13/D13</f>
        <v>0.24163319946452477</v>
      </c>
    </row>
    <row r="14" spans="1:12">
      <c r="A14" t="s">
        <v>756</v>
      </c>
      <c r="B14" t="s">
        <v>695</v>
      </c>
      <c r="C14" t="s">
        <v>754</v>
      </c>
      <c r="D14" s="73">
        <v>11344</v>
      </c>
      <c r="E14" s="73">
        <v>1294</v>
      </c>
      <c r="F14" s="73">
        <v>3550</v>
      </c>
      <c r="G14" s="73">
        <v>1497</v>
      </c>
      <c r="H14">
        <v>457</v>
      </c>
      <c r="I14">
        <v>111</v>
      </c>
      <c r="J14" s="73">
        <v>6909</v>
      </c>
      <c r="K14" s="27">
        <v>0.61</v>
      </c>
      <c r="L14" s="27">
        <f>J14/D14</f>
        <v>0.60904442877291964</v>
      </c>
    </row>
    <row r="15" spans="1:12">
      <c r="B15" t="s">
        <v>679</v>
      </c>
      <c r="C15" t="s">
        <v>754</v>
      </c>
      <c r="D15" s="73">
        <v>10357</v>
      </c>
      <c r="E15" s="73">
        <v>1294</v>
      </c>
      <c r="F15" s="73">
        <v>3427</v>
      </c>
      <c r="G15" s="73">
        <v>1429</v>
      </c>
      <c r="H15">
        <v>432</v>
      </c>
      <c r="I15">
        <v>104</v>
      </c>
      <c r="J15" s="73">
        <v>6686</v>
      </c>
      <c r="K15" s="27">
        <v>0.65</v>
      </c>
      <c r="L15" s="27">
        <f>J15/D15</f>
        <v>0.64555373177561071</v>
      </c>
    </row>
    <row r="16" spans="1:12">
      <c r="B16" t="s">
        <v>687</v>
      </c>
      <c r="C16" t="s">
        <v>754</v>
      </c>
      <c r="D16" s="73">
        <v>1005</v>
      </c>
      <c r="E16">
        <v>128</v>
      </c>
      <c r="F16">
        <v>304</v>
      </c>
      <c r="G16">
        <v>136</v>
      </c>
      <c r="H16">
        <v>22</v>
      </c>
      <c r="I16">
        <v>4</v>
      </c>
      <c r="J16">
        <v>594</v>
      </c>
      <c r="K16" s="27">
        <v>0.59</v>
      </c>
      <c r="L16" s="27">
        <f>J16/D16</f>
        <v>0.59104477611940298</v>
      </c>
    </row>
    <row r="17" spans="1:12">
      <c r="B17" t="s">
        <v>755</v>
      </c>
      <c r="C17" t="s">
        <v>754</v>
      </c>
      <c r="D17">
        <v>148</v>
      </c>
      <c r="E17">
        <v>12</v>
      </c>
      <c r="F17">
        <v>39</v>
      </c>
      <c r="G17">
        <v>26</v>
      </c>
      <c r="H17">
        <v>1</v>
      </c>
      <c r="I17" t="s">
        <v>754</v>
      </c>
      <c r="J17">
        <v>78</v>
      </c>
      <c r="K17" s="27">
        <v>0.53</v>
      </c>
      <c r="L17" s="27">
        <f>J17/D17</f>
        <v>0.52702702702702697</v>
      </c>
    </row>
    <row r="18" spans="1:12">
      <c r="B18" t="s">
        <v>38</v>
      </c>
      <c r="C18" s="73">
        <v>17215</v>
      </c>
      <c r="D18" s="73">
        <v>22854</v>
      </c>
      <c r="E18" s="73">
        <v>2728</v>
      </c>
      <c r="F18" s="73">
        <v>7320</v>
      </c>
      <c r="G18" s="73">
        <v>3088</v>
      </c>
      <c r="H18">
        <v>912</v>
      </c>
      <c r="I18">
        <v>219</v>
      </c>
      <c r="J18" s="73">
        <v>14267</v>
      </c>
      <c r="K18" s="27">
        <v>0.62</v>
      </c>
      <c r="L18" s="27">
        <f>J18/D18</f>
        <v>0.62426708672442466</v>
      </c>
    </row>
    <row r="19" spans="1:12">
      <c r="C19" t="s">
        <v>748</v>
      </c>
      <c r="D19" t="s">
        <v>748</v>
      </c>
      <c r="E19" t="s">
        <v>748</v>
      </c>
      <c r="F19" t="s">
        <v>749</v>
      </c>
      <c r="G19" t="s">
        <v>750</v>
      </c>
      <c r="H19" t="s">
        <v>751</v>
      </c>
      <c r="I19" t="s">
        <v>757</v>
      </c>
      <c r="J19" t="s">
        <v>758</v>
      </c>
      <c r="L19" s="27"/>
    </row>
    <row r="20" spans="1:12">
      <c r="A20" t="s">
        <v>753</v>
      </c>
      <c r="B20" t="s">
        <v>695</v>
      </c>
      <c r="C20" t="s">
        <v>754</v>
      </c>
      <c r="D20" s="73">
        <v>4098</v>
      </c>
      <c r="E20">
        <v>153</v>
      </c>
      <c r="F20">
        <v>316</v>
      </c>
      <c r="G20">
        <v>392</v>
      </c>
      <c r="H20">
        <v>96</v>
      </c>
      <c r="I20">
        <v>73</v>
      </c>
      <c r="J20" s="73">
        <v>1030</v>
      </c>
      <c r="K20" s="27">
        <v>0.25</v>
      </c>
      <c r="L20" s="27">
        <f>J20/D20</f>
        <v>0.25134211810639334</v>
      </c>
    </row>
    <row r="21" spans="1:12">
      <c r="B21" t="s">
        <v>679</v>
      </c>
      <c r="C21" t="s">
        <v>754</v>
      </c>
      <c r="D21" s="73">
        <v>3666</v>
      </c>
      <c r="E21">
        <v>129</v>
      </c>
      <c r="F21">
        <v>279</v>
      </c>
      <c r="G21">
        <v>365</v>
      </c>
      <c r="H21">
        <v>91</v>
      </c>
      <c r="I21">
        <v>71</v>
      </c>
      <c r="J21">
        <v>935</v>
      </c>
      <c r="K21" s="27">
        <v>0.26</v>
      </c>
      <c r="L21" s="27">
        <f>J21/D21</f>
        <v>0.25504637206764869</v>
      </c>
    </row>
    <row r="22" spans="1:12">
      <c r="B22" t="s">
        <v>687</v>
      </c>
      <c r="C22" t="s">
        <v>754</v>
      </c>
      <c r="D22">
        <v>246</v>
      </c>
      <c r="E22">
        <v>5</v>
      </c>
      <c r="F22">
        <v>14</v>
      </c>
      <c r="G22">
        <v>14</v>
      </c>
      <c r="H22">
        <v>10</v>
      </c>
      <c r="I22">
        <v>4</v>
      </c>
      <c r="J22">
        <v>47</v>
      </c>
      <c r="K22" s="27">
        <v>0.19</v>
      </c>
      <c r="L22" s="27">
        <f>J22/D22</f>
        <v>0.1910569105691057</v>
      </c>
    </row>
    <row r="23" spans="1:12">
      <c r="B23" t="s">
        <v>755</v>
      </c>
      <c r="C23" t="s">
        <v>754</v>
      </c>
      <c r="D23">
        <v>23</v>
      </c>
      <c r="E23" t="s">
        <v>754</v>
      </c>
      <c r="F23">
        <v>3</v>
      </c>
      <c r="G23">
        <v>4</v>
      </c>
      <c r="H23">
        <v>3</v>
      </c>
      <c r="I23" t="s">
        <v>754</v>
      </c>
      <c r="J23">
        <v>10</v>
      </c>
      <c r="K23" s="27">
        <v>0.43</v>
      </c>
      <c r="L23" s="27">
        <f>J23/D23</f>
        <v>0.43478260869565216</v>
      </c>
    </row>
    <row r="24" spans="1:12">
      <c r="B24" t="s">
        <v>38</v>
      </c>
      <c r="C24" s="73">
        <v>6828</v>
      </c>
      <c r="D24" s="73">
        <v>8033</v>
      </c>
      <c r="E24">
        <v>287</v>
      </c>
      <c r="F24">
        <v>612</v>
      </c>
      <c r="G24">
        <v>775</v>
      </c>
      <c r="H24">
        <v>200</v>
      </c>
      <c r="I24">
        <v>148</v>
      </c>
      <c r="J24" s="73">
        <v>2022</v>
      </c>
      <c r="K24" s="27">
        <v>0.25</v>
      </c>
      <c r="L24" s="27">
        <f>J24/D24</f>
        <v>0.25171168928171295</v>
      </c>
    </row>
    <row r="25" spans="1:12">
      <c r="A25" t="s">
        <v>756</v>
      </c>
      <c r="B25" t="s">
        <v>695</v>
      </c>
      <c r="C25" t="s">
        <v>754</v>
      </c>
      <c r="D25" s="73">
        <v>12101</v>
      </c>
      <c r="E25" s="73">
        <v>1555</v>
      </c>
      <c r="F25" s="73">
        <v>3009</v>
      </c>
      <c r="G25" s="73">
        <v>1258</v>
      </c>
      <c r="H25">
        <v>182</v>
      </c>
      <c r="I25">
        <v>177</v>
      </c>
      <c r="J25" s="73">
        <v>6181</v>
      </c>
      <c r="K25" s="27">
        <v>0.51</v>
      </c>
      <c r="L25" s="27">
        <f>J25/D25</f>
        <v>0.51078423270804063</v>
      </c>
    </row>
    <row r="26" spans="1:12">
      <c r="B26" t="s">
        <v>679</v>
      </c>
      <c r="C26" t="s">
        <v>754</v>
      </c>
      <c r="D26" s="73">
        <v>12024</v>
      </c>
      <c r="E26" s="73">
        <v>1536</v>
      </c>
      <c r="F26" s="73">
        <v>2906</v>
      </c>
      <c r="G26" s="73">
        <v>1165</v>
      </c>
      <c r="H26">
        <v>164</v>
      </c>
      <c r="I26">
        <v>165</v>
      </c>
      <c r="J26" s="73">
        <v>5936</v>
      </c>
      <c r="K26" s="27">
        <v>0.49</v>
      </c>
      <c r="L26" s="27">
        <f>J26/D26</f>
        <v>0.49367930805056554</v>
      </c>
    </row>
    <row r="27" spans="1:12">
      <c r="B27" t="s">
        <v>687</v>
      </c>
      <c r="C27" t="s">
        <v>754</v>
      </c>
      <c r="D27" s="73">
        <v>1192</v>
      </c>
      <c r="E27">
        <v>182</v>
      </c>
      <c r="F27">
        <v>312</v>
      </c>
      <c r="G27">
        <v>118</v>
      </c>
      <c r="H27">
        <v>16</v>
      </c>
      <c r="I27">
        <v>12</v>
      </c>
      <c r="J27">
        <v>640</v>
      </c>
      <c r="K27" s="27">
        <v>0.54</v>
      </c>
      <c r="L27" s="27">
        <f>J27/D27</f>
        <v>0.53691275167785235</v>
      </c>
    </row>
    <row r="28" spans="1:12">
      <c r="B28" t="s">
        <v>755</v>
      </c>
      <c r="C28" t="s">
        <v>754</v>
      </c>
      <c r="D28">
        <v>146</v>
      </c>
      <c r="E28">
        <v>12</v>
      </c>
      <c r="F28">
        <v>40</v>
      </c>
      <c r="G28">
        <v>16</v>
      </c>
      <c r="H28">
        <v>3</v>
      </c>
      <c r="I28">
        <v>1</v>
      </c>
      <c r="J28">
        <v>72</v>
      </c>
      <c r="K28" s="27">
        <v>0.49</v>
      </c>
      <c r="L28" s="27">
        <f>J28/D28</f>
        <v>0.49315068493150682</v>
      </c>
    </row>
    <row r="29" spans="1:12">
      <c r="B29" t="s">
        <v>38</v>
      </c>
      <c r="C29" s="73">
        <v>16472</v>
      </c>
      <c r="D29" s="73">
        <v>25463</v>
      </c>
      <c r="E29" s="73">
        <v>3285</v>
      </c>
      <c r="F29" s="73">
        <v>6267</v>
      </c>
      <c r="G29" s="73">
        <v>2557</v>
      </c>
      <c r="H29">
        <v>365</v>
      </c>
      <c r="I29">
        <v>355</v>
      </c>
      <c r="J29" s="73">
        <v>12829</v>
      </c>
      <c r="K29" s="27">
        <v>0.5</v>
      </c>
      <c r="L29" s="27">
        <f>J29/D29</f>
        <v>0.50382908533951221</v>
      </c>
    </row>
    <row r="30" spans="1:12">
      <c r="C30" t="s">
        <v>749</v>
      </c>
      <c r="D30" t="s">
        <v>749</v>
      </c>
      <c r="E30" t="s">
        <v>749</v>
      </c>
      <c r="F30" t="s">
        <v>750</v>
      </c>
      <c r="G30" t="s">
        <v>751</v>
      </c>
      <c r="H30" t="s">
        <v>757</v>
      </c>
      <c r="I30" t="s">
        <v>759</v>
      </c>
      <c r="J30" t="s">
        <v>760</v>
      </c>
      <c r="L30" s="27"/>
    </row>
    <row r="31" spans="1:12">
      <c r="A31" t="s">
        <v>753</v>
      </c>
      <c r="B31" t="s">
        <v>695</v>
      </c>
      <c r="C31" t="s">
        <v>754</v>
      </c>
      <c r="D31" s="73">
        <v>1657</v>
      </c>
      <c r="E31">
        <v>76</v>
      </c>
      <c r="F31">
        <v>555</v>
      </c>
      <c r="G31">
        <v>89</v>
      </c>
      <c r="H31">
        <v>68</v>
      </c>
      <c r="I31">
        <v>29</v>
      </c>
      <c r="J31">
        <v>817</v>
      </c>
      <c r="K31" s="27">
        <v>0.49</v>
      </c>
      <c r="L31" s="27">
        <f>J31/D31</f>
        <v>0.49305974652987328</v>
      </c>
    </row>
    <row r="32" spans="1:12">
      <c r="B32" t="s">
        <v>679</v>
      </c>
      <c r="C32" t="s">
        <v>754</v>
      </c>
      <c r="D32" s="73">
        <v>1461</v>
      </c>
      <c r="E32">
        <v>68</v>
      </c>
      <c r="F32">
        <v>526</v>
      </c>
      <c r="G32">
        <v>81</v>
      </c>
      <c r="H32">
        <v>62</v>
      </c>
      <c r="I32">
        <v>27</v>
      </c>
      <c r="J32">
        <v>764</v>
      </c>
      <c r="K32" s="27">
        <v>0.52</v>
      </c>
      <c r="L32" s="27">
        <f>J32/D32</f>
        <v>0.5229295003422314</v>
      </c>
    </row>
    <row r="33" spans="1:12">
      <c r="B33" t="s">
        <v>687</v>
      </c>
      <c r="C33" t="s">
        <v>754</v>
      </c>
      <c r="D33">
        <v>120</v>
      </c>
      <c r="E33">
        <v>6</v>
      </c>
      <c r="F33">
        <v>29</v>
      </c>
      <c r="G33">
        <v>6</v>
      </c>
      <c r="H33">
        <v>5</v>
      </c>
      <c r="I33">
        <v>2</v>
      </c>
      <c r="J33">
        <v>48</v>
      </c>
      <c r="K33" s="27">
        <v>0.4</v>
      </c>
      <c r="L33" s="27">
        <f>J33/D33</f>
        <v>0.4</v>
      </c>
    </row>
    <row r="34" spans="1:12">
      <c r="B34" t="s">
        <v>755</v>
      </c>
      <c r="C34" t="s">
        <v>754</v>
      </c>
      <c r="D34">
        <v>15</v>
      </c>
      <c r="E34" t="s">
        <v>754</v>
      </c>
      <c r="F34">
        <v>5</v>
      </c>
      <c r="G34">
        <v>1</v>
      </c>
      <c r="H34">
        <v>1</v>
      </c>
      <c r="I34" t="s">
        <v>754</v>
      </c>
      <c r="J34">
        <v>7</v>
      </c>
      <c r="K34" s="27">
        <v>0.47</v>
      </c>
      <c r="L34" s="27">
        <f>J34/D34</f>
        <v>0.46666666666666667</v>
      </c>
    </row>
    <row r="35" spans="1:12">
      <c r="B35" t="s">
        <v>38</v>
      </c>
      <c r="C35" s="73">
        <v>2814</v>
      </c>
      <c r="D35" s="73">
        <v>3253</v>
      </c>
      <c r="E35">
        <v>150</v>
      </c>
      <c r="F35" s="73">
        <v>1115</v>
      </c>
      <c r="G35">
        <v>177</v>
      </c>
      <c r="H35">
        <v>136</v>
      </c>
      <c r="I35">
        <v>58</v>
      </c>
      <c r="J35" s="73">
        <v>1636</v>
      </c>
      <c r="K35" s="27">
        <v>0.5</v>
      </c>
      <c r="L35" s="27">
        <f>J35/D35</f>
        <v>0.50292038118659699</v>
      </c>
    </row>
    <row r="36" spans="1:12">
      <c r="A36" t="s">
        <v>756</v>
      </c>
      <c r="B36" t="s">
        <v>695</v>
      </c>
      <c r="C36" t="s">
        <v>754</v>
      </c>
      <c r="D36" s="73">
        <v>12621</v>
      </c>
      <c r="E36" s="73">
        <v>1898</v>
      </c>
      <c r="F36" s="73">
        <v>3471</v>
      </c>
      <c r="G36">
        <v>401</v>
      </c>
      <c r="H36">
        <v>264</v>
      </c>
      <c r="I36">
        <v>126</v>
      </c>
      <c r="J36" s="73">
        <v>6160</v>
      </c>
      <c r="K36" s="27">
        <v>0.49</v>
      </c>
      <c r="L36" s="27">
        <f>J36/D36</f>
        <v>0.48807542983915697</v>
      </c>
    </row>
    <row r="37" spans="1:12">
      <c r="B37" t="s">
        <v>679</v>
      </c>
      <c r="C37" t="s">
        <v>754</v>
      </c>
      <c r="D37" s="73">
        <v>11686</v>
      </c>
      <c r="E37" s="73">
        <v>1875</v>
      </c>
      <c r="F37" s="73">
        <v>3180</v>
      </c>
      <c r="G37">
        <v>379</v>
      </c>
      <c r="H37">
        <v>258</v>
      </c>
      <c r="I37">
        <v>117</v>
      </c>
      <c r="J37" s="73">
        <v>5809</v>
      </c>
      <c r="K37" s="27">
        <v>0.5</v>
      </c>
      <c r="L37" s="27">
        <f>J37/D37</f>
        <v>0.49709053568372413</v>
      </c>
    </row>
    <row r="38" spans="1:12">
      <c r="B38" t="s">
        <v>687</v>
      </c>
      <c r="C38" t="s">
        <v>754</v>
      </c>
      <c r="D38" s="73">
        <v>1230</v>
      </c>
      <c r="E38">
        <v>211</v>
      </c>
      <c r="F38">
        <v>342</v>
      </c>
      <c r="G38">
        <v>43</v>
      </c>
      <c r="H38">
        <v>24</v>
      </c>
      <c r="I38">
        <v>12</v>
      </c>
      <c r="J38">
        <v>632</v>
      </c>
      <c r="K38" s="27">
        <v>0.51</v>
      </c>
      <c r="L38" s="27">
        <f>J38/D38</f>
        <v>0.51382113821138209</v>
      </c>
    </row>
    <row r="39" spans="1:12">
      <c r="B39" t="s">
        <v>755</v>
      </c>
      <c r="C39" t="s">
        <v>754</v>
      </c>
      <c r="D39">
        <v>151</v>
      </c>
      <c r="E39">
        <v>20</v>
      </c>
      <c r="F39">
        <v>43</v>
      </c>
      <c r="G39">
        <v>6</v>
      </c>
      <c r="H39">
        <v>3</v>
      </c>
      <c r="I39">
        <v>1</v>
      </c>
      <c r="J39">
        <v>73</v>
      </c>
      <c r="K39" s="27">
        <v>0.48</v>
      </c>
      <c r="L39" s="27">
        <f>J39/D39</f>
        <v>0.48344370860927155</v>
      </c>
    </row>
    <row r="40" spans="1:12">
      <c r="B40" t="s">
        <v>38</v>
      </c>
      <c r="C40" s="73">
        <v>18290</v>
      </c>
      <c r="D40" s="73">
        <v>25688</v>
      </c>
      <c r="E40" s="73">
        <v>4004</v>
      </c>
      <c r="F40" s="73">
        <v>7036</v>
      </c>
      <c r="G40">
        <v>829</v>
      </c>
      <c r="H40">
        <v>549</v>
      </c>
      <c r="I40">
        <v>256</v>
      </c>
      <c r="J40" s="73">
        <v>12674</v>
      </c>
      <c r="K40" s="27">
        <v>0.49</v>
      </c>
      <c r="L40" s="27">
        <f>J40/D40</f>
        <v>0.49338212394892556</v>
      </c>
    </row>
    <row r="41" spans="1:12">
      <c r="C41" t="s">
        <v>750</v>
      </c>
      <c r="D41" t="s">
        <v>750</v>
      </c>
      <c r="E41" t="s">
        <v>750</v>
      </c>
      <c r="F41" t="s">
        <v>751</v>
      </c>
      <c r="G41" t="s">
        <v>757</v>
      </c>
      <c r="H41" t="s">
        <v>759</v>
      </c>
      <c r="I41" t="s">
        <v>761</v>
      </c>
      <c r="J41" t="s">
        <v>762</v>
      </c>
      <c r="L41" s="27"/>
    </row>
    <row r="42" spans="1:12">
      <c r="A42" t="s">
        <v>753</v>
      </c>
      <c r="B42" t="s">
        <v>695</v>
      </c>
      <c r="C42" t="s">
        <v>754</v>
      </c>
      <c r="D42" s="73">
        <v>2208</v>
      </c>
      <c r="E42">
        <v>347</v>
      </c>
      <c r="F42">
        <v>306</v>
      </c>
      <c r="G42">
        <v>155</v>
      </c>
      <c r="H42">
        <v>53</v>
      </c>
      <c r="I42">
        <v>35</v>
      </c>
      <c r="J42">
        <v>896</v>
      </c>
      <c r="K42" s="27">
        <v>0.41</v>
      </c>
      <c r="L42" s="27">
        <f>J42/D42</f>
        <v>0.40579710144927539</v>
      </c>
    </row>
    <row r="43" spans="1:12">
      <c r="B43" t="s">
        <v>679</v>
      </c>
      <c r="C43" t="s">
        <v>754</v>
      </c>
      <c r="D43" s="73">
        <v>1969</v>
      </c>
      <c r="E43">
        <v>338</v>
      </c>
      <c r="F43">
        <v>281</v>
      </c>
      <c r="G43">
        <v>148</v>
      </c>
      <c r="H43">
        <v>50</v>
      </c>
      <c r="I43">
        <v>34</v>
      </c>
      <c r="J43">
        <v>850</v>
      </c>
      <c r="K43" s="27">
        <v>0.43</v>
      </c>
      <c r="L43" s="27">
        <f>J43/D43</f>
        <v>0.43169121381411885</v>
      </c>
    </row>
    <row r="44" spans="1:12">
      <c r="B44" t="s">
        <v>687</v>
      </c>
      <c r="C44" t="s">
        <v>754</v>
      </c>
      <c r="D44">
        <v>152</v>
      </c>
      <c r="E44">
        <v>25</v>
      </c>
      <c r="F44">
        <v>21</v>
      </c>
      <c r="G44">
        <v>10</v>
      </c>
      <c r="H44">
        <v>2</v>
      </c>
      <c r="I44">
        <v>1</v>
      </c>
      <c r="J44">
        <v>59</v>
      </c>
      <c r="K44" s="27">
        <v>0.39</v>
      </c>
      <c r="L44" s="27">
        <f>J44/D44</f>
        <v>0.38815789473684209</v>
      </c>
    </row>
    <row r="45" spans="1:12">
      <c r="B45" t="s">
        <v>755</v>
      </c>
      <c r="C45" t="s">
        <v>754</v>
      </c>
      <c r="D45">
        <v>22</v>
      </c>
      <c r="E45" t="s">
        <v>754</v>
      </c>
      <c r="F45">
        <v>2</v>
      </c>
      <c r="G45">
        <v>1</v>
      </c>
      <c r="H45" t="s">
        <v>754</v>
      </c>
      <c r="I45" t="s">
        <v>754</v>
      </c>
      <c r="J45">
        <v>3</v>
      </c>
      <c r="K45" s="27">
        <v>0.14000000000000001</v>
      </c>
      <c r="L45" s="27">
        <f>J45/D45</f>
        <v>0.13636363636363635</v>
      </c>
    </row>
    <row r="46" spans="1:12">
      <c r="B46" t="s">
        <v>38</v>
      </c>
      <c r="C46" s="73">
        <v>3616</v>
      </c>
      <c r="D46" s="73">
        <v>4351</v>
      </c>
      <c r="E46">
        <v>710</v>
      </c>
      <c r="F46">
        <v>610</v>
      </c>
      <c r="G46">
        <v>314</v>
      </c>
      <c r="H46">
        <v>105</v>
      </c>
      <c r="I46">
        <v>70</v>
      </c>
      <c r="J46" s="73">
        <v>1809</v>
      </c>
      <c r="K46" s="27">
        <v>0.42</v>
      </c>
      <c r="L46" s="27">
        <f>J46/D46</f>
        <v>0.41576649046196279</v>
      </c>
    </row>
    <row r="47" spans="1:12">
      <c r="A47" t="s">
        <v>756</v>
      </c>
      <c r="B47" t="s">
        <v>695</v>
      </c>
      <c r="C47" t="s">
        <v>754</v>
      </c>
      <c r="D47" s="73">
        <v>15469</v>
      </c>
      <c r="E47" s="73">
        <v>2875</v>
      </c>
      <c r="F47" s="73">
        <v>1915</v>
      </c>
      <c r="G47">
        <v>949</v>
      </c>
      <c r="H47">
        <v>255</v>
      </c>
      <c r="I47">
        <v>214</v>
      </c>
      <c r="J47" s="73">
        <v>6208</v>
      </c>
      <c r="K47" s="27">
        <v>0.4</v>
      </c>
      <c r="L47" s="27">
        <f>J47/D47</f>
        <v>0.40131876656538884</v>
      </c>
    </row>
    <row r="48" spans="1:12">
      <c r="B48" t="s">
        <v>679</v>
      </c>
      <c r="C48" t="s">
        <v>754</v>
      </c>
      <c r="D48" s="73">
        <v>14223</v>
      </c>
      <c r="E48" s="73">
        <v>2805</v>
      </c>
      <c r="F48" s="73">
        <v>1806</v>
      </c>
      <c r="G48">
        <v>865</v>
      </c>
      <c r="H48">
        <v>236</v>
      </c>
      <c r="I48">
        <v>213</v>
      </c>
      <c r="J48" s="73">
        <v>5926</v>
      </c>
      <c r="K48" s="27">
        <v>0.42</v>
      </c>
      <c r="L48" s="27">
        <f>J48/D48</f>
        <v>0.41664908950291779</v>
      </c>
    </row>
    <row r="49" spans="1:12">
      <c r="B49" t="s">
        <v>687</v>
      </c>
      <c r="C49" t="s">
        <v>754</v>
      </c>
      <c r="D49" s="73">
        <v>1371</v>
      </c>
      <c r="E49">
        <v>226</v>
      </c>
      <c r="F49">
        <v>168</v>
      </c>
      <c r="G49">
        <v>76</v>
      </c>
      <c r="H49">
        <v>16</v>
      </c>
      <c r="I49">
        <v>17</v>
      </c>
      <c r="J49">
        <v>503</v>
      </c>
      <c r="K49" s="27">
        <v>0.37</v>
      </c>
      <c r="L49" s="27">
        <f>J49/D49</f>
        <v>0.36688548504741064</v>
      </c>
    </row>
    <row r="50" spans="1:12">
      <c r="B50" t="s">
        <v>755</v>
      </c>
      <c r="C50" t="s">
        <v>754</v>
      </c>
      <c r="D50">
        <v>181</v>
      </c>
      <c r="E50">
        <v>20</v>
      </c>
      <c r="F50">
        <v>15</v>
      </c>
      <c r="G50">
        <v>13</v>
      </c>
      <c r="H50">
        <v>2</v>
      </c>
      <c r="I50">
        <v>1</v>
      </c>
      <c r="J50">
        <v>51</v>
      </c>
      <c r="K50" s="27">
        <v>0.28000000000000003</v>
      </c>
      <c r="L50" s="27">
        <f>J50/D50</f>
        <v>0.28176795580110497</v>
      </c>
    </row>
    <row r="51" spans="1:12">
      <c r="B51" t="s">
        <v>38</v>
      </c>
      <c r="C51" s="73">
        <v>21622</v>
      </c>
      <c r="D51" s="73">
        <v>31244</v>
      </c>
      <c r="E51" s="73">
        <v>5926</v>
      </c>
      <c r="F51" s="73">
        <v>3904</v>
      </c>
      <c r="G51" s="73">
        <v>1903</v>
      </c>
      <c r="H51">
        <v>507</v>
      </c>
      <c r="I51">
        <v>443</v>
      </c>
      <c r="J51" s="73">
        <v>12683</v>
      </c>
      <c r="K51" s="27">
        <v>0.41</v>
      </c>
      <c r="L51" s="27">
        <f>J51/D51</f>
        <v>0.40593393931634875</v>
      </c>
    </row>
    <row r="52" spans="1:12">
      <c r="C52" t="s">
        <v>751</v>
      </c>
      <c r="D52" t="s">
        <v>751</v>
      </c>
      <c r="E52" t="s">
        <v>751</v>
      </c>
      <c r="F52" t="s">
        <v>757</v>
      </c>
      <c r="G52" t="s">
        <v>759</v>
      </c>
      <c r="H52" t="s">
        <v>761</v>
      </c>
      <c r="I52" t="s">
        <v>763</v>
      </c>
      <c r="J52" t="s">
        <v>764</v>
      </c>
      <c r="L52" s="27"/>
    </row>
    <row r="53" spans="1:12">
      <c r="A53" t="s">
        <v>753</v>
      </c>
      <c r="B53" t="s">
        <v>695</v>
      </c>
      <c r="C53" t="s">
        <v>754</v>
      </c>
      <c r="D53" s="73">
        <v>2329</v>
      </c>
      <c r="E53">
        <v>306</v>
      </c>
      <c r="F53">
        <v>506</v>
      </c>
      <c r="G53">
        <v>120</v>
      </c>
      <c r="H53">
        <v>60</v>
      </c>
      <c r="I53">
        <v>34</v>
      </c>
      <c r="J53" s="73">
        <v>1026</v>
      </c>
      <c r="K53" s="27">
        <v>0.44</v>
      </c>
      <c r="L53" s="27">
        <f>J53/D53</f>
        <v>0.44053241734650067</v>
      </c>
    </row>
    <row r="54" spans="1:12">
      <c r="B54" t="s">
        <v>679</v>
      </c>
      <c r="C54" t="s">
        <v>754</v>
      </c>
      <c r="D54" s="73">
        <v>2059</v>
      </c>
      <c r="E54">
        <v>295</v>
      </c>
      <c r="F54">
        <v>471</v>
      </c>
      <c r="G54">
        <v>112</v>
      </c>
      <c r="H54">
        <v>59</v>
      </c>
      <c r="I54">
        <v>35</v>
      </c>
      <c r="J54">
        <v>972</v>
      </c>
      <c r="K54" s="27">
        <v>0.47</v>
      </c>
      <c r="L54" s="27">
        <f>J54/D54</f>
        <v>0.47207382224380767</v>
      </c>
    </row>
    <row r="55" spans="1:12">
      <c r="B55" t="s">
        <v>687</v>
      </c>
      <c r="C55" t="s">
        <v>754</v>
      </c>
      <c r="D55">
        <v>152</v>
      </c>
      <c r="E55">
        <v>19</v>
      </c>
      <c r="F55">
        <v>38</v>
      </c>
      <c r="G55">
        <v>9</v>
      </c>
      <c r="H55">
        <v>6</v>
      </c>
      <c r="I55" t="s">
        <v>754</v>
      </c>
      <c r="J55">
        <v>72</v>
      </c>
      <c r="K55" s="27">
        <v>0.47</v>
      </c>
      <c r="L55" s="27">
        <f>J55/D55</f>
        <v>0.47368421052631576</v>
      </c>
    </row>
    <row r="56" spans="1:12">
      <c r="B56" t="s">
        <v>755</v>
      </c>
      <c r="C56" t="s">
        <v>754</v>
      </c>
      <c r="D56">
        <v>20</v>
      </c>
      <c r="E56" t="s">
        <v>754</v>
      </c>
      <c r="F56">
        <v>3</v>
      </c>
      <c r="G56" t="s">
        <v>754</v>
      </c>
      <c r="H56" t="s">
        <v>754</v>
      </c>
      <c r="I56" t="s">
        <v>754</v>
      </c>
      <c r="J56">
        <v>3</v>
      </c>
      <c r="K56" s="27">
        <v>0.15</v>
      </c>
      <c r="L56" s="27">
        <f>J56/D56</f>
        <v>0.15</v>
      </c>
    </row>
    <row r="57" spans="1:12">
      <c r="B57" t="s">
        <v>38</v>
      </c>
      <c r="C57" s="73">
        <v>3166</v>
      </c>
      <c r="D57" s="73">
        <v>4560</v>
      </c>
      <c r="E57">
        <v>620</v>
      </c>
      <c r="F57" s="73">
        <v>1018</v>
      </c>
      <c r="G57">
        <v>241</v>
      </c>
      <c r="H57">
        <v>125</v>
      </c>
      <c r="I57">
        <v>69</v>
      </c>
      <c r="J57" s="73">
        <v>2073</v>
      </c>
      <c r="K57" s="27">
        <v>0.45</v>
      </c>
      <c r="L57" s="27">
        <f>J57/D57</f>
        <v>0.45460526315789473</v>
      </c>
    </row>
    <row r="58" spans="1:12">
      <c r="A58" t="s">
        <v>756</v>
      </c>
      <c r="B58" t="s">
        <v>695</v>
      </c>
      <c r="C58" t="s">
        <v>754</v>
      </c>
      <c r="D58" s="73">
        <v>14963</v>
      </c>
      <c r="E58" s="73">
        <v>2505</v>
      </c>
      <c r="F58" s="73">
        <v>3343</v>
      </c>
      <c r="G58">
        <v>779</v>
      </c>
      <c r="H58">
        <v>433</v>
      </c>
      <c r="I58">
        <v>201</v>
      </c>
      <c r="J58" s="73">
        <v>7261</v>
      </c>
      <c r="K58" s="27">
        <v>0.49</v>
      </c>
      <c r="L58" s="27">
        <f>J58/D58</f>
        <v>0.48526365033749919</v>
      </c>
    </row>
    <row r="59" spans="1:12">
      <c r="B59" t="s">
        <v>679</v>
      </c>
      <c r="C59" t="s">
        <v>754</v>
      </c>
      <c r="D59" s="73">
        <v>13752</v>
      </c>
      <c r="E59" s="73">
        <v>2470</v>
      </c>
      <c r="F59" s="73">
        <v>3211</v>
      </c>
      <c r="G59">
        <v>745</v>
      </c>
      <c r="H59">
        <v>445</v>
      </c>
      <c r="I59">
        <v>202</v>
      </c>
      <c r="J59" s="73">
        <v>7073</v>
      </c>
      <c r="K59" s="27">
        <v>0.51</v>
      </c>
      <c r="L59" s="27">
        <f>J59/D59</f>
        <v>0.51432518906340896</v>
      </c>
    </row>
    <row r="60" spans="1:12">
      <c r="B60" t="s">
        <v>687</v>
      </c>
      <c r="C60" t="s">
        <v>754</v>
      </c>
      <c r="D60" s="73">
        <v>1321</v>
      </c>
      <c r="E60">
        <v>273</v>
      </c>
      <c r="F60">
        <v>306</v>
      </c>
      <c r="G60">
        <v>52</v>
      </c>
      <c r="H60">
        <v>30</v>
      </c>
      <c r="I60">
        <v>21</v>
      </c>
      <c r="J60">
        <v>682</v>
      </c>
      <c r="K60" s="27">
        <v>0.52</v>
      </c>
      <c r="L60" s="27">
        <f>J60/D60</f>
        <v>0.5162755488266465</v>
      </c>
    </row>
    <row r="61" spans="1:12">
      <c r="B61" t="s">
        <v>755</v>
      </c>
      <c r="C61" t="s">
        <v>754</v>
      </c>
      <c r="D61">
        <v>157</v>
      </c>
      <c r="E61">
        <v>28</v>
      </c>
      <c r="F61">
        <v>35</v>
      </c>
      <c r="G61">
        <v>8</v>
      </c>
      <c r="H61">
        <v>2</v>
      </c>
      <c r="I61">
        <v>22</v>
      </c>
      <c r="J61">
        <v>95</v>
      </c>
      <c r="K61" s="27">
        <v>0.61</v>
      </c>
      <c r="L61" s="27">
        <f>J61/D61</f>
        <v>0.60509554140127386</v>
      </c>
    </row>
    <row r="62" spans="1:12">
      <c r="B62" t="s">
        <v>38</v>
      </c>
      <c r="C62" s="73">
        <v>21030</v>
      </c>
      <c r="D62" s="73">
        <v>30193</v>
      </c>
      <c r="E62" s="73">
        <v>5276</v>
      </c>
      <c r="F62" s="73">
        <v>6895</v>
      </c>
      <c r="G62" s="73">
        <v>1584</v>
      </c>
      <c r="H62">
        <v>910</v>
      </c>
      <c r="I62">
        <v>446</v>
      </c>
      <c r="J62" s="73">
        <v>15111</v>
      </c>
      <c r="K62" s="27">
        <v>0.5</v>
      </c>
      <c r="L62" s="27">
        <f>J62/D62</f>
        <v>0.50048024376511113</v>
      </c>
    </row>
    <row r="63" spans="1:12">
      <c r="C63" t="s">
        <v>757</v>
      </c>
      <c r="D63" t="s">
        <v>757</v>
      </c>
      <c r="E63" t="s">
        <v>757</v>
      </c>
      <c r="F63" t="s">
        <v>759</v>
      </c>
      <c r="G63" t="s">
        <v>761</v>
      </c>
      <c r="H63" t="s">
        <v>763</v>
      </c>
      <c r="I63" t="s">
        <v>765</v>
      </c>
      <c r="J63" t="s">
        <v>766</v>
      </c>
      <c r="L63" s="27"/>
    </row>
    <row r="64" spans="1:12">
      <c r="A64" t="s">
        <v>753</v>
      </c>
      <c r="B64" t="s">
        <v>695</v>
      </c>
      <c r="C64" t="s">
        <v>754</v>
      </c>
      <c r="D64">
        <v>950</v>
      </c>
      <c r="E64">
        <v>183</v>
      </c>
      <c r="F64">
        <v>189</v>
      </c>
      <c r="G64">
        <v>172</v>
      </c>
      <c r="H64">
        <v>23</v>
      </c>
      <c r="I64">
        <v>11</v>
      </c>
      <c r="J64">
        <v>578</v>
      </c>
      <c r="K64" s="27">
        <v>0.61</v>
      </c>
      <c r="L64" s="27">
        <f>J64/D64</f>
        <v>0.60842105263157897</v>
      </c>
    </row>
    <row r="65" spans="1:12">
      <c r="B65" t="s">
        <v>679</v>
      </c>
      <c r="C65" t="s">
        <v>754</v>
      </c>
      <c r="D65">
        <v>830</v>
      </c>
      <c r="E65">
        <v>189</v>
      </c>
      <c r="F65">
        <v>193</v>
      </c>
      <c r="G65">
        <v>185</v>
      </c>
      <c r="H65">
        <v>20</v>
      </c>
      <c r="I65">
        <v>8</v>
      </c>
      <c r="J65">
        <v>595</v>
      </c>
      <c r="K65" s="27">
        <v>0.72</v>
      </c>
      <c r="L65" s="27">
        <f>J65/D65</f>
        <v>0.7168674698795181</v>
      </c>
    </row>
    <row r="66" spans="1:12">
      <c r="B66" t="s">
        <v>687</v>
      </c>
      <c r="C66" t="s">
        <v>754</v>
      </c>
      <c r="D66">
        <v>44</v>
      </c>
      <c r="E66">
        <v>5</v>
      </c>
      <c r="F66">
        <v>13</v>
      </c>
      <c r="G66">
        <v>24</v>
      </c>
      <c r="H66" t="s">
        <v>754</v>
      </c>
      <c r="I66">
        <v>1</v>
      </c>
      <c r="J66">
        <v>43</v>
      </c>
      <c r="K66" s="27">
        <v>0.98</v>
      </c>
      <c r="L66" s="27">
        <f>J66/D66</f>
        <v>0.97727272727272729</v>
      </c>
    </row>
    <row r="67" spans="1:12">
      <c r="B67" t="s">
        <v>755</v>
      </c>
      <c r="C67" t="s">
        <v>754</v>
      </c>
      <c r="D67">
        <v>4</v>
      </c>
      <c r="E67" t="s">
        <v>754</v>
      </c>
      <c r="F67">
        <v>1</v>
      </c>
      <c r="G67">
        <v>1</v>
      </c>
      <c r="H67" t="s">
        <v>754</v>
      </c>
      <c r="I67" t="s">
        <v>754</v>
      </c>
      <c r="J67">
        <v>2</v>
      </c>
      <c r="K67" s="27">
        <v>0.5</v>
      </c>
      <c r="L67" s="27">
        <f>J67/D67</f>
        <v>0.5</v>
      </c>
    </row>
    <row r="68" spans="1:12">
      <c r="B68" t="s">
        <v>38</v>
      </c>
      <c r="C68" s="73">
        <v>1604</v>
      </c>
      <c r="D68" s="73">
        <v>1800</v>
      </c>
      <c r="E68">
        <v>377</v>
      </c>
      <c r="F68">
        <v>396</v>
      </c>
      <c r="G68">
        <v>382</v>
      </c>
      <c r="H68">
        <v>43</v>
      </c>
      <c r="I68">
        <v>20</v>
      </c>
      <c r="J68" s="73">
        <v>1218</v>
      </c>
      <c r="K68" s="27">
        <v>0.68</v>
      </c>
      <c r="L68" s="27">
        <f>J68/D68</f>
        <v>0.67666666666666664</v>
      </c>
    </row>
    <row r="69" spans="1:12">
      <c r="A69" t="s">
        <v>756</v>
      </c>
      <c r="B69" t="s">
        <v>695</v>
      </c>
      <c r="C69" t="s">
        <v>754</v>
      </c>
      <c r="D69" s="73">
        <v>14602</v>
      </c>
      <c r="E69" s="73">
        <v>2593</v>
      </c>
      <c r="F69" s="73">
        <v>2959</v>
      </c>
      <c r="G69" s="73">
        <v>3866</v>
      </c>
      <c r="H69">
        <v>339</v>
      </c>
      <c r="I69">
        <v>132</v>
      </c>
      <c r="J69" s="73">
        <v>9889</v>
      </c>
      <c r="K69" s="27">
        <v>0.68</v>
      </c>
      <c r="L69" s="27">
        <f>J69/D69</f>
        <v>0.67723599506916865</v>
      </c>
    </row>
    <row r="70" spans="1:12">
      <c r="B70" t="s">
        <v>679</v>
      </c>
      <c r="C70" t="s">
        <v>754</v>
      </c>
      <c r="D70" s="73">
        <v>13460</v>
      </c>
      <c r="E70" s="73">
        <v>2693</v>
      </c>
      <c r="F70" s="73">
        <v>2965</v>
      </c>
      <c r="G70" s="73">
        <v>4111</v>
      </c>
      <c r="H70">
        <v>326</v>
      </c>
      <c r="I70">
        <v>128</v>
      </c>
      <c r="J70" s="73">
        <v>10223</v>
      </c>
      <c r="K70" s="27">
        <v>0.76</v>
      </c>
      <c r="L70" s="27">
        <f>J70/D70</f>
        <v>0.75950965824665673</v>
      </c>
    </row>
    <row r="71" spans="1:12">
      <c r="B71" t="s">
        <v>687</v>
      </c>
      <c r="C71" t="s">
        <v>754</v>
      </c>
      <c r="D71" s="73">
        <v>1334</v>
      </c>
      <c r="E71">
        <v>301</v>
      </c>
      <c r="F71">
        <v>307</v>
      </c>
      <c r="G71">
        <v>411</v>
      </c>
      <c r="H71">
        <v>31</v>
      </c>
      <c r="I71">
        <v>8</v>
      </c>
      <c r="J71" s="73">
        <v>1058</v>
      </c>
      <c r="K71" s="27">
        <v>0.79</v>
      </c>
      <c r="L71" s="27">
        <f>J71/D71</f>
        <v>0.7931034482758621</v>
      </c>
    </row>
    <row r="72" spans="1:12">
      <c r="B72" t="s">
        <v>755</v>
      </c>
      <c r="C72" t="s">
        <v>754</v>
      </c>
      <c r="D72">
        <v>137</v>
      </c>
      <c r="E72">
        <v>19</v>
      </c>
      <c r="F72">
        <v>38</v>
      </c>
      <c r="G72">
        <v>55</v>
      </c>
      <c r="H72">
        <v>5</v>
      </c>
      <c r="I72">
        <v>1</v>
      </c>
      <c r="J72">
        <v>118</v>
      </c>
      <c r="K72" s="27">
        <v>0.86</v>
      </c>
      <c r="L72" s="27">
        <f>J72/D72</f>
        <v>0.86131386861313863</v>
      </c>
    </row>
    <row r="73" spans="1:12">
      <c r="B73" t="s">
        <v>38</v>
      </c>
      <c r="C73" s="73">
        <v>22006</v>
      </c>
      <c r="D73" s="73">
        <v>29413</v>
      </c>
      <c r="E73" s="73">
        <v>5606</v>
      </c>
      <c r="F73" s="73">
        <v>6269</v>
      </c>
      <c r="G73" s="73">
        <v>8443</v>
      </c>
      <c r="H73">
        <v>699</v>
      </c>
      <c r="I73">
        <v>269</v>
      </c>
      <c r="J73" s="73">
        <v>21286</v>
      </c>
      <c r="K73" s="27">
        <v>0.72</v>
      </c>
      <c r="L73" s="27">
        <f>J73/D73</f>
        <v>0.72369360486859546</v>
      </c>
    </row>
    <row r="74" spans="1:12">
      <c r="A74" t="s">
        <v>767</v>
      </c>
      <c r="B74" t="s">
        <v>695</v>
      </c>
      <c r="C74" s="73">
        <f>SUM(C69,C64,C58,C53,C47,C42,C36,C31,C25,C20,C14,C9)</f>
        <v>0</v>
      </c>
      <c r="D74" s="73">
        <f>SUM(D69,D64,D58,D53,D47,D42,D36,D31,D25,D20,D14,D9)</f>
        <v>99205</v>
      </c>
      <c r="E74" s="73">
        <f>SUM(E69,E64,E58,E53,E47,E42,E36,E31,E25,E20,E14,E9)</f>
        <v>14056</v>
      </c>
      <c r="F74" s="73">
        <f>SUM(F69,F64,F58,F53,F47,F42,F36,F31,F25,F20,F14,F9)</f>
        <v>20741</v>
      </c>
      <c r="G74" s="73">
        <f>SUM(G69,G64,G58,G53,G47,G42,G36,G31,G25,G20,G14,G9)</f>
        <v>10036</v>
      </c>
      <c r="H74" s="73">
        <f>SUM(H69,H64,H58,H53,H47,H42,H36,H31,H25,H20,H14,H9)</f>
        <v>2578</v>
      </c>
      <c r="I74" s="73">
        <f>SUM(I69,I64,I58,I53,I47,I42,I36,I31,I25,I20,I14,I9)</f>
        <v>1228</v>
      </c>
      <c r="J74" s="73">
        <f>SUM(J69,J64,J58,J53,J47,J42,J36,J31,J25,J20,J14,J9)</f>
        <v>48639</v>
      </c>
      <c r="L74" s="27">
        <f>J74/D74</f>
        <v>0.49028778791391564</v>
      </c>
    </row>
    <row r="75" spans="1:12">
      <c r="B75" t="s">
        <v>679</v>
      </c>
      <c r="C75" s="73">
        <f>SUM(C70,C65,C59,C54,C48,C43,C37,C32,C26,C21,C15,C10)</f>
        <v>0</v>
      </c>
      <c r="D75" s="73">
        <f>SUM(D70,D65,D59,D54,D48,D43,D37,D32,D26,D21,D15,D10)</f>
        <v>91597</v>
      </c>
      <c r="E75" s="73">
        <f>SUM(E70,E65,E59,E54,E48,E43,E37,E32,E26,E21,E15,E10)</f>
        <v>13942</v>
      </c>
      <c r="F75" s="73">
        <f>SUM(F70,F65,F59,F54,F48,F43,F37,F32,F26,F21,F15,F10)</f>
        <v>19774</v>
      </c>
      <c r="G75" s="73">
        <f>SUM(G70,G65,G59,G54,G48,G43,G37,G32,G26,G21,G15,G10)</f>
        <v>9886</v>
      </c>
      <c r="H75" s="73">
        <f>SUM(H70,H65,H59,H54,H48,H43,H37,H32,H26,H21,H15,H10)</f>
        <v>2456</v>
      </c>
      <c r="I75" s="73">
        <f>SUM(I70,I65,I59,I54,I48,I43,I37,I32,I26,I21,I15,I10)</f>
        <v>1182</v>
      </c>
      <c r="J75" s="73">
        <f>SUM(J70,J65,J59,J54,J48,J43,J37,J32,J26,J21,J15,J10)</f>
        <v>47240</v>
      </c>
      <c r="L75" s="27">
        <f>J75/D75</f>
        <v>0.51573741498084003</v>
      </c>
    </row>
    <row r="76" spans="1:12">
      <c r="B76" t="s">
        <v>687</v>
      </c>
      <c r="C76" s="73">
        <f>SUM(C71,C66,C60,C55,C49,C44,C38,C33,C27,C22,C16,C11)</f>
        <v>0</v>
      </c>
      <c r="D76" s="73">
        <f>SUM(D71,D66,D60,D55,D49,D44,D38,D33,D27,D22,D16,D11)</f>
        <v>8607</v>
      </c>
      <c r="E76" s="73">
        <f>SUM(E71,E66,E60,E55,E49,E44,E38,E33,E27,E22,E16,E11)</f>
        <v>1402</v>
      </c>
      <c r="F76" s="73">
        <f>SUM(F71,F66,F60,F55,F49,F44,F38,F33,F27,F22,F16,F11)</f>
        <v>1883</v>
      </c>
      <c r="G76" s="73">
        <f>SUM(G71,G66,G60,G55,G49,G44,G38,G33,G27,G22,G16,G11)</f>
        <v>915</v>
      </c>
      <c r="H76" s="73">
        <f>SUM(H71,H66,H60,H55,H49,H44,H38,H33,H27,H22,H16,H11)</f>
        <v>183</v>
      </c>
      <c r="I76" s="73">
        <f>SUM(I71,I66,I60,I55,I49,I44,I38,I33,I27,I22,I16,I11)</f>
        <v>87</v>
      </c>
      <c r="J76" s="73">
        <f>SUM(J71,J66,J60,J55,J49,J44,J38,J33,J27,J22,J16,J11)</f>
        <v>4470</v>
      </c>
      <c r="L76" s="27">
        <f>J76/D76</f>
        <v>0.51934471941443017</v>
      </c>
    </row>
    <row r="77" spans="1:12">
      <c r="B77" t="s">
        <v>755</v>
      </c>
      <c r="C77" s="73">
        <f>SUM(C72,C67,C61,C56,C50,C45,C39,C34,C28,C23,C17,C12)</f>
        <v>0</v>
      </c>
      <c r="D77" s="73">
        <f>SUM(D72,D67,D61,D56,D50,D45,D39,D34,D28,D23,D17,D12)</f>
        <v>1037</v>
      </c>
      <c r="E77" s="73">
        <f>SUM(E72,E67,E61,E56,E50,E45,E39,E34,E28,E23,E17,E12)</f>
        <v>111</v>
      </c>
      <c r="F77" s="73">
        <f>SUM(F72,F67,F61,F56,F50,F45,F39,F34,F28,F23,F17,F12)</f>
        <v>225</v>
      </c>
      <c r="G77" s="73">
        <f>SUM(G72,G67,G61,G56,G50,G45,G39,G34,G28,G23,G17,G12)</f>
        <v>131</v>
      </c>
      <c r="H77" s="73">
        <f>SUM(H72,H67,H61,H56,H50,H45,H39,H34,H28,H23,H17,H12)</f>
        <v>21</v>
      </c>
      <c r="I77" s="73">
        <f>SUM(I72,I67,I61,I56,I50,I45,I39,I34,I28,I23,I17,I12)</f>
        <v>26</v>
      </c>
      <c r="J77" s="73">
        <f>SUM(J72,J67,J61,J56,J50,J45,J39,J34,J28,J23,J17,J12)</f>
        <v>514</v>
      </c>
      <c r="L77" s="27">
        <f>J77/D77</f>
        <v>0.49566055930568947</v>
      </c>
    </row>
    <row r="78" spans="1:12">
      <c r="B78" t="s">
        <v>38</v>
      </c>
      <c r="C78" s="73">
        <f>SUM(C73,C68,C62,C57,C51,C46,C40,C35,C29,C24,C18,C13)</f>
        <v>144901</v>
      </c>
      <c r="D78" s="73">
        <f>SUM(D73,D68,D62,D57,D51,D46,D40,D35,D29,D24,D18,D13)</f>
        <v>200298</v>
      </c>
      <c r="E78" s="73">
        <f>SUM(E73,E68,E62,E57,E51,E46,E40,E35,E29,E24,E18,E13)</f>
        <v>29511</v>
      </c>
      <c r="F78" s="73">
        <f>SUM(F73,F68,F62,F57,F51,F46,F40,F35,F29,F24,F18,F13)</f>
        <v>42623</v>
      </c>
      <c r="G78" s="73">
        <f>SUM(G73,G68,G62,G57,G51,G46,G40,G35,G29,G24,G18,G13)</f>
        <v>20968</v>
      </c>
      <c r="H78" s="73">
        <f>SUM(H73,H68,H62,H57,H51,H46,H40,H35,H29,H24,H18,H13)</f>
        <v>5234</v>
      </c>
      <c r="I78" s="73">
        <f>SUM(I73,I68,I62,I57,I51,I46,I40,I35,I29,I24,I18,I13)</f>
        <v>2521</v>
      </c>
      <c r="J78" s="73">
        <f>SUM(J73,J68,J62,J57,J51,J46,J40,J35,J29,J24,J18,J13)</f>
        <v>100857</v>
      </c>
      <c r="L78" s="27">
        <f>J78/D78</f>
        <v>0.50353473324746123</v>
      </c>
    </row>
    <row r="79" spans="1:12">
      <c r="D79">
        <f>D78/C78</f>
        <v>1.3823093008329825</v>
      </c>
      <c r="E79" s="73"/>
      <c r="F79" s="73"/>
      <c r="J79" s="73"/>
      <c r="K79" s="27"/>
    </row>
    <row r="80" spans="1:12">
      <c r="D80" s="73"/>
      <c r="E80" s="73"/>
      <c r="F80" s="73"/>
      <c r="J80" s="73"/>
      <c r="K80" s="27"/>
    </row>
    <row r="81" spans="3:11">
      <c r="D81" s="73"/>
      <c r="K81" s="27"/>
    </row>
    <row r="82" spans="3:11">
      <c r="K82" s="27"/>
    </row>
    <row r="83" spans="3:11">
      <c r="C83" s="73"/>
      <c r="D83" s="73"/>
      <c r="E83" s="73"/>
      <c r="F83" s="73"/>
      <c r="G83" s="73"/>
      <c r="J83" s="73"/>
      <c r="K83" s="27"/>
    </row>
    <row r="85" spans="3:11">
      <c r="K85" s="27"/>
    </row>
    <row r="86" spans="3:11">
      <c r="K86" s="27"/>
    </row>
    <row r="87" spans="3:11">
      <c r="K87" s="27"/>
    </row>
    <row r="88" spans="3:11">
      <c r="K88" s="27"/>
    </row>
    <row r="89" spans="3:11">
      <c r="K89" s="27"/>
    </row>
    <row r="90" spans="3:11">
      <c r="D90" s="73"/>
      <c r="E90" s="73"/>
      <c r="F90" s="73"/>
      <c r="J90" s="73"/>
      <c r="K90" s="27"/>
    </row>
    <row r="91" spans="3:11">
      <c r="D91" s="73"/>
      <c r="E91" s="73"/>
      <c r="F91" s="73"/>
      <c r="J91" s="73"/>
      <c r="K91" s="27"/>
    </row>
    <row r="92" spans="3:11">
      <c r="D92" s="73"/>
      <c r="K92" s="27"/>
    </row>
    <row r="93" spans="3:11">
      <c r="K93" s="27"/>
    </row>
    <row r="94" spans="3:11">
      <c r="C94" s="73"/>
      <c r="D94" s="73"/>
      <c r="E94" s="73"/>
      <c r="F94" s="73"/>
      <c r="G94" s="73"/>
      <c r="J94" s="73"/>
      <c r="K94" s="27"/>
    </row>
    <row r="96" spans="3:11">
      <c r="K96" s="27"/>
    </row>
    <row r="97" spans="3:11">
      <c r="K97" s="27"/>
    </row>
    <row r="98" spans="3:11">
      <c r="K98" s="27"/>
    </row>
    <row r="99" spans="3:11">
      <c r="K99" s="27"/>
    </row>
    <row r="100" spans="3:11">
      <c r="C100" s="73"/>
      <c r="D100" s="73"/>
      <c r="K100" s="27"/>
    </row>
    <row r="101" spans="3:11">
      <c r="D101" s="73"/>
      <c r="E101" s="73"/>
      <c r="F101" s="73"/>
      <c r="J101" s="73"/>
      <c r="K101" s="27"/>
    </row>
    <row r="102" spans="3:11">
      <c r="D102" s="73"/>
      <c r="E102" s="73"/>
      <c r="F102" s="73"/>
      <c r="J102" s="73"/>
      <c r="K102" s="27"/>
    </row>
    <row r="103" spans="3:11">
      <c r="D103" s="73"/>
      <c r="K103" s="27"/>
    </row>
    <row r="104" spans="3:11">
      <c r="K104" s="27"/>
    </row>
    <row r="105" spans="3:11">
      <c r="C105" s="73"/>
      <c r="D105" s="73"/>
      <c r="E105" s="73"/>
      <c r="F105" s="73"/>
      <c r="J105" s="73"/>
      <c r="K105" s="27"/>
    </row>
    <row r="107" spans="3:11">
      <c r="K107" s="27"/>
    </row>
    <row r="108" spans="3:11">
      <c r="K108" s="27"/>
    </row>
    <row r="109" spans="3:11">
      <c r="K109" s="27"/>
    </row>
    <row r="110" spans="3:11">
      <c r="K110" s="27"/>
    </row>
    <row r="111" spans="3:11">
      <c r="C111" s="73"/>
      <c r="D111" s="73"/>
      <c r="K111" s="27"/>
    </row>
    <row r="112" spans="3:11">
      <c r="D112" s="73"/>
      <c r="E112" s="73"/>
      <c r="J112" s="73"/>
      <c r="K112" s="27"/>
    </row>
    <row r="113" spans="3:11">
      <c r="D113" s="73"/>
      <c r="E113" s="73"/>
      <c r="J113" s="73"/>
      <c r="K113" s="27"/>
    </row>
    <row r="114" spans="3:11">
      <c r="D114" s="73"/>
      <c r="K114" s="27"/>
    </row>
    <row r="115" spans="3:11">
      <c r="K115" s="27"/>
    </row>
    <row r="116" spans="3:11">
      <c r="C116" s="73"/>
      <c r="D116" s="73"/>
      <c r="E116" s="73"/>
      <c r="J116" s="73"/>
      <c r="K116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2023-09-13T09:27:52Z</dcterms:created>
  <dcterms:modified xsi:type="dcterms:W3CDTF">2023-11-23T01:22:42Z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893f0bd0-979c-4d5b-a2c9-1c9363dae3fc</vt:lpwstr>
  </property>
</Properties>
</file>