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legislature-my.sharepoint.com/personal/william_brownsberger_masenate_gov/Documents/Heat Pumps/"/>
    </mc:Choice>
  </mc:AlternateContent>
  <xr:revisionPtr revIDLastSave="0" documentId="8_{F553D431-6DAE-4E5D-8C87-3D7C4DAEA7E4}" xr6:coauthVersionLast="47" xr6:coauthVersionMax="47" xr10:uidLastSave="{00000000-0000-0000-0000-000000000000}"/>
  <bookViews>
    <workbookView xWindow="3045" yWindow="975" windowWidth="48870" windowHeight="20205" tabRatio="836" firstSheet="13" activeTab="10" xr2:uid="{899C6616-B491-4AEF-BC39-58925AADAE0F}"/>
  </bookViews>
  <sheets>
    <sheet name="Key Tables" sheetId="10" r:id="rId1"/>
    <sheet name="Modeled Efficiency" sheetId="17" r:id="rId2"/>
    <sheet name="Oil Heat at $128SCC" sheetId="18" r:id="rId3"/>
    <sheet name="Oil heat at $393 SCC" sheetId="19" r:id="rId4"/>
    <sheet name="Gas Heat at 393 and 128" sheetId="20" r:id="rId5"/>
    <sheet name="Gas Heat at 393 and 128 midstrm" sheetId="21" r:id="rId6"/>
    <sheet name="Combined BCR" sheetId="22" r:id="rId7"/>
    <sheet name="Test Runs for BEOpt" sheetId="11" r:id="rId8"/>
    <sheet name="Leak Assumption Analysis" sheetId="12" r:id="rId9"/>
    <sheet name="SCC Assumptions" sheetId="3" r:id="rId10"/>
    <sheet name="Rev'd. Electrification Electric" sheetId="5" r:id="rId11"/>
    <sheet name="Heat Pump REsults" sheetId="13" r:id="rId12"/>
    <sheet name="Variabiliity" sheetId="14" r:id="rId13"/>
    <sheet name="Gas leaks add on" sheetId="15" r:id="rId14"/>
    <sheet name="COPIED FROM ARTICLE CITED" sheetId="16" r:id="rId15"/>
    <sheet name="Sensitivity" sheetId="9" r:id="rId16"/>
  </sheets>
  <externalReferences>
    <externalReference r:id="rId17"/>
  </externalReferences>
  <definedNames>
    <definedName name="_xlnm._FilterDatabase" localSheetId="2" hidden="1">'Oil Heat at $128SCC'!$A$3:$GN$174</definedName>
    <definedName name="_xlnm._FilterDatabase" localSheetId="3" hidden="1">'Oil heat at $393 SCC'!$A$1:$GP$7</definedName>
    <definedName name="BTU_per_KWH">'SCC Assumptions'!$C$33</definedName>
    <definedName name="CentralHPSavings">'SCC Assumptions'!$C$26</definedName>
    <definedName name="CIElecRate">'SCC Assumptions'!$C$6</definedName>
    <definedName name="CIGasRate">'SCC Assumptions'!$C$9</definedName>
    <definedName name="Counterfactual">[1]Dashboard!$D$5</definedName>
    <definedName name="DMSHPSavings">'SCC Assumptions'!$C$27</definedName>
    <definedName name="DOER_lifetime_carbon_emissions_factor">'SCC Assumptions'!$C$30</definedName>
    <definedName name="DollarType">[1]Dashboard!$D$6</definedName>
    <definedName name="DPU_SCC_128">'SCC Assumptions'!$C$32</definedName>
    <definedName name="ElectricEmissions">'SCC Assumptions'!$C$19</definedName>
    <definedName name="GasolineEmissions">'SCC Assumptions'!$C$23</definedName>
    <definedName name="GasolineMMBTU">'SCC Assumptions'!$C$17</definedName>
    <definedName name="GasolinePrice">'SCC Assumptions'!$C$13</definedName>
    <definedName name="IEGasRate">'SCC Assumptions'!$C$8</definedName>
    <definedName name="Inflation">[1]Dashboard!$D$13</definedName>
    <definedName name="ISO_Emissions_Factor">'SCC Assumptions'!$C$35</definedName>
    <definedName name="NatGasEmissions">'SCC Assumptions'!$C$22</definedName>
    <definedName name="Oil_Burner_Efficiency">'SCC Assumptions'!$C$31</definedName>
    <definedName name="OilEmissions">'SCC Assumptions'!$C$20</definedName>
    <definedName name="OilMMBTu">'SCC Assumptions'!$C$15</definedName>
    <definedName name="OilPrice">'SCC Assumptions'!$C$11</definedName>
    <definedName name="PropaneEmissions">'SCC Assumptions'!$C$21</definedName>
    <definedName name="PropaneMMBTU">'SCC Assumptions'!$C$16</definedName>
    <definedName name="PropanePrice">'SCC Assumptions'!$C$12</definedName>
    <definedName name="ResElecRate">'SCC Assumptions'!$C$4</definedName>
    <definedName name="ResGasRate">'SCC Assumptions'!$C$7</definedName>
    <definedName name="ResIERate">'SCC Assumptions'!$C$5</definedName>
    <definedName name="State">[1]Dashboard!$D$4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19" i="15" l="1"/>
  <c r="O9" i="22"/>
  <c r="O8" i="22"/>
  <c r="O7" i="22"/>
  <c r="O6" i="22"/>
  <c r="O5" i="22"/>
  <c r="O4" i="22"/>
  <c r="O3" i="22"/>
  <c r="O2" i="22"/>
  <c r="A32" i="15"/>
  <c r="G9" i="22"/>
  <c r="G8" i="22"/>
  <c r="H8" i="22" s="1"/>
  <c r="L8" i="22" s="1"/>
  <c r="G7" i="22"/>
  <c r="H7" i="22" s="1"/>
  <c r="L7" i="22" s="1"/>
  <c r="G6" i="22"/>
  <c r="G5" i="22"/>
  <c r="G4" i="22"/>
  <c r="G3" i="22"/>
  <c r="G2" i="22"/>
  <c r="U7" i="21"/>
  <c r="U6" i="21"/>
  <c r="U5" i="21"/>
  <c r="U4" i="21"/>
  <c r="R7" i="21"/>
  <c r="R6" i="21"/>
  <c r="R5" i="21"/>
  <c r="R4" i="21"/>
  <c r="Q7" i="21"/>
  <c r="Q6" i="21"/>
  <c r="Q5" i="21"/>
  <c r="Q4" i="21"/>
  <c r="Q3" i="21"/>
  <c r="Q2" i="21"/>
  <c r="T7" i="21"/>
  <c r="T6" i="21"/>
  <c r="T5" i="21"/>
  <c r="T3" i="21"/>
  <c r="T2" i="21"/>
  <c r="T4" i="21"/>
  <c r="GN13" i="18"/>
  <c r="GN12" i="18"/>
  <c r="GN11" i="18"/>
  <c r="GN10" i="18"/>
  <c r="GN9" i="18"/>
  <c r="GN8" i="18"/>
  <c r="GM13" i="18"/>
  <c r="GM12" i="18"/>
  <c r="GM11" i="18"/>
  <c r="GM10" i="18"/>
  <c r="GM9" i="18"/>
  <c r="GO9" i="18" s="1"/>
  <c r="GM8" i="18"/>
  <c r="GO8" i="18" s="1"/>
  <c r="R57" i="15"/>
  <c r="R56" i="15"/>
  <c r="R49" i="15"/>
  <c r="R55" i="15"/>
  <c r="S22" i="15"/>
  <c r="R47" i="15"/>
  <c r="R48" i="15" s="1"/>
  <c r="A29" i="15" s="1"/>
  <c r="A33" i="15" s="1"/>
  <c r="R41" i="15"/>
  <c r="R40" i="15"/>
  <c r="R39" i="15"/>
  <c r="R38" i="15"/>
  <c r="R37" i="15"/>
  <c r="S21" i="15"/>
  <c r="W4" i="15"/>
  <c r="S19" i="15"/>
  <c r="S13" i="15"/>
  <c r="S14" i="15" s="1"/>
  <c r="S7" i="15"/>
  <c r="S8" i="15" s="1"/>
  <c r="S10" i="15"/>
  <c r="S12" i="15" s="1"/>
  <c r="S16" i="15" s="1"/>
  <c r="L2" i="15"/>
  <c r="A6" i="15"/>
  <c r="A4" i="15"/>
  <c r="W36" i="14"/>
  <c r="T36" i="14"/>
  <c r="R36" i="14"/>
  <c r="P36" i="14"/>
  <c r="U36" i="14"/>
  <c r="S36" i="14"/>
  <c r="Q36" i="14"/>
  <c r="O36" i="14"/>
  <c r="W35" i="14"/>
  <c r="W34" i="14"/>
  <c r="W33" i="14"/>
  <c r="W32" i="14"/>
  <c r="W31" i="14"/>
  <c r="W30" i="14"/>
  <c r="W29" i="14"/>
  <c r="W28" i="14"/>
  <c r="W27" i="14"/>
  <c r="W26" i="14"/>
  <c r="W25" i="14"/>
  <c r="W24" i="14"/>
  <c r="W23" i="14"/>
  <c r="W22" i="14"/>
  <c r="W21" i="14"/>
  <c r="W20" i="14"/>
  <c r="W19" i="14"/>
  <c r="W18" i="14"/>
  <c r="W17" i="14"/>
  <c r="W16" i="14"/>
  <c r="W15" i="14"/>
  <c r="W14" i="14"/>
  <c r="W13" i="14"/>
  <c r="W12" i="14"/>
  <c r="W11" i="14"/>
  <c r="W10" i="14"/>
  <c r="V35" i="14"/>
  <c r="U35" i="14"/>
  <c r="O35" i="14"/>
  <c r="N8" i="14"/>
  <c r="P34" i="14" s="1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S35" i="14"/>
  <c r="T33" i="14"/>
  <c r="T32" i="14"/>
  <c r="T31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R34" i="14"/>
  <c r="R33" i="14"/>
  <c r="R32" i="14"/>
  <c r="R31" i="14"/>
  <c r="R30" i="14"/>
  <c r="R29" i="14"/>
  <c r="R28" i="14"/>
  <c r="R27" i="14"/>
  <c r="R26" i="14"/>
  <c r="R25" i="14"/>
  <c r="R24" i="14"/>
  <c r="R23" i="14"/>
  <c r="R22" i="14"/>
  <c r="R21" i="14"/>
  <c r="R20" i="14"/>
  <c r="R19" i="14"/>
  <c r="R18" i="14"/>
  <c r="R17" i="14"/>
  <c r="R35" i="14" s="1"/>
  <c r="R16" i="14"/>
  <c r="R15" i="14"/>
  <c r="R14" i="14"/>
  <c r="R13" i="14"/>
  <c r="R12" i="14"/>
  <c r="R11" i="14"/>
  <c r="R10" i="14"/>
  <c r="Q35" i="14"/>
  <c r="J21" i="14"/>
  <c r="J17" i="14"/>
  <c r="C1" i="14"/>
  <c r="B44" i="12"/>
  <c r="B43" i="12"/>
  <c r="B40" i="12"/>
  <c r="B39" i="12"/>
  <c r="J3" i="12"/>
  <c r="I3" i="12"/>
  <c r="F7" i="12"/>
  <c r="E7" i="12"/>
  <c r="E6" i="12"/>
  <c r="D7" i="12"/>
  <c r="F6" i="12"/>
  <c r="B30" i="12"/>
  <c r="C5" i="12"/>
  <c r="D5" i="12" s="1"/>
  <c r="D6" i="12" s="1"/>
  <c r="H5" i="22" l="1"/>
  <c r="L5" i="22" s="1"/>
  <c r="I8" i="22"/>
  <c r="J7" i="22"/>
  <c r="J8" i="22"/>
  <c r="H2" i="22"/>
  <c r="L2" i="22" s="1"/>
  <c r="I5" i="22"/>
  <c r="K2" i="22"/>
  <c r="M2" i="22" s="1"/>
  <c r="N2" i="22" s="1"/>
  <c r="K5" i="22"/>
  <c r="M5" i="22" s="1"/>
  <c r="N5" i="22" s="1"/>
  <c r="K8" i="22"/>
  <c r="M8" i="22" s="1"/>
  <c r="N8" i="22" s="1"/>
  <c r="H4" i="22"/>
  <c r="L4" i="22" s="1"/>
  <c r="K7" i="22"/>
  <c r="M7" i="22" s="1"/>
  <c r="N7" i="22" s="1"/>
  <c r="J4" i="22"/>
  <c r="H9" i="22"/>
  <c r="L9" i="22" s="1"/>
  <c r="I7" i="22"/>
  <c r="H6" i="22"/>
  <c r="L6" i="22" s="1"/>
  <c r="I3" i="22"/>
  <c r="H3" i="22"/>
  <c r="L3" i="22" s="1"/>
  <c r="GP10" i="18"/>
  <c r="GO10" i="18"/>
  <c r="GP11" i="18"/>
  <c r="GO11" i="18"/>
  <c r="GP12" i="18"/>
  <c r="GO12" i="18"/>
  <c r="GP13" i="18"/>
  <c r="GO13" i="18"/>
  <c r="A35" i="15"/>
  <c r="A34" i="15"/>
  <c r="R51" i="15"/>
  <c r="R50" i="15"/>
  <c r="R52" i="15" s="1"/>
  <c r="A7" i="15"/>
  <c r="A5" i="15"/>
  <c r="P30" i="14"/>
  <c r="P31" i="14"/>
  <c r="T10" i="14"/>
  <c r="T35" i="14" s="1"/>
  <c r="T34" i="14"/>
  <c r="P32" i="14"/>
  <c r="P10" i="14"/>
  <c r="P35" i="14" s="1"/>
  <c r="P33" i="14"/>
  <c r="G24" i="11"/>
  <c r="E24" i="11"/>
  <c r="D24" i="11"/>
  <c r="D23" i="11"/>
  <c r="F23" i="11" s="1"/>
  <c r="E16" i="11"/>
  <c r="D16" i="11"/>
  <c r="F16" i="11" s="1"/>
  <c r="E15" i="11"/>
  <c r="D15" i="11"/>
  <c r="F15" i="11" s="1"/>
  <c r="E14" i="11"/>
  <c r="B14" i="11"/>
  <c r="D14" i="11" s="1"/>
  <c r="D13" i="11"/>
  <c r="F13" i="11" s="1"/>
  <c r="D12" i="11"/>
  <c r="F12" i="11" s="1"/>
  <c r="G16" i="11" s="1"/>
  <c r="D11" i="11"/>
  <c r="F11" i="11" s="1"/>
  <c r="G15" i="11" s="1"/>
  <c r="D10" i="11"/>
  <c r="F10" i="11" s="1"/>
  <c r="G14" i="11" s="1"/>
  <c r="E6" i="11"/>
  <c r="D6" i="11"/>
  <c r="F6" i="11" s="1"/>
  <c r="D5" i="11"/>
  <c r="F5" i="11" s="1"/>
  <c r="D4" i="11"/>
  <c r="F4" i="11" s="1"/>
  <c r="D3" i="11"/>
  <c r="F3" i="11" s="1"/>
  <c r="D2" i="11"/>
  <c r="F2" i="11" s="1"/>
  <c r="G75" i="10"/>
  <c r="G74" i="10"/>
  <c r="G73" i="10"/>
  <c r="G72" i="10"/>
  <c r="F72" i="10"/>
  <c r="F74" i="10"/>
  <c r="F73" i="10"/>
  <c r="F65" i="10"/>
  <c r="B74" i="10"/>
  <c r="B73" i="10"/>
  <c r="B72" i="10"/>
  <c r="E74" i="10"/>
  <c r="E73" i="10"/>
  <c r="E72" i="10"/>
  <c r="B63" i="10"/>
  <c r="B62" i="10"/>
  <c r="B40" i="10"/>
  <c r="E54" i="10"/>
  <c r="E57" i="10" s="1"/>
  <c r="E66" i="10" s="1"/>
  <c r="E53" i="10"/>
  <c r="E56" i="10" s="1"/>
  <c r="E65" i="10" s="1"/>
  <c r="B54" i="10"/>
  <c r="B57" i="10" s="1"/>
  <c r="B66" i="10" s="1"/>
  <c r="B53" i="10"/>
  <c r="B56" i="10" s="1"/>
  <c r="B65" i="10" s="1"/>
  <c r="E44" i="10"/>
  <c r="E48" i="10" s="1"/>
  <c r="E43" i="10"/>
  <c r="E47" i="10" s="1"/>
  <c r="B44" i="10"/>
  <c r="B48" i="10" s="1"/>
  <c r="E37" i="10"/>
  <c r="E42" i="10" s="1"/>
  <c r="E46" i="10" s="1"/>
  <c r="B38" i="10"/>
  <c r="B43" i="10" s="1"/>
  <c r="B47" i="10" s="1"/>
  <c r="B37" i="10"/>
  <c r="B42" i="10" s="1"/>
  <c r="B46" i="10" s="1"/>
  <c r="D33" i="10"/>
  <c r="E33" i="10"/>
  <c r="D32" i="10"/>
  <c r="E32" i="10" s="1"/>
  <c r="F12" i="10"/>
  <c r="E30" i="10"/>
  <c r="E18" i="10"/>
  <c r="E17" i="10"/>
  <c r="E16" i="10"/>
  <c r="E15" i="10"/>
  <c r="E14" i="10"/>
  <c r="E13" i="10"/>
  <c r="D29" i="10"/>
  <c r="E29" i="10" s="1"/>
  <c r="D28" i="10"/>
  <c r="E28" i="10" s="1"/>
  <c r="D21" i="10"/>
  <c r="E21" i="10" s="1"/>
  <c r="D19" i="10"/>
  <c r="D20" i="10"/>
  <c r="E20" i="10" s="1"/>
  <c r="D7" i="10"/>
  <c r="D6" i="10"/>
  <c r="D5" i="10"/>
  <c r="D4" i="10"/>
  <c r="D3" i="10"/>
  <c r="Y4" i="5"/>
  <c r="Y3" i="5"/>
  <c r="Y2" i="5"/>
  <c r="Z7" i="5"/>
  <c r="S5" i="5"/>
  <c r="S4" i="5"/>
  <c r="S3" i="5"/>
  <c r="S2" i="5"/>
  <c r="E8" i="9"/>
  <c r="J9" i="22" l="1"/>
  <c r="J5" i="22"/>
  <c r="K9" i="22"/>
  <c r="M9" i="22" s="1"/>
  <c r="N9" i="22" s="1"/>
  <c r="I9" i="22"/>
  <c r="K4" i="22"/>
  <c r="M4" i="22" s="1"/>
  <c r="N4" i="22" s="1"/>
  <c r="J6" i="22"/>
  <c r="I4" i="22"/>
  <c r="J2" i="22"/>
  <c r="I6" i="22"/>
  <c r="K6" i="22"/>
  <c r="M6" i="22" s="1"/>
  <c r="N6" i="22" s="1"/>
  <c r="K3" i="22"/>
  <c r="M3" i="22" s="1"/>
  <c r="N3" i="22" s="1"/>
  <c r="J3" i="22"/>
  <c r="I2" i="22"/>
  <c r="F14" i="11"/>
  <c r="A11" i="15"/>
  <c r="A12" i="15" s="1"/>
  <c r="A13" i="15"/>
  <c r="A14" i="15"/>
  <c r="A15" i="15" s="1"/>
  <c r="A8" i="15"/>
  <c r="F24" i="11"/>
  <c r="G6" i="11"/>
  <c r="F66" i="10"/>
  <c r="G66" i="10" s="1"/>
  <c r="G65" i="10"/>
  <c r="F57" i="10"/>
  <c r="G57" i="10" s="1"/>
  <c r="F56" i="10"/>
  <c r="G56" i="10" s="1"/>
  <c r="F40" i="10"/>
  <c r="G40" i="10" s="1"/>
  <c r="F33" i="10"/>
  <c r="G33" i="10" s="1"/>
  <c r="F32" i="10"/>
  <c r="G32" i="10" s="1"/>
  <c r="F30" i="10"/>
  <c r="F29" i="10"/>
  <c r="G29" i="10" s="1"/>
  <c r="F28" i="10"/>
  <c r="G28" i="10" s="1"/>
  <c r="F21" i="10"/>
  <c r="F20" i="10"/>
  <c r="G20" i="10" s="1"/>
  <c r="F27" i="10"/>
  <c r="F26" i="10"/>
  <c r="F25" i="10"/>
  <c r="F24" i="10"/>
  <c r="F23" i="10"/>
  <c r="F22" i="10"/>
  <c r="F18" i="10"/>
  <c r="F17" i="10"/>
  <c r="F16" i="10"/>
  <c r="F15" i="10"/>
  <c r="F14" i="10"/>
  <c r="F13" i="10"/>
  <c r="J26" i="5"/>
  <c r="R5" i="5" l="1"/>
  <c r="M5" i="5"/>
  <c r="G5" i="5"/>
  <c r="R4" i="5"/>
  <c r="M4" i="5"/>
  <c r="G4" i="5"/>
  <c r="R3" i="5"/>
  <c r="M3" i="5"/>
  <c r="G3" i="5"/>
  <c r="R2" i="5"/>
  <c r="M2" i="5"/>
  <c r="G2" i="5"/>
  <c r="W2" i="5" s="1"/>
  <c r="X2" i="5" s="1"/>
  <c r="T3" i="5" l="1"/>
  <c r="W3" i="5"/>
  <c r="X3" i="5" s="1"/>
  <c r="T4" i="5"/>
  <c r="W4" i="5"/>
  <c r="X4" i="5" s="1"/>
  <c r="T5" i="5"/>
  <c r="W5" i="5"/>
  <c r="X5" i="5" s="1"/>
  <c r="Z2" i="5"/>
  <c r="T2" i="5"/>
  <c r="P2" i="5"/>
  <c r="P3" i="5"/>
  <c r="P4" i="5"/>
  <c r="P5" i="5"/>
  <c r="Z3" i="5"/>
  <c r="AA3" i="5" s="1"/>
  <c r="AB3" i="5" s="1"/>
  <c r="Z4" i="5"/>
  <c r="AA4" i="5" s="1"/>
  <c r="AB4" i="5" s="1"/>
  <c r="Z5" i="5"/>
  <c r="AA5" i="5" s="1"/>
  <c r="AB5" i="5" s="1"/>
  <c r="AA2" i="5"/>
  <c r="AB2" i="5" s="1"/>
  <c r="U4" i="5"/>
  <c r="V4" i="5" s="1"/>
  <c r="U2" i="5"/>
  <c r="V2" i="5" s="1"/>
  <c r="U3" i="5"/>
  <c r="V3" i="5" s="1"/>
  <c r="U5" i="5"/>
  <c r="V5" i="5" s="1"/>
  <c r="N2" i="5"/>
  <c r="N3" i="5"/>
  <c r="N4" i="5"/>
  <c r="N5" i="5"/>
  <c r="O4" i="5" l="1"/>
  <c r="O5" i="5"/>
  <c r="O2" i="5"/>
  <c r="O3" i="5"/>
  <c r="C23" i="3"/>
</calcChain>
</file>

<file path=xl/sharedStrings.xml><?xml version="1.0" encoding="utf-8"?>
<sst xmlns="http://schemas.openxmlformats.org/spreadsheetml/2006/main" count="18947" uniqueCount="1146">
  <si>
    <t>Table 2-16  Square footage Values</t>
  </si>
  <si>
    <t>Table 2-21 Tonnage Values from Survey</t>
  </si>
  <si>
    <t>Table 2-21 Tonnage Values Scaled to 2400 Sq Ft</t>
  </si>
  <si>
    <t>MSHP Full Displacement with Electric Heating Baseline</t>
  </si>
  <si>
    <t>Mini-Split HP Full Displacement with Fuel-Fired Heating Baseline</t>
  </si>
  <si>
    <t>Central HP Full Displacement with Delivered Fuel-Fired Heating Baseline</t>
  </si>
  <si>
    <t>Central HP Partial Displacement with Delivered Fuel-Fired Heating Baseline</t>
  </si>
  <si>
    <t>Mini-Split HP Partial Displacement with Fuel-Fired Heating Baseline</t>
  </si>
  <si>
    <t>Note: Calibrated two models -- baseline as fuel fired, baseline as electric resistance</t>
  </si>
  <si>
    <t>Table 2-22 Efficiency Values</t>
  </si>
  <si>
    <t>Table 4-3 Baseline Building End Use Consumption, Normal Year</t>
  </si>
  <si>
    <t>Implied BTU Heating Load</t>
  </si>
  <si>
    <t>Reverse Computed Efficiency from implied  heating load for fuel:</t>
  </si>
  <si>
    <t>Implied Operating HSPF for Heat Pumps</t>
  </si>
  <si>
    <t>kwh heat</t>
  </si>
  <si>
    <t>mmbtu fossil</t>
  </si>
  <si>
    <t>Eff</t>
  </si>
  <si>
    <t>MMBTU</t>
  </si>
  <si>
    <t>n/a</t>
  </si>
  <si>
    <t>Existing Gas Furnace [not in table 4-3, assume same as propane]</t>
  </si>
  <si>
    <t>Existing-Propane Furnace</t>
  </si>
  <si>
    <t xml:space="preserve">Existing-Oil Furnace </t>
  </si>
  <si>
    <t xml:space="preserve">Existing-Gas Boiler </t>
  </si>
  <si>
    <t>Existing-Propane Boiler -- seems like error likely that efficiency is underestimated</t>
  </si>
  <si>
    <t>Existing-Oil Boiler</t>
  </si>
  <si>
    <t>Existing-Central HP 7.1 [ not in table 4-3 -- no assumption ]</t>
  </si>
  <si>
    <t>Existing Minisplit HP 10.7 [Has to be wrong?  No existing case used.</t>
  </si>
  <si>
    <t>n/a use kwh</t>
  </si>
  <si>
    <t>Existing Electric 3.41 [ not in table 4-3 as "existing" ] use different load model</t>
  </si>
  <si>
    <t xml:space="preserve">Market Baseline-Gas Furnace </t>
  </si>
  <si>
    <t xml:space="preserve">Market Baseline-Propane Furnace </t>
  </si>
  <si>
    <t xml:space="preserve">Market Baseline-Oil Furnace </t>
  </si>
  <si>
    <t>Market Baseline-Gas Boiler</t>
  </si>
  <si>
    <t>Market Baseline-Propane Boiler -- seems like error; mmbtu fossil overstated</t>
  </si>
  <si>
    <t xml:space="preserve">Market Baseline-Oil Boiler </t>
  </si>
  <si>
    <t>Market Baseline-Central HP 8.2 (not used in pre-retrofit baselines)</t>
  </si>
  <si>
    <t>Market Baseline-Mini-Split HP 8.2 (not used in pre-retrofit baselines)</t>
  </si>
  <si>
    <t>Electric Resistance [appears in table 4-3 without label</t>
  </si>
  <si>
    <t>Table 4-5 and 4-6: Post retrofit (should be program rebated unit, as opposed to market baseline )</t>
  </si>
  <si>
    <t>Full Displacement Post Retrofit Model End Use Consumption Central HP, Normal Year Table 4-4 (9.9)</t>
  </si>
  <si>
    <t>Full Displacement Post Retrofit Model End Use Consumption MSHP, Normal Year Table 4-5 (10.9) INCLUDES ELECTRIC BACKUP</t>
  </si>
  <si>
    <t>Blended Baseline for Central HP from Fuel Fired -- moving more heavily from furnace (likely ducted heat)</t>
  </si>
  <si>
    <t>Blended Baseline for MSHP from Fuel Fired -- moving more heavily from boiler (likely no ducts)</t>
  </si>
  <si>
    <t>Per Standard 2400 Sq Ft Single Family Home (modeled) Table 4-6</t>
  </si>
  <si>
    <t>Measure Savings for Central Ducted Fully displacing Oil  -- as diff roughly checks to table 4-6 EA19A2c272 (perf for kwh)</t>
  </si>
  <si>
    <t xml:space="preserve">Measure Savings for MSHP Fully displacing oil E19A2c273 -- as diff, checks to Table 4-6 for fuel, but not KWH </t>
  </si>
  <si>
    <t>Measure Savings for MSHP Fully displacing oil-- from Table 4-6 E19A2c273</t>
  </si>
  <si>
    <t>Backing out MSHP efficiency from fuel fired using baseline and Table 4-6 value</t>
  </si>
  <si>
    <t>Per Ton @4.5 Table 4-7</t>
  </si>
  <si>
    <t xml:space="preserve">Measure Savings for Central Ducted Fully displacing Oil  -- as diff per checks to table 4-7 EA19A2c272 </t>
  </si>
  <si>
    <t>Measure Savings for MSHP Fully displacing oil -- as diff, checks to Table 4-7 for fuel, but not KWH E19A2c273</t>
  </si>
  <si>
    <t>Measure Savings for MSHP Fully displacing oil -- from Table 4-6 E19A2c273 (Checks)</t>
  </si>
  <si>
    <t>Per SF Home, Table 4-8:  Scaled back to program Ton sizes -- x4.7 for Central; x 3.9 for MSPH</t>
  </si>
  <si>
    <t>Measure Savings for Central Ducted Fully displacing Oil  -- as diff roughly checks to table 4-6 EA19A2c272</t>
  </si>
  <si>
    <t>Measure Savings for MSHP Fully displacing oil -- as diff, checks to Table 4-8  for fuel, but not KWH E19A2c273</t>
  </si>
  <si>
    <t>Table A-8 :  Single Family Measures @ Per Ton amounts (market baseline heat pumps, as opposed to program rebated)</t>
  </si>
  <si>
    <t>EA19A2c272 Central Fully displacing oil</t>
  </si>
  <si>
    <t>E19A2c273 MSPH Fully Displacing Oil</t>
  </si>
  <si>
    <t>Table A-8 :  Single Family Measures @ Per Ton amounts scaled to 4.5 Ton as in SF Home</t>
  </si>
  <si>
    <t>Table A-8 :  Single Family POST RETROFIT -- measure scaled with base line added back for kwh</t>
  </si>
  <si>
    <t>Mid Stream Add back at measure scale</t>
  </si>
  <si>
    <t>Midstream - Central Heat Pump, No Integrated Controls</t>
  </si>
  <si>
    <t>Midstream - MSHP, No Integrated Controls</t>
  </si>
  <si>
    <t>Mid Stream Add back at 2400 Sq Ft scale</t>
  </si>
  <si>
    <t>Midstream - Central Heat Pump, No Integrated Controls (4.5/4.7)</t>
  </si>
  <si>
    <t>Midstream - MSHP, No Integrated Controls (4.5/3.9)</t>
  </si>
  <si>
    <t>Adjust market baseline pump kwh by Mid Stream Add back at 2400 Sq Ft scale</t>
  </si>
  <si>
    <t xml:space="preserve">Central </t>
  </si>
  <si>
    <t>MSHP</t>
  </si>
  <si>
    <t>Looking at Partials from Table 4-4, Central Heat Pump Switch over levels -- this is really  driven by the curve inflection, not absolute efficiency</t>
  </si>
  <si>
    <t>kwh</t>
  </si>
  <si>
    <t>fuel</t>
  </si>
  <si>
    <t>Ducted whole home system oil</t>
  </si>
  <si>
    <t>Year</t>
  </si>
  <si>
    <t>From Exhibit 5 as of April 1, 2022 in Eversource DPU 21-129</t>
  </si>
  <si>
    <t xml:space="preserve">BCR AT $128 (final filing) </t>
  </si>
  <si>
    <t>Costs</t>
  </si>
  <si>
    <t>Electric Energy Savings</t>
  </si>
  <si>
    <t>Electric Capacity Savings</t>
  </si>
  <si>
    <t>Natural Gas Savings (Therms)</t>
  </si>
  <si>
    <t>Natural Gas Savings (MMBTU)</t>
  </si>
  <si>
    <t>Oil Savings</t>
  </si>
  <si>
    <t>Propane Savings</t>
  </si>
  <si>
    <t>Wood Savings</t>
  </si>
  <si>
    <t>Motor Gasoline Savings</t>
  </si>
  <si>
    <t>Motor Diesel Savings</t>
  </si>
  <si>
    <t>Water Savings</t>
  </si>
  <si>
    <t>Non-Energy Avoided CO2e</t>
  </si>
  <si>
    <t>Total MMBTU Savings</t>
  </si>
  <si>
    <t>Ref</t>
  </si>
  <si>
    <t>Electric Energy Benefits</t>
  </si>
  <si>
    <t>Electric Energy DRIPE Benefits</t>
  </si>
  <si>
    <t>Electric Energy Environmental Compliance Benefits</t>
  </si>
  <si>
    <t>Sub-Total</t>
  </si>
  <si>
    <t>Electric Capacity Benefits</t>
  </si>
  <si>
    <t>Total</t>
  </si>
  <si>
    <t>Natural Gas Benefits</t>
  </si>
  <si>
    <t>Natural Gas DRIPE Benefits</t>
  </si>
  <si>
    <t>Natural Gas Environmental Compliance Benefits</t>
  </si>
  <si>
    <t>Sub Total</t>
  </si>
  <si>
    <t>Oil Benefits</t>
  </si>
  <si>
    <t>Oil DRIPE Benefits</t>
  </si>
  <si>
    <t>Oil Environmental Compliance Benefits</t>
  </si>
  <si>
    <t>Other Resource Benefits</t>
  </si>
  <si>
    <t>Non-Energy Impacts</t>
  </si>
  <si>
    <t>GHG Benefits</t>
  </si>
  <si>
    <t>TOTAL</t>
  </si>
  <si>
    <t>Greenhouse Gas Reductions</t>
  </si>
  <si>
    <t>BCR</t>
  </si>
  <si>
    <t>Sector</t>
  </si>
  <si>
    <t>Program</t>
  </si>
  <si>
    <t>Core Initiative</t>
  </si>
  <si>
    <t>Sub Offering</t>
  </si>
  <si>
    <t>eTRM Entry Code</t>
  </si>
  <si>
    <t>eTRM Entry Name</t>
  </si>
  <si>
    <t>End Use</t>
  </si>
  <si>
    <t>Measure</t>
  </si>
  <si>
    <t>BCR Measure ID</t>
  </si>
  <si>
    <t>Quantity</t>
  </si>
  <si>
    <t>Measure Life</t>
  </si>
  <si>
    <t>TRC (Total)</t>
  </si>
  <si>
    <t>Incentive (Total)</t>
  </si>
  <si>
    <t>Customer Cost (Total)</t>
  </si>
  <si>
    <t xml:space="preserve">Gross Annual MWh </t>
  </si>
  <si>
    <t xml:space="preserve">Adj Gross Annual MWh </t>
  </si>
  <si>
    <t xml:space="preserve">Adj Gross Lifetime MWh </t>
  </si>
  <si>
    <t xml:space="preserve">Net Annual MWh </t>
  </si>
  <si>
    <t>Net Lifetime MWh</t>
  </si>
  <si>
    <t>First Year MMBtu per MWh factor (MMBTU/MWh)</t>
  </si>
  <si>
    <t>Lifetime Average MMBtu per MWh factor (MMBTU/MWh)</t>
  </si>
  <si>
    <t>Adj Gross Annual Energy (MMBTU)</t>
  </si>
  <si>
    <t>Adj Gross Lifetime Energy (MMBTU)</t>
  </si>
  <si>
    <t>Net Annual Energy (MMBTU)</t>
  </si>
  <si>
    <t>Net Lifetime Energy (MMBTU)</t>
  </si>
  <si>
    <t>Summer Peak Energy MWh Net Lifetime</t>
  </si>
  <si>
    <t>Summer Off-Peak Energy MWh Net Lifetime</t>
  </si>
  <si>
    <t>Winter Peak Energy MWh Net Lifetime</t>
  </si>
  <si>
    <t>Winter Off-Peak Energy MWh Net Lifetime</t>
  </si>
  <si>
    <t>Net Annual MWh Excluding Electrification</t>
  </si>
  <si>
    <t>Net Lifetime MWh Excluding Electrification</t>
  </si>
  <si>
    <t>Max Net kW</t>
  </si>
  <si>
    <t>Annual Adj Gross  Summer kw</t>
  </si>
  <si>
    <t>Annual Net Summer kw</t>
  </si>
  <si>
    <t>Annual Adj Gross Winter kW</t>
  </si>
  <si>
    <t>Annual Net Winter kW</t>
  </si>
  <si>
    <t>Gross Annual  Gas Savings (Therms)</t>
  </si>
  <si>
    <t>Adj Gross Annual Gas Savings (Therms)</t>
  </si>
  <si>
    <t>Adj Gross Lifetime Gas Savings (Therms)</t>
  </si>
  <si>
    <t>Net Annual Gas Savings (Therms)</t>
  </si>
  <si>
    <t>Net Lifetime Gas Savings (Therms)</t>
  </si>
  <si>
    <t>Adj Gross Annual Gas Savings (MMBTU)</t>
  </si>
  <si>
    <t>Adj Gross Lifetime Gas Savings (MMBTU)</t>
  </si>
  <si>
    <t>Net Annual Gas Savings (MMBTU)</t>
  </si>
  <si>
    <t>Net Lifetime Gas Savings (MMBTU)</t>
  </si>
  <si>
    <t>Gross Annual Oil Savings (MMBTU)</t>
  </si>
  <si>
    <t>Adj Gross Annual Oil Savings (MMBTU)</t>
  </si>
  <si>
    <t>Adj Gross Lifetime Oil Savings (MMBTU)</t>
  </si>
  <si>
    <t>Net Annual Oil Savings (MMBTU)</t>
  </si>
  <si>
    <t>Net Lifetime Oil Savings (MMBTU)</t>
  </si>
  <si>
    <t>Gross Annual Propane Savings (MMBTU)</t>
  </si>
  <si>
    <t>Adj Gross Annual Propane Savings (MMBTU)</t>
  </si>
  <si>
    <t>Adj Gross Lifetime Propane Savings (MMBTU)</t>
  </si>
  <si>
    <t>Net Annual Propane Savings (MMBTU)</t>
  </si>
  <si>
    <t>Net Lifetime Propane Savings (MMBTU)</t>
  </si>
  <si>
    <t>Adj Gross Annual Wood Savings (MMBTU)</t>
  </si>
  <si>
    <t>Adj Gross Lifetime Wood Savings (MMBTU)</t>
  </si>
  <si>
    <t>Net Annual Wood Savings (MMBTU)</t>
  </si>
  <si>
    <t>Net Lifetime Wood Savings (MMBTU)</t>
  </si>
  <si>
    <t>Adj Gross Annual Motor Gasoline Savings (MMBTU)</t>
  </si>
  <si>
    <t>Adj Gross Lifetime Motor Gasoline Savings (MMBTU)</t>
  </si>
  <si>
    <t>Net Annual Motor Gasoline Savings (MMBTU)</t>
  </si>
  <si>
    <t>Net Lifetime Motor Gasoline Savings (MMBTU)</t>
  </si>
  <si>
    <t>Adj Gross Annual Motor Diesel Savings (MMBTU)</t>
  </si>
  <si>
    <t>Adj Gross Lifetime Motor Diesel Savings (MMBTU)</t>
  </si>
  <si>
    <t>Net Annual Motor Diesel Savings (MMBTU)</t>
  </si>
  <si>
    <t>Net Lifetime Motor Diesel Savings (MMBTU)</t>
  </si>
  <si>
    <t>Net Annual Water Savings (Gallons)</t>
  </si>
  <si>
    <t>Net Lifetime Water Savings (Gallons)</t>
  </si>
  <si>
    <t>Adj Gross Annual Non-Energy CO2e (Metric Tons)</t>
  </si>
  <si>
    <t>Adj Gross Lifetime Non-Energy CO2e (Metric Tons)</t>
  </si>
  <si>
    <t>Net Annual Non-Energy CO2e (Metric Tons)</t>
  </si>
  <si>
    <t>Net Lifetime Non-Energy CO2e (Metric Tons)</t>
  </si>
  <si>
    <t>Total Adj Gross Annual Savings (MMBTU)</t>
  </si>
  <si>
    <t>Total Adj Gross Lifetime Savings (MMBTU)</t>
  </si>
  <si>
    <t>Total Net Annual Savings (MMBTU)</t>
  </si>
  <si>
    <t>Total Net Lifetime Savings (MMBTU)</t>
  </si>
  <si>
    <t>Hourly Energy Column Reference</t>
  </si>
  <si>
    <t>Summer Peak Energy Benefits ($)</t>
  </si>
  <si>
    <t>Summer Off-Peak Energy Benefits ($)</t>
  </si>
  <si>
    <t>Winter Peak Energy Benefits ($)</t>
  </si>
  <si>
    <t>Winter Off-Peak Energy Benefits ($)</t>
  </si>
  <si>
    <t>Hourly Energy Benefits ($)</t>
  </si>
  <si>
    <t>Total Avoided Electric Benefits ($)</t>
  </si>
  <si>
    <t>Summer Peak Energy DRIPE Benefits ($)</t>
  </si>
  <si>
    <t>Summer Off-Peak Energy DRIPE Benefits ($)</t>
  </si>
  <si>
    <t>Winter Peak Energy DRIPE Benefits ($)</t>
  </si>
  <si>
    <t>Winter Off-Peak Energy DRIPE Benefits ($)</t>
  </si>
  <si>
    <t>Hourly Energy DRIPE Benefits ($)</t>
  </si>
  <si>
    <t>Energy Electric Cross DRIPE Benefits ($)</t>
  </si>
  <si>
    <t>Total Energy DRIPE Benefits ($)</t>
  </si>
  <si>
    <t>Summer Peak Electric Environmental Compliance Benefits ($)</t>
  </si>
  <si>
    <t>Summer Off-Peak Electric Environmental Compliance Benefits ($)</t>
  </si>
  <si>
    <t>Winter Peak Electric Environmental Compliance Benefits ($)</t>
  </si>
  <si>
    <t>Winter Off-Peak Electric Environmental Compliance Benefits ($)</t>
  </si>
  <si>
    <t>Hourly Electric Environmental Compliance Benefits ($)</t>
  </si>
  <si>
    <t>Total Electric Environmental Compliance Benefits ($)</t>
  </si>
  <si>
    <t>Total Electric Energy Benefits ($)</t>
  </si>
  <si>
    <t>Summer Generation, Cleared ($)</t>
  </si>
  <si>
    <t>Summer Generation, Uncleared ($)</t>
  </si>
  <si>
    <t>Total Summer Generation ($)</t>
  </si>
  <si>
    <t>Winter Generation ($)</t>
  </si>
  <si>
    <t>Electric Capacity DRIPE, Cleared ($)</t>
  </si>
  <si>
    <t>Electric Capacity DRIPE, Uncleared ($)</t>
  </si>
  <si>
    <t>Total Electric Capacity DRIPE ($)</t>
  </si>
  <si>
    <t>Reliability, Cleared ($)</t>
  </si>
  <si>
    <t>Reliability, Uncleared ($)</t>
  </si>
  <si>
    <t>Total Reliability ($)</t>
  </si>
  <si>
    <t>PTF ($)</t>
  </si>
  <si>
    <t>Local Transmission ($)</t>
  </si>
  <si>
    <t>Total Transmission ($)</t>
  </si>
  <si>
    <t>Distribution ($)</t>
  </si>
  <si>
    <t>Total Electric Capacity Benefits ($)</t>
  </si>
  <si>
    <t>Total Electric Benefits ($)</t>
  </si>
  <si>
    <t>NG - Res Non-Heating</t>
  </si>
  <si>
    <t>NG - Res Hot Water</t>
  </si>
  <si>
    <t>NG - Res Heating</t>
  </si>
  <si>
    <t>NG - Res All</t>
  </si>
  <si>
    <t>NG - C&amp;I Non-Heating</t>
  </si>
  <si>
    <t>NG - C&amp;I Heating</t>
  </si>
  <si>
    <t>NG - C&amp;I All</t>
  </si>
  <si>
    <t>Total Avoided Gas Benefits ($)</t>
  </si>
  <si>
    <t>Gas Supply DRIPE</t>
  </si>
  <si>
    <t>Res Non-Heating GECD</t>
  </si>
  <si>
    <t>Res Hot Water  GECD</t>
  </si>
  <si>
    <t>Res Heating  GECD</t>
  </si>
  <si>
    <t>Res All  GECD</t>
  </si>
  <si>
    <t>C&amp;I Non-Heating GECD</t>
  </si>
  <si>
    <t>C&amp;I Heating  GECD</t>
  </si>
  <si>
    <t>C&amp;I All  GECD</t>
  </si>
  <si>
    <t>Total Gas DRIPE</t>
  </si>
  <si>
    <t>Residential</t>
  </si>
  <si>
    <t>Commercial</t>
  </si>
  <si>
    <t>Total Gas Environmental Compliance</t>
  </si>
  <si>
    <t>Total Gas Resource Benefits</t>
  </si>
  <si>
    <t>Fuel Oil - Res Distillate</t>
  </si>
  <si>
    <t>Fuel Oil - Com Fuel Oil</t>
  </si>
  <si>
    <t>Fuel Oil - Industrial Oil</t>
  </si>
  <si>
    <t>Fuel Oil - Total</t>
  </si>
  <si>
    <t>Fuel Oil - DRIPE</t>
  </si>
  <si>
    <t>Fuel Oil Environmental Compliance - Residential Distillate</t>
  </si>
  <si>
    <t>Fuel Oil Environmental Compliance - Com Fuel Oil</t>
  </si>
  <si>
    <t>Fuel Oil Environmental Compliance - Industrial Oil</t>
  </si>
  <si>
    <t>Fuel Oil Environmental Compliance - Total</t>
  </si>
  <si>
    <t>Total Oil Resource Benefits</t>
  </si>
  <si>
    <t>Propane</t>
  </si>
  <si>
    <t>Propane Environmental Compliance Cost</t>
  </si>
  <si>
    <t>Total Propane</t>
  </si>
  <si>
    <t>Cord Wood</t>
  </si>
  <si>
    <t>Wood Pellets</t>
  </si>
  <si>
    <t>Total Wood</t>
  </si>
  <si>
    <t>Motor Gasoline</t>
  </si>
  <si>
    <t>Motor Gasoline DRIPE</t>
  </si>
  <si>
    <t>Motor Gasoline Environmental Compliance</t>
  </si>
  <si>
    <t>Total Motor Gasoline</t>
  </si>
  <si>
    <t>Motor Diesel</t>
  </si>
  <si>
    <t>Motor Diesel DRIPE</t>
  </si>
  <si>
    <t>Motor Diesel Environmental Compliance</t>
  </si>
  <si>
    <t xml:space="preserve">Total Motor Diesel </t>
  </si>
  <si>
    <t>Water</t>
  </si>
  <si>
    <t>Total Other Resource Benefits</t>
  </si>
  <si>
    <t>Total Resource Benefits</t>
  </si>
  <si>
    <t>Lifetime per Unit (Net)</t>
  </si>
  <si>
    <t>One time per Unit (Net)</t>
  </si>
  <si>
    <t>Lifetime per kWh (Net)</t>
  </si>
  <si>
    <t>One time per KWh (Total Net)</t>
  </si>
  <si>
    <t>Lifetime per Therm (Net)</t>
  </si>
  <si>
    <t>One time per Therm (Net)</t>
  </si>
  <si>
    <t>Total Non-Energy Impacts</t>
  </si>
  <si>
    <t>Non-Energy Avoided CO2e Benefits</t>
  </si>
  <si>
    <t>Total Non-Resource Benefits</t>
  </si>
  <si>
    <t>Environmental Compliance Cost</t>
  </si>
  <si>
    <t>Total Benefits</t>
  </si>
  <si>
    <t xml:space="preserve"> First Year Electric CO2e per MWh Factor (Metric Tons per MWh) </t>
  </si>
  <si>
    <t xml:space="preserve"> Lifetime Average Electric CO2e per MWh Factor (Metric Tons per MWh) </t>
  </si>
  <si>
    <t xml:space="preserve"> First Year Total Avoided CO2e (Metric Tons) </t>
  </si>
  <si>
    <t xml:space="preserve"> Lifetime Total Avoided CO2e (Metric Tons) </t>
  </si>
  <si>
    <t>2025 Electric Avoided CO2e (Metric Tons)</t>
  </si>
  <si>
    <t>2025 Gas Avoided CO2e (Metric Tons)</t>
  </si>
  <si>
    <t>2025 Oil Avoided CO2e (Metric Tons)</t>
  </si>
  <si>
    <t>2025 Propane Avoided CO2e (Metric Tons)</t>
  </si>
  <si>
    <t>2025 Gasoline Avoided CO2e (Metric Tons)</t>
  </si>
  <si>
    <t>2025 Diesel Avoided CO2e (Metric Tons)</t>
  </si>
  <si>
    <t>2025 Non-Energy Avoided CO2e (Metric Tons)</t>
  </si>
  <si>
    <t>2025 Total Avoided CO2e (Metric Tons)</t>
  </si>
  <si>
    <t>2030 Electric Avoided CO2e (Metric Tons)</t>
  </si>
  <si>
    <t>2030 Gas Avoided CO2e (Metric Tons)</t>
  </si>
  <si>
    <t>2030 Oil Avoided CO2e (Metric Tons)</t>
  </si>
  <si>
    <t>2030 Propane Avoided CO2e (Metric Tons)</t>
  </si>
  <si>
    <t>2030 Gasoline Avoided CO2e (Metric Tons)</t>
  </si>
  <si>
    <t>2030 Diesel Avoided CO2e (Metric Tons)</t>
  </si>
  <si>
    <t>2030 Non-Energy Avoided CO2e (Metric Tons)</t>
  </si>
  <si>
    <t>2030 Total Avoided CO2e (Metric Tons)</t>
  </si>
  <si>
    <t>BENEFIT-COST RATIO</t>
  </si>
  <si>
    <t>Per Unit Benefit</t>
  </si>
  <si>
    <t>Per Unit Cost</t>
  </si>
  <si>
    <t>ADJ BCR</t>
  </si>
  <si>
    <t>A - Residential</t>
  </si>
  <si>
    <t>A1 - Residential New Buildings</t>
  </si>
  <si>
    <t>A1a - Residential New Homes &amp; Renovations</t>
  </si>
  <si>
    <t>Electrification</t>
  </si>
  <si>
    <t>RES-BE-RNC</t>
  </si>
  <si>
    <t>Whole Building - Residential New Construction</t>
  </si>
  <si>
    <t>HVAC</t>
  </si>
  <si>
    <t>RNC Heating - All-Electric</t>
  </si>
  <si>
    <t>EA1a018</t>
  </si>
  <si>
    <t xml:space="preserve"> $-   </t>
  </si>
  <si>
    <t xml:space="preserve"> -   </t>
  </si>
  <si>
    <t>Hot Water</t>
  </si>
  <si>
    <t>RNC Water Heating - All-Electric</t>
  </si>
  <si>
    <t>EA1a019</t>
  </si>
  <si>
    <t>A2 - Residential Existing Buildings</t>
  </si>
  <si>
    <t>A2a - Residential Coordinated Delivery</t>
  </si>
  <si>
    <t>RES-HVAC-HP-C</t>
  </si>
  <si>
    <t>HVAC - Heat Pump - High Rise</t>
  </si>
  <si>
    <t>Custom - Heat Pumps displacing Oil</t>
  </si>
  <si>
    <t>EA2a276</t>
  </si>
  <si>
    <t>Custom - Heat Pumps displacing Propane</t>
  </si>
  <si>
    <t>EA2a277</t>
  </si>
  <si>
    <t xml:space="preserve">  </t>
  </si>
  <si>
    <t>A2c - Residential Retail</t>
  </si>
  <si>
    <t>Midstream</t>
  </si>
  <si>
    <t>RES-HVAC-ASHP</t>
  </si>
  <si>
    <t>HVAC - Air Source Central Heat Pump</t>
  </si>
  <si>
    <t>EA2c003</t>
  </si>
  <si>
    <t>RES-HVAC-DMHP</t>
  </si>
  <si>
    <t>HVAC - Ductless Mini-Split Heat Pump (DMSHP), No Integrated Controls</t>
  </si>
  <si>
    <t>EA2c004</t>
  </si>
  <si>
    <t>RES-HVAC-FSHP-P</t>
  </si>
  <si>
    <t>HVAC - Heat Pump Partially Displacing Existing Furnace</t>
  </si>
  <si>
    <t>Central Heat Pump partially displacing Oil Heat</t>
  </si>
  <si>
    <t>EA2c266</t>
  </si>
  <si>
    <t>RES-HVAC-FSHP</t>
  </si>
  <si>
    <t>HVAC - Heat Pump Fully Displacing Existing Furnace</t>
  </si>
  <si>
    <t>Central Heat Pump fully displacing Oil Heat</t>
  </si>
  <si>
    <t>EA2c272</t>
  </si>
  <si>
    <t>RES-HVAC-FS-DMSHP-P</t>
  </si>
  <si>
    <t>HVAC - Heat Pump Partially Displacing Existing Boiler</t>
  </si>
  <si>
    <t>MSHP partially displacing Oil Heat</t>
  </si>
  <si>
    <t>EA2c268</t>
  </si>
  <si>
    <t>RES-HVAC-FS-DMSHP</t>
  </si>
  <si>
    <t>HVAC - Heat Pump Fully Displacing Existing Boiler</t>
  </si>
  <si>
    <t>MSHP fully displacing Oil Heat</t>
  </si>
  <si>
    <t>EA2c273</t>
  </si>
  <si>
    <t>Res-HVAC-FS-DMSHP</t>
  </si>
  <si>
    <t>Air-to-Water Heat Pump displacing Oil Heat</t>
  </si>
  <si>
    <t>EA2c290</t>
  </si>
  <si>
    <t>B - Income Eligible</t>
  </si>
  <si>
    <t>B1 - Income Eligible Existing Buildings</t>
  </si>
  <si>
    <t>B1a - Income Eligible Coordinated Delivery</t>
  </si>
  <si>
    <t>IE-HVAC-FSHP-P</t>
  </si>
  <si>
    <t>Central Heat Pump partially displacing Oil Heat (Single Family)</t>
  </si>
  <si>
    <t>EB1a269</t>
  </si>
  <si>
    <t>Central Heat Pump partially displacing Propane Heat (Single Family)</t>
  </si>
  <si>
    <t>EB1a268</t>
  </si>
  <si>
    <t>IE-HVAC-FSHP</t>
  </si>
  <si>
    <t>Central Heat Pump fully displacing Oil Heat (Single Family)</t>
  </si>
  <si>
    <t>EB1a273</t>
  </si>
  <si>
    <t>Central Heat Pump fully displacing Propane Heat (Single Family)</t>
  </si>
  <si>
    <t>EB1a272</t>
  </si>
  <si>
    <t>IE-HVAC-FS-DMSHP-P</t>
  </si>
  <si>
    <t>MSHP partially displacing Oil Heat (Single Family)</t>
  </si>
  <si>
    <t>EB1a271</t>
  </si>
  <si>
    <t>MSHP partially displacing Propane Heat (Single Family)</t>
  </si>
  <si>
    <t>EB1a270</t>
  </si>
  <si>
    <t>IE-HVAC-FS-DMSHP</t>
  </si>
  <si>
    <t>MSHP fully displacing Oil Heat (Single Family)</t>
  </si>
  <si>
    <t>EB1a286</t>
  </si>
  <si>
    <t>MSHP fully displacing Propane Heat (Single Family)</t>
  </si>
  <si>
    <t>EB1a287</t>
  </si>
  <si>
    <t>Heat Pump Water Heater displacing Oil (Single Family)</t>
  </si>
  <si>
    <t>EB1a281</t>
  </si>
  <si>
    <t>Heat Pump Water Heater displacing Propane (Single Family)</t>
  </si>
  <si>
    <t>EB1a282</t>
  </si>
  <si>
    <t>Heat Pump Water Heater displacing Oil (Multifamily)</t>
  </si>
  <si>
    <t>EB1a284</t>
  </si>
  <si>
    <t>Heat Pump Water Heater displacing Propane (Multifamily)</t>
  </si>
  <si>
    <t>EB1a285</t>
  </si>
  <si>
    <t>IE-HVAC-HP-C</t>
  </si>
  <si>
    <t>HVAC - Heat Pump - IE Multi-Family</t>
  </si>
  <si>
    <t>Custom - Heat Pumps displacing Oil (Multifamily)</t>
  </si>
  <si>
    <t>EB1a275</t>
  </si>
  <si>
    <t>Custom - Heat Pumps displacing Propane (Multifamily)</t>
  </si>
  <si>
    <t>EB1a276</t>
  </si>
  <si>
    <t>C - Commercial &amp; Industrial</t>
  </si>
  <si>
    <t>C2 - C&amp;I Existing Buildings</t>
  </si>
  <si>
    <t>C2a - C&amp;I Existing Building Retrofit</t>
  </si>
  <si>
    <t>COM-CM-CMLCI</t>
  </si>
  <si>
    <t>Custom - Large C&amp;I</t>
  </si>
  <si>
    <t>Custom - HVAC (Electrification)</t>
  </si>
  <si>
    <t>EC2a115</t>
  </si>
  <si>
    <t>Custom - Electrification Other</t>
  </si>
  <si>
    <t>EC2a163</t>
  </si>
  <si>
    <t>C2b - C&amp;I New &amp; Replacement Equipment</t>
  </si>
  <si>
    <t>COM-HVAC-XXZ</t>
  </si>
  <si>
    <t>HVAC - Ducted Heat Pump Displacing Oil/Propane Heating</t>
  </si>
  <si>
    <t>Ducted Heat Pump displacing Oil Heating</t>
  </si>
  <si>
    <t>EC2b104</t>
  </si>
  <si>
    <t>COM-HVAC-XXK</t>
  </si>
  <si>
    <t>HVAC - Ductless Heat Pump Displacing Oil/Propane Heating</t>
  </si>
  <si>
    <t>Ductless Heat Pump displacing Oil Heating</t>
  </si>
  <si>
    <t>EC2b105</t>
  </si>
  <si>
    <t>Ducted Heat Pump displacing Propane Heating</t>
  </si>
  <si>
    <t>EC2b106</t>
  </si>
  <si>
    <t>Ductless Heat Pump displacing Propane Heating</t>
  </si>
  <si>
    <t>EC2b107</t>
  </si>
  <si>
    <t>COM-HVAC-FS</t>
  </si>
  <si>
    <t>HVAC - Heat Pump - Electrification</t>
  </si>
  <si>
    <t>Ducted Heat Pump replacing Oil Heating</t>
  </si>
  <si>
    <t>EC2b115</t>
  </si>
  <si>
    <t>Ductless Heat Pump replacing Oil Heating</t>
  </si>
  <si>
    <t>EC2b116</t>
  </si>
  <si>
    <t>Ducted Heat Pump replacing Propane Heating</t>
  </si>
  <si>
    <t>EC2b117</t>
  </si>
  <si>
    <t>Ductless Heat Pump replacing Propane Heating</t>
  </si>
  <si>
    <t>EC2b118</t>
  </si>
  <si>
    <t>COM-CM-ELEC</t>
  </si>
  <si>
    <t>Custom - Small Equipment Electrification</t>
  </si>
  <si>
    <t>Process</t>
  </si>
  <si>
    <t>Electric Lawnmower</t>
  </si>
  <si>
    <t>EC2b119</t>
  </si>
  <si>
    <t>Electric Leafblower</t>
  </si>
  <si>
    <t>EC2b122</t>
  </si>
  <si>
    <t>Electric Trimmer</t>
  </si>
  <si>
    <t>EC2b123</t>
  </si>
  <si>
    <t>Electric Chainsaw</t>
  </si>
  <si>
    <t>EC2b124</t>
  </si>
  <si>
    <t>Electric Forklift</t>
  </si>
  <si>
    <t>EC2b125</t>
  </si>
  <si>
    <t>COM-FSE-CEO</t>
  </si>
  <si>
    <t>Food Service - Electric Oven</t>
  </si>
  <si>
    <t>Foodservice</t>
  </si>
  <si>
    <t>Midstream - Commercial Electric Ovens, Full Size Convection</t>
  </si>
  <si>
    <t>EC2b065</t>
  </si>
  <si>
    <t>Midstream - Commercial Electric Ovens, Combination Oven</t>
  </si>
  <si>
    <t>EC2b066</t>
  </si>
  <si>
    <t>COM-FSE-CESC</t>
  </si>
  <si>
    <t>Food Service - Electric Steam Cooker</t>
  </si>
  <si>
    <t>Midstream - Commercial Electric Steam Cooker</t>
  </si>
  <si>
    <t>EC2b067</t>
  </si>
  <si>
    <t>COM-FSE-CEG</t>
  </si>
  <si>
    <t>Food Service - Electric Griddle</t>
  </si>
  <si>
    <t>Midstream - Commercial Electric Griddle</t>
  </si>
  <si>
    <t>EC2b068</t>
  </si>
  <si>
    <t>COM-FSE-LTCD</t>
  </si>
  <si>
    <t>Food Service - Low Temperature Commercial Dishwasher</t>
  </si>
  <si>
    <t>Midstream - Low Temp Under Counter Dishwasher</t>
  </si>
  <si>
    <t>EC2b069</t>
  </si>
  <si>
    <t>Midstream - Low Temp Door Type Dishwasher</t>
  </si>
  <si>
    <t>EC2b070</t>
  </si>
  <si>
    <t>Midstream - Low Temp Single Tank Conveyer Dishwasher</t>
  </si>
  <si>
    <t>EC2b071</t>
  </si>
  <si>
    <t>Midstream - Low Temp Multi Tank Conveyer Dishwasher</t>
  </si>
  <si>
    <t>EC2b072</t>
  </si>
  <si>
    <t>COM-FSE-HTCD</t>
  </si>
  <si>
    <t>Food Service - High Temperature Commercial Dishwasher</t>
  </si>
  <si>
    <t>Midstream - High Temp Under Counter Dishwasher</t>
  </si>
  <si>
    <t>EC2b073</t>
  </si>
  <si>
    <t>Midstream - High Temp Door Type Dishwasher</t>
  </si>
  <si>
    <t>EC2b074</t>
  </si>
  <si>
    <t>Midstream - High Temp Single Tank Conveyer Dishwasher</t>
  </si>
  <si>
    <t>EC2b075</t>
  </si>
  <si>
    <t>Midstream - High Temp Multi Tank Conveyer Dishwasher</t>
  </si>
  <si>
    <t>EC2b076</t>
  </si>
  <si>
    <t>Midstream - High Temp Pots &amp; Pans Dishwasher</t>
  </si>
  <si>
    <t>EC2b077</t>
  </si>
  <si>
    <t>COM-FSE-CIM</t>
  </si>
  <si>
    <t>Food Service - Ice Machine</t>
  </si>
  <si>
    <t>Midstream - Commercial Ice Machine, Ice Making Head</t>
  </si>
  <si>
    <t>EC2b078</t>
  </si>
  <si>
    <t>Midstream - Commercial Ice Machine, Self Contained Unit</t>
  </si>
  <si>
    <t>EC2b079</t>
  </si>
  <si>
    <t>Midstream - Commercial Ice Machine, Remote Condensing Unit (Batch)</t>
  </si>
  <si>
    <t>EC2b080</t>
  </si>
  <si>
    <t>Midstream - Commercial Ice Machine, Remote Condensing Unit (Continuous)</t>
  </si>
  <si>
    <t>EC2b081</t>
  </si>
  <si>
    <t>COM-CE-CF</t>
  </si>
  <si>
    <t>Food Service - Electric Fryer</t>
  </si>
  <si>
    <t>Midstream - Commercial Fryer, Standard Vat</t>
  </si>
  <si>
    <t>EC2b082</t>
  </si>
  <si>
    <t>COM-FSE-FHC</t>
  </si>
  <si>
    <t>Food Service - Food Holding Cabinet</t>
  </si>
  <si>
    <t>Midstream - Food Holding Cabinet, Full Size</t>
  </si>
  <si>
    <t>EC2b084</t>
  </si>
  <si>
    <t>Midstream - Food Holding Cabinet, 3/4 Size</t>
  </si>
  <si>
    <t>EC2b085</t>
  </si>
  <si>
    <t>Midstream - Food Holding Cabinet, 1/2 Size</t>
  </si>
  <si>
    <t>EC2b086</t>
  </si>
  <si>
    <t>COM-R-RCB</t>
  </si>
  <si>
    <t>Refrigeration - Refrigerated Chef Base</t>
  </si>
  <si>
    <t>Midstream - Refrigerated Chef Base, 35-54"</t>
  </si>
  <si>
    <t>EC2b109</t>
  </si>
  <si>
    <t>Midstream - Refrigerated Chef Base, 55-73"</t>
  </si>
  <si>
    <t>EC2b110</t>
  </si>
  <si>
    <t>Midstream - Refrigerated Chef Base, 74-89"</t>
  </si>
  <si>
    <t>EC2b111</t>
  </si>
  <si>
    <t>Midstream - Refrigerated Chef Base, 90-120"</t>
  </si>
  <si>
    <t>EC2b112</t>
  </si>
  <si>
    <t>COM-R-EDO</t>
  </si>
  <si>
    <t>Refrigeration - Electric Deck Oven</t>
  </si>
  <si>
    <t>Midstream - Electric Deck Oven</t>
  </si>
  <si>
    <t>EC2b113</t>
  </si>
  <si>
    <t>COM-R-HR</t>
  </si>
  <si>
    <t>Refrigeration - Hand Wrapper</t>
  </si>
  <si>
    <t>Midstream - Hand Wrapper</t>
  </si>
  <si>
    <t>EC2b114</t>
  </si>
  <si>
    <t>COM-FSE-CB</t>
  </si>
  <si>
    <t>Food Service - Conveyor Broiler</t>
  </si>
  <si>
    <t>Midstream - Conveyor Broiler</t>
  </si>
  <si>
    <t>EC2b097</t>
  </si>
  <si>
    <t>COM-FSE-REFFRE</t>
  </si>
  <si>
    <t>Food Service - Refrigerator/Freezer</t>
  </si>
  <si>
    <t>Midstream – Refrigerator, Glass Door</t>
  </si>
  <si>
    <t>EC2b089</t>
  </si>
  <si>
    <t>Midstream – Refrigerator, Solid Door</t>
  </si>
  <si>
    <t>EC2b090</t>
  </si>
  <si>
    <t>Midstream – Freezer, Glass Door</t>
  </si>
  <si>
    <t>EC2b091</t>
  </si>
  <si>
    <t>Midstream – Freezer, Solid Door</t>
  </si>
  <si>
    <t>EC2b092</t>
  </si>
  <si>
    <t>COM-R-LGCS</t>
  </si>
  <si>
    <t>Refrigeration - Lab-Grade Cold Storage</t>
  </si>
  <si>
    <t>Refrigeration</t>
  </si>
  <si>
    <t>Midstream - Lab-Grade Cold Storage</t>
  </si>
  <si>
    <t>EC2b098</t>
  </si>
  <si>
    <t>COM-HVAC-HECU</t>
  </si>
  <si>
    <t>HVAC - High-Efficiency Condensing Unit</t>
  </si>
  <si>
    <t>Midstream - High-Efficiency Condensing Unit</t>
  </si>
  <si>
    <t>EC2b095</t>
  </si>
  <si>
    <t>COM-HVAC-UAC</t>
  </si>
  <si>
    <t>HVAC - Unitary Air Conditioner</t>
  </si>
  <si>
    <t>Midstream - Unitary Air Conditioners</t>
  </si>
  <si>
    <t>EC2b051</t>
  </si>
  <si>
    <t>COM-HVAC-HPS</t>
  </si>
  <si>
    <t>HVAC - Heat Pump System</t>
  </si>
  <si>
    <t>Midstream - Heat Pump Systems</t>
  </si>
  <si>
    <t>EC2b052</t>
  </si>
  <si>
    <t>Midstream - Water Source Heat Pump Systems</t>
  </si>
  <si>
    <t>EC2b064</t>
  </si>
  <si>
    <t>Midstream - MSHP Systems</t>
  </si>
  <si>
    <t>EC2b053</t>
  </si>
  <si>
    <t>COM-HVAC-DEEC</t>
  </si>
  <si>
    <t>HVAC - Dual Enthalpy Economizer Controls (DEEC)</t>
  </si>
  <si>
    <t>Midstream - Dual Enthalpy Economizer Controls (DEEC)</t>
  </si>
  <si>
    <t>EC2b054</t>
  </si>
  <si>
    <t>COM-HVAC-CP</t>
  </si>
  <si>
    <t>HVAC - Circulator Pump</t>
  </si>
  <si>
    <t>Midstream - Circulator Pump</t>
  </si>
  <si>
    <t>EC2b057</t>
  </si>
  <si>
    <t>Midstream - VRF</t>
  </si>
  <si>
    <t>EC2b087</t>
  </si>
  <si>
    <t>COM-L-LS</t>
  </si>
  <si>
    <t>Lighting - System</t>
  </si>
  <si>
    <t>Lighting</t>
  </si>
  <si>
    <t>Midstream - LED Screw In</t>
  </si>
  <si>
    <t>EC2b059</t>
  </si>
  <si>
    <t>Midstream - LED Stairwell Kit</t>
  </si>
  <si>
    <t>EC2b060</t>
  </si>
  <si>
    <t>Midstream - LED Linear Lamp (TLED)</t>
  </si>
  <si>
    <t>EC2b058</t>
  </si>
  <si>
    <t>Midstream - LED Linear Lamp (TLED) with Controls</t>
  </si>
  <si>
    <t>EC2b099</t>
  </si>
  <si>
    <t>Midstream - LED Linear Fixture</t>
  </si>
  <si>
    <t>EC2b088</t>
  </si>
  <si>
    <t>Midstream - LED Linear Fixture with Controls</t>
  </si>
  <si>
    <t>EC2b061</t>
  </si>
  <si>
    <t>Midstream - High Bay / Low Bay</t>
  </si>
  <si>
    <t>EC2b062</t>
  </si>
  <si>
    <t>Midstream - High Bay / Low Bay with Controls</t>
  </si>
  <si>
    <t>EC2b096</t>
  </si>
  <si>
    <t>Midstream - LED Exterior</t>
  </si>
  <si>
    <t>EC2b063</t>
  </si>
  <si>
    <t>Midstream - LED Exterior with Controls</t>
  </si>
  <si>
    <t>EC2b100</t>
  </si>
  <si>
    <t>CVEO Heat Pumps, Oil</t>
  </si>
  <si>
    <t>CVEO2</t>
  </si>
  <si>
    <t>CVEO Heat Pumps, Propane</t>
  </si>
  <si>
    <t>CVEO3</t>
  </si>
  <si>
    <t>CVEO10</t>
  </si>
  <si>
    <t>CVEO11</t>
  </si>
  <si>
    <t xml:space="preserve"> </t>
  </si>
  <si>
    <t>A2b - Residential Conservation Services (RCS)</t>
  </si>
  <si>
    <t>A2d - Residential Behavior</t>
  </si>
  <si>
    <t>A2e - Residential Active Demand Reduction</t>
  </si>
  <si>
    <t>B1b - Income Eligible Active Demand Reduction</t>
  </si>
  <si>
    <t>C1a - C&amp;I New Buildings &amp; Major Renovations</t>
  </si>
  <si>
    <t>C2c - C&amp;I Active Demand Reduction</t>
  </si>
  <si>
    <t>Check</t>
  </si>
  <si>
    <t>Benefit-Cost Ratio (without carbon benefits)</t>
  </si>
  <si>
    <t xml:space="preserve"> Total PI Benefits (No MAC) </t>
  </si>
  <si>
    <t>Base Benefits</t>
  </si>
  <si>
    <t>Equity Benefits</t>
  </si>
  <si>
    <t>Electrification Benefits</t>
  </si>
  <si>
    <t>per unit ben</t>
  </si>
  <si>
    <t>per unit cost</t>
  </si>
  <si>
    <t>adj bcr</t>
  </si>
  <si>
    <t>From original Exhibit 5</t>
  </si>
  <si>
    <t>Net Annual MWh Excluding Fuel Switching</t>
  </si>
  <si>
    <t>Net Lifetime MWh Excluding Fuel Switching</t>
  </si>
  <si>
    <t>Total PI Benefits (No MAC)</t>
  </si>
  <si>
    <t>Benefit-Cost Ratio with $128 SCC</t>
  </si>
  <si>
    <t xml:space="preserve">HVAC </t>
  </si>
  <si>
    <t>Central Ducted Heat Pump Partially Displacing Existing Furnace, Gas</t>
  </si>
  <si>
    <t>GA2c070</t>
  </si>
  <si>
    <t>Central Ducted Heat Pump Fully Displacing Existing Furnace, Gas</t>
  </si>
  <si>
    <t>GA2c071</t>
  </si>
  <si>
    <t>DMSHP with Integrated Controls Partially Displacing Existing Boiler, Gas</t>
  </si>
  <si>
    <t>GA2c072</t>
  </si>
  <si>
    <t>DMSHP with Integrated Controls Fully Displacing Existing Boiler, Gas</t>
  </si>
  <si>
    <t>GA2c073</t>
  </si>
  <si>
    <t>THESE NUMBERS FROM NATIONAL GRID SUBMISSIONS -- ATT.-dpu-cOMM-8-2-1 (same FOR THE $393 VAL FROM ORIGINAL NG EXHIBIT 5.</t>
  </si>
  <si>
    <t>STRANGELY, THE EVERSOURCE SUBMISSION FOR DPU COMM 8-2 ATTACHMENT HAS THE SAME NATURAL GAS NUMBERS (AND ONLY NATURAL GAS -- BUT DOES INCLUDE THE MIDSTSREAM INCENTIVES WHICH NGRID DOES NOT SHOW.</t>
  </si>
  <si>
    <t>Program Administrator</t>
  </si>
  <si>
    <t>Quantity Definition</t>
  </si>
  <si>
    <t>Total Resource Cost</t>
  </si>
  <si>
    <t>Incentive</t>
  </si>
  <si>
    <t>Gross Annual kWh Saved</t>
  </si>
  <si>
    <t xml:space="preserve">Fossil Fuel Type #1
</t>
  </si>
  <si>
    <t xml:space="preserve">Savings from Fuel Type #1 (MMBtu/Year)
</t>
  </si>
  <si>
    <t>Benefit-Cost Ratio at $393</t>
  </si>
  <si>
    <t>Benefits at 393</t>
  </si>
  <si>
    <t>Adjusted BCR at 393</t>
  </si>
  <si>
    <t>Benefits at 128</t>
  </si>
  <si>
    <t>Adjusted bcr at 128</t>
  </si>
  <si>
    <t>Statewide - Deemed</t>
  </si>
  <si>
    <t>Homes</t>
  </si>
  <si>
    <t>Statewide Deemed</t>
  </si>
  <si>
    <t>From 21-129 DPU-Comm 8-2_Attachment.xlsx</t>
  </si>
  <si>
    <t>Measure Id</t>
  </si>
  <si>
    <t>BCR without Midstream at 393</t>
  </si>
  <si>
    <t>BCR without Midstream at 128</t>
  </si>
  <si>
    <t>BCR with Midstream at 393</t>
  </si>
  <si>
    <t>BCR with Midstream at 128</t>
  </si>
  <si>
    <t>X = SCC to BCR Coefficient</t>
  </si>
  <si>
    <t>A= SCC to BCR Intercept</t>
  </si>
  <si>
    <t>Check Formula for 393</t>
  </si>
  <si>
    <t>Check Formula for 128</t>
  </si>
  <si>
    <t>BCR at SCC $190</t>
  </si>
  <si>
    <t>SCC at BCR 1</t>
  </si>
  <si>
    <t>BCR at SCC $190 with 50% Cost Increase</t>
  </si>
  <si>
    <t>BCR with Lost Use 20%/50%at $190</t>
  </si>
  <si>
    <t>BCR at SCC $190 with 91% CO2 increase</t>
  </si>
  <si>
    <t>Compute alt BCR based on linearity of BCR wrt to SCC</t>
  </si>
  <si>
    <t>393 * X + A = c2</t>
  </si>
  <si>
    <t>128 * X + A  = d2</t>
  </si>
  <si>
    <t>x= (c2-d2)/(393-128)</t>
  </si>
  <si>
    <t>- A = 393 * X  -  c2</t>
  </si>
  <si>
    <t>Atlanta Results</t>
  </si>
  <si>
    <t>power use</t>
  </si>
  <si>
    <t>MMBTU used</t>
  </si>
  <si>
    <t>Efficiency</t>
  </si>
  <si>
    <t>Implied Load</t>
  </si>
  <si>
    <t>Reverse Implied eff</t>
  </si>
  <si>
    <t>Elec</t>
  </si>
  <si>
    <t>kw</t>
  </si>
  <si>
    <t>gas 90</t>
  </si>
  <si>
    <t>Therms</t>
  </si>
  <si>
    <t>gas 80</t>
  </si>
  <si>
    <t>iuk 82.5</t>
  </si>
  <si>
    <t>gal</t>
  </si>
  <si>
    <t>AHSP 8.9 Size for max load</t>
  </si>
  <si>
    <t>Logan Results</t>
  </si>
  <si>
    <t>MSHP 9.5HSPF2</t>
  </si>
  <si>
    <t>MSHP Size 12.6 size for max</t>
  </si>
  <si>
    <t>Beopt offers out put for heating energy use.</t>
  </si>
  <si>
    <t>It appears that BEOPT makes very optimistic assumptions about heat pump performance . . . Something wrong with this picture</t>
  </si>
  <si>
    <t>This is a simple 1000 foot house using all other assumptions as defaulted by beopt</t>
  </si>
  <si>
    <t>Change Ducts to in finished space</t>
  </si>
  <si>
    <t xml:space="preserve">Numbers extracted from Eversource Exihibit 5 revised </t>
  </si>
  <si>
    <t>Gross Annual Kwh Saved</t>
  </si>
  <si>
    <t>Winter Load share ^1</t>
  </si>
  <si>
    <t>Fuel Saved MMBtu</t>
  </si>
  <si>
    <t>Net GHG from operations</t>
  </si>
  <si>
    <t>Assumed Installed Tonnage]</t>
  </si>
  <si>
    <t>Per Ton Fuel savings from Table A-8</t>
  </si>
  <si>
    <t>Scaled back to SF2400</t>
  </si>
  <si>
    <t xml:space="preserve">Implies use of </t>
  </si>
  <si>
    <t>if 30 degrees, then fuel savings</t>
  </si>
  <si>
    <t xml:space="preserve">Total heating impacts  for measure </t>
  </si>
  <si>
    <t>Life time GHG impact (tons) over 17 year life if oil</t>
  </si>
  <si>
    <t>Life time GHG impact (tons) over 17 year life if Gas</t>
  </si>
  <si>
    <t>Switchover between 15 and 30 degrees.</t>
  </si>
  <si>
    <t>^1 Apply winter load share from EA2c268 to Ea2c004</t>
  </si>
  <si>
    <t>Schedule of emissions from Table 80 of Synapes</t>
  </si>
  <si>
    <t>Winter</t>
  </si>
  <si>
    <t>Summer</t>
  </si>
  <si>
    <t>W-ON Peak</t>
  </si>
  <si>
    <t>W-OFF Peak</t>
  </si>
  <si>
    <t>S-ON Peak</t>
  </si>
  <si>
    <t>S-OFF Peak</t>
  </si>
  <si>
    <t xml:space="preserve">EPAOil Carbon rate 20.33 kg C/mmbtu × 44 kg CO2/12 kg C </t>
  </si>
  <si>
    <t>kg/MMBTU</t>
  </si>
  <si>
    <t>Gas Carbon Rate</t>
  </si>
  <si>
    <t>https://www.epa.gov/sites/default/files/2015-07/documents/emission-factors_2014.pdf</t>
  </si>
  <si>
    <t>Compare to GHG Savings</t>
  </si>
  <si>
    <t>Avoided CO2e</t>
  </si>
  <si>
    <t>Electric marginal kg/kwh</t>
  </si>
  <si>
    <t>Backed out annual benefit MT</t>
  </si>
  <si>
    <t>MTCO2e avoided per pumpin 2025 (emitted)</t>
  </si>
  <si>
    <t>Backed out MWH</t>
  </si>
  <si>
    <t>mwh -- roughly consistent, a little less than backed out above</t>
  </si>
  <si>
    <t>Avoided oil CO2</t>
  </si>
  <si>
    <t>Mt</t>
  </si>
  <si>
    <t>Per pump avoided</t>
  </si>
  <si>
    <t>MT</t>
  </si>
  <si>
    <t>per pump from EPA</t>
  </si>
  <si>
    <t>MMBTU -- roughly consistent -- a little more than used above</t>
  </si>
  <si>
    <t>Based on Eversource DPU-Comm 8-2 , Social Cost of Carbon Variation</t>
  </si>
  <si>
    <t>Value</t>
  </si>
  <si>
    <t>Source</t>
  </si>
  <si>
    <t>Reference Link(s)</t>
  </si>
  <si>
    <t>Average Residential Electric Rate ($/kWh):</t>
  </si>
  <si>
    <t>National Grid value, as published for winter 2021-2022</t>
  </si>
  <si>
    <t xml:space="preserve">https://www.nationalgridus.com/MA-Home/Rates/Service-Rates </t>
  </si>
  <si>
    <t>https://www.nationalgridus.com/media/pdfs/billing-payments/electric-rates/ma/resitable.pdf</t>
  </si>
  <si>
    <t>Average Income-Eligible Electric Rate ($/kWh):</t>
  </si>
  <si>
    <t>Average C&amp;I Electric Rate ($/kWh):</t>
  </si>
  <si>
    <t>National Grid value for G1 rate, as published for winter 2021-2022</t>
  </si>
  <si>
    <t>https://www.nationalgridus.com/MA-Business/Rates/Service-Rates?regionkey=masselec&amp;customertype=business</t>
  </si>
  <si>
    <t>https://www.nationalgridus.com/media/pdfs/billing-payments/electric-rates/ma/commtable.pdf</t>
  </si>
  <si>
    <t>Average Residential Gas Rate ($/MMBTU):</t>
  </si>
  <si>
    <t>Average of National Grid &amp; Eversource winter 20-21 rates, with supply portion inflated by 14% per EIA projections</t>
  </si>
  <si>
    <t>https://www.eia.gov/outlooks/steo/special/winter/2021_winter_fuels.pdf</t>
  </si>
  <si>
    <t>Average Income-Eligible Gas Rate ($/MMBTU):</t>
  </si>
  <si>
    <t>Average C&amp;I Gas Rate ($/MMBTU):</t>
  </si>
  <si>
    <t>Average of National Grid &amp; Eversource winter 20-21 G1 rates, with supply portion inflated by 14% per EIA projections</t>
  </si>
  <si>
    <t>Average Fuel Oil Price:</t>
  </si>
  <si>
    <t>$/gallon Projected by EIA for winter 2021-2022</t>
  </si>
  <si>
    <t>Average Propane Price:</t>
  </si>
  <si>
    <t>Average Motor Gasoline Price:</t>
  </si>
  <si>
    <t>$/gallon 10-Year Average from EIA data, 2011-2021</t>
  </si>
  <si>
    <t>Fuel Oil MMTBU/Gallon</t>
  </si>
  <si>
    <t>Industry standard conversion</t>
  </si>
  <si>
    <t>https://www.eia.gov/energyexplained/units-and-calculators/</t>
  </si>
  <si>
    <t>Propane MMTBU/Gallon</t>
  </si>
  <si>
    <t>Motor Gasoline MMTBU/Gallon</t>
  </si>
  <si>
    <t>Electric Emissions Rate in 2030</t>
  </si>
  <si>
    <t>Metric Tons CO2e/MWh, as prescribed by EEA</t>
  </si>
  <si>
    <t>Oil Emissions Rate</t>
  </si>
  <si>
    <t>Metric Tons CO2e/MMBTU, as prescribed by EEA</t>
  </si>
  <si>
    <t>Propane Emissions Rate</t>
  </si>
  <si>
    <t>Natural Gas Emissions Rate</t>
  </si>
  <si>
    <t>Motor Gasoline Emissions Rate</t>
  </si>
  <si>
    <t>Metric Tons CO2e/MMBTU, Industry Standard</t>
  </si>
  <si>
    <t>https://www.eia.gov/environment/emissions/co2_vol_mass.php</t>
  </si>
  <si>
    <t>Central HP Midstream Savings</t>
  </si>
  <si>
    <t>kWh savings from a baseline-efficiency to high-efficiency heat pump</t>
  </si>
  <si>
    <t>DMSHP Midstream Savings</t>
  </si>
  <si>
    <t>ADDED WB ASSUMPTIONS</t>
  </si>
  <si>
    <t>DOER lifetime carbon emissions factor</t>
  </si>
  <si>
    <t>17 year average carbon emissions MTCO2e/MWh from DOER schedule provided to PA's, starting from 2022</t>
  </si>
  <si>
    <t>https://fileservice.eea.comacloud.net/FileService.Api/file/FileRoom/14232055</t>
  </si>
  <si>
    <t>Oil Burner Efficiency</t>
  </si>
  <si>
    <t>DPU SCC 128</t>
  </si>
  <si>
    <t>DPU requested evaluation at 128</t>
  </si>
  <si>
    <t>BTU per KWH</t>
  </si>
  <si>
    <t>Constant</t>
  </si>
  <si>
    <t>Original SCC 393</t>
  </si>
  <si>
    <t>ISO Emissions Factor</t>
  </si>
  <si>
    <t>original source  is Att DPU-Comm 8-2</t>
  </si>
  <si>
    <t>Assumptions</t>
  </si>
  <si>
    <t>Gross Annual kWh Used</t>
  </si>
  <si>
    <t>From Fuel Diplacement Table 4-9</t>
  </si>
  <si>
    <t>Fossil Fuel Type #1</t>
  </si>
  <si>
    <t xml:space="preserve">Fossil Fuel #1 Savings (MMBtu/Year)
</t>
  </si>
  <si>
    <t>Benefit-Cost Ratio</t>
  </si>
  <si>
    <t>Benefit-Cost Ratio from Exhibit 5 2022-2024 Plan BC Model Eversource Electric</t>
  </si>
  <si>
    <t>Customer Initial Purchase Cost (Negative Indicates a Cost)</t>
  </si>
  <si>
    <t>Customer Operating Cost Savings (Negative Indicates an Increase)</t>
  </si>
  <si>
    <t>Total Customer Lifetime Cost Impact (Positive Indicates a Savings)</t>
  </si>
  <si>
    <t>GHG Savings in 2030</t>
  </si>
  <si>
    <t>Not cost-effective with $128 SCC</t>
  </si>
  <si>
    <t>Oil Carbon Savings</t>
  </si>
  <si>
    <t>Electric Carbon Costs (Life Time Annual Average Rate Per DOER</t>
  </si>
  <si>
    <t>Annual GHG savings at DOER GHG Schedule</t>
  </si>
  <si>
    <t>Lifetime GHG savings at DOER GHG Schedule</t>
  </si>
  <si>
    <t>Electric Carbon Costs (Ball Park ISO Marginal)</t>
  </si>
  <si>
    <t>Annual GHG savings at ISO Marginal</t>
  </si>
  <si>
    <t>Implied MMBTU Load from Savings</t>
  </si>
  <si>
    <t>Heat pump power use in MMBtu</t>
  </si>
  <si>
    <t>Implied Heat Pump Efficiency from load/power use</t>
  </si>
  <si>
    <t>Implied HSPF</t>
  </si>
  <si>
    <t>Original</t>
  </si>
  <si>
    <t>Central Heat Pump partially displacing Oil Heat (41.1)</t>
  </si>
  <si>
    <t>MSHP partially displacing Oil Heat (42.1)</t>
  </si>
  <si>
    <t>Original assumptions reverse engineered as to BC Ratio</t>
  </si>
  <si>
    <t>See: https://ma-eeac.org/wp-content/uploads/MA20R24-B-EOEval_Fuel-Displacement-Report_2021-10-13_Final.pdf</t>
  </si>
  <si>
    <t>Page 58:  Partial BTU is based on the switching patterns of 40 selected homes applied to modeled total energy use.</t>
  </si>
  <si>
    <t>Comparison to 11/1/2021 Filing Version of BC Model: https://fileservice.eea.comacloud.net/FileService.Api/file/FileRoom/14152017</t>
  </si>
  <si>
    <t>Selected</t>
  </si>
  <si>
    <t>Checks</t>
  </si>
  <si>
    <t>(Docket 21-129 NSTAR Electric)</t>
  </si>
  <si>
    <t xml:space="preserve">   Notes for BCR Computation</t>
  </si>
  <si>
    <t xml:space="preserve">   (1) Total Resource Cost is reduced by Net to Gross</t>
  </si>
  <si>
    <t xml:space="preserve">   (2) Total Resource Cost (not reduced by incentive and not reduced or increased by operating cost) is used in BCR</t>
  </si>
  <si>
    <t xml:space="preserve">   (3) Benefits for full OR partial displacement of oil consist of:  Total Electric Benefits (negative) plus Total oil benefits positive</t>
  </si>
  <si>
    <t xml:space="preserve">   (4) Oil Benefits consist of oil savings at price from AESC</t>
  </si>
  <si>
    <t xml:space="preserve">               Measure Quantity *</t>
  </si>
  <si>
    <t xml:space="preserve">               BTU Savings *</t>
  </si>
  <si>
    <t xml:space="preserve">               Net to Gross (@91%) *</t>
  </si>
  <si>
    <t xml:space="preserve">               In Service Rate (@100%) *</t>
  </si>
  <si>
    <t xml:space="preserve">                   Non Electric Realization Rate (@100%) *</t>
  </si>
  <si>
    <t xml:space="preserve">              Sum of yearly amounts over life for Per MMBTU price of oil</t>
  </si>
  <si>
    <t xml:space="preserve">        And DRIPE (very small)</t>
  </si>
  <si>
    <t xml:space="preserve">        And Sum of yearly amounts over life for Per MMBTU Social Cost of Carbon Computation from AESC</t>
  </si>
  <si>
    <t xml:space="preserve">              All of the same factors as for price (Measure Quantity * BTU Saving * . . . ) * Sum of carbon schedule</t>
  </si>
  <si>
    <t xml:space="preserve">              $393/short ton applied to carbon emissions for burning oil -- just shows raw schedule, drifting up, but close to this computation:</t>
  </si>
  <si>
    <t>(close to average for years of schedule)</t>
  </si>
  <si>
    <t xml:space="preserve">  (5) Electric benefits have mostly negative signs (are costs) and consist of </t>
  </si>
  <si>
    <t xml:space="preserve">             Electric Capacity, mostly small, but for MSHP's, include summer load benefits</t>
  </si>
  <si>
    <t xml:space="preserve">             Dripe, even smaller.  Combined with Electric Benefits roughly 10% for MSHP partial (due to summer load); others smaller.</t>
  </si>
  <si>
    <t xml:space="preserve">             Energy Benefits --</t>
  </si>
  <si>
    <t xml:space="preserve">                  Net Annual MWH  (as KWH) * Seasonal Percentage of Load * Look up of Rates from AESC</t>
  </si>
  <si>
    <t xml:space="preserve">             Energy Compliance Benefits --</t>
  </si>
  <si>
    <t xml:space="preserve">                       Net Annual MWH (as KWH) * Seasonal Percentage of Load * Emissions scaled as $SCC/kwh (averaging about $0.18) from AESC [EXCLUDES AMOUNTS ALREADY COVERED BY RGGI</t>
  </si>
  <si>
    <t xml:space="preserve">                             The $SCC/kwh is from the AESC AESC 2021 User Interface -CF1.xlsb file with SCC selected as methodology and discount rate at 1% (so SCC is $393)</t>
  </si>
  <si>
    <t xml:space="preserve">For 2025 GHG Computations (Electric): </t>
  </si>
  <si>
    <t xml:space="preserve">      MWH ( Gross ) * MT/MWh (per secretary) * Spill over factor (122% for Res Electrification)</t>
  </si>
  <si>
    <t xml:space="preserve">For 2025 GHG Computations (Oil): </t>
  </si>
  <si>
    <t xml:space="preserve">       MMBTU (Oil) * Oil_MMBTU_KG-KWH * Spill over factor (122% for Res Electrification)</t>
  </si>
  <si>
    <t>Program/Conversion</t>
  </si>
  <si>
    <t>2022 Results</t>
  </si>
  <si>
    <t>2022 Goal</t>
  </si>
  <si>
    <t>Single Family/Full Displacement, Oil</t>
  </si>
  <si>
    <t>Single Family/Partial Displacement, Oil</t>
  </si>
  <si>
    <t>Single Family/Electric Resistance</t>
  </si>
  <si>
    <t>Multifamily/Displacement - Oil</t>
  </si>
  <si>
    <t>Multifamily/Electric Resistance</t>
  </si>
  <si>
    <t>Income Eligible Single Family/Full Displacement, Oil</t>
  </si>
  <si>
    <t>Income Eligibile Single Family/Partial Displacement, Oil</t>
  </si>
  <si>
    <t>Income Eligible Single Family/Electric Resistance</t>
  </si>
  <si>
    <t>Income Eligible Multifamily/Full Displacement, Oil</t>
  </si>
  <si>
    <t>Income Eligible Multifamily/Partial Displacement, Oil</t>
  </si>
  <si>
    <t>Income Eligible Multifamily/Electric Resistance</t>
  </si>
  <si>
    <t>Full Displacement, Gas</t>
  </si>
  <si>
    <t>Partial Displacement, Gas</t>
  </si>
  <si>
    <t>Slides 100 to 105</t>
  </si>
  <si>
    <t>https://e4thefuture.org/wp-content/uploads/2022/06/Residential-ccASHP-Building-Electrification_060322.pdf</t>
  </si>
  <si>
    <t>MMBTU Heating Load</t>
  </si>
  <si>
    <t>Site Id</t>
  </si>
  <si>
    <t>Building Type</t>
  </si>
  <si>
    <t>System Type</t>
  </si>
  <si>
    <t>Total ASHP System Electric Energy Use kwh</t>
  </si>
  <si>
    <t>Average Seasonal Heating Performance COP</t>
  </si>
  <si>
    <t>Same heating load in all scenarios and for all pump</t>
  </si>
  <si>
    <t>Variable load</t>
  </si>
  <si>
    <t>MA_01</t>
  </si>
  <si>
    <t>Primaryw/backup</t>
  </si>
  <si>
    <t>Ductless</t>
  </si>
  <si>
    <t>Installation ID</t>
  </si>
  <si>
    <t>Even SCOP Scenario</t>
  </si>
  <si>
    <t xml:space="preserve">Computed power demand </t>
  </si>
  <si>
    <t>Central SCOP Scenario</t>
  </si>
  <si>
    <t>Variable SCOP Scenario</t>
  </si>
  <si>
    <t>Variable SCOP</t>
  </si>
  <si>
    <t>Computed Power Demand</t>
  </si>
  <si>
    <t>MA_02</t>
  </si>
  <si>
    <t>Pump # 1</t>
  </si>
  <si>
    <t>MA_03</t>
  </si>
  <si>
    <t>Whole-Home</t>
  </si>
  <si>
    <t>Pump # 2</t>
  </si>
  <si>
    <t>MA_04</t>
  </si>
  <si>
    <t>Pump # 3</t>
  </si>
  <si>
    <t>MA_05</t>
  </si>
  <si>
    <t>Pump # 4</t>
  </si>
  <si>
    <t>MA_06</t>
  </si>
  <si>
    <t>Pump # 5</t>
  </si>
  <si>
    <t>MA_07</t>
  </si>
  <si>
    <t>Ducted</t>
  </si>
  <si>
    <t>Pump # 6</t>
  </si>
  <si>
    <t>MA_08</t>
  </si>
  <si>
    <t>Mixed</t>
  </si>
  <si>
    <t>Pump # 7</t>
  </si>
  <si>
    <t>MA_09</t>
  </si>
  <si>
    <t>Pump # 8</t>
  </si>
  <si>
    <t>MA_10</t>
  </si>
  <si>
    <t>Pump # 9</t>
  </si>
  <si>
    <t>MA_11</t>
  </si>
  <si>
    <t>Pump # 10</t>
  </si>
  <si>
    <t>MA_13</t>
  </si>
  <si>
    <t>Pump # 11</t>
  </si>
  <si>
    <t>MA_14</t>
  </si>
  <si>
    <t>Pump # 12</t>
  </si>
  <si>
    <t>MA_15</t>
  </si>
  <si>
    <t>Pump # 13</t>
  </si>
  <si>
    <t>MA_16</t>
  </si>
  <si>
    <t>Pump # 14</t>
  </si>
  <si>
    <t>MA_17</t>
  </si>
  <si>
    <t>Pump # 15</t>
  </si>
  <si>
    <t>MA_18</t>
  </si>
  <si>
    <t>Pump # 16</t>
  </si>
  <si>
    <t>MA_19</t>
  </si>
  <si>
    <t>Pump # 17</t>
  </si>
  <si>
    <t>MA_20</t>
  </si>
  <si>
    <t>Pump # 18</t>
  </si>
  <si>
    <t>MA_21</t>
  </si>
  <si>
    <t>Pump # 19</t>
  </si>
  <si>
    <t>MA_22</t>
  </si>
  <si>
    <t>Pump # 20</t>
  </si>
  <si>
    <t>MA_24</t>
  </si>
  <si>
    <t>Pump # 21</t>
  </si>
  <si>
    <t>NY_01</t>
  </si>
  <si>
    <t>Pump # 22</t>
  </si>
  <si>
    <t>NY_02</t>
  </si>
  <si>
    <t>Pump # 23</t>
  </si>
  <si>
    <t>NY_03</t>
  </si>
  <si>
    <t>Pump # 24</t>
  </si>
  <si>
    <t>NY_04</t>
  </si>
  <si>
    <t>Pump # 25</t>
  </si>
  <si>
    <t>NY_05</t>
  </si>
  <si>
    <t>Average</t>
  </si>
  <si>
    <t>NY_06</t>
  </si>
  <si>
    <t>Portfolio SCOP</t>
  </si>
  <si>
    <t>NY_07</t>
  </si>
  <si>
    <t>NY_08</t>
  </si>
  <si>
    <t>NY_09</t>
  </si>
  <si>
    <t>NY_10</t>
  </si>
  <si>
    <t>NY_11</t>
  </si>
  <si>
    <t>NY_12</t>
  </si>
  <si>
    <t>NY_13</t>
  </si>
  <si>
    <t>NY_14</t>
  </si>
  <si>
    <t>NY_15</t>
  </si>
  <si>
    <t>NY_16</t>
  </si>
  <si>
    <t>NY_17</t>
  </si>
  <si>
    <t>NY_18</t>
  </si>
  <si>
    <t> </t>
  </si>
  <si>
    <t>MA_12</t>
  </si>
  <si>
    <t>N/A</t>
  </si>
  <si>
    <t>MA_23</t>
  </si>
  <si>
    <t>NY_19</t>
  </si>
  <si>
    <t>https://www.eia.gov/tools/faqs/faq.php?id=667&amp;t=2</t>
  </si>
  <si>
    <t>kwh/cuft of methane</t>
  </si>
  <si>
    <t>https://www.eia.gov/tools/faqs/faq.php?id=667&amp;t=8</t>
  </si>
  <si>
    <t>7.36 CuFt/kwh</t>
  </si>
  <si>
    <t>Density of methane: 0.657 kg/m3 at 25C, 1ATM</t>
  </si>
  <si>
    <t xml:space="preserve">kgCO2/kwh of methane gas generation </t>
  </si>
  <si>
    <t xml:space="preserve">kg/m3 at 25 C 1ATM </t>
  </si>
  <si>
    <t>kgCO2/cuft of methane</t>
  </si>
  <si>
    <t>kg/m3 at 15 C 1.013bar</t>
  </si>
  <si>
    <t>kwh/kgCH4 = kgCh4/kgCO2 / kgCO2/kwh</t>
  </si>
  <si>
    <t>kg/m3 at 0 C 1ATM</t>
  </si>
  <si>
    <t>CH4/CO2</t>
  </si>
  <si>
    <t>CH4 -&gt; CO2 + 2x H20</t>
  </si>
  <si>
    <t>Absolute Zero Centigrade</t>
  </si>
  <si>
    <t>kgCH4/cuft CH4</t>
  </si>
  <si>
    <t>16 -&gt;44</t>
  </si>
  <si>
    <t>Expected density ratio from 0 to 25 C</t>
  </si>
  <si>
    <t xml:space="preserve">checks to methane gas density of 0.042 pounds per cubic foot, at 1 atm and 60 degrees F </t>
  </si>
  <si>
    <t>Check ratio</t>
  </si>
  <si>
    <t>ft/m</t>
  </si>
  <si>
    <t>ft3/m3</t>
  </si>
  <si>
    <t>kg CH4/kwh</t>
  </si>
  <si>
    <t>percentage leak assumed -- kg CH$ release/kg CH4 burned</t>
  </si>
  <si>
    <t>lb/kg</t>
  </si>
  <si>
    <t>CH4 CO2e/kwh</t>
  </si>
  <si>
    <t>global warming potential -- 100</t>
  </si>
  <si>
    <t>lb/cuft at 25 C 1ATM</t>
  </si>
  <si>
    <t>Add on magnitude of CH4 leak</t>
  </si>
  <si>
    <t>60 F in degrees centigrade</t>
  </si>
  <si>
    <t>global warming potential -- 20</t>
  </si>
  <si>
    <t xml:space="preserve">Expected density ration from 15 to 25 C </t>
  </si>
  <si>
    <t>https://www.epa.gov/ghgemissions/understanding-global-warming-potentials</t>
  </si>
  <si>
    <t>lb cu ft 60 deg f and 1 bar, https://www.engineeringtoolbox.com/methane-density-specific-weight-temperature-pressure-d_2020.html</t>
  </si>
  <si>
    <t>does not quite check</t>
  </si>
  <si>
    <t>1 atm = 1.01325 bar</t>
  </si>
  <si>
    <t>https://www.epa.gov/sites/default/files/2016-03/documents/stationaryemissions_3_2016.pdf</t>
  </si>
  <si>
    <t>kg/m3 at 25C and 1 Bar</t>
  </si>
  <si>
    <t>https://iopscience.iop.org/article/10.1088/1748-9326/abef33/pdf</t>
  </si>
  <si>
    <t>checks to first line: kg/m3 at 1atm at 25C</t>
  </si>
  <si>
    <t>https://www.sciencedirect.com/science/article/pii/S0301421522000386#bib5</t>
  </si>
  <si>
    <t>SLIGHTLY DIFFERENT DENSITY MEASURES</t>
  </si>
  <si>
    <t>these computations do not yet check</t>
  </si>
  <si>
    <t>GO WITH THIS AS LB/CUFT AT 60F 1 ATM</t>
  </si>
  <si>
    <t>Heat Pump Leaks – Will Brownsberger</t>
  </si>
  <si>
    <t>Energy density of methane</t>
  </si>
  <si>
    <t>https://www.eia.gov/todayinenergy/detail.php?id=18371</t>
  </si>
  <si>
    <t>Redoing calculator with numbers from right -- insight:   Percentage increment from leaks does not depend on heat rate computations</t>
  </si>
  <si>
    <t>BTU/Cf (for natural gas 2% more than pure methane)</t>
  </si>
  <si>
    <t>Weight Unit CO2 Emissions from power generation</t>
  </si>
  <si>
    <t>Unit GWP of CO2 from weight</t>
  </si>
  <si>
    <t>Assumed percentage leakage (as percent of gas actually burned by power plant)</t>
  </si>
  <si>
    <t>Heat rate of power generation</t>
  </si>
  <si>
    <t>https://www.eia.gov/tools/faqs/faq.php?id=107&amp;t=3</t>
  </si>
  <si>
    <t>Consequent weight of methane leaked per unit CO2 weight</t>
  </si>
  <si>
    <t>The heat rate is the amount of energy used by an electrical generator/power plant to generate one kilowatthour (kWh) of electricity. The U.S. Energy Information Administration (EIA) expresses heat rates in British thermal units (Btu) per net kWh generated.</t>
  </si>
  <si>
    <t>Methane GWP 100</t>
  </si>
  <si>
    <t>IPCC (AR5), fossil methane with climate-carbon feedback (WG1, Tables 8.7, 8.A.1)</t>
  </si>
  <si>
    <t xml:space="preserve">Btu/KWH for natural gas in 2021: </t>
  </si>
  <si>
    <t>https://www.eia.gov/electricity/annual/html/epa_08_02.html</t>
  </si>
  <si>
    <t>Methane GWP 20</t>
  </si>
  <si>
    <t>Steam Generator</t>
  </si>
  <si>
    <t>EPA SCC Diff at 2%</t>
  </si>
  <si>
    <t>But see 30/83 at https://www.epa.gov/ghgemissions/understanding-global-warming-potentials</t>
  </si>
  <si>
    <t>Gas Tturbine</t>
  </si>
  <si>
    <t>Add on at SCC EPA</t>
  </si>
  <si>
    <t>Internal Combustion</t>
  </si>
  <si>
    <t>Add on at GWP 100</t>
  </si>
  <si>
    <t>Combined Cycle</t>
  </si>
  <si>
    <t>most common source -- accounts for 89% of power: https://pubs.acs.org/doi/10.1021/acs.est.9b01875</t>
  </si>
  <si>
    <t>Add on at GWP 20</t>
  </si>
  <si>
    <t>Average operating heat rate for selected Energy Sources -- BtTU/kwh for NG 2021: https://www.eia.gov/electricity/annual/pdf/epa.pdf, Table 8.1</t>
  </si>
  <si>
    <t>Cannot square computations to tables from article cited (see sheet) -- does not show all work, but appears to be double counting losses in production, since includes</t>
  </si>
  <si>
    <t>Tranalates in to kwh/cf as follows Btu/cf / btu/kwh</t>
  </si>
  <si>
    <t>allowance for difference between growth withdrawals and production and then adds on production losses?</t>
  </si>
  <si>
    <t>Unburned NG in power generation</t>
  </si>
  <si>
    <t>&lt; .2%</t>
  </si>
  <si>
    <t>https://pubs.acs.org/doi/10.1021/acs.est.9b01875</t>
  </si>
  <si>
    <t>Unburned NG in applicances</t>
  </si>
  <si>
    <t>&lt;.2%</t>
  </si>
  <si>
    <t>https://pubs.acs.org/doi/10.1021/acs.est.8b05323</t>
  </si>
  <si>
    <t>Natural Gas gGross withdrawals versus production</t>
  </si>
  <si>
    <t>Go with this -- seems on the high side for kwh/cf</t>
  </si>
  <si>
    <t>https://www.eia.gov/dnav/ng/ng_prod_sum_a_EPG0_VGM_mmcf_a.htm</t>
  </si>
  <si>
    <t>https://www.eia.gov/dnav/ng/TblDefs/ng_prod_sum_tbldef2.asp</t>
  </si>
  <si>
    <t>Molecular weight of methane</t>
  </si>
  <si>
    <t>https://pubchem.ncbi.nlm.nih.gov/compound/Methane</t>
  </si>
  <si>
    <t>Molecular weight of CO2</t>
  </si>
  <si>
    <t>https://pubchem.ncbi.nlm.nih.gov/compound/carbondioxide</t>
  </si>
  <si>
    <t>Ratio</t>
  </si>
  <si>
    <t>Ratio computation should be correct: https://homework.study.com/explanation/how-many-grams-of-carbon-dioxide-are-produced-when-1-00-kg-of-methane-is-burned-ch4-plus-2o2-arrow-co2-plus-2h2o.html</t>
  </si>
  <si>
    <t>inverse ratio</t>
  </si>
  <si>
    <t>methane lb/kwh as lb/cf divided by kwh/cf</t>
  </si>
  <si>
    <t>CO2 lb/kwh</t>
  </si>
  <si>
    <t>methane kg/kwh</t>
  </si>
  <si>
    <t>CO2 kg/kwh</t>
  </si>
  <si>
    <t>Btu/lb methanme</t>
  </si>
  <si>
    <t>https://www.engineeringtoolbox.com/heating-values-fuel-gases-d_823.html</t>
  </si>
  <si>
    <t>lb/kwh for methane as btu/kwh divided by  btu/lb (use combined cycle btu)</t>
  </si>
  <si>
    <t>CO2/kwh</t>
  </si>
  <si>
    <t>METHANE COMPUTATIONS FROM SUPPLEMENTARY MATERIALS 2 https://iopscience.iop.org/article/10.1088/1748-9326/abef33/data</t>
  </si>
  <si>
    <t>Electricity</t>
  </si>
  <si>
    <t>Assumptions and inputs</t>
  </si>
  <si>
    <t>mj/kg</t>
  </si>
  <si>
    <t>kg/mj</t>
  </si>
  <si>
    <t>kg/gj</t>
  </si>
  <si>
    <t>kg/btu</t>
  </si>
  <si>
    <t>kg CO2e/kWh</t>
  </si>
  <si>
    <t>ST</t>
  </si>
  <si>
    <t>GT</t>
  </si>
  <si>
    <t>ICE</t>
  </si>
  <si>
    <t>CC</t>
  </si>
  <si>
    <t>kg CH4/GJ delivered</t>
  </si>
  <si>
    <t>Methane Emissions Percent</t>
  </si>
  <si>
    <t>GWP-100</t>
  </si>
  <si>
    <t>GWP-20</t>
  </si>
  <si>
    <t>Coal CO2 combustion emissions, kg/kWh</t>
  </si>
  <si>
    <t>kg CH4 withdrawn/kg CH4 delivered</t>
  </si>
  <si>
    <t>estimated as ratio of 2018 gross withdrawals / dry production; note dry production &lt; marketed production. https://www.eia.gov/dnav/ng/ng_prod_sum_a_EPG0_FPD_mmcf_a.htm</t>
  </si>
  <si>
    <t>GJ/btu</t>
  </si>
  <si>
    <t>Heat Content - natural gas for electric power</t>
  </si>
  <si>
    <t>btu/ft^3</t>
  </si>
  <si>
    <t>EIA, Heat Content of Natural Gas Consumed</t>
  </si>
  <si>
    <t>https://www.eia.gov/dnav/ng/ng_cons_heat_a_EPG0_VEUH_btucf_a.htm</t>
  </si>
  <si>
    <t>Heat rate for natural gas-fired power plants, US, 2018</t>
  </si>
  <si>
    <t>Steam Turbine (ST)</t>
  </si>
  <si>
    <t>btu/kWh</t>
  </si>
  <si>
    <t>Gas Turbine (GT)</t>
  </si>
  <si>
    <t>Internal Combusion Engine (ICE)</t>
  </si>
  <si>
    <t>kg CO2e/kWh, methane GHG emissions as % of combustion CO2 emissions</t>
  </si>
  <si>
    <t>Combined Cycle (CC)</t>
  </si>
  <si>
    <t>Emissions rate, natural gas combustion</t>
  </si>
  <si>
    <t>Volume</t>
  </si>
  <si>
    <t>kg CO2/mcf</t>
  </si>
  <si>
    <t>Energy</t>
  </si>
  <si>
    <t>kg CO2/million btu</t>
  </si>
  <si>
    <t>Calculations</t>
  </si>
  <si>
    <t>Natural gas fired power plant prime mover</t>
  </si>
  <si>
    <t>ft^3 ngas/kWh</t>
  </si>
  <si>
    <t>implied kg CO2/kWh, energy basis</t>
  </si>
  <si>
    <t>implied kg CO2/kWh, volume basis</t>
  </si>
  <si>
    <t>kg methane burned / kWh</t>
  </si>
  <si>
    <t>kg methane withdrawn / kWh</t>
  </si>
  <si>
    <t>This ratio should be 2.76</t>
  </si>
  <si>
    <t>Coal details</t>
  </si>
  <si>
    <t>Average US heat rate, 2018</t>
  </si>
  <si>
    <t>Combustion CO2 emissions</t>
  </si>
  <si>
    <t>kg CO2/mmbtu</t>
  </si>
  <si>
    <t>Space Heating</t>
  </si>
  <si>
    <t>annual fuel utilization efficiency</t>
  </si>
  <si>
    <t>high efficiency: https://www.energy.gov/energysaver/home-heating-systems/furnaces-and-boilers</t>
  </si>
  <si>
    <t>kg CO2/million btu delivered to user</t>
  </si>
  <si>
    <t>Combustion emissions, natural gas-fired space heating</t>
  </si>
  <si>
    <t>1 mmbtu of heat service</t>
  </si>
  <si>
    <t>kg CO2/million btu of heat service</t>
  </si>
  <si>
    <t>methane demand</t>
  </si>
  <si>
    <t>kg CH4 withdrawn/mmbtu of heat service</t>
  </si>
  <si>
    <t>GHG emissions associated with methane emissions as % of combustion emissions</t>
  </si>
  <si>
    <t>Emissions Percent</t>
  </si>
  <si>
    <t>Hydrogen</t>
  </si>
  <si>
    <t>kg CH4 withdrawn/kg H2 produced</t>
  </si>
  <si>
    <t>based on 59.8 g emitted CH4 /kg H2 in Spath &amp; Mann 2000 SMR LCA, using assumption of 1.4% losses</t>
  </si>
  <si>
    <t>Life cycle emissions, SMR H2</t>
  </si>
  <si>
    <t>kg H2</t>
  </si>
  <si>
    <t>kg CO2/kg H2 (Spath and Mann 2000)</t>
  </si>
  <si>
    <t>GHG emissions associated with methane emissions as % of process emissions</t>
  </si>
  <si>
    <t>Combined figure</t>
  </si>
  <si>
    <t>Exploring Sensitivity of</t>
  </si>
  <si>
    <t>Consumer economics</t>
  </si>
  <si>
    <t>GHG Savings</t>
  </si>
  <si>
    <t>Deemed BCR</t>
  </si>
  <si>
    <t>Variable Range</t>
  </si>
  <si>
    <t>Model Full</t>
  </si>
  <si>
    <t>Model Partial</t>
  </si>
  <si>
    <t>Independent</t>
  </si>
  <si>
    <t>Pump Usage</t>
  </si>
  <si>
    <t>Scales op cost change</t>
  </si>
  <si>
    <t>Scales GHG Change</t>
  </si>
  <si>
    <t>Scales Benefits</t>
  </si>
  <si>
    <t>50% to 100% of assumed; lower possible for partials</t>
  </si>
  <si>
    <t>Pump Price</t>
  </si>
  <si>
    <t>Scale capital cost</t>
  </si>
  <si>
    <t>N/A ex cost per ton</t>
  </si>
  <si>
    <t>Is Cost</t>
  </si>
  <si>
    <t>100% to 200% of assumed</t>
  </si>
  <si>
    <t>Pump Efficiency</t>
  </si>
  <si>
    <t>Drives a cost term</t>
  </si>
  <si>
    <t>Drives an emissions term</t>
  </si>
  <si>
    <t xml:space="preserve">50% to 70% of assumed </t>
  </si>
  <si>
    <t>GHG/kwh Assumptions</t>
  </si>
  <si>
    <t>Direct</t>
  </si>
  <si>
    <t>N/A Since used AECS</t>
  </si>
  <si>
    <t>2.5x Only affects computation for plan purposes</t>
  </si>
  <si>
    <t>Leak Assumptions</t>
  </si>
  <si>
    <t>May be proportional to pump size (which is not to usage)</t>
  </si>
  <si>
    <t>Absent -- should be 100%of pump</t>
  </si>
  <si>
    <t>COMPUTED VALUE</t>
  </si>
  <si>
    <t>Bad to worse</t>
  </si>
  <si>
    <t>Probably stays positive, but cost per ton</t>
  </si>
  <si>
    <t>Easily &lt; 1</t>
  </si>
  <si>
    <t>Deemed BCR Notes</t>
  </si>
  <si>
    <t xml:space="preserve">     Is roughly 2 for oil burners with EPA $200 SCC</t>
  </si>
  <si>
    <t xml:space="preserve">           So, if usage</t>
  </si>
  <si>
    <t>Summary</t>
  </si>
  <si>
    <t xml:space="preserve">     Economics are between weak and negative for consumers even with incentives, since op costs can be negative</t>
  </si>
  <si>
    <t xml:space="preserve">     For oil, not harming environment often, except with leaks in low use cases</t>
  </si>
  <si>
    <t xml:space="preserve">     Oil Program BCR could easily go below 1</t>
  </si>
  <si>
    <t xml:space="preserve">     Real risks come from leverage -- not just affluent consumers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</si>
</sst>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&quot;$&quot;* #,##0.000_);_(&quot;$&quot;* \(#,##0.000\);_(&quot;$&quot;* &quot;-&quot;??_);_(@_)"/>
    <numFmt numFmtId="169" formatCode="0.0000"/>
    <numFmt numFmtId="170" formatCode="0.0"/>
    <numFmt numFmtId="171" formatCode="0.0%"/>
    <numFmt numFmtId="172" formatCode="0.000"/>
    <numFmt numFmtId="173" formatCode="_([$$-409]* #,##0.00_);_([$$-409]* \(#,##0.00\);_([$$-409]* &quot;-&quot;??_);_(@_)"/>
    <numFmt numFmtId="174" formatCode="_(* #,##0.000000000_);_(* \(#,##0.000000000\);_(* &quot;-&quot;??_);_(@_)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0"/>
      <color theme="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</font>
    <font>
      <sz val="10"/>
      <name val="Arial"/>
      <charset val="1"/>
    </font>
    <font>
      <b/>
      <sz val="10"/>
      <name val="Arial"/>
    </font>
    <font>
      <sz val="10"/>
      <color rgb="FFFF0000"/>
      <name val="Arial"/>
    </font>
    <font>
      <sz val="11"/>
      <color rgb="FFFF0000"/>
      <name val="Calibri"/>
      <family val="2"/>
      <scheme val="minor"/>
    </font>
    <font>
      <sz val="10"/>
      <color rgb="FF000000"/>
      <name val="Arial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000000"/>
      <name val="Calibri"/>
    </font>
    <font>
      <b/>
      <sz val="10"/>
      <name val="Arial"/>
      <charset val="1"/>
    </font>
    <font>
      <sz val="11"/>
      <color rgb="FFA6A6A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0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3F3F76"/>
      <name val="Calibri"/>
      <family val="2"/>
    </font>
    <font>
      <b/>
      <sz val="14"/>
      <color rgb="FFFA7D00"/>
      <name val="Calibri"/>
      <family val="2"/>
    </font>
    <font>
      <u/>
      <sz val="14"/>
      <color rgb="FF0563C1"/>
      <name val="Calibri"/>
      <family val="2"/>
    </font>
    <font>
      <sz val="14"/>
      <color rgb="FFFA7D00"/>
      <name val="Calibri"/>
      <family val="2"/>
    </font>
    <font>
      <sz val="11"/>
      <color rgb="FF000000"/>
      <name val="Calibri"/>
      <family val="2"/>
    </font>
    <font>
      <b/>
      <sz val="10"/>
      <color rgb="FFFFFFFF"/>
      <name val="Arial"/>
      <family val="2"/>
    </font>
    <font>
      <sz val="10"/>
      <color rgb="FF9C0006"/>
      <name val="Arial"/>
      <family val="2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C7CE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C7CE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rgb="FFFF0000"/>
      </right>
      <top/>
      <bottom/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14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2" fillId="9" borderId="0" applyNumberFormat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4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</cellStyleXfs>
  <cellXfs count="250">
    <xf numFmtId="0" fontId="0" fillId="0" borderId="0" xfId="0"/>
    <xf numFmtId="164" fontId="2" fillId="0" borderId="1" xfId="2" applyNumberFormat="1" applyFont="1" applyFill="1" applyBorder="1" applyAlignment="1" applyProtection="1">
      <alignment horizontal="center"/>
      <protection locked="0"/>
    </xf>
    <xf numFmtId="166" fontId="2" fillId="0" borderId="1" xfId="1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right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2" applyNumberFormat="1" applyFont="1" applyFill="1" applyBorder="1" applyAlignment="1" applyProtection="1">
      <alignment horizontal="center" vertical="top" wrapText="1"/>
      <protection locked="0"/>
    </xf>
    <xf numFmtId="0" fontId="3" fillId="2" borderId="3" xfId="2" applyNumberFormat="1" applyFont="1" applyFill="1" applyBorder="1" applyAlignment="1" applyProtection="1">
      <alignment horizontal="center" vertical="top" wrapText="1"/>
      <protection locked="0"/>
    </xf>
    <xf numFmtId="0" fontId="3" fillId="3" borderId="3" xfId="1" applyNumberFormat="1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 applyProtection="1">
      <alignment horizontal="left" vertical="top" wrapText="1"/>
      <protection locked="0"/>
    </xf>
    <xf numFmtId="0" fontId="3" fillId="4" borderId="3" xfId="1" applyNumberFormat="1" applyFont="1" applyFill="1" applyBorder="1" applyAlignment="1" applyProtection="1">
      <alignment horizontal="left" vertical="top" wrapText="1"/>
      <protection locked="0"/>
    </xf>
    <xf numFmtId="0" fontId="3" fillId="0" borderId="3" xfId="2" applyNumberFormat="1" applyFont="1" applyBorder="1" applyAlignment="1" applyProtection="1">
      <alignment horizontal="left" vertical="top" wrapText="1"/>
      <protection locked="0"/>
    </xf>
    <xf numFmtId="0" fontId="3" fillId="0" borderId="3" xfId="1" applyNumberFormat="1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166" fontId="2" fillId="5" borderId="1" xfId="1" applyNumberFormat="1" applyFont="1" applyFill="1" applyBorder="1" applyProtection="1">
      <protection locked="0"/>
    </xf>
    <xf numFmtId="0" fontId="5" fillId="0" borderId="1" xfId="0" applyFont="1" applyBorder="1"/>
    <xf numFmtId="164" fontId="5" fillId="0" borderId="1" xfId="0" applyNumberFormat="1" applyFont="1" applyBorder="1"/>
    <xf numFmtId="43" fontId="5" fillId="0" borderId="1" xfId="0" applyNumberFormat="1" applyFont="1" applyBorder="1"/>
    <xf numFmtId="43" fontId="5" fillId="0" borderId="1" xfId="1" applyFont="1" applyBorder="1"/>
    <xf numFmtId="0" fontId="4" fillId="0" borderId="0" xfId="3" applyBorder="1"/>
    <xf numFmtId="0" fontId="6" fillId="0" borderId="0" xfId="0" applyFont="1"/>
    <xf numFmtId="0" fontId="7" fillId="0" borderId="0" xfId="2" applyNumberFormat="1" applyFont="1" applyBorder="1"/>
    <xf numFmtId="0" fontId="7" fillId="0" borderId="0" xfId="2" applyNumberFormat="1" applyFont="1" applyBorder="1" applyAlignment="1">
      <alignment horizontal="right"/>
    </xf>
    <xf numFmtId="44" fontId="7" fillId="0" borderId="0" xfId="2" applyFont="1" applyBorder="1"/>
    <xf numFmtId="0" fontId="7" fillId="0" borderId="0" xfId="2" applyNumberFormat="1" applyFont="1" applyBorder="1" applyAlignment="1">
      <alignment horizontal="center"/>
    </xf>
    <xf numFmtId="0" fontId="8" fillId="0" borderId="0" xfId="2" applyNumberFormat="1" applyFont="1" applyBorder="1" applyAlignment="1">
      <alignment horizontal="center"/>
    </xf>
    <xf numFmtId="44" fontId="7" fillId="0" borderId="0" xfId="2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44" fontId="7" fillId="0" borderId="0" xfId="2" applyFont="1" applyBorder="1" applyAlignment="1">
      <alignment horizontal="center" vertical="center"/>
    </xf>
    <xf numFmtId="0" fontId="7" fillId="0" borderId="0" xfId="2" applyNumberFormat="1" applyFont="1" applyBorder="1" applyAlignment="1">
      <alignment horizontal="left"/>
    </xf>
    <xf numFmtId="167" fontId="7" fillId="0" borderId="0" xfId="1" applyNumberFormat="1" applyFont="1" applyBorder="1" applyAlignment="1">
      <alignment horizontal="center" vertical="center"/>
    </xf>
    <xf numFmtId="0" fontId="4" fillId="0" borderId="0" xfId="3" applyNumberFormat="1" applyBorder="1" applyAlignment="1">
      <alignment horizontal="left"/>
    </xf>
    <xf numFmtId="0" fontId="7" fillId="0" borderId="0" xfId="2" applyNumberFormat="1" applyFont="1" applyFill="1" applyBorder="1" applyAlignment="1">
      <alignment horizontal="left"/>
    </xf>
    <xf numFmtId="169" fontId="0" fillId="0" borderId="0" xfId="0" applyNumberFormat="1" applyAlignment="1">
      <alignment horizontal="right"/>
    </xf>
    <xf numFmtId="168" fontId="7" fillId="0" borderId="0" xfId="2" applyNumberFormat="1" applyFont="1" applyBorder="1" applyAlignment="1">
      <alignment horizontal="center" vertical="center"/>
    </xf>
    <xf numFmtId="166" fontId="7" fillId="0" borderId="0" xfId="1" applyNumberFormat="1" applyFont="1" applyBorder="1" applyAlignment="1">
      <alignment horizontal="center"/>
    </xf>
    <xf numFmtId="0" fontId="4" fillId="0" borderId="0" xfId="3" applyAlignment="1">
      <alignment vertical="center"/>
    </xf>
    <xf numFmtId="0" fontId="4" fillId="0" borderId="0" xfId="3"/>
    <xf numFmtId="0" fontId="9" fillId="6" borderId="2" xfId="2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wrapText="1"/>
    </xf>
    <xf numFmtId="0" fontId="9" fillId="6" borderId="6" xfId="2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Font="1" applyBorder="1"/>
    <xf numFmtId="0" fontId="0" fillId="0" borderId="5" xfId="0" applyBorder="1"/>
    <xf numFmtId="0" fontId="5" fillId="0" borderId="0" xfId="0" applyFont="1"/>
    <xf numFmtId="43" fontId="5" fillId="0" borderId="4" xfId="0" applyNumberFormat="1" applyFont="1" applyBorder="1"/>
    <xf numFmtId="167" fontId="7" fillId="0" borderId="0" xfId="1" applyNumberFormat="1" applyFont="1" applyFill="1" applyBorder="1" applyAlignment="1">
      <alignment horizontal="center"/>
    </xf>
    <xf numFmtId="2" fontId="5" fillId="0" borderId="1" xfId="0" applyNumberFormat="1" applyFont="1" applyBorder="1"/>
    <xf numFmtId="170" fontId="5" fillId="0" borderId="1" xfId="0" applyNumberFormat="1" applyFont="1" applyBorder="1"/>
    <xf numFmtId="166" fontId="7" fillId="0" borderId="0" xfId="1" applyNumberFormat="1" applyFont="1" applyBorder="1" applyAlignment="1">
      <alignment horizontal="center" vertical="center"/>
    </xf>
    <xf numFmtId="43" fontId="5" fillId="0" borderId="0" xfId="0" applyNumberFormat="1" applyFont="1"/>
    <xf numFmtId="165" fontId="10" fillId="7" borderId="1" xfId="4" applyNumberForma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0" applyNumberFormat="1"/>
    <xf numFmtId="8" fontId="0" fillId="0" borderId="0" xfId="0" applyNumberFormat="1"/>
    <xf numFmtId="0" fontId="15" fillId="0" borderId="1" xfId="0" applyFont="1" applyBorder="1"/>
    <xf numFmtId="166" fontId="2" fillId="0" borderId="0" xfId="1" applyNumberFormat="1" applyFont="1" applyFill="1" applyBorder="1" applyAlignment="1" applyProtection="1">
      <alignment horizontal="center"/>
      <protection locked="0"/>
    </xf>
    <xf numFmtId="166" fontId="2" fillId="5" borderId="0" xfId="1" applyNumberFormat="1" applyFont="1" applyFill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65" fontId="10" fillId="7" borderId="0" xfId="4" applyNumberFormat="1" applyBorder="1" applyAlignment="1" applyProtection="1">
      <alignment horizontal="center" vertical="center"/>
      <protection locked="0"/>
    </xf>
    <xf numFmtId="43" fontId="5" fillId="0" borderId="0" xfId="1" applyFont="1" applyBorder="1"/>
    <xf numFmtId="164" fontId="2" fillId="0" borderId="0" xfId="2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/>
    <xf numFmtId="0" fontId="5" fillId="0" borderId="5" xfId="0" applyFont="1" applyBorder="1"/>
    <xf numFmtId="2" fontId="5" fillId="0" borderId="0" xfId="0" applyNumberFormat="1" applyFont="1"/>
    <xf numFmtId="170" fontId="5" fillId="0" borderId="0" xfId="0" applyNumberFormat="1" applyFont="1"/>
    <xf numFmtId="0" fontId="16" fillId="0" borderId="0" xfId="0" applyFont="1" applyAlignment="1">
      <alignment horizontal="left"/>
    </xf>
    <xf numFmtId="0" fontId="11" fillId="0" borderId="0" xfId="0" applyFont="1"/>
    <xf numFmtId="0" fontId="0" fillId="0" borderId="0" xfId="0" quotePrefix="1"/>
    <xf numFmtId="0" fontId="12" fillId="9" borderId="0" xfId="5" applyNumberFormat="1" applyBorder="1" applyAlignment="1" applyProtection="1">
      <alignment horizontal="center" vertical="top" wrapText="1"/>
      <protection locked="0"/>
    </xf>
    <xf numFmtId="0" fontId="12" fillId="9" borderId="4" xfId="5" applyBorder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right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readingOrder="1"/>
    </xf>
    <xf numFmtId="171" fontId="17" fillId="0" borderId="0" xfId="0" applyNumberFormat="1" applyFont="1"/>
    <xf numFmtId="171" fontId="17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9" fillId="0" borderId="0" xfId="0" applyFont="1" applyAlignment="1">
      <alignment wrapText="1"/>
    </xf>
    <xf numFmtId="170" fontId="17" fillId="0" borderId="0" xfId="0" applyNumberFormat="1" applyFont="1"/>
    <xf numFmtId="0" fontId="18" fillId="5" borderId="0" xfId="0" applyFont="1" applyFill="1" applyAlignment="1">
      <alignment readingOrder="1"/>
    </xf>
    <xf numFmtId="0" fontId="17" fillId="5" borderId="0" xfId="0" applyFont="1" applyFill="1"/>
    <xf numFmtId="171" fontId="17" fillId="5" borderId="0" xfId="0" applyNumberFormat="1" applyFont="1" applyFill="1"/>
    <xf numFmtId="170" fontId="17" fillId="5" borderId="0" xfId="0" applyNumberFormat="1" applyFont="1" applyFill="1"/>
    <xf numFmtId="171" fontId="0" fillId="0" borderId="0" xfId="0" applyNumberFormat="1"/>
    <xf numFmtId="3" fontId="17" fillId="5" borderId="0" xfId="0" applyNumberFormat="1" applyFont="1" applyFill="1"/>
    <xf numFmtId="171" fontId="21" fillId="5" borderId="0" xfId="0" applyNumberFormat="1" applyFont="1" applyFill="1"/>
    <xf numFmtId="0" fontId="18" fillId="12" borderId="0" xfId="0" applyFont="1" applyFill="1" applyAlignment="1">
      <alignment readingOrder="1"/>
    </xf>
    <xf numFmtId="3" fontId="17" fillId="12" borderId="0" xfId="0" applyNumberFormat="1" applyFont="1" applyFill="1"/>
    <xf numFmtId="0" fontId="17" fillId="12" borderId="0" xfId="0" applyFont="1" applyFill="1"/>
    <xf numFmtId="171" fontId="17" fillId="12" borderId="0" xfId="0" applyNumberFormat="1" applyFont="1" applyFill="1"/>
    <xf numFmtId="170" fontId="17" fillId="12" borderId="0" xfId="0" applyNumberFormat="1" applyFont="1" applyFill="1"/>
    <xf numFmtId="171" fontId="21" fillId="12" borderId="0" xfId="0" applyNumberFormat="1" applyFont="1" applyFill="1"/>
    <xf numFmtId="0" fontId="0" fillId="12" borderId="0" xfId="0" applyFill="1"/>
    <xf numFmtId="171" fontId="17" fillId="12" borderId="0" xfId="0" applyNumberFormat="1" applyFont="1" applyFill="1" applyAlignment="1">
      <alignment wrapText="1"/>
    </xf>
    <xf numFmtId="170" fontId="20" fillId="12" borderId="0" xfId="0" applyNumberFormat="1" applyFont="1" applyFill="1"/>
    <xf numFmtId="0" fontId="20" fillId="12" borderId="0" xfId="0" applyFont="1" applyFill="1"/>
    <xf numFmtId="171" fontId="0" fillId="12" borderId="0" xfId="0" applyNumberFormat="1" applyFill="1"/>
    <xf numFmtId="0" fontId="0" fillId="5" borderId="0" xfId="0" applyFill="1"/>
    <xf numFmtId="9" fontId="0" fillId="5" borderId="0" xfId="0" applyNumberFormat="1" applyFill="1"/>
    <xf numFmtId="170" fontId="0" fillId="5" borderId="0" xfId="0" applyNumberFormat="1" applyFill="1"/>
    <xf numFmtId="165" fontId="0" fillId="0" borderId="0" xfId="0" applyNumberFormat="1"/>
    <xf numFmtId="0" fontId="0" fillId="13" borderId="0" xfId="0" applyFill="1"/>
    <xf numFmtId="165" fontId="0" fillId="13" borderId="0" xfId="0" applyNumberFormat="1" applyFill="1"/>
    <xf numFmtId="0" fontId="0" fillId="14" borderId="0" xfId="0" applyFill="1"/>
    <xf numFmtId="0" fontId="17" fillId="15" borderId="0" xfId="0" applyFont="1" applyFill="1"/>
    <xf numFmtId="0" fontId="22" fillId="5" borderId="0" xfId="0" applyFont="1" applyFill="1"/>
    <xf numFmtId="0" fontId="0" fillId="15" borderId="0" xfId="0" applyFill="1"/>
    <xf numFmtId="0" fontId="23" fillId="5" borderId="0" xfId="0" applyFont="1" applyFill="1"/>
    <xf numFmtId="171" fontId="24" fillId="5" borderId="0" xfId="0" applyNumberFormat="1" applyFont="1" applyFill="1"/>
    <xf numFmtId="165" fontId="23" fillId="5" borderId="0" xfId="0" applyNumberFormat="1" applyFont="1" applyFill="1"/>
    <xf numFmtId="170" fontId="23" fillId="5" borderId="0" xfId="0" applyNumberFormat="1" applyFont="1" applyFill="1"/>
    <xf numFmtId="0" fontId="25" fillId="16" borderId="0" xfId="0" applyFont="1" applyFill="1"/>
    <xf numFmtId="0" fontId="23" fillId="16" borderId="0" xfId="0" applyFont="1" applyFill="1"/>
    <xf numFmtId="170" fontId="23" fillId="16" borderId="0" xfId="0" applyNumberFormat="1" applyFont="1" applyFill="1"/>
    <xf numFmtId="171" fontId="24" fillId="16" borderId="0" xfId="0" applyNumberFormat="1" applyFont="1" applyFill="1"/>
    <xf numFmtId="165" fontId="23" fillId="16" borderId="0" xfId="0" applyNumberFormat="1" applyFont="1" applyFill="1"/>
    <xf numFmtId="0" fontId="11" fillId="14" borderId="0" xfId="0" applyFont="1" applyFill="1"/>
    <xf numFmtId="0" fontId="23" fillId="14" borderId="0" xfId="0" applyFont="1" applyFill="1"/>
    <xf numFmtId="0" fontId="11" fillId="16" borderId="0" xfId="0" applyFont="1" applyFill="1"/>
    <xf numFmtId="0" fontId="0" fillId="16" borderId="0" xfId="0" applyFill="1"/>
    <xf numFmtId="1" fontId="0" fillId="5" borderId="0" xfId="0" applyNumberFormat="1" applyFill="1"/>
    <xf numFmtId="0" fontId="26" fillId="12" borderId="0" xfId="0" applyFont="1" applyFill="1" applyAlignment="1">
      <alignment readingOrder="1"/>
    </xf>
    <xf numFmtId="0" fontId="20" fillId="17" borderId="0" xfId="0" applyFont="1" applyFill="1"/>
    <xf numFmtId="170" fontId="0" fillId="16" borderId="0" xfId="0" applyNumberFormat="1" applyFill="1"/>
    <xf numFmtId="166" fontId="2" fillId="0" borderId="1" xfId="1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166" fontId="0" fillId="5" borderId="0" xfId="0" applyNumberFormat="1" applyFill="1"/>
    <xf numFmtId="0" fontId="23" fillId="0" borderId="0" xfId="0" applyFont="1"/>
    <xf numFmtId="0" fontId="0" fillId="0" borderId="9" xfId="0" applyBorder="1"/>
    <xf numFmtId="0" fontId="0" fillId="0" borderId="9" xfId="0" applyBorder="1" applyAlignment="1">
      <alignment wrapText="1"/>
    </xf>
    <xf numFmtId="170" fontId="0" fillId="0" borderId="9" xfId="0" applyNumberFormat="1" applyBorder="1"/>
    <xf numFmtId="0" fontId="27" fillId="5" borderId="0" xfId="0" applyFont="1" applyFill="1"/>
    <xf numFmtId="1" fontId="27" fillId="5" borderId="0" xfId="0" applyNumberFormat="1" applyFont="1" applyFill="1"/>
    <xf numFmtId="170" fontId="27" fillId="5" borderId="0" xfId="0" applyNumberFormat="1" applyFont="1" applyFill="1"/>
    <xf numFmtId="166" fontId="0" fillId="16" borderId="0" xfId="0" applyNumberFormat="1" applyFill="1"/>
    <xf numFmtId="0" fontId="11" fillId="12" borderId="0" xfId="0" applyFont="1" applyFill="1"/>
    <xf numFmtId="0" fontId="0" fillId="12" borderId="0" xfId="0" applyFill="1" applyAlignment="1">
      <alignment horizontal="left"/>
    </xf>
    <xf numFmtId="9" fontId="0" fillId="12" borderId="0" xfId="0" quotePrefix="1" applyNumberFormat="1" applyFill="1"/>
    <xf numFmtId="165" fontId="0" fillId="12" borderId="0" xfId="0" applyNumberFormat="1" applyFill="1"/>
    <xf numFmtId="0" fontId="28" fillId="18" borderId="0" xfId="144"/>
    <xf numFmtId="0" fontId="2" fillId="0" borderId="4" xfId="0" applyFont="1" applyBorder="1" applyAlignment="1">
      <alignment horizontal="left"/>
    </xf>
    <xf numFmtId="9" fontId="0" fillId="0" borderId="0" xfId="0" applyNumberFormat="1"/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 horizontal="right" wrapText="1"/>
    </xf>
    <xf numFmtId="0" fontId="29" fillId="0" borderId="0" xfId="0" applyFont="1" applyAlignment="1">
      <alignment horizontal="right" wrapText="1"/>
    </xf>
    <xf numFmtId="0" fontId="0" fillId="2" borderId="0" xfId="0" applyFill="1"/>
    <xf numFmtId="0" fontId="0" fillId="19" borderId="0" xfId="0" applyFill="1"/>
    <xf numFmtId="43" fontId="0" fillId="19" borderId="0" xfId="1" applyFont="1" applyFill="1"/>
    <xf numFmtId="0" fontId="0" fillId="20" borderId="0" xfId="0" applyFill="1"/>
    <xf numFmtId="3" fontId="0" fillId="0" borderId="0" xfId="0" applyNumberFormat="1"/>
    <xf numFmtId="0" fontId="30" fillId="0" borderId="0" xfId="0" applyFont="1"/>
    <xf numFmtId="0" fontId="0" fillId="0" borderId="3" xfId="0" applyBorder="1"/>
    <xf numFmtId="0" fontId="11" fillId="0" borderId="3" xfId="0" applyFont="1" applyBorder="1"/>
    <xf numFmtId="0" fontId="11" fillId="0" borderId="3" xfId="0" applyFont="1" applyBorder="1" applyAlignment="1">
      <alignment wrapText="1"/>
    </xf>
    <xf numFmtId="0" fontId="11" fillId="21" borderId="3" xfId="0" applyFont="1" applyFill="1" applyBorder="1" applyAlignment="1">
      <alignment wrapText="1"/>
    </xf>
    <xf numFmtId="0" fontId="11" fillId="22" borderId="3" xfId="0" applyFont="1" applyFill="1" applyBorder="1" applyAlignment="1">
      <alignment wrapText="1"/>
    </xf>
    <xf numFmtId="9" fontId="0" fillId="21" borderId="3" xfId="145" applyFont="1" applyFill="1" applyBorder="1"/>
    <xf numFmtId="1" fontId="0" fillId="21" borderId="3" xfId="0" applyNumberFormat="1" applyFill="1" applyBorder="1"/>
    <xf numFmtId="9" fontId="0" fillId="22" borderId="3" xfId="145" applyFont="1" applyFill="1" applyBorder="1"/>
    <xf numFmtId="1" fontId="0" fillId="22" borderId="3" xfId="0" applyNumberFormat="1" applyFill="1" applyBorder="1"/>
    <xf numFmtId="0" fontId="0" fillId="21" borderId="3" xfId="0" applyFill="1" applyBorder="1"/>
    <xf numFmtId="9" fontId="11" fillId="21" borderId="3" xfId="145" applyFont="1" applyFill="1" applyBorder="1"/>
    <xf numFmtId="1" fontId="11" fillId="21" borderId="3" xfId="0" applyNumberFormat="1" applyFont="1" applyFill="1" applyBorder="1"/>
    <xf numFmtId="9" fontId="11" fillId="22" borderId="3" xfId="145" applyFont="1" applyFill="1" applyBorder="1"/>
    <xf numFmtId="1" fontId="11" fillId="22" borderId="3" xfId="0" applyNumberFormat="1" applyFont="1" applyFill="1" applyBorder="1"/>
    <xf numFmtId="0" fontId="11" fillId="5" borderId="3" xfId="0" applyFont="1" applyFill="1" applyBorder="1"/>
    <xf numFmtId="9" fontId="0" fillId="5" borderId="3" xfId="145" applyFont="1" applyFill="1" applyBorder="1"/>
    <xf numFmtId="1" fontId="0" fillId="5" borderId="3" xfId="0" applyNumberFormat="1" applyFill="1" applyBorder="1"/>
    <xf numFmtId="9" fontId="0" fillId="5" borderId="0" xfId="0" applyNumberFormat="1" applyFill="1" applyAlignment="1">
      <alignment wrapText="1"/>
    </xf>
    <xf numFmtId="172" fontId="0" fillId="0" borderId="0" xfId="0" applyNumberFormat="1"/>
    <xf numFmtId="0" fontId="31" fillId="0" borderId="0" xfId="3" applyFont="1"/>
    <xf numFmtId="9" fontId="11" fillId="5" borderId="0" xfId="0" applyNumberFormat="1" applyFont="1" applyFill="1"/>
    <xf numFmtId="0" fontId="32" fillId="0" borderId="0" xfId="0" applyFont="1"/>
    <xf numFmtId="0" fontId="32" fillId="23" borderId="0" xfId="0" applyFont="1" applyFill="1"/>
    <xf numFmtId="0" fontId="33" fillId="23" borderId="0" xfId="0" applyFont="1" applyFill="1"/>
    <xf numFmtId="0" fontId="34" fillId="24" borderId="14" xfId="0" applyFont="1" applyFill="1" applyBorder="1"/>
    <xf numFmtId="11" fontId="33" fillId="0" borderId="0" xfId="0" applyNumberFormat="1" applyFont="1"/>
    <xf numFmtId="0" fontId="33" fillId="0" borderId="0" xfId="0" applyFont="1" applyAlignment="1">
      <alignment wrapText="1"/>
    </xf>
    <xf numFmtId="0" fontId="35" fillId="25" borderId="16" xfId="0" applyFont="1" applyFill="1" applyBorder="1"/>
    <xf numFmtId="9" fontId="33" fillId="0" borderId="0" xfId="0" applyNumberFormat="1" applyFont="1"/>
    <xf numFmtId="0" fontId="35" fillId="25" borderId="14" xfId="0" applyFont="1" applyFill="1" applyBorder="1"/>
    <xf numFmtId="0" fontId="35" fillId="25" borderId="17" xfId="0" applyFont="1" applyFill="1" applyBorder="1"/>
    <xf numFmtId="0" fontId="34" fillId="24" borderId="16" xfId="0" applyFont="1" applyFill="1" applyBorder="1"/>
    <xf numFmtId="11" fontId="34" fillId="24" borderId="16" xfId="0" applyNumberFormat="1" applyFont="1" applyFill="1" applyBorder="1"/>
    <xf numFmtId="0" fontId="35" fillId="25" borderId="18" xfId="0" applyFont="1" applyFill="1" applyBorder="1"/>
    <xf numFmtId="0" fontId="4" fillId="0" borderId="0" xfId="3" applyFill="1" applyBorder="1" applyAlignment="1"/>
    <xf numFmtId="0" fontId="36" fillId="0" borderId="0" xfId="0" applyFont="1"/>
    <xf numFmtId="3" fontId="34" fillId="24" borderId="14" xfId="0" applyNumberFormat="1" applyFont="1" applyFill="1" applyBorder="1"/>
    <xf numFmtId="3" fontId="34" fillId="24" borderId="16" xfId="0" applyNumberFormat="1" applyFont="1" applyFill="1" applyBorder="1"/>
    <xf numFmtId="9" fontId="35" fillId="25" borderId="14" xfId="0" applyNumberFormat="1" applyFont="1" applyFill="1" applyBorder="1"/>
    <xf numFmtId="9" fontId="35" fillId="25" borderId="17" xfId="0" applyNumberFormat="1" applyFont="1" applyFill="1" applyBorder="1"/>
    <xf numFmtId="9" fontId="35" fillId="25" borderId="16" xfId="0" applyNumberFormat="1" applyFont="1" applyFill="1" applyBorder="1"/>
    <xf numFmtId="9" fontId="35" fillId="25" borderId="18" xfId="0" applyNumberFormat="1" applyFont="1" applyFill="1" applyBorder="1"/>
    <xf numFmtId="9" fontId="34" fillId="24" borderId="14" xfId="0" applyNumberFormat="1" applyFont="1" applyFill="1" applyBorder="1"/>
    <xf numFmtId="0" fontId="37" fillId="0" borderId="15" xfId="0" applyFont="1" applyBorder="1"/>
    <xf numFmtId="11" fontId="37" fillId="0" borderId="15" xfId="0" applyNumberFormat="1" applyFont="1" applyBorder="1"/>
    <xf numFmtId="0" fontId="38" fillId="26" borderId="0" xfId="0" applyFont="1" applyFill="1" applyAlignment="1">
      <alignment wrapText="1"/>
    </xf>
    <xf numFmtId="0" fontId="38" fillId="27" borderId="0" xfId="0" applyFont="1" applyFill="1" applyAlignment="1">
      <alignment wrapText="1"/>
    </xf>
    <xf numFmtId="0" fontId="38" fillId="0" borderId="0" xfId="0" applyFont="1" applyAlignment="1">
      <alignment wrapText="1"/>
    </xf>
    <xf numFmtId="0" fontId="38" fillId="26" borderId="0" xfId="0" applyFont="1" applyFill="1"/>
    <xf numFmtId="0" fontId="38" fillId="27" borderId="0" xfId="0" applyFont="1" applyFill="1"/>
    <xf numFmtId="0" fontId="38" fillId="0" borderId="0" xfId="0" applyFont="1"/>
    <xf numFmtId="3" fontId="38" fillId="26" borderId="0" xfId="0" applyNumberFormat="1" applyFont="1" applyFill="1"/>
    <xf numFmtId="3" fontId="38" fillId="27" borderId="0" xfId="0" applyNumberFormat="1" applyFont="1" applyFill="1"/>
    <xf numFmtId="0" fontId="14" fillId="26" borderId="0" xfId="0" applyFont="1" applyFill="1"/>
    <xf numFmtId="9" fontId="38" fillId="28" borderId="0" xfId="0" applyNumberFormat="1" applyFont="1" applyFill="1"/>
    <xf numFmtId="4" fontId="0" fillId="0" borderId="0" xfId="0" applyNumberFormat="1"/>
    <xf numFmtId="6" fontId="0" fillId="0" borderId="0" xfId="0" applyNumberFormat="1"/>
    <xf numFmtId="2" fontId="0" fillId="0" borderId="0" xfId="0" applyNumberFormat="1"/>
    <xf numFmtId="173" fontId="0" fillId="0" borderId="0" xfId="0" applyNumberFormat="1"/>
    <xf numFmtId="0" fontId="39" fillId="29" borderId="2" xfId="0" applyFont="1" applyFill="1" applyBorder="1" applyAlignment="1">
      <alignment wrapText="1"/>
    </xf>
    <xf numFmtId="2" fontId="40" fillId="30" borderId="1" xfId="0" applyNumberFormat="1" applyFont="1" applyFill="1" applyBorder="1"/>
    <xf numFmtId="0" fontId="33" fillId="0" borderId="0" xfId="0" applyFont="1"/>
    <xf numFmtId="0" fontId="3" fillId="0" borderId="3" xfId="0" applyFont="1" applyBorder="1" applyAlignment="1" applyProtection="1">
      <alignment horizontal="left" vertical="top" textRotation="90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2" fillId="5" borderId="1" xfId="0" applyFont="1" applyFill="1" applyBorder="1" applyAlignment="1" applyProtection="1">
      <alignment horizontal="left"/>
      <protection locked="0"/>
    </xf>
    <xf numFmtId="43" fontId="0" fillId="0" borderId="0" xfId="1" applyFont="1"/>
    <xf numFmtId="166" fontId="2" fillId="0" borderId="1" xfId="1" applyNumberFormat="1" applyFont="1" applyBorder="1" applyAlignment="1" applyProtection="1">
      <alignment horizontal="center"/>
      <protection locked="0"/>
    </xf>
    <xf numFmtId="164" fontId="2" fillId="0" borderId="1" xfId="2" applyNumberFormat="1" applyFont="1" applyFill="1" applyBorder="1" applyProtection="1">
      <protection locked="0"/>
    </xf>
    <xf numFmtId="165" fontId="2" fillId="5" borderId="1" xfId="1" applyNumberFormat="1" applyFont="1" applyFill="1" applyBorder="1" applyProtection="1">
      <protection locked="0"/>
    </xf>
    <xf numFmtId="43" fontId="2" fillId="0" borderId="1" xfId="1" applyFont="1" applyBorder="1" applyAlignment="1" applyProtection="1">
      <alignment horizontal="center" vertical="center"/>
      <protection locked="0"/>
    </xf>
    <xf numFmtId="6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41" fillId="0" borderId="1" xfId="0" applyFont="1" applyBorder="1" applyAlignment="1">
      <alignment wrapText="1"/>
    </xf>
    <xf numFmtId="44" fontId="2" fillId="0" borderId="1" xfId="0" applyNumberFormat="1" applyFont="1" applyBorder="1" applyAlignment="1" applyProtection="1">
      <alignment horizontal="right"/>
      <protection locked="0"/>
    </xf>
    <xf numFmtId="44" fontId="0" fillId="0" borderId="0" xfId="0" applyNumberFormat="1"/>
    <xf numFmtId="44" fontId="0" fillId="0" borderId="0" xfId="2" applyFont="1"/>
    <xf numFmtId="0" fontId="3" fillId="2" borderId="8" xfId="2" applyNumberFormat="1" applyFont="1" applyFill="1" applyBorder="1" applyAlignment="1" applyProtection="1">
      <alignment horizontal="center" vertical="top" wrapText="1"/>
      <protection locked="0"/>
    </xf>
    <xf numFmtId="0" fontId="42" fillId="0" borderId="1" xfId="0" applyFont="1" applyBorder="1" applyAlignment="1">
      <alignment horizontal="left"/>
    </xf>
    <xf numFmtId="0" fontId="42" fillId="0" borderId="4" xfId="0" applyFont="1" applyBorder="1" applyAlignment="1">
      <alignment horizontal="left"/>
    </xf>
    <xf numFmtId="0" fontId="43" fillId="0" borderId="0" xfId="0" applyFont="1"/>
    <xf numFmtId="0" fontId="43" fillId="0" borderId="0" xfId="0" quotePrefix="1" applyFont="1"/>
    <xf numFmtId="174" fontId="0" fillId="0" borderId="0" xfId="0" applyNumberFormat="1"/>
    <xf numFmtId="2" fontId="42" fillId="0" borderId="0" xfId="0" applyNumberFormat="1" applyFont="1" applyBorder="1" applyAlignment="1">
      <alignment horizontal="right"/>
    </xf>
    <xf numFmtId="2" fontId="42" fillId="0" borderId="0" xfId="1" applyNumberFormat="1" applyFont="1" applyBorder="1" applyAlignment="1">
      <alignment horizontal="right"/>
    </xf>
    <xf numFmtId="2" fontId="43" fillId="0" borderId="0" xfId="1" applyNumberFormat="1" applyFont="1" applyAlignment="1">
      <alignment horizontal="right"/>
    </xf>
    <xf numFmtId="2" fontId="43" fillId="0" borderId="0" xfId="0" applyNumberFormat="1" applyFont="1" applyAlignment="1">
      <alignment horizontal="right"/>
    </xf>
    <xf numFmtId="9" fontId="11" fillId="0" borderId="0" xfId="145" applyFont="1"/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33" fillId="0" borderId="0" xfId="0" applyFont="1" applyAlignment="1"/>
  </cellXfs>
  <cellStyles count="146">
    <cellStyle name="20% - Accent1 2" xfId="11" xr:uid="{911816F1-5F17-4FF1-B3D1-14979F3FB4C7}"/>
    <cellStyle name="20% - Accent1 2 2" xfId="48" xr:uid="{1224B0CB-BD34-40BB-9407-C9265776895C}"/>
    <cellStyle name="20% - Accent1 2 2 2" xfId="112" xr:uid="{38A74073-F2BB-4702-9767-01AAA61275E2}"/>
    <cellStyle name="20% - Accent1 2 3" xfId="29" xr:uid="{8F764827-DA3F-40A6-8C1D-51823DE241ED}"/>
    <cellStyle name="20% - Accent1 2 3 2" xfId="94" xr:uid="{F01B9998-DBCD-451E-9586-69CF653CA666}"/>
    <cellStyle name="20% - Accent1 2 4" xfId="76" xr:uid="{D6E27948-8EC6-4A64-A644-7FCBB097F23C}"/>
    <cellStyle name="20% - Accent1 3" xfId="17" xr:uid="{987BC2CF-BCA0-4070-BEA2-97829F900FC5}"/>
    <cellStyle name="20% - Accent1 3 2" xfId="54" xr:uid="{2850EE99-244E-4C19-A7EC-674C0FD3522C}"/>
    <cellStyle name="20% - Accent1 3 2 2" xfId="118" xr:uid="{4EBB2CB1-62AE-48D4-9465-0901EB89B1ED}"/>
    <cellStyle name="20% - Accent1 3 3" xfId="35" xr:uid="{6913A2AD-2F35-4DD0-9EC3-94A189276754}"/>
    <cellStyle name="20% - Accent1 3 3 2" xfId="100" xr:uid="{E3F4520B-2E98-417B-B355-3728CB92AEC3}"/>
    <cellStyle name="20% - Accent1 3 4" xfId="82" xr:uid="{C82B7889-7DC3-47EC-9F78-5CDD0E079071}"/>
    <cellStyle name="20% - Accent1 4" xfId="42" xr:uid="{89739159-1C47-415F-A5C6-EA0DC74212E9}"/>
    <cellStyle name="20% - Accent1 4 2" xfId="106" xr:uid="{90049FF8-6478-45E9-BA06-36F36B989DBB}"/>
    <cellStyle name="20% - Accent1 5" xfId="23" xr:uid="{931BE87A-CEA8-4F38-9AE1-95CB781827E8}"/>
    <cellStyle name="20% - Accent1 5 2" xfId="88" xr:uid="{E92D2862-828D-42B2-B9B7-A256A17A3E26}"/>
    <cellStyle name="20% - Accent1 6" xfId="62" xr:uid="{D59C7A12-8592-40C0-AA0D-D6FD1BE13BDF}"/>
    <cellStyle name="20% - Accent1 6 2" xfId="125" xr:uid="{059989A3-57F2-492E-8912-2CCFA6D91EF9}"/>
    <cellStyle name="20% - Accent1 7" xfId="70" xr:uid="{8767FDEC-38DE-4193-94DA-0E0105077DFD}"/>
    <cellStyle name="20% - Accent1 8" xfId="133" xr:uid="{A17C8F36-6DBB-4920-8CD7-F05272F6A88C}"/>
    <cellStyle name="20% - Accent4 2" xfId="12" xr:uid="{3C3B8C60-6673-42CA-9815-F871FB3AEF22}"/>
    <cellStyle name="20% - Accent4 2 2" xfId="47" xr:uid="{429E5AB3-F4A8-4B4E-843B-669BE86BE573}"/>
    <cellStyle name="20% - Accent4 2 2 2" xfId="111" xr:uid="{5DBDE881-F107-4BBB-9C7C-28B058E78053}"/>
    <cellStyle name="20% - Accent4 2 3" xfId="30" xr:uid="{1533E6EB-0BCC-4E98-B6CD-F952050AEFFC}"/>
    <cellStyle name="20% - Accent4 2 3 2" xfId="95" xr:uid="{E391C595-A3B1-478B-AC72-252EBA683A2F}"/>
    <cellStyle name="20% - Accent4 2 4" xfId="77" xr:uid="{8742A492-5745-415F-8AEA-4546AE446CA3}"/>
    <cellStyle name="20% - Accent4 3" xfId="18" xr:uid="{7552A8EF-B499-4C0B-B280-786EB13EE426}"/>
    <cellStyle name="20% - Accent4 3 2" xfId="55" xr:uid="{A31840E2-CCED-4032-AFEA-32ACC08E8808}"/>
    <cellStyle name="20% - Accent4 3 2 2" xfId="119" xr:uid="{057EC60B-0DB1-490D-9E2B-7BE74DA427FB}"/>
    <cellStyle name="20% - Accent4 3 3" xfId="36" xr:uid="{76523081-DBA1-48A8-A754-C1615AB86D4B}"/>
    <cellStyle name="20% - Accent4 3 3 2" xfId="101" xr:uid="{25ED1268-DEDE-40A7-8065-4D25133D3B4D}"/>
    <cellStyle name="20% - Accent4 3 4" xfId="83" xr:uid="{2545A973-0047-4072-8A30-B3E1F619538C}"/>
    <cellStyle name="20% - Accent4 4" xfId="43" xr:uid="{2439FB3D-A3D3-44C4-BD16-91076A207578}"/>
    <cellStyle name="20% - Accent4 4 2" xfId="107" xr:uid="{542F2FA7-2043-4D1A-8027-D3DDAE7D68CB}"/>
    <cellStyle name="20% - Accent4 5" xfId="24" xr:uid="{8AB18151-C759-454C-9988-831A8F99A5C5}"/>
    <cellStyle name="20% - Accent4 5 2" xfId="89" xr:uid="{3BE0EB8E-4EAF-4652-B135-2D9B3FE661D2}"/>
    <cellStyle name="20% - Accent4 6" xfId="63" xr:uid="{DEB8C2E8-2E04-4F29-9F92-69092E5C5108}"/>
    <cellStyle name="20% - Accent4 6 2" xfId="126" xr:uid="{A3223C77-17F3-407B-9C4A-C2B4107259AE}"/>
    <cellStyle name="20% - Accent4 7" xfId="71" xr:uid="{0454FE03-F125-4C0F-BB2B-761540234CC4}"/>
    <cellStyle name="20% - Accent4 8" xfId="134" xr:uid="{B65D17B8-C82B-4523-9E70-297EA2173996}"/>
    <cellStyle name="20% - Accent6 2" xfId="13" xr:uid="{E680E905-2E44-4AD4-B0B3-8A59C8EC495A}"/>
    <cellStyle name="20% - Accent6 2 2" xfId="50" xr:uid="{B0C3165C-67AC-4F92-9BC9-D94DC40C430D}"/>
    <cellStyle name="20% - Accent6 2 2 2" xfId="114" xr:uid="{D8CF69E4-9032-4E9F-A2FC-486ABBADEC43}"/>
    <cellStyle name="20% - Accent6 2 3" xfId="31" xr:uid="{09A4CC00-16D9-4536-B659-24A25BE027DA}"/>
    <cellStyle name="20% - Accent6 2 3 2" xfId="96" xr:uid="{AD16FFCE-1394-49C4-A82D-16FD09FA648C}"/>
    <cellStyle name="20% - Accent6 2 4" xfId="78" xr:uid="{CC2D1607-8D12-40C6-B154-98DC1FEB2654}"/>
    <cellStyle name="20% - Accent6 3" xfId="19" xr:uid="{364D367B-91D0-4B45-9B4C-3B560D853CDE}"/>
    <cellStyle name="20% - Accent6 3 2" xfId="56" xr:uid="{72647B4F-7532-4998-A88D-FEEDCF36B30A}"/>
    <cellStyle name="20% - Accent6 3 2 2" xfId="120" xr:uid="{AFC52540-1002-44A4-B348-A565B830B422}"/>
    <cellStyle name="20% - Accent6 3 3" xfId="37" xr:uid="{FEE82159-8D46-4C8E-A64B-730718F59E2D}"/>
    <cellStyle name="20% - Accent6 3 3 2" xfId="102" xr:uid="{1D51C08A-8F96-4EE2-9AF9-04E91960D0CA}"/>
    <cellStyle name="20% - Accent6 3 4" xfId="84" xr:uid="{2B47DB29-4B3F-41C8-B591-CAB7345A7078}"/>
    <cellStyle name="20% - Accent6 4" xfId="44" xr:uid="{64313816-A34C-49F6-9A56-270E5D0308D1}"/>
    <cellStyle name="20% - Accent6 4 2" xfId="108" xr:uid="{125A4470-4618-4343-B499-BB6C69F59ADA}"/>
    <cellStyle name="20% - Accent6 5" xfId="25" xr:uid="{14851338-823A-49CD-8933-42521805E17A}"/>
    <cellStyle name="20% - Accent6 5 2" xfId="90" xr:uid="{0F50D88F-1BA8-439B-9DF3-DD7878AD8839}"/>
    <cellStyle name="20% - Accent6 6" xfId="64" xr:uid="{FA31047F-8FC9-4A89-9DB6-57D77684EAC2}"/>
    <cellStyle name="20% - Accent6 6 2" xfId="127" xr:uid="{194E72F2-57A2-4A6B-8E5D-FA4325FB0552}"/>
    <cellStyle name="20% - Accent6 7" xfId="72" xr:uid="{3E85DCF8-F353-45E1-9702-504E8ECAC3DF}"/>
    <cellStyle name="20% - Accent6 8" xfId="135" xr:uid="{32B89BD1-5896-4C33-BF91-49C2194FB2F9}"/>
    <cellStyle name="Accent2" xfId="5" builtinId="33"/>
    <cellStyle name="Bad" xfId="144" builtinId="27"/>
    <cellStyle name="Comma" xfId="1" builtinId="3"/>
    <cellStyle name="Comma 2" xfId="9" xr:uid="{141D060A-E2BD-40A0-A09E-1311B01CF0A2}"/>
    <cellStyle name="Comma 2 2" xfId="45" xr:uid="{F0A7E8E9-1684-4405-B15C-B3773EAA88B3}"/>
    <cellStyle name="Comma 2 2 2" xfId="109" xr:uid="{4E58D3CF-1346-4BAC-8222-8FB2E06C704C}"/>
    <cellStyle name="Comma 2 3" xfId="27" xr:uid="{6CDDF3E0-4E81-4666-BC44-1AF9E5EFF113}"/>
    <cellStyle name="Comma 2 3 2" xfId="92" xr:uid="{62B4F1A7-B713-40E4-B6C9-BE149DB9AD11}"/>
    <cellStyle name="Comma 2 4" xfId="67" xr:uid="{71335B33-FD19-4E33-9F94-61801704DF9C}"/>
    <cellStyle name="Comma 2 4 2" xfId="129" xr:uid="{D115ADD4-23FF-4CCC-A307-3D9E64DA7855}"/>
    <cellStyle name="Comma 2 5" xfId="74" xr:uid="{718BA7DA-773D-4A42-ACAC-DFAE92CA8A46}"/>
    <cellStyle name="Comma 3" xfId="15" xr:uid="{B26E5FE4-84AD-4AEC-A01C-D48C71E1D771}"/>
    <cellStyle name="Comma 3 2" xfId="52" xr:uid="{413D878C-3EC3-416A-AC3A-88CA59D4D180}"/>
    <cellStyle name="Comma 3 2 2" xfId="116" xr:uid="{9F2E99C2-7169-4D03-B5FD-DF160C3E28E9}"/>
    <cellStyle name="Comma 3 3" xfId="33" xr:uid="{3BB28630-2848-44E6-9AE9-18C2305793D1}"/>
    <cellStyle name="Comma 3 3 2" xfId="98" xr:uid="{3DE2BB1A-4A70-4A93-9CE5-E88F3854FA41}"/>
    <cellStyle name="Comma 3 4" xfId="80" xr:uid="{C45D0A75-E933-453E-844B-B3E963EDB347}"/>
    <cellStyle name="Comma 4" xfId="40" xr:uid="{8A59EC8B-E0EF-4393-8342-93F3B902950A}"/>
    <cellStyle name="Comma 4 2" xfId="104" xr:uid="{F4CF12AE-E0E9-4F41-AC60-DC1E48F2A030}"/>
    <cellStyle name="Comma 5" xfId="60" xr:uid="{FB7E49C9-D084-479A-A07A-8157C137E49E}"/>
    <cellStyle name="Comma 5 2" xfId="123" xr:uid="{FCC96BEF-7FBF-42BE-B563-CB4F6832C59F}"/>
    <cellStyle name="Comma 6" xfId="121" xr:uid="{A9570D7C-698B-4A93-8005-A5EE2874C4E7}"/>
    <cellStyle name="Comma 7" xfId="140" xr:uid="{2494B46A-4C1B-43B5-90D1-5505D396BEE6}"/>
    <cellStyle name="Comma 8" xfId="58" xr:uid="{A78936C3-56FC-42D4-9EB6-D00560D84C31}"/>
    <cellStyle name="Currency" xfId="2" builtinId="4"/>
    <cellStyle name="Good" xfId="4" builtinId="26"/>
    <cellStyle name="Hyperlink" xfId="3" builtinId="8"/>
    <cellStyle name="Hyperlink 2" xfId="7" xr:uid="{05D6537C-FC86-4246-AFFF-8AA12DF6BCE2}"/>
    <cellStyle name="Normal" xfId="0" builtinId="0"/>
    <cellStyle name="Normal 10" xfId="6" xr:uid="{EBCEB5FE-9D12-4298-93B6-756ED7C0A3E0}"/>
    <cellStyle name="Normal 2" xfId="8" xr:uid="{81B8B5E9-405E-4B4F-AE84-12D5B302A918}"/>
    <cellStyle name="Normal 2 2" xfId="46" xr:uid="{484BF04F-7CFA-4A5C-909F-A5422E24CF7F}"/>
    <cellStyle name="Normal 2 2 2" xfId="65" xr:uid="{B0F5A3CE-337D-4A29-AC76-12C771D9A4BB}"/>
    <cellStyle name="Normal 2 2 3" xfId="110" xr:uid="{5F769642-D755-4673-A05B-00A82B61E747}"/>
    <cellStyle name="Normal 2 3" xfId="26" xr:uid="{A03E286B-605B-4394-A514-30189B7F9D81}"/>
    <cellStyle name="Normal 2 3 2" xfId="91" xr:uid="{1E0F1C42-1DE9-47E9-8FAA-A81AF043170B}"/>
    <cellStyle name="Normal 2 4" xfId="66" xr:uid="{5BADC7B9-4BDA-4B4C-84EA-AF14AF155748}"/>
    <cellStyle name="Normal 2 4 2" xfId="128" xr:uid="{D18B9BEC-BFC4-45BA-839F-6A249DFA36D2}"/>
    <cellStyle name="Normal 2 5" xfId="73" xr:uid="{4B048453-1BDA-4462-9FF8-5F0EDD195154}"/>
    <cellStyle name="Normal 3" xfId="14" xr:uid="{F383A7C8-5C05-4843-830A-450EB668EC35}"/>
    <cellStyle name="Normal 3 2" xfId="51" xr:uid="{CC860B80-24C1-49A8-B671-E830FE07B689}"/>
    <cellStyle name="Normal 3 2 2" xfId="115" xr:uid="{495A0FA5-CD62-4E7D-8930-0D5951840FE1}"/>
    <cellStyle name="Normal 3 3" xfId="32" xr:uid="{C06DF981-F215-4E28-B72A-539899783F0B}"/>
    <cellStyle name="Normal 3 3 2" xfId="97" xr:uid="{99787AFE-7C38-4376-9231-C65B4CEBD9EA}"/>
    <cellStyle name="Normal 3 4" xfId="79" xr:uid="{F667462A-FB17-4988-ACDF-D887F66250E4}"/>
    <cellStyle name="Normal 4" xfId="20" xr:uid="{D19331F2-03FC-4F30-AF91-C26CF82EC3EF}"/>
    <cellStyle name="Normal 4 2" xfId="38" xr:uid="{8AA36391-E6EF-4B9B-93F2-4EE690EF3510}"/>
    <cellStyle name="Normal 4 2 2" xfId="103" xr:uid="{22A5A3DD-6117-4347-8CC8-D2A6DA063BE4}"/>
    <cellStyle name="Normal 4 2 3" xfId="136" xr:uid="{4D83FF48-5E1C-4397-81CB-DBF207D95EEC}"/>
    <cellStyle name="Normal 4 3" xfId="85" xr:uid="{E8711430-3B37-464A-B1B4-1EB7F61EEC92}"/>
    <cellStyle name="Normal 4 4" xfId="130" xr:uid="{479B18C0-DAE8-4EDC-B4C6-EB69BE655BC2}"/>
    <cellStyle name="Normal 5" xfId="39" xr:uid="{B795E5A5-56B8-47CF-98AB-BC4F12361834}"/>
    <cellStyle name="Normal 6" xfId="57" xr:uid="{D6186F12-C843-438A-9444-20675DA3383F}"/>
    <cellStyle name="Normal 7" xfId="59" xr:uid="{FB0BA62A-88D7-4D7A-B5DE-B4B734F97145}"/>
    <cellStyle name="Normal 7 2" xfId="122" xr:uid="{F2DF39F9-3248-477C-92DE-716633406DBF}"/>
    <cellStyle name="Normal 8" xfId="138" xr:uid="{7B17E5C5-40ED-42EF-86E5-FA6710598769}"/>
    <cellStyle name="Normal 9" xfId="141" xr:uid="{5B014C8B-93CF-48AA-9E82-6D6541C73312}"/>
    <cellStyle name="Percent" xfId="145" builtinId="5"/>
    <cellStyle name="Percent 10" xfId="142" xr:uid="{59876F21-1E8D-4B1E-8C9B-602754F9BEA2}"/>
    <cellStyle name="Percent 11" xfId="143" xr:uid="{728EA62B-9DF8-4652-A4D4-380A2DF29871}"/>
    <cellStyle name="Percent 2" xfId="10" xr:uid="{500F711E-6815-4783-9A6A-55F6D061C3B7}"/>
    <cellStyle name="Percent 2 2" xfId="49" xr:uid="{398233AF-C67C-465A-A581-8440D528A08C}"/>
    <cellStyle name="Percent 2 2 2" xfId="68" xr:uid="{2E55798A-E0D4-4F01-A223-47ECC09979C9}"/>
    <cellStyle name="Percent 2 2 3" xfId="113" xr:uid="{D3EA7D17-96F0-4628-A4EC-320AD275FD2E}"/>
    <cellStyle name="Percent 2 3" xfId="28" xr:uid="{4B4A19B2-C59B-4D23-BAA3-C0AB33F78CE4}"/>
    <cellStyle name="Percent 2 3 2" xfId="93" xr:uid="{E88B9D5F-CE73-4C17-91A0-1D5D13E97C00}"/>
    <cellStyle name="Percent 2 4" xfId="75" xr:uid="{19BC8AEC-8275-415E-B5AE-219D096490B5}"/>
    <cellStyle name="Percent 3" xfId="16" xr:uid="{8D971DFF-AC67-492E-B690-8B79C763283B}"/>
    <cellStyle name="Percent 3 2" xfId="53" xr:uid="{2CFB3597-4B08-49DF-BC66-69C11524BFA7}"/>
    <cellStyle name="Percent 3 2 2" xfId="117" xr:uid="{0B77A5FE-3355-434C-8957-46907DCF6AB7}"/>
    <cellStyle name="Percent 3 3" xfId="34" xr:uid="{84F99A89-975B-4BF0-B3AE-93EC5F1D76E5}"/>
    <cellStyle name="Percent 3 3 2" xfId="99" xr:uid="{B5DCAADC-FC12-4F9C-9226-E00D8E8592D7}"/>
    <cellStyle name="Percent 3 4" xfId="81" xr:uid="{73194DC7-4008-4110-B268-498265636519}"/>
    <cellStyle name="Percent 4" xfId="21" xr:uid="{1A58B4D4-9BE4-4E47-8A05-6DB007EEF073}"/>
    <cellStyle name="Percent 4 2" xfId="41" xr:uid="{29D1AF81-4B08-4E8B-829D-ADB8784FF1E9}"/>
    <cellStyle name="Percent 4 2 2" xfId="105" xr:uid="{E00232E6-9AFE-4085-9B60-9643053AAE69}"/>
    <cellStyle name="Percent 4 3" xfId="86" xr:uid="{754A6AE5-8C94-4F01-8392-E819160C8240}"/>
    <cellStyle name="Percent 4 4" xfId="131" xr:uid="{B56EF1DC-E808-4269-A698-A45F96810FD2}"/>
    <cellStyle name="Percent 5" xfId="22" xr:uid="{6B14D988-3D62-4B31-A97C-B860503897D1}"/>
    <cellStyle name="Percent 5 2" xfId="87" xr:uid="{4A9962B3-E09D-41FA-8A10-97B4AF7E5B25}"/>
    <cellStyle name="Percent 5 3" xfId="137" xr:uid="{63C30302-3961-493A-B844-3772C02177F6}"/>
    <cellStyle name="Percent 6" xfId="61" xr:uid="{6810CDB4-A861-45E8-A646-61691D43CCAB}"/>
    <cellStyle name="Percent 6 2" xfId="124" xr:uid="{FAAC3B31-427E-456B-B3B3-62A94BB7F559}"/>
    <cellStyle name="Percent 7" xfId="69" xr:uid="{F65F596E-5CC1-4004-AF51-2274A545C8F7}"/>
    <cellStyle name="Percent 8" xfId="132" xr:uid="{2D94A83B-C054-48AD-968C-14C1F68CDF88}"/>
    <cellStyle name="Percent 9" xfId="139" xr:uid="{AFCBD2DE-12AE-4FA4-8F63-DA839132A8BB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9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Appendix_B_20-06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shboard"/>
      <sheetName val="UserResults"/>
      <sheetName val="ME1"/>
      <sheetName val="ME2"/>
      <sheetName val="ME3"/>
      <sheetName val="ME4"/>
      <sheetName val="NH1"/>
      <sheetName val="NH2"/>
      <sheetName val="NH3"/>
      <sheetName val="NH4"/>
      <sheetName val="RI1"/>
      <sheetName val="RI2"/>
      <sheetName val="RI3"/>
      <sheetName val="RI4"/>
      <sheetName val="VT1"/>
      <sheetName val="VT2"/>
      <sheetName val="VT3"/>
      <sheetName val="VT4"/>
      <sheetName val="CT1"/>
      <sheetName val="CT2"/>
      <sheetName val="CT3"/>
      <sheetName val="CT4"/>
      <sheetName val="MA1"/>
      <sheetName val="MA2"/>
      <sheetName val="MA3"/>
      <sheetName val="MA4"/>
      <sheetName val="Ref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urldefense.proofpoint.com/v2/url?u=https-3A__www.nationalgridus.com_media_pdfs_billing-2Dpayments_electric-2Drates_ma_resitable.pdf&amp;d=DwMFAg&amp;c=Rt9MH7x8aPAwEY3f-URIJch7v0PDyVhHmVdpquKSoc0&amp;r=pgHqnPoaMdAf1xkqsJzrIKDIFSR2DCnc2lvX1qEMdrE&amp;m=cWZGfS8QpFlTt5AUptRD8CKz8OUrLsydQhm0QE-qrdw&amp;s=N4mys9EOJjd5sr0prVnmujQiwe53vi_2VyMGieHE6Sw&amp;e=" TargetMode="External"/><Relationship Id="rId3" Type="http://schemas.openxmlformats.org/officeDocument/2006/relationships/hyperlink" Target="https://www.eia.gov/energyexplained/units-and-calculators/" TargetMode="External"/><Relationship Id="rId7" Type="http://schemas.openxmlformats.org/officeDocument/2006/relationships/hyperlink" Target="https://www.nationalgridus.com/MA-Home/Rates/Service-Rates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www.eia.gov/energyexplained/units-and-calculators/" TargetMode="External"/><Relationship Id="rId1" Type="http://schemas.openxmlformats.org/officeDocument/2006/relationships/hyperlink" Target="https://www.eia.gov/energyexplained/units-and-calculators/" TargetMode="External"/><Relationship Id="rId6" Type="http://schemas.openxmlformats.org/officeDocument/2006/relationships/hyperlink" Target="https://www.eia.gov/outlooks/steo/special/winter/2021_winter_fuels.pdf" TargetMode="External"/><Relationship Id="rId11" Type="http://schemas.openxmlformats.org/officeDocument/2006/relationships/hyperlink" Target="https://www.eia.gov/outlooks/steo/special/winter/2021_winter_fuels.pdf" TargetMode="External"/><Relationship Id="rId5" Type="http://schemas.openxmlformats.org/officeDocument/2006/relationships/hyperlink" Target="https://www.eia.gov/outlooks/steo/special/winter/2021_winter_fuels.pdf" TargetMode="External"/><Relationship Id="rId10" Type="http://schemas.openxmlformats.org/officeDocument/2006/relationships/hyperlink" Target="https://www.nationalgridus.com/MA-Business/Rates/Service-Rates?regionkey=masselec&amp;customertype=business" TargetMode="External"/><Relationship Id="rId4" Type="http://schemas.openxmlformats.org/officeDocument/2006/relationships/hyperlink" Target="https://www.eia.gov/environment/emissions/co2_vol_mass.php" TargetMode="External"/><Relationship Id="rId9" Type="http://schemas.openxmlformats.org/officeDocument/2006/relationships/hyperlink" Target="https://www.nationalgridus.com/media/pdfs/billing-payments/electric-rates/ma/commtable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e4thefuture.org/wp-content/uploads/2022/06/Residential-ccASHP-Building-Electrification_060322.pdf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ia.gov/todayinenergy/detail.php?id=18371" TargetMode="External"/><Relationship Id="rId13" Type="http://schemas.openxmlformats.org/officeDocument/2006/relationships/hyperlink" Target="https://pubchem.ncbi.nlm.nih.gov/compound/carbondioxide" TargetMode="External"/><Relationship Id="rId18" Type="http://schemas.openxmlformats.org/officeDocument/2006/relationships/hyperlink" Target="https://www.eia.gov/dnav/ng/TblDefs/ng_prod_sum_tbldef2.asp" TargetMode="External"/><Relationship Id="rId3" Type="http://schemas.openxmlformats.org/officeDocument/2006/relationships/hyperlink" Target="https://www.epa.gov/ghgemissions/understanding-global-warming-potentials" TargetMode="External"/><Relationship Id="rId7" Type="http://schemas.openxmlformats.org/officeDocument/2006/relationships/hyperlink" Target="https://willbrownsberger.com/heat-pump-leaks/" TargetMode="External"/><Relationship Id="rId12" Type="http://schemas.openxmlformats.org/officeDocument/2006/relationships/hyperlink" Target="https://pubchem.ncbi.nlm.nih.gov/compound/Methane" TargetMode="External"/><Relationship Id="rId17" Type="http://schemas.openxmlformats.org/officeDocument/2006/relationships/hyperlink" Target="https://www.eia.gov/dnav/ng/ng_prod_sum_a_EPG0_VGM_mmcf_a.htm" TargetMode="External"/><Relationship Id="rId2" Type="http://schemas.openxmlformats.org/officeDocument/2006/relationships/hyperlink" Target="https://www.eia.gov/tools/faqs/faq.php?id=667&amp;t=8" TargetMode="External"/><Relationship Id="rId16" Type="http://schemas.openxmlformats.org/officeDocument/2006/relationships/hyperlink" Target="https://pubs.acs.org/doi/10.1021/acs.est.8b05323" TargetMode="External"/><Relationship Id="rId1" Type="http://schemas.openxmlformats.org/officeDocument/2006/relationships/hyperlink" Target="https://www.eia.gov/tools/faqs/faq.php?id=667&amp;t=2" TargetMode="External"/><Relationship Id="rId6" Type="http://schemas.openxmlformats.org/officeDocument/2006/relationships/hyperlink" Target="https://www.sciencedirect.com/science/article/pii/S0301421522000386" TargetMode="External"/><Relationship Id="rId11" Type="http://schemas.openxmlformats.org/officeDocument/2006/relationships/hyperlink" Target="https://www.eia.gov/tools/faqs/faq.php?id=667&amp;t=2" TargetMode="External"/><Relationship Id="rId5" Type="http://schemas.openxmlformats.org/officeDocument/2006/relationships/hyperlink" Target="https://iopscience.iop.org/article/10.1088/1748-9326/abef33/pdf" TargetMode="External"/><Relationship Id="rId15" Type="http://schemas.openxmlformats.org/officeDocument/2006/relationships/hyperlink" Target="https://www.engineeringtoolbox.com/heating-values-fuel-gases-d_823.html" TargetMode="External"/><Relationship Id="rId10" Type="http://schemas.openxmlformats.org/officeDocument/2006/relationships/hyperlink" Target="https://www.eia.gov/electricity/annual/html/epa_08_02.html" TargetMode="External"/><Relationship Id="rId4" Type="http://schemas.openxmlformats.org/officeDocument/2006/relationships/hyperlink" Target="https://www.epa.gov/sites/default/files/2016-03/documents/stationaryemissions_3_2016.pdf" TargetMode="External"/><Relationship Id="rId9" Type="http://schemas.openxmlformats.org/officeDocument/2006/relationships/hyperlink" Target="https://www.eia.gov/tools/faqs/faq.php?id=107&amp;t=3" TargetMode="External"/><Relationship Id="rId14" Type="http://schemas.openxmlformats.org/officeDocument/2006/relationships/hyperlink" Target="https://pubs.acs.org/doi/10.1021/acs.est.9b01875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ia.gov/environment/emissions/co2_vol_mass.php" TargetMode="External"/><Relationship Id="rId2" Type="http://schemas.openxmlformats.org/officeDocument/2006/relationships/hyperlink" Target="https://www.eia.gov/electricity/annual/html/epa_08_02.html" TargetMode="External"/><Relationship Id="rId1" Type="http://schemas.openxmlformats.org/officeDocument/2006/relationships/hyperlink" Target="https://www.eia.gov/dnav/ng/ng_cons_heat_a_EPG0_VEUH_btucf_a.htm" TargetMode="External"/><Relationship Id="rId5" Type="http://schemas.openxmlformats.org/officeDocument/2006/relationships/hyperlink" Target="https://www.eia.gov/environment/emissions/co2_vol_mass.php" TargetMode="External"/><Relationship Id="rId4" Type="http://schemas.openxmlformats.org/officeDocument/2006/relationships/hyperlink" Target="https://www.eia.gov/environment/emissions/co2_vol_mass.php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3A2D2-61AA-4E70-9EB0-900D248B5EA1}">
  <dimension ref="A2:M75"/>
  <sheetViews>
    <sheetView topLeftCell="A40" workbookViewId="0">
      <selection activeCell="A70" sqref="A70:G74"/>
    </sheetView>
  </sheetViews>
  <sheetFormatPr defaultRowHeight="15"/>
  <cols>
    <col min="1" max="1" width="109.42578125" customWidth="1"/>
    <col min="2" max="2" width="11.42578125" bestFit="1" customWidth="1"/>
    <col min="5" max="5" width="10.42578125" bestFit="1" customWidth="1"/>
    <col min="6" max="6" width="11.140625" customWidth="1"/>
    <col min="7" max="7" width="11.42578125" customWidth="1"/>
  </cols>
  <sheetData>
    <row r="2" spans="1:7" ht="105">
      <c r="A2" s="133"/>
      <c r="B2" s="134" t="s">
        <v>0</v>
      </c>
      <c r="C2" s="134" t="s">
        <v>1</v>
      </c>
      <c r="D2" s="134" t="s">
        <v>2</v>
      </c>
    </row>
    <row r="3" spans="1:7">
      <c r="A3" s="133" t="s">
        <v>3</v>
      </c>
      <c r="B3" s="133">
        <v>1790</v>
      </c>
      <c r="C3" s="135">
        <v>2</v>
      </c>
      <c r="D3" s="135">
        <f>2400/B3*C3</f>
        <v>2.6815642458100557</v>
      </c>
    </row>
    <row r="4" spans="1:7">
      <c r="A4" s="133" t="s">
        <v>4</v>
      </c>
      <c r="B4" s="133">
        <v>2103</v>
      </c>
      <c r="C4" s="135">
        <v>3.9</v>
      </c>
      <c r="D4" s="135">
        <f t="shared" ref="D4:D7" si="0">2400/B4*C4</f>
        <v>4.4507845934379455</v>
      </c>
    </row>
    <row r="5" spans="1:7">
      <c r="A5" s="133" t="s">
        <v>5</v>
      </c>
      <c r="B5" s="133">
        <v>2497</v>
      </c>
      <c r="C5" s="135">
        <v>4.7</v>
      </c>
      <c r="D5" s="135">
        <f t="shared" si="0"/>
        <v>4.5174209050861034</v>
      </c>
    </row>
    <row r="6" spans="1:7">
      <c r="A6" s="133" t="s">
        <v>6</v>
      </c>
      <c r="B6" s="133">
        <v>2497</v>
      </c>
      <c r="C6" s="135">
        <v>3.7</v>
      </c>
      <c r="D6" s="135">
        <f t="shared" si="0"/>
        <v>3.5562675210252306</v>
      </c>
    </row>
    <row r="7" spans="1:7">
      <c r="A7" s="133" t="s">
        <v>7</v>
      </c>
      <c r="B7" s="133">
        <v>2103</v>
      </c>
      <c r="C7" s="135">
        <v>2.8</v>
      </c>
      <c r="D7" s="135">
        <f t="shared" si="0"/>
        <v>3.1954350927246788</v>
      </c>
    </row>
    <row r="9" spans="1:7">
      <c r="A9" s="132" t="s">
        <v>8</v>
      </c>
    </row>
    <row r="11" spans="1:7" ht="120">
      <c r="A11" t="s">
        <v>9</v>
      </c>
      <c r="B11" s="243" t="s">
        <v>10</v>
      </c>
      <c r="C11" s="243"/>
      <c r="D11" s="80" t="s">
        <v>9</v>
      </c>
      <c r="E11" s="82" t="s">
        <v>11</v>
      </c>
      <c r="F11" s="80" t="s">
        <v>12</v>
      </c>
      <c r="G11" s="80" t="s">
        <v>13</v>
      </c>
    </row>
    <row r="12" spans="1:7" ht="26.25">
      <c r="A12" s="75"/>
      <c r="B12" s="81" t="s">
        <v>14</v>
      </c>
      <c r="C12" s="81" t="s">
        <v>15</v>
      </c>
      <c r="D12" s="75" t="s">
        <v>16</v>
      </c>
      <c r="E12" t="s">
        <v>17</v>
      </c>
      <c r="F12">
        <f>AVERAGE(E22:E25)</f>
        <v>64.599999999999994</v>
      </c>
      <c r="G12" t="s">
        <v>18</v>
      </c>
    </row>
    <row r="13" spans="1:7">
      <c r="A13" s="75" t="s">
        <v>19</v>
      </c>
      <c r="B13" s="75">
        <v>958</v>
      </c>
      <c r="C13" s="75">
        <v>78.900000000000006</v>
      </c>
      <c r="D13" s="78">
        <v>0.81</v>
      </c>
      <c r="E13" s="83">
        <f>C13*D13</f>
        <v>63.909000000000006</v>
      </c>
      <c r="F13" s="88">
        <f t="shared" ref="F13:F18" si="1">$F$12/C13</f>
        <v>0.8187579214195182</v>
      </c>
      <c r="G13" t="s">
        <v>18</v>
      </c>
    </row>
    <row r="14" spans="1:7">
      <c r="A14" s="76" t="s">
        <v>20</v>
      </c>
      <c r="B14" s="75">
        <v>958</v>
      </c>
      <c r="C14" s="75">
        <v>78.900000000000006</v>
      </c>
      <c r="D14" s="78">
        <v>0.81</v>
      </c>
      <c r="E14" s="83">
        <f t="shared" ref="E14:E18" si="2">C14*D14</f>
        <v>63.909000000000006</v>
      </c>
      <c r="F14" s="88">
        <f t="shared" si="1"/>
        <v>0.8187579214195182</v>
      </c>
      <c r="G14" t="s">
        <v>18</v>
      </c>
    </row>
    <row r="15" spans="1:7">
      <c r="A15" s="77" t="s">
        <v>21</v>
      </c>
      <c r="B15" s="75">
        <v>958</v>
      </c>
      <c r="C15" s="75">
        <v>83.2</v>
      </c>
      <c r="D15" s="78">
        <v>0.77700000000000002</v>
      </c>
      <c r="E15" s="83">
        <f t="shared" si="2"/>
        <v>64.6464</v>
      </c>
      <c r="F15" s="88">
        <f t="shared" si="1"/>
        <v>0.7764423076923076</v>
      </c>
      <c r="G15" t="s">
        <v>18</v>
      </c>
    </row>
    <row r="16" spans="1:7">
      <c r="A16" s="77" t="s">
        <v>22</v>
      </c>
      <c r="B16" s="75">
        <v>604</v>
      </c>
      <c r="C16" s="75">
        <v>83.4</v>
      </c>
      <c r="D16" s="78">
        <v>0.77400000000000002</v>
      </c>
      <c r="E16" s="83">
        <f t="shared" si="2"/>
        <v>64.551600000000008</v>
      </c>
      <c r="F16" s="88">
        <f t="shared" si="1"/>
        <v>0.77458033573141472</v>
      </c>
      <c r="G16" t="s">
        <v>18</v>
      </c>
    </row>
    <row r="17" spans="1:7">
      <c r="A17" s="91" t="s">
        <v>23</v>
      </c>
      <c r="B17" s="93">
        <v>604</v>
      </c>
      <c r="C17" s="100">
        <v>77.2</v>
      </c>
      <c r="D17" s="94">
        <v>0.77400000000000002</v>
      </c>
      <c r="E17" s="95">
        <f t="shared" si="2"/>
        <v>59.752800000000001</v>
      </c>
      <c r="F17" s="101">
        <f t="shared" si="1"/>
        <v>0.83678756476683924</v>
      </c>
      <c r="G17" s="106" t="s">
        <v>18</v>
      </c>
    </row>
    <row r="18" spans="1:7">
      <c r="A18" s="77" t="s">
        <v>24</v>
      </c>
      <c r="B18" s="75">
        <v>604</v>
      </c>
      <c r="C18" s="75">
        <v>81.3</v>
      </c>
      <c r="D18" s="79">
        <v>0.79400000000000004</v>
      </c>
      <c r="E18" s="83">
        <f t="shared" si="2"/>
        <v>64.552199999999999</v>
      </c>
      <c r="F18" s="88">
        <f t="shared" si="1"/>
        <v>0.7945879458794588</v>
      </c>
      <c r="G18" t="s">
        <v>18</v>
      </c>
    </row>
    <row r="19" spans="1:7">
      <c r="A19" s="91" t="s">
        <v>25</v>
      </c>
      <c r="B19" s="97"/>
      <c r="C19" s="93" t="s">
        <v>18</v>
      </c>
      <c r="D19" s="98">
        <f>7.1/3.412</f>
        <v>2.0808909730363423</v>
      </c>
      <c r="E19" s="93" t="s">
        <v>18</v>
      </c>
      <c r="F19" s="97" t="s">
        <v>18</v>
      </c>
      <c r="G19" s="106" t="s">
        <v>18</v>
      </c>
    </row>
    <row r="20" spans="1:7">
      <c r="A20" s="91" t="s">
        <v>26</v>
      </c>
      <c r="B20" s="92">
        <v>8272</v>
      </c>
      <c r="C20" s="93" t="s">
        <v>27</v>
      </c>
      <c r="D20" s="98">
        <f>10.7/3.412</f>
        <v>3.1359906213364592</v>
      </c>
      <c r="E20" s="95">
        <f>+D20*B20*3412/1000000</f>
        <v>88.51039999999999</v>
      </c>
      <c r="F20" s="101">
        <f>F12*1000000/3412/B20</f>
        <v>2.2888270094625636</v>
      </c>
      <c r="G20" s="107">
        <f>F20*3.412</f>
        <v>7.8094777562862667</v>
      </c>
    </row>
    <row r="21" spans="1:7">
      <c r="A21" s="91" t="s">
        <v>28</v>
      </c>
      <c r="B21" s="92">
        <v>17285</v>
      </c>
      <c r="C21" s="93" t="s">
        <v>27</v>
      </c>
      <c r="D21" s="98">
        <f>1</f>
        <v>1</v>
      </c>
      <c r="E21" s="99">
        <f>+D21*B21*3412/1000000</f>
        <v>58.976419999999997</v>
      </c>
      <c r="F21" s="96">
        <f>$F$12*1000000/3412/B21</f>
        <v>1.0953530241408345</v>
      </c>
      <c r="G21" s="106" t="s">
        <v>18</v>
      </c>
    </row>
    <row r="22" spans="1:7">
      <c r="A22" s="77" t="s">
        <v>29</v>
      </c>
      <c r="B22" s="75">
        <v>958</v>
      </c>
      <c r="C22" s="75">
        <v>71.7</v>
      </c>
      <c r="D22" s="79">
        <v>0.90100000000000002</v>
      </c>
      <c r="E22" s="75">
        <v>64.599999999999994</v>
      </c>
      <c r="F22" s="88">
        <f t="shared" ref="F22:F27" si="3">$F$12/C22</f>
        <v>0.90097629009762892</v>
      </c>
      <c r="G22" t="s">
        <v>18</v>
      </c>
    </row>
    <row r="23" spans="1:7">
      <c r="A23" s="77" t="s">
        <v>30</v>
      </c>
      <c r="B23" s="75">
        <v>958</v>
      </c>
      <c r="C23" s="75">
        <v>71.7</v>
      </c>
      <c r="D23" s="78">
        <v>0.90100000000000002</v>
      </c>
      <c r="E23" s="75">
        <v>64.599999999999994</v>
      </c>
      <c r="F23" s="88">
        <f t="shared" si="3"/>
        <v>0.90097629009762892</v>
      </c>
      <c r="G23" t="s">
        <v>18</v>
      </c>
    </row>
    <row r="24" spans="1:7">
      <c r="A24" s="77" t="s">
        <v>31</v>
      </c>
      <c r="B24" s="75">
        <v>958</v>
      </c>
      <c r="C24" s="75">
        <v>77.8</v>
      </c>
      <c r="D24" s="78">
        <v>0.83</v>
      </c>
      <c r="E24" s="75">
        <v>64.599999999999994</v>
      </c>
      <c r="F24" s="88">
        <f t="shared" si="3"/>
        <v>0.83033419023136246</v>
      </c>
      <c r="G24" t="s">
        <v>18</v>
      </c>
    </row>
    <row r="25" spans="1:7">
      <c r="A25" s="77" t="s">
        <v>32</v>
      </c>
      <c r="B25" s="75">
        <v>604</v>
      </c>
      <c r="C25" s="75">
        <v>77.2</v>
      </c>
      <c r="D25" s="78">
        <v>0.83699999999999997</v>
      </c>
      <c r="E25" s="75">
        <v>64.599999999999994</v>
      </c>
      <c r="F25" s="88">
        <f t="shared" si="3"/>
        <v>0.83678756476683924</v>
      </c>
      <c r="G25" t="s">
        <v>18</v>
      </c>
    </row>
    <row r="26" spans="1:7">
      <c r="A26" s="91" t="s">
        <v>33</v>
      </c>
      <c r="B26" s="93">
        <v>604</v>
      </c>
      <c r="C26" s="100">
        <v>81.5</v>
      </c>
      <c r="D26" s="94">
        <v>0.83699999999999997</v>
      </c>
      <c r="E26" s="93">
        <v>68.2</v>
      </c>
      <c r="F26" s="96">
        <f t="shared" si="3"/>
        <v>0.79263803680981593</v>
      </c>
      <c r="G26" s="106" t="s">
        <v>18</v>
      </c>
    </row>
    <row r="27" spans="1:7">
      <c r="A27" s="77" t="s">
        <v>34</v>
      </c>
      <c r="B27" s="75">
        <v>604</v>
      </c>
      <c r="C27" s="75">
        <v>76.900000000000006</v>
      </c>
      <c r="D27" s="78">
        <v>0.86</v>
      </c>
      <c r="E27" s="75">
        <v>66.099999999999994</v>
      </c>
      <c r="F27" s="88">
        <f t="shared" si="3"/>
        <v>0.84005201560468123</v>
      </c>
      <c r="G27" t="s">
        <v>18</v>
      </c>
    </row>
    <row r="28" spans="1:7">
      <c r="A28" s="84" t="s">
        <v>35</v>
      </c>
      <c r="B28" s="89">
        <v>9842</v>
      </c>
      <c r="C28" s="85" t="s">
        <v>27</v>
      </c>
      <c r="D28" s="86">
        <f>8.2/3.412</f>
        <v>2.4032825322391558</v>
      </c>
      <c r="E28" s="87">
        <f>+D28*B28*3412/1000000</f>
        <v>80.704399999999978</v>
      </c>
      <c r="F28" s="90">
        <f>(F$12*1000000/3412)/B28</f>
        <v>1.9237123574755461</v>
      </c>
      <c r="G28" s="105">
        <f>F28*3.412</f>
        <v>6.563706563706563</v>
      </c>
    </row>
    <row r="29" spans="1:7">
      <c r="A29" s="84" t="s">
        <v>36</v>
      </c>
      <c r="B29" s="89">
        <v>7931</v>
      </c>
      <c r="C29" s="85" t="s">
        <v>27</v>
      </c>
      <c r="D29" s="86">
        <f>8.2/3.412</f>
        <v>2.4032825322391558</v>
      </c>
      <c r="E29" s="87">
        <f>+D29*B29*3412/1000000</f>
        <v>65.034199999999998</v>
      </c>
      <c r="F29" s="90">
        <f>(F$12*1000000/3412)/B29</f>
        <v>2.3872370473174032</v>
      </c>
      <c r="G29" s="105">
        <f>F29*3.412</f>
        <v>8.1452528054469795</v>
      </c>
    </row>
    <row r="30" spans="1:7">
      <c r="A30" s="91" t="s">
        <v>37</v>
      </c>
      <c r="B30" s="92">
        <v>17285</v>
      </c>
      <c r="C30" s="93" t="s">
        <v>27</v>
      </c>
      <c r="D30" s="94">
        <v>1</v>
      </c>
      <c r="E30" s="95">
        <f>+D30*B30*3412/1000000</f>
        <v>58.976419999999997</v>
      </c>
      <c r="F30" s="96">
        <f>(F$12*1000000/3412)/B30</f>
        <v>1.0953530241408345</v>
      </c>
      <c r="G30" s="106" t="s">
        <v>18</v>
      </c>
    </row>
    <row r="31" spans="1:7">
      <c r="A31" s="126" t="s">
        <v>38</v>
      </c>
      <c r="B31" s="92"/>
      <c r="C31" s="93"/>
      <c r="D31" s="94"/>
      <c r="E31" s="95"/>
      <c r="F31" s="96"/>
      <c r="G31" s="106"/>
    </row>
    <row r="32" spans="1:7">
      <c r="A32" s="102" t="s">
        <v>39</v>
      </c>
      <c r="B32" s="102">
        <v>9015</v>
      </c>
      <c r="C32" s="102" t="s">
        <v>27</v>
      </c>
      <c r="D32" s="103">
        <f>9.9/3.412</f>
        <v>2.9015240328253227</v>
      </c>
      <c r="E32" s="104">
        <f>D32*B32*3412/1000000</f>
        <v>89.248500000000021</v>
      </c>
      <c r="F32" s="90">
        <f>(F$12*1000000/3412)/B32</f>
        <v>2.100186025765316</v>
      </c>
      <c r="G32" s="105">
        <f>F32*3.412</f>
        <v>7.165834719911258</v>
      </c>
    </row>
    <row r="33" spans="1:13">
      <c r="A33" s="102" t="s">
        <v>40</v>
      </c>
      <c r="B33" s="102">
        <v>8374</v>
      </c>
      <c r="C33" s="102" t="s">
        <v>27</v>
      </c>
      <c r="D33" s="103">
        <f>10.9/3.412</f>
        <v>3.1946072684642441</v>
      </c>
      <c r="E33" s="104">
        <f>D33*B33*3412/1000000</f>
        <v>91.276600000000002</v>
      </c>
      <c r="F33" s="90">
        <f>(F$12*1000000/3412)/B33</f>
        <v>2.260947817324376</v>
      </c>
      <c r="G33" s="105">
        <f>F33*3.412</f>
        <v>7.7143539527107707</v>
      </c>
    </row>
    <row r="34" spans="1:13">
      <c r="A34" s="122" t="s">
        <v>41</v>
      </c>
      <c r="B34" s="122">
        <v>774</v>
      </c>
      <c r="C34" s="122"/>
      <c r="D34" s="122"/>
      <c r="E34" s="122">
        <v>80.5</v>
      </c>
      <c r="F34" s="122"/>
      <c r="G34" s="122"/>
    </row>
    <row r="35" spans="1:13">
      <c r="A35" s="122" t="s">
        <v>42</v>
      </c>
      <c r="B35" s="122">
        <v>952</v>
      </c>
      <c r="C35" s="122"/>
      <c r="D35" s="122"/>
      <c r="E35" s="122">
        <v>79.599999999999994</v>
      </c>
      <c r="F35" s="122"/>
      <c r="G35" s="122"/>
    </row>
    <row r="36" spans="1:13">
      <c r="A36" s="121" t="s">
        <v>43</v>
      </c>
      <c r="B36" s="108"/>
      <c r="C36" s="108"/>
      <c r="D36" s="108"/>
      <c r="E36" s="108"/>
      <c r="F36" s="108"/>
      <c r="G36" s="108"/>
    </row>
    <row r="37" spans="1:13">
      <c r="A37" s="110" t="s">
        <v>44</v>
      </c>
      <c r="B37" s="109">
        <f>B32-B34</f>
        <v>8241</v>
      </c>
      <c r="C37" s="85"/>
      <c r="D37" s="86"/>
      <c r="E37" s="109">
        <f>E34</f>
        <v>80.5</v>
      </c>
      <c r="F37" s="102"/>
      <c r="G37" s="102"/>
    </row>
    <row r="38" spans="1:13">
      <c r="A38" s="102" t="s">
        <v>45</v>
      </c>
      <c r="B38" s="85">
        <f>B33-B35</f>
        <v>7422</v>
      </c>
      <c r="C38" s="102"/>
      <c r="D38" s="102"/>
      <c r="E38" s="111">
        <v>79.599999999999994</v>
      </c>
      <c r="F38" s="102"/>
      <c r="G38" s="102"/>
    </row>
    <row r="39" spans="1:13">
      <c r="A39" s="102" t="s">
        <v>46</v>
      </c>
      <c r="B39" s="127">
        <v>6346</v>
      </c>
      <c r="C39" s="102"/>
      <c r="D39" s="102"/>
      <c r="E39" s="104">
        <v>80</v>
      </c>
      <c r="F39" s="102"/>
      <c r="G39" s="102"/>
    </row>
    <row r="40" spans="1:13">
      <c r="A40" s="112" t="s">
        <v>47</v>
      </c>
      <c r="B40" s="112">
        <f>6346+B35</f>
        <v>7298</v>
      </c>
      <c r="C40" s="112"/>
      <c r="D40" s="112"/>
      <c r="E40" s="115">
        <v>80</v>
      </c>
      <c r="F40" s="113">
        <f>(F$12*1000000/3412)/B40</f>
        <v>2.5942966596703654</v>
      </c>
      <c r="G40" s="114">
        <f>F40*3.412</f>
        <v>8.8517402027952858</v>
      </c>
    </row>
    <row r="41" spans="1:13">
      <c r="A41" s="116" t="s">
        <v>48</v>
      </c>
      <c r="B41" s="117"/>
      <c r="C41" s="117"/>
      <c r="D41" s="117"/>
      <c r="E41" s="118"/>
      <c r="F41" s="119"/>
      <c r="G41" s="120"/>
    </row>
    <row r="42" spans="1:13">
      <c r="A42" s="110" t="s">
        <v>49</v>
      </c>
      <c r="B42" s="125">
        <f>B37/4.5</f>
        <v>1831.3333333333333</v>
      </c>
      <c r="C42" s="102"/>
      <c r="D42" s="102"/>
      <c r="E42" s="104">
        <f>E37/4.5</f>
        <v>17.888888888888889</v>
      </c>
      <c r="F42" s="102"/>
      <c r="G42" s="102"/>
    </row>
    <row r="43" spans="1:13">
      <c r="A43" s="136" t="s">
        <v>50</v>
      </c>
      <c r="B43" s="137">
        <f>B38/4.5</f>
        <v>1649.3333333333333</v>
      </c>
      <c r="C43" s="136"/>
      <c r="D43" s="136"/>
      <c r="E43" s="138">
        <f>E38/4.5</f>
        <v>17.688888888888886</v>
      </c>
      <c r="F43" s="136"/>
      <c r="G43" s="136"/>
    </row>
    <row r="44" spans="1:13">
      <c r="A44" s="102" t="s">
        <v>51</v>
      </c>
      <c r="B44" s="125">
        <f>B39/4.5</f>
        <v>1410.2222222222222</v>
      </c>
      <c r="C44" s="102"/>
      <c r="D44" s="102"/>
      <c r="E44" s="104">
        <f>E39/4.5</f>
        <v>17.777777777777779</v>
      </c>
      <c r="F44" s="102"/>
      <c r="G44" s="102"/>
    </row>
    <row r="45" spans="1:13">
      <c r="A45" s="123" t="s">
        <v>52</v>
      </c>
      <c r="B45" s="124"/>
      <c r="C45" s="124"/>
      <c r="D45" s="124"/>
      <c r="E45" s="124"/>
      <c r="F45" s="124"/>
      <c r="G45" s="124"/>
    </row>
    <row r="46" spans="1:13">
      <c r="A46" s="110" t="s">
        <v>53</v>
      </c>
      <c r="B46" s="125">
        <f>4.7*B42</f>
        <v>8607.2666666666664</v>
      </c>
      <c r="C46" s="102"/>
      <c r="D46" s="102"/>
      <c r="E46" s="104">
        <f>4.7*E42</f>
        <v>84.077777777777783</v>
      </c>
      <c r="F46" s="102"/>
      <c r="G46" s="102"/>
    </row>
    <row r="47" spans="1:13">
      <c r="A47" s="136" t="s">
        <v>54</v>
      </c>
      <c r="B47" s="137">
        <f>3.9*B43</f>
        <v>6432.4</v>
      </c>
      <c r="C47" s="136"/>
      <c r="D47" s="136"/>
      <c r="E47" s="138">
        <f>3.9*E43</f>
        <v>68.98666666666665</v>
      </c>
      <c r="F47" s="136"/>
      <c r="G47" s="102"/>
      <c r="M47" s="97"/>
    </row>
    <row r="48" spans="1:13">
      <c r="A48" s="102" t="s">
        <v>51</v>
      </c>
      <c r="B48" s="125">
        <f>3.9*B44</f>
        <v>5499.8666666666668</v>
      </c>
      <c r="C48" s="102"/>
      <c r="D48" s="102"/>
      <c r="E48" s="104">
        <f>3.9*E44</f>
        <v>69.333333333333329</v>
      </c>
      <c r="F48" s="102"/>
      <c r="G48" s="102"/>
    </row>
    <row r="49" spans="1:7">
      <c r="A49" s="123" t="s">
        <v>55</v>
      </c>
      <c r="B49" s="124"/>
      <c r="C49" s="124"/>
      <c r="D49" s="124"/>
      <c r="E49" s="124"/>
      <c r="F49" s="124"/>
      <c r="G49" s="124"/>
    </row>
    <row r="50" spans="1:7">
      <c r="A50" s="110" t="s">
        <v>56</v>
      </c>
      <c r="B50" s="102">
        <v>2112</v>
      </c>
      <c r="C50" s="102"/>
      <c r="D50" s="102"/>
      <c r="E50" s="104">
        <v>17.850000000000001</v>
      </c>
      <c r="F50" s="102"/>
      <c r="G50" s="102"/>
    </row>
    <row r="51" spans="1:7">
      <c r="A51" s="102" t="s">
        <v>57</v>
      </c>
      <c r="B51" s="102">
        <v>1849</v>
      </c>
      <c r="C51" s="102"/>
      <c r="D51" s="102"/>
      <c r="E51" s="104">
        <v>17.78</v>
      </c>
      <c r="F51" s="102"/>
      <c r="G51" s="102"/>
    </row>
    <row r="52" spans="1:7">
      <c r="A52" s="123" t="s">
        <v>58</v>
      </c>
      <c r="B52" s="124"/>
      <c r="C52" s="124"/>
      <c r="D52" s="124"/>
      <c r="E52" s="124"/>
      <c r="F52" s="124"/>
      <c r="G52" s="124"/>
    </row>
    <row r="53" spans="1:7">
      <c r="A53" s="110" t="s">
        <v>56</v>
      </c>
      <c r="B53" s="131">
        <f>4.5*B50</f>
        <v>9504</v>
      </c>
      <c r="C53" s="102"/>
      <c r="D53" s="102"/>
      <c r="E53" s="104">
        <f>4.5*E50</f>
        <v>80.325000000000003</v>
      </c>
      <c r="F53" s="102"/>
      <c r="G53" s="102"/>
    </row>
    <row r="54" spans="1:7">
      <c r="A54" s="102" t="s">
        <v>57</v>
      </c>
      <c r="B54" s="131">
        <f>4.5*B51</f>
        <v>8320.5</v>
      </c>
      <c r="C54" s="102"/>
      <c r="D54" s="102"/>
      <c r="E54" s="104">
        <f>4.5*E51</f>
        <v>80.010000000000005</v>
      </c>
      <c r="F54" s="102"/>
      <c r="G54" s="102"/>
    </row>
    <row r="55" spans="1:7">
      <c r="A55" s="123" t="s">
        <v>59</v>
      </c>
      <c r="B55" s="139"/>
      <c r="C55" s="124"/>
      <c r="D55" s="124"/>
      <c r="E55" s="128"/>
      <c r="F55" s="124"/>
      <c r="G55" s="124"/>
    </row>
    <row r="56" spans="1:7">
      <c r="A56" s="110" t="s">
        <v>56</v>
      </c>
      <c r="B56" s="131">
        <f>+B53+B34</f>
        <v>10278</v>
      </c>
      <c r="C56" s="102"/>
      <c r="D56" s="102"/>
      <c r="E56" s="104">
        <f>+E53</f>
        <v>80.325000000000003</v>
      </c>
      <c r="F56" s="90">
        <f>(F$12*1000000/3412)/B56</f>
        <v>1.8421071241753575</v>
      </c>
      <c r="G56" s="105">
        <f>F56*3.412</f>
        <v>6.2852695076863192</v>
      </c>
    </row>
    <row r="57" spans="1:7">
      <c r="A57" s="102" t="s">
        <v>57</v>
      </c>
      <c r="B57" s="131">
        <f>+B54+B35</f>
        <v>9272.5</v>
      </c>
      <c r="C57" s="102"/>
      <c r="D57" s="102"/>
      <c r="E57" s="104">
        <f>+E54</f>
        <v>80.010000000000005</v>
      </c>
      <c r="F57" s="90">
        <f>(F$12*1000000/3412)/B57</f>
        <v>2.0418632539524753</v>
      </c>
      <c r="G57" s="105">
        <f>F57*3.412</f>
        <v>6.9668374224858454</v>
      </c>
    </row>
    <row r="58" spans="1:7">
      <c r="A58" s="123" t="s">
        <v>60</v>
      </c>
      <c r="B58" s="124"/>
      <c r="C58" s="124"/>
      <c r="D58" s="124"/>
      <c r="E58" s="128"/>
      <c r="F58" s="124"/>
      <c r="G58" s="124"/>
    </row>
    <row r="59" spans="1:7">
      <c r="A59" t="s">
        <v>61</v>
      </c>
      <c r="B59" s="129">
        <v>1533</v>
      </c>
    </row>
    <row r="60" spans="1:7">
      <c r="A60" s="130" t="s">
        <v>62</v>
      </c>
      <c r="B60" s="129">
        <v>584</v>
      </c>
    </row>
    <row r="61" spans="1:7">
      <c r="A61" s="123" t="s">
        <v>63</v>
      </c>
      <c r="B61" s="124"/>
      <c r="C61" s="124"/>
      <c r="D61" s="124"/>
      <c r="E61" s="128"/>
      <c r="F61" s="124"/>
      <c r="G61" s="124"/>
    </row>
    <row r="62" spans="1:7">
      <c r="A62" t="s">
        <v>64</v>
      </c>
      <c r="B62" s="129">
        <f>B59*(4.5/4.7)</f>
        <v>1467.7659574468084</v>
      </c>
    </row>
    <row r="63" spans="1:7">
      <c r="A63" s="130" t="s">
        <v>65</v>
      </c>
      <c r="B63" s="129">
        <f>B60* (4.5/3.9)</f>
        <v>673.84615384615392</v>
      </c>
    </row>
    <row r="64" spans="1:7">
      <c r="A64" s="123" t="s">
        <v>66</v>
      </c>
      <c r="B64" s="124"/>
      <c r="C64" s="124"/>
      <c r="D64" s="124"/>
      <c r="E64" s="128"/>
      <c r="F64" s="124"/>
      <c r="G64" s="124"/>
    </row>
    <row r="65" spans="1:7">
      <c r="A65" s="102" t="s">
        <v>67</v>
      </c>
      <c r="B65" s="131">
        <f>B56-B62</f>
        <v>8810.2340425531911</v>
      </c>
      <c r="C65" s="102"/>
      <c r="D65" s="102"/>
      <c r="E65" s="104">
        <f>+E56</f>
        <v>80.325000000000003</v>
      </c>
      <c r="F65" s="90">
        <f>(F$12*1000000/3412)/B65</f>
        <v>2.1489981912884031</v>
      </c>
      <c r="G65" s="105">
        <f>F65*3.412</f>
        <v>7.3323818286760307</v>
      </c>
    </row>
    <row r="66" spans="1:7">
      <c r="A66" s="102" t="s">
        <v>68</v>
      </c>
      <c r="B66" s="131">
        <f>B57-B63</f>
        <v>8598.6538461538457</v>
      </c>
      <c r="C66" s="102"/>
      <c r="D66" s="102"/>
      <c r="E66" s="104">
        <f>+E57</f>
        <v>80.010000000000005</v>
      </c>
      <c r="F66" s="90">
        <f>(F$12*1000000/3412)/B66</f>
        <v>2.2018768706154024</v>
      </c>
      <c r="G66" s="105">
        <f>F66*3.412</f>
        <v>7.5128038825397532</v>
      </c>
    </row>
    <row r="70" spans="1:7">
      <c r="A70" s="140" t="s">
        <v>69</v>
      </c>
      <c r="B70" s="97"/>
      <c r="C70" s="97" t="s">
        <v>70</v>
      </c>
      <c r="D70" s="97" t="s">
        <v>71</v>
      </c>
      <c r="E70" s="97"/>
      <c r="F70" s="97"/>
      <c r="G70" s="97"/>
    </row>
    <row r="71" spans="1:7">
      <c r="A71" s="141">
        <v>5</v>
      </c>
      <c r="B71" s="97"/>
      <c r="C71" s="97">
        <v>6065</v>
      </c>
      <c r="D71" s="97">
        <v>0.7</v>
      </c>
      <c r="E71" s="97"/>
      <c r="F71" s="97"/>
      <c r="G71" s="97"/>
    </row>
    <row r="72" spans="1:7">
      <c r="A72" s="141">
        <v>15</v>
      </c>
      <c r="B72" s="97">
        <f>C72-C71</f>
        <v>-602</v>
      </c>
      <c r="C72" s="97">
        <v>5463</v>
      </c>
      <c r="D72" s="97">
        <v>8.3000000000000007</v>
      </c>
      <c r="E72" s="97">
        <f>D72-D71</f>
        <v>7.6000000000000005</v>
      </c>
      <c r="F72" s="142">
        <f>(E$72*1000000/3412)/B72</f>
        <v>-3.7000541376342251</v>
      </c>
      <c r="G72" s="143">
        <f>F72*3.412</f>
        <v>-12.624584717607975</v>
      </c>
    </row>
    <row r="73" spans="1:7">
      <c r="A73" s="141">
        <v>30</v>
      </c>
      <c r="B73" s="97">
        <f>C73-C72</f>
        <v>-3217</v>
      </c>
      <c r="C73" s="97">
        <v>2246</v>
      </c>
      <c r="D73" s="97">
        <v>42.9</v>
      </c>
      <c r="E73" s="97">
        <f>D73-D72</f>
        <v>34.599999999999994</v>
      </c>
      <c r="F73" s="142">
        <f>(E$72*1000000/3412)/B73</f>
        <v>-0.6923943397127148</v>
      </c>
      <c r="G73" s="143">
        <f>F73*3.412</f>
        <v>-2.362449487099783</v>
      </c>
    </row>
    <row r="74" spans="1:7">
      <c r="A74" s="141">
        <v>45</v>
      </c>
      <c r="B74" s="97">
        <f>C74-C73</f>
        <v>-1294</v>
      </c>
      <c r="C74" s="97">
        <v>952</v>
      </c>
      <c r="D74" s="97">
        <v>71.400000000000006</v>
      </c>
      <c r="E74" s="97">
        <f>D74-D73</f>
        <v>28.500000000000007</v>
      </c>
      <c r="F74" s="142">
        <f>(E$72*1000000/3412)/B74</f>
        <v>-1.7213543978792918</v>
      </c>
      <c r="G74" s="143">
        <f>F74*3.412</f>
        <v>-5.8732612055641438</v>
      </c>
    </row>
    <row r="75" spans="1:7">
      <c r="G75" s="105">
        <f>F75*3.412</f>
        <v>0</v>
      </c>
    </row>
  </sheetData>
  <mergeCells count="1">
    <mergeCell ref="B11:C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19064-AA2F-4875-AAEA-4973956FEB45}">
  <dimension ref="A1:K38"/>
  <sheetViews>
    <sheetView zoomScaleNormal="100" zoomScalePageLayoutView="70" workbookViewId="0">
      <selection activeCell="B1" sqref="B1"/>
    </sheetView>
  </sheetViews>
  <sheetFormatPr defaultColWidth="8.7109375" defaultRowHeight="15"/>
  <cols>
    <col min="2" max="2" width="42.28515625" style="28" bestFit="1" customWidth="1"/>
    <col min="3" max="3" width="10.5703125" bestFit="1" customWidth="1"/>
    <col min="4" max="4" width="72.7109375" bestFit="1" customWidth="1"/>
    <col min="5" max="5" width="67.28515625" customWidth="1"/>
    <col min="6" max="6" width="85.7109375" bestFit="1" customWidth="1"/>
  </cols>
  <sheetData>
    <row r="1" spans="1:11" ht="18.75">
      <c r="B1" s="68" t="s">
        <v>716</v>
      </c>
    </row>
    <row r="3" spans="1:11">
      <c r="B3" s="244" t="s">
        <v>717</v>
      </c>
      <c r="C3" s="244"/>
      <c r="D3" s="20" t="s">
        <v>718</v>
      </c>
      <c r="E3" s="245" t="s">
        <v>719</v>
      </c>
      <c r="F3" s="245"/>
      <c r="G3" s="245"/>
    </row>
    <row r="4" spans="1:11">
      <c r="A4" s="21"/>
      <c r="B4" s="22" t="s">
        <v>720</v>
      </c>
      <c r="C4" s="23">
        <v>0.27</v>
      </c>
      <c r="D4" t="s">
        <v>721</v>
      </c>
      <c r="E4" s="19" t="s">
        <v>722</v>
      </c>
      <c r="F4" s="38" t="s">
        <v>723</v>
      </c>
      <c r="G4" s="24"/>
    </row>
    <row r="5" spans="1:11">
      <c r="A5" s="25"/>
      <c r="B5" s="22" t="s">
        <v>724</v>
      </c>
      <c r="C5" s="26">
        <v>0.18</v>
      </c>
      <c r="D5" t="s">
        <v>721</v>
      </c>
      <c r="G5" s="25"/>
    </row>
    <row r="6" spans="1:11">
      <c r="A6" s="25"/>
      <c r="B6" s="22" t="s">
        <v>725</v>
      </c>
      <c r="C6" s="26">
        <v>0.24299999999999999</v>
      </c>
      <c r="D6" t="s">
        <v>726</v>
      </c>
      <c r="E6" s="39" t="s">
        <v>727</v>
      </c>
      <c r="F6" s="39" t="s">
        <v>728</v>
      </c>
      <c r="G6" s="27"/>
    </row>
    <row r="7" spans="1:11">
      <c r="A7" s="25"/>
      <c r="B7" s="22" t="s">
        <v>729</v>
      </c>
      <c r="C7" s="36">
        <v>0.11700000000000001</v>
      </c>
      <c r="D7" t="s">
        <v>730</v>
      </c>
      <c r="E7" s="30"/>
      <c r="F7" s="19" t="s">
        <v>731</v>
      </c>
      <c r="G7" s="27"/>
      <c r="I7" s="32"/>
      <c r="J7" s="27"/>
      <c r="K7" s="33"/>
    </row>
    <row r="8" spans="1:11">
      <c r="A8" s="25"/>
      <c r="B8" s="22" t="s">
        <v>732</v>
      </c>
      <c r="C8" s="36">
        <v>0.96699999999999997</v>
      </c>
      <c r="D8" t="s">
        <v>730</v>
      </c>
      <c r="E8" s="30"/>
      <c r="F8" s="31"/>
      <c r="G8" s="27"/>
      <c r="I8" s="32"/>
      <c r="J8" s="27"/>
      <c r="K8" s="33"/>
    </row>
    <row r="9" spans="1:11">
      <c r="A9" s="25"/>
      <c r="B9" s="22" t="s">
        <v>733</v>
      </c>
      <c r="C9" s="36">
        <v>0.104</v>
      </c>
      <c r="D9" t="s">
        <v>734</v>
      </c>
      <c r="E9" s="30"/>
      <c r="F9" s="31"/>
      <c r="G9" s="27"/>
      <c r="I9" s="32"/>
      <c r="J9" s="27"/>
      <c r="K9" s="33"/>
    </row>
    <row r="10" spans="1:11">
      <c r="A10" s="25"/>
      <c r="B10" s="29"/>
      <c r="C10" s="36"/>
      <c r="D10" s="31"/>
      <c r="E10" s="30"/>
      <c r="F10" s="31"/>
      <c r="G10" s="27"/>
      <c r="I10" s="32"/>
      <c r="J10" s="27"/>
      <c r="K10" s="33"/>
    </row>
    <row r="11" spans="1:11">
      <c r="B11" s="29" t="s">
        <v>735</v>
      </c>
      <c r="C11" s="30">
        <v>3.39</v>
      </c>
      <c r="D11" s="31" t="s">
        <v>736</v>
      </c>
      <c r="E11" s="19" t="s">
        <v>731</v>
      </c>
    </row>
    <row r="12" spans="1:11">
      <c r="B12" s="29" t="s">
        <v>737</v>
      </c>
      <c r="C12" s="30">
        <v>3.57</v>
      </c>
      <c r="D12" s="31" t="s">
        <v>736</v>
      </c>
      <c r="E12" s="19" t="s">
        <v>731</v>
      </c>
    </row>
    <row r="13" spans="1:11">
      <c r="B13" s="29" t="s">
        <v>738</v>
      </c>
      <c r="C13" s="30">
        <v>2.93</v>
      </c>
      <c r="D13" s="31" t="s">
        <v>739</v>
      </c>
    </row>
    <row r="15" spans="1:11">
      <c r="B15" s="28" t="s">
        <v>740</v>
      </c>
      <c r="C15" s="32">
        <v>0.13800000000000001</v>
      </c>
      <c r="D15" s="34" t="s">
        <v>741</v>
      </c>
      <c r="E15" s="33" t="s">
        <v>742</v>
      </c>
    </row>
    <row r="16" spans="1:11">
      <c r="B16" s="28" t="s">
        <v>743</v>
      </c>
      <c r="C16" s="32">
        <v>9.1450000000000004E-2</v>
      </c>
      <c r="D16" s="34" t="s">
        <v>741</v>
      </c>
      <c r="E16" s="33" t="s">
        <v>742</v>
      </c>
    </row>
    <row r="17" spans="2:5">
      <c r="B17" s="28" t="s">
        <v>744</v>
      </c>
      <c r="C17" s="32">
        <v>0.1203</v>
      </c>
      <c r="D17" s="34" t="s">
        <v>741</v>
      </c>
      <c r="E17" s="33" t="s">
        <v>742</v>
      </c>
    </row>
    <row r="19" spans="2:5">
      <c r="B19" s="28" t="s">
        <v>745</v>
      </c>
      <c r="C19" s="35">
        <v>0.1065</v>
      </c>
      <c r="D19" t="s">
        <v>746</v>
      </c>
    </row>
    <row r="20" spans="2:5">
      <c r="B20" s="28" t="s">
        <v>747</v>
      </c>
      <c r="C20" s="35">
        <v>7.8789999999999999E-2</v>
      </c>
      <c r="D20" t="s">
        <v>748</v>
      </c>
    </row>
    <row r="21" spans="2:5">
      <c r="B21" s="28" t="s">
        <v>749</v>
      </c>
      <c r="C21" s="35">
        <v>6.3070000000000001E-2</v>
      </c>
      <c r="D21" t="s">
        <v>748</v>
      </c>
    </row>
    <row r="22" spans="2:5">
      <c r="B22" s="28" t="s">
        <v>750</v>
      </c>
      <c r="C22" s="35">
        <v>5.3069999999999999E-2</v>
      </c>
      <c r="D22" t="s">
        <v>748</v>
      </c>
    </row>
    <row r="23" spans="2:5">
      <c r="B23" s="28" t="s">
        <v>751</v>
      </c>
      <c r="C23" s="35">
        <f>155.77/2205</f>
        <v>7.0643990929705219E-2</v>
      </c>
      <c r="D23" t="s">
        <v>752</v>
      </c>
      <c r="E23" s="19" t="s">
        <v>753</v>
      </c>
    </row>
    <row r="26" spans="2:5">
      <c r="B26" s="22" t="s">
        <v>754</v>
      </c>
      <c r="C26" s="37">
        <v>1533</v>
      </c>
      <c r="D26" t="s">
        <v>755</v>
      </c>
    </row>
    <row r="27" spans="2:5">
      <c r="B27" s="22" t="s">
        <v>756</v>
      </c>
      <c r="C27" s="37">
        <v>584</v>
      </c>
      <c r="D27" t="s">
        <v>755</v>
      </c>
    </row>
    <row r="28" spans="2:5">
      <c r="B28" s="22"/>
      <c r="C28" s="37"/>
    </row>
    <row r="29" spans="2:5">
      <c r="B29" s="22" t="s">
        <v>757</v>
      </c>
      <c r="C29" s="37"/>
    </row>
    <row r="30" spans="2:5">
      <c r="B30" s="28" t="s">
        <v>758</v>
      </c>
      <c r="C30">
        <v>0.1237</v>
      </c>
      <c r="D30" t="s">
        <v>759</v>
      </c>
      <c r="E30" t="s">
        <v>760</v>
      </c>
    </row>
    <row r="31" spans="2:5">
      <c r="B31" s="28" t="s">
        <v>761</v>
      </c>
      <c r="C31" s="47">
        <v>0.8</v>
      </c>
    </row>
    <row r="32" spans="2:5">
      <c r="B32" s="29" t="s">
        <v>762</v>
      </c>
      <c r="C32" s="30">
        <v>128</v>
      </c>
      <c r="D32" s="31" t="s">
        <v>763</v>
      </c>
    </row>
    <row r="33" spans="2:4">
      <c r="B33" s="29" t="s">
        <v>764</v>
      </c>
      <c r="C33" s="50">
        <v>3412</v>
      </c>
      <c r="D33" s="31" t="s">
        <v>765</v>
      </c>
    </row>
    <row r="34" spans="2:4">
      <c r="B34" s="29" t="s">
        <v>766</v>
      </c>
      <c r="C34" s="30">
        <v>393</v>
      </c>
      <c r="D34" s="31"/>
    </row>
    <row r="35" spans="2:4">
      <c r="B35" s="28" t="s">
        <v>767</v>
      </c>
      <c r="C35">
        <v>0.33700000000000002</v>
      </c>
    </row>
    <row r="38" spans="2:4">
      <c r="B38" s="74" t="s">
        <v>768</v>
      </c>
    </row>
  </sheetData>
  <mergeCells count="2">
    <mergeCell ref="B3:C3"/>
    <mergeCell ref="E3:G3"/>
  </mergeCells>
  <hyperlinks>
    <hyperlink ref="E15" r:id="rId1" xr:uid="{3D660DE5-EDD3-4BE4-B3F0-DC3FABD962CD}"/>
    <hyperlink ref="E16" r:id="rId2" xr:uid="{679B5E8C-613D-4BDC-8B3D-D5F7CB39D339}"/>
    <hyperlink ref="E17" r:id="rId3" xr:uid="{B2132A66-D3A4-4B76-B863-BD34E49F1CE2}"/>
    <hyperlink ref="E23" r:id="rId4" xr:uid="{20F887ED-DC28-4AFB-B979-57B0BD347629}"/>
    <hyperlink ref="E11" r:id="rId5" xr:uid="{438A524A-F866-44B1-9C78-E777712BB040}"/>
    <hyperlink ref="E12" r:id="rId6" xr:uid="{5169BACA-2379-4B1B-85EA-8B81A4E99E2A}"/>
    <hyperlink ref="E4" r:id="rId7" xr:uid="{F5442793-57D6-4F0A-8A44-8ACF3A01FB9C}"/>
    <hyperlink ref="F4" r:id="rId8" display="https://urldefense.proofpoint.com/v2/url?u=https-3A__www.nationalgridus.com_media_pdfs_billing-2Dpayments_electric-2Drates_ma_resitable.pdf&amp;d=DwMFAg&amp;c=Rt9MH7x8aPAwEY3f-URIJch7v0PDyVhHmVdpquKSoc0&amp;r=pgHqnPoaMdAf1xkqsJzrIKDIFSR2DCnc2lvX1qEMdrE&amp;m=cWZGfS8QpFlTt5AUptRD8CKz8OUrLsydQhm0QE-qrdw&amp;s=N4mys9EOJjd5sr0prVnmujQiwe53vi_2VyMGieHE6Sw&amp;e=" xr:uid="{FCE316D9-C805-4252-8F11-99908D91337A}"/>
    <hyperlink ref="F6" r:id="rId9" xr:uid="{4FAD0103-AD47-41F8-8F5D-A0056BE1DAEE}"/>
    <hyperlink ref="E6" r:id="rId10" xr:uid="{C67E0F0E-676D-4A5E-8AE4-4D5B7EB4359B}"/>
    <hyperlink ref="F7" r:id="rId11" xr:uid="{0F746732-245C-4B82-9BC2-CDDEB4423A3C}"/>
  </hyperlinks>
  <pageMargins left="0.7" right="0.7" top="0.75" bottom="0.75" header="0.3" footer="0.3"/>
  <pageSetup scale="31" orientation="portrait" r:id="rId12"/>
  <headerFooter>
    <oddHeader>&amp;R&amp;10Boston Gas Company d/b/a National Grid
Attachment DPU-Common 8-2
D.P.U. 21-124 
Page &amp;P of &amp;N
H.O.: Leupold, Ellis, Mealey, Smegal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998B5-D711-4D31-8306-3F18420710C1}">
  <dimension ref="A1:AC39"/>
  <sheetViews>
    <sheetView tabSelected="1" workbookViewId="0">
      <selection activeCell="I11" sqref="I11"/>
    </sheetView>
  </sheetViews>
  <sheetFormatPr defaultRowHeight="15"/>
  <cols>
    <col min="1" max="1" width="11.5703125" customWidth="1"/>
    <col min="2" max="2" width="44.42578125" customWidth="1"/>
    <col min="3" max="14" width="11.5703125" customWidth="1"/>
    <col min="15" max="15" width="30.28515625" customWidth="1"/>
    <col min="16" max="20" width="11.5703125" customWidth="1"/>
    <col min="23" max="23" width="9.85546875" bestFit="1" customWidth="1"/>
    <col min="25" max="25" width="10.5703125" bestFit="1" customWidth="1"/>
    <col min="26" max="26" width="14.5703125" bestFit="1" customWidth="1"/>
    <col min="27" max="27" width="12.140625" customWidth="1"/>
    <col min="28" max="28" width="10.28515625" bestFit="1" customWidth="1"/>
  </cols>
  <sheetData>
    <row r="1" spans="1:29" s="15" customFormat="1" ht="120">
      <c r="A1" s="15" t="s">
        <v>769</v>
      </c>
      <c r="B1" s="13" t="s">
        <v>116</v>
      </c>
      <c r="C1" s="13" t="s">
        <v>117</v>
      </c>
      <c r="D1" s="12" t="s">
        <v>119</v>
      </c>
      <c r="E1" s="11" t="s">
        <v>623</v>
      </c>
      <c r="F1" s="11" t="s">
        <v>624</v>
      </c>
      <c r="G1" s="10" t="s">
        <v>770</v>
      </c>
      <c r="H1" s="10" t="s">
        <v>771</v>
      </c>
      <c r="I1" s="9" t="s">
        <v>772</v>
      </c>
      <c r="J1" s="8" t="s">
        <v>773</v>
      </c>
      <c r="K1" s="6" t="s">
        <v>774</v>
      </c>
      <c r="L1" s="6" t="s">
        <v>775</v>
      </c>
      <c r="M1" s="7" t="s">
        <v>776</v>
      </c>
      <c r="N1" s="7" t="s">
        <v>777</v>
      </c>
      <c r="O1" s="7" t="s">
        <v>778</v>
      </c>
      <c r="P1" s="6" t="s">
        <v>779</v>
      </c>
      <c r="Q1" s="40" t="s">
        <v>609</v>
      </c>
      <c r="R1" s="42" t="s">
        <v>780</v>
      </c>
      <c r="S1" s="71" t="s">
        <v>781</v>
      </c>
      <c r="T1" s="71" t="s">
        <v>782</v>
      </c>
      <c r="U1" s="72" t="s">
        <v>783</v>
      </c>
      <c r="V1" s="72" t="s">
        <v>784</v>
      </c>
      <c r="W1" s="71" t="s">
        <v>785</v>
      </c>
      <c r="X1" s="72" t="s">
        <v>786</v>
      </c>
      <c r="Y1" s="41" t="s">
        <v>787</v>
      </c>
      <c r="Z1" s="41" t="s">
        <v>788</v>
      </c>
      <c r="AA1" s="41" t="s">
        <v>789</v>
      </c>
      <c r="AB1" s="41" t="s">
        <v>790</v>
      </c>
    </row>
    <row r="2" spans="1:29" s="15" customFormat="1" ht="12.75">
      <c r="A2" s="15" t="s">
        <v>791</v>
      </c>
      <c r="B2" s="3" t="s">
        <v>792</v>
      </c>
      <c r="C2" s="3" t="s">
        <v>340</v>
      </c>
      <c r="D2" s="2">
        <v>17</v>
      </c>
      <c r="E2" s="2">
        <v>12724</v>
      </c>
      <c r="F2" s="2">
        <v>4000</v>
      </c>
      <c r="G2" s="14">
        <f>-4562.6645482487</f>
        <v>-4562.6645482487002</v>
      </c>
      <c r="H2" s="14">
        <v>-2942</v>
      </c>
      <c r="I2" s="4" t="s">
        <v>244</v>
      </c>
      <c r="J2" s="5">
        <v>49.6</v>
      </c>
      <c r="K2" s="18">
        <v>2.3683477390857233</v>
      </c>
      <c r="L2" s="18">
        <v>2.38</v>
      </c>
      <c r="M2" s="1">
        <f>F2-E2</f>
        <v>-8724</v>
      </c>
      <c r="N2" s="1">
        <f>(OilPrice*J2/OilMMBTu+ResElecRate*G2)</f>
        <v>-13.484645418453511</v>
      </c>
      <c r="O2" s="16">
        <f>M2+N2*D2</f>
        <v>-8953.2389721137097</v>
      </c>
      <c r="P2" s="17">
        <f>G2*'SCC Assumptions'!C$19/1000+J2*'SCC Assumptions'!C$20</f>
        <v>3.4220602256115136</v>
      </c>
      <c r="Q2" s="18">
        <v>1.5912120207015958</v>
      </c>
      <c r="R2" s="43" t="str">
        <f t="shared" ref="R2:R5" si="0">IF(Q2=0,"",IF(AND(Q2&lt;1,K2&lt;1),"",IF(Q2&lt;1,"Not cost-effective","")))</f>
        <v/>
      </c>
      <c r="S2" s="51">
        <f>+OilEmissions*J2</f>
        <v>3.9079839999999999</v>
      </c>
      <c r="T2" s="51">
        <f>+DOER_lifetime_carbon_emissions_factor*G2/1000</f>
        <v>-0.56440160461836419</v>
      </c>
      <c r="U2" s="46">
        <f>(+OilEmissions*J2+DOER_lifetime_carbon_emissions_factor*G2/1000)</f>
        <v>3.3435823953816355</v>
      </c>
      <c r="V2" s="48">
        <f>D2*U2</f>
        <v>56.840900721487806</v>
      </c>
      <c r="W2" s="46">
        <f>ISO_Emissions_Factor*G2/1000</f>
        <v>-1.5376179527598119</v>
      </c>
      <c r="X2" s="46">
        <f>+W2+S2</f>
        <v>2.370366047240188</v>
      </c>
      <c r="Y2" s="49">
        <f>+J2*Oil_Burner_Efficiency</f>
        <v>39.680000000000007</v>
      </c>
      <c r="Z2" s="17">
        <f>(G2*BTU_per_KWH)/(10^6)</f>
        <v>-15.567811438624565</v>
      </c>
      <c r="AA2" s="17">
        <f>-Y2/Z2</f>
        <v>2.5488489603331028</v>
      </c>
      <c r="AB2" s="17">
        <f>AA2*BTU_per_KWH/1000</f>
        <v>8.696672652656547</v>
      </c>
      <c r="AC2" s="15">
        <v>2.38</v>
      </c>
    </row>
    <row r="3" spans="1:29" s="15" customFormat="1">
      <c r="A3" s="15" t="s">
        <v>791</v>
      </c>
      <c r="B3" s="3" t="s">
        <v>343</v>
      </c>
      <c r="C3" s="3" t="s">
        <v>344</v>
      </c>
      <c r="D3" s="2">
        <v>17</v>
      </c>
      <c r="E3" s="2">
        <v>16163</v>
      </c>
      <c r="F3" s="2">
        <v>10000</v>
      </c>
      <c r="G3" s="14">
        <f>-10020.2266557772</f>
        <v>-10020.2266557772</v>
      </c>
      <c r="H3" s="14">
        <v>-8437</v>
      </c>
      <c r="I3" s="4" t="s">
        <v>244</v>
      </c>
      <c r="J3" s="52">
        <v>83.912862968026758</v>
      </c>
      <c r="K3" s="18">
        <v>2.5700582161873067</v>
      </c>
      <c r="L3" s="18">
        <v>2.58</v>
      </c>
      <c r="M3" s="1">
        <f>F3-E3</f>
        <v>-6163</v>
      </c>
      <c r="N3" s="1">
        <f>(OilPrice*J3/OilMMBTu+ResElecRate*G3)</f>
        <v>-644.12347632353476</v>
      </c>
      <c r="O3" s="16">
        <f>M3+N3*D3</f>
        <v>-17113.09909750009</v>
      </c>
      <c r="P3" s="17">
        <f>G3*'SCC Assumptions'!C$19/1000+J3*'SCC Assumptions'!C$20</f>
        <v>5.5443403344105562</v>
      </c>
      <c r="Q3" s="18">
        <v>1.7924638542681222</v>
      </c>
      <c r="R3" s="43" t="str">
        <f t="shared" si="0"/>
        <v/>
      </c>
      <c r="S3" s="51">
        <f>+OilEmissions*J3</f>
        <v>6.6114944732508283</v>
      </c>
      <c r="T3" s="51">
        <f>+DOER_lifetime_carbon_emissions_factor*G3/1000</f>
        <v>-1.2395020373196397</v>
      </c>
      <c r="U3" s="46">
        <f>(+OilEmissions*J3+DOER_lifetime_carbon_emissions_factor*G3/1000)</f>
        <v>5.3719924359311886</v>
      </c>
      <c r="V3" s="48">
        <f>D3*U3</f>
        <v>91.323871410830208</v>
      </c>
      <c r="W3" s="46">
        <f>ISO_Emissions_Factor*G3/1000</f>
        <v>-3.3768163829969167</v>
      </c>
      <c r="X3" s="46">
        <f>+W3+S3</f>
        <v>3.2346780902539116</v>
      </c>
      <c r="Y3" s="49">
        <f>+J3*Oil_Burner_Efficiency</f>
        <v>67.130290374421406</v>
      </c>
      <c r="Z3" s="17">
        <f>(G3*BTU_per_KWH)/(10^6)</f>
        <v>-34.189013349511811</v>
      </c>
      <c r="AA3" s="17">
        <f>-Y3/Z3</f>
        <v>1.9635047577463935</v>
      </c>
      <c r="AB3" s="17">
        <f>AA3*BTU_per_KWH/1000</f>
        <v>6.6994782334306944</v>
      </c>
      <c r="AC3" s="15">
        <v>2.58</v>
      </c>
    </row>
    <row r="4" spans="1:29" s="15" customFormat="1" ht="12.75">
      <c r="A4" s="15" t="s">
        <v>791</v>
      </c>
      <c r="B4" s="3" t="s">
        <v>793</v>
      </c>
      <c r="C4" s="3" t="s">
        <v>348</v>
      </c>
      <c r="D4" s="2">
        <v>18</v>
      </c>
      <c r="E4" s="2">
        <v>11475</v>
      </c>
      <c r="F4" s="2">
        <v>4000</v>
      </c>
      <c r="G4" s="14">
        <f>-4212.74399238765</f>
        <v>-4212.74399238765</v>
      </c>
      <c r="H4" s="14">
        <v>-2679</v>
      </c>
      <c r="I4" s="4" t="s">
        <v>244</v>
      </c>
      <c r="J4" s="5">
        <v>44.9</v>
      </c>
      <c r="K4" s="18">
        <v>2.4292382822112506</v>
      </c>
      <c r="L4" s="18">
        <v>2.39</v>
      </c>
      <c r="M4" s="1">
        <f>F4-E4</f>
        <v>-7475</v>
      </c>
      <c r="N4" s="1">
        <f>(OilPrice*J4/OilMMBTu+ResElecRate*G4)</f>
        <v>-34.462617075100297</v>
      </c>
      <c r="O4" s="16">
        <f>M4+N4*D4</f>
        <v>-8095.3271073518054</v>
      </c>
      <c r="P4" s="17">
        <f>G4*'SCC Assumptions'!C$19/1000+J4*'SCC Assumptions'!C$20</f>
        <v>3.0890137648107152</v>
      </c>
      <c r="Q4" s="18">
        <v>1.6201748580217519</v>
      </c>
      <c r="R4" s="43" t="str">
        <f t="shared" si="0"/>
        <v/>
      </c>
      <c r="S4" s="51">
        <f>+OilEmissions*J4</f>
        <v>3.537671</v>
      </c>
      <c r="T4" s="51">
        <f>+DOER_lifetime_carbon_emissions_factor*G4/1000</f>
        <v>-0.52111643185835232</v>
      </c>
      <c r="U4" s="46">
        <f>(+OilEmissions*J4+DOER_lifetime_carbon_emissions_factor*G4/1000)</f>
        <v>3.0165545681416477</v>
      </c>
      <c r="V4" s="48">
        <f>D4*U4</f>
        <v>54.297982226549657</v>
      </c>
      <c r="W4" s="46">
        <f>ISO_Emissions_Factor*G4/1000</f>
        <v>-1.4196947254346379</v>
      </c>
      <c r="X4" s="46">
        <f>+W4+S4</f>
        <v>2.1179762745653621</v>
      </c>
      <c r="Y4" s="49">
        <f>+J4*Oil_Burner_Efficiency</f>
        <v>35.92</v>
      </c>
      <c r="Z4" s="17">
        <f>(G4*BTU_per_KWH)/(10^6)</f>
        <v>-14.373882502026662</v>
      </c>
      <c r="AA4" s="17">
        <f>-Y4/Z4</f>
        <v>2.4989768766326996</v>
      </c>
      <c r="AB4" s="17">
        <f>AA4*BTU_per_KWH/1000</f>
        <v>8.5265091030707723</v>
      </c>
      <c r="AC4" s="15">
        <v>2.39</v>
      </c>
    </row>
    <row r="5" spans="1:29" s="15" customFormat="1">
      <c r="A5" s="15" t="s">
        <v>791</v>
      </c>
      <c r="B5" s="3" t="s">
        <v>351</v>
      </c>
      <c r="C5" s="3" t="s">
        <v>352</v>
      </c>
      <c r="D5" s="2">
        <v>18</v>
      </c>
      <c r="E5" s="2">
        <v>15984</v>
      </c>
      <c r="F5" s="2">
        <v>10000</v>
      </c>
      <c r="G5" s="14">
        <f>-7730.42795436492</f>
        <v>-7730.42795436492</v>
      </c>
      <c r="H5" s="14">
        <v>-5882</v>
      </c>
      <c r="I5" s="4" t="s">
        <v>244</v>
      </c>
      <c r="J5" s="52">
        <v>69.325100254055101</v>
      </c>
      <c r="K5" s="18">
        <v>2.3745292275362107</v>
      </c>
      <c r="L5" s="18">
        <v>2.34</v>
      </c>
      <c r="M5" s="1">
        <f>F5-E5</f>
        <v>-5984</v>
      </c>
      <c r="N5" s="1">
        <f>(OilPrice*J5/OilMMBTu+ResElecRate*G5)</f>
        <v>-384.22938926369648</v>
      </c>
      <c r="O5" s="16">
        <f>M5+N5*D5</f>
        <v>-12900.129006746536</v>
      </c>
      <c r="P5" s="17">
        <f>G5*'SCC Assumptions'!C$19/1000+J5*'SCC Assumptions'!C$20</f>
        <v>4.6388340718771373</v>
      </c>
      <c r="Q5" s="18">
        <v>1.6240533278736562</v>
      </c>
      <c r="R5" s="43" t="str">
        <f t="shared" si="0"/>
        <v/>
      </c>
      <c r="S5" s="51">
        <f>+OilEmissions*J5</f>
        <v>5.4621246490170012</v>
      </c>
      <c r="T5" s="51">
        <f>+DOER_lifetime_carbon_emissions_factor*G5/1000</f>
        <v>-0.95625393795494062</v>
      </c>
      <c r="U5" s="46">
        <f>(+OilEmissions*J5+DOER_lifetime_carbon_emissions_factor*G5/1000)</f>
        <v>4.5058707110620606</v>
      </c>
      <c r="V5" s="48">
        <f>D5*U5</f>
        <v>81.105672799117087</v>
      </c>
      <c r="W5" s="46">
        <f>ISO_Emissions_Factor*G5/1000</f>
        <v>-2.6051542206209781</v>
      </c>
      <c r="X5" s="46">
        <f>+W5+S5</f>
        <v>2.8569704283960231</v>
      </c>
      <c r="Y5" s="49" t="s">
        <v>589</v>
      </c>
      <c r="Z5" s="17">
        <f>(G5*BTU_per_KWH)/(10^6)</f>
        <v>-26.376220180293107</v>
      </c>
      <c r="AA5" s="17" t="e">
        <f>-Y5/Z5</f>
        <v>#VALUE!</v>
      </c>
      <c r="AB5" s="17" t="e">
        <f>AA5*BTU_per_KWH/1000</f>
        <v>#VALUE!</v>
      </c>
      <c r="AC5" s="15">
        <v>2.34</v>
      </c>
    </row>
    <row r="6" spans="1:29" s="45" customFormat="1">
      <c r="A6" s="15"/>
      <c r="B6" s="54"/>
      <c r="C6" s="54"/>
      <c r="D6" s="58"/>
      <c r="E6" s="58"/>
      <c r="F6" s="58"/>
      <c r="G6" s="59"/>
      <c r="H6" s="59"/>
      <c r="I6" s="60"/>
      <c r="J6" s="61"/>
      <c r="K6" s="62"/>
      <c r="L6" s="62"/>
      <c r="M6" s="63"/>
      <c r="N6" s="63"/>
      <c r="O6" s="64"/>
      <c r="P6" s="51"/>
      <c r="Q6" s="62"/>
      <c r="R6" s="65"/>
      <c r="U6" s="51"/>
      <c r="V6" s="66"/>
      <c r="W6" s="51"/>
      <c r="X6" s="51"/>
      <c r="Y6" s="67"/>
      <c r="Z6" s="51"/>
      <c r="AA6" s="51"/>
    </row>
    <row r="7" spans="1:29">
      <c r="A7" s="57" t="s">
        <v>794</v>
      </c>
      <c r="H7" s="55"/>
      <c r="R7" s="44"/>
      <c r="Z7">
        <f>BTU_per_KWH</f>
        <v>3412</v>
      </c>
    </row>
    <row r="8" spans="1:29">
      <c r="B8" s="53" t="s">
        <v>795</v>
      </c>
      <c r="H8" s="55"/>
      <c r="R8" s="44"/>
    </row>
    <row r="9" spans="1:29">
      <c r="B9" s="53" t="s">
        <v>796</v>
      </c>
      <c r="H9" s="55"/>
      <c r="R9" s="44"/>
    </row>
    <row r="10" spans="1:29">
      <c r="B10" s="53" t="s">
        <v>797</v>
      </c>
      <c r="C10" t="s">
        <v>798</v>
      </c>
      <c r="D10" t="s">
        <v>799</v>
      </c>
      <c r="E10" t="s">
        <v>799</v>
      </c>
      <c r="F10" t="s">
        <v>799</v>
      </c>
      <c r="H10" s="55"/>
    </row>
    <row r="11" spans="1:29">
      <c r="B11" s="53" t="s">
        <v>800</v>
      </c>
    </row>
    <row r="12" spans="1:29">
      <c r="B12" s="53" t="s">
        <v>801</v>
      </c>
    </row>
    <row r="13" spans="1:29">
      <c r="B13" s="53" t="s">
        <v>802</v>
      </c>
      <c r="D13">
        <v>0.91</v>
      </c>
    </row>
    <row r="14" spans="1:29">
      <c r="B14" s="53" t="s">
        <v>803</v>
      </c>
    </row>
    <row r="15" spans="1:29">
      <c r="A15" t="s">
        <v>589</v>
      </c>
      <c r="B15" s="53" t="s">
        <v>804</v>
      </c>
    </row>
    <row r="16" spans="1:29">
      <c r="B16" s="53" t="s">
        <v>805</v>
      </c>
    </row>
    <row r="17" spans="2:11">
      <c r="B17" s="53" t="s">
        <v>806</v>
      </c>
    </row>
    <row r="18" spans="2:11">
      <c r="B18" s="53" t="s">
        <v>807</v>
      </c>
    </row>
    <row r="19" spans="2:11">
      <c r="B19" s="53" t="s">
        <v>808</v>
      </c>
    </row>
    <row r="20" spans="2:11">
      <c r="B20" s="53" t="s">
        <v>809</v>
      </c>
    </row>
    <row r="21" spans="2:11">
      <c r="B21" t="s">
        <v>810</v>
      </c>
    </row>
    <row r="22" spans="2:11">
      <c r="B22" s="54" t="s">
        <v>811</v>
      </c>
    </row>
    <row r="23" spans="2:11">
      <c r="B23" s="54" t="s">
        <v>812</v>
      </c>
    </row>
    <row r="24" spans="2:11">
      <c r="B24" s="54" t="s">
        <v>813</v>
      </c>
    </row>
    <row r="25" spans="2:11">
      <c r="B25" s="54" t="s">
        <v>814</v>
      </c>
    </row>
    <row r="26" spans="2:11">
      <c r="B26" s="54" t="s">
        <v>815</v>
      </c>
      <c r="J26">
        <f>393*44/12*20.33*(2.204/2)/1000</f>
        <v>32.283674060000003</v>
      </c>
      <c r="K26" t="s">
        <v>816</v>
      </c>
    </row>
    <row r="27" spans="2:11">
      <c r="B27" s="54" t="s">
        <v>817</v>
      </c>
    </row>
    <row r="28" spans="2:11">
      <c r="B28" s="54" t="s">
        <v>818</v>
      </c>
    </row>
    <row r="29" spans="2:11">
      <c r="B29" s="54" t="s">
        <v>819</v>
      </c>
    </row>
    <row r="30" spans="2:11">
      <c r="B30" s="54" t="s">
        <v>820</v>
      </c>
    </row>
    <row r="31" spans="2:11">
      <c r="B31" s="54" t="s">
        <v>821</v>
      </c>
    </row>
    <row r="32" spans="2:11">
      <c r="B32" s="54" t="s">
        <v>822</v>
      </c>
    </row>
    <row r="33" spans="2:11">
      <c r="B33" s="54" t="s">
        <v>823</v>
      </c>
      <c r="K33" s="56"/>
    </row>
    <row r="34" spans="2:11">
      <c r="B34" s="54" t="s">
        <v>824</v>
      </c>
      <c r="K34" s="56"/>
    </row>
    <row r="36" spans="2:11">
      <c r="B36" s="54" t="s">
        <v>825</v>
      </c>
    </row>
    <row r="37" spans="2:11">
      <c r="B37" s="54" t="s">
        <v>826</v>
      </c>
    </row>
    <row r="38" spans="2:11">
      <c r="B38" s="54" t="s">
        <v>827</v>
      </c>
    </row>
    <row r="39" spans="2:11">
      <c r="B39" s="54" t="s">
        <v>828</v>
      </c>
    </row>
  </sheetData>
  <conditionalFormatting sqref="K2:Q6">
    <cfRule type="cellIs" dxfId="2" priority="2" operator="lessThan">
      <formula>0</formula>
    </cfRule>
  </conditionalFormatting>
  <conditionalFormatting sqref="K2:L6 Q2:Q6">
    <cfRule type="cellIs" dxfId="1" priority="1" operator="lessThan">
      <formula>1</formula>
    </cfRule>
  </conditionalFormatting>
  <conditionalFormatting sqref="C2:C6">
    <cfRule type="duplicateValues" dxfId="0" priority="3"/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7EDD7-06F7-4201-AB65-2A0FB423635C}">
  <dimension ref="A2:F20"/>
  <sheetViews>
    <sheetView workbookViewId="0">
      <selection activeCell="H6" sqref="H6"/>
    </sheetView>
  </sheetViews>
  <sheetFormatPr defaultRowHeight="15"/>
  <cols>
    <col min="1" max="1" width="52.140625" customWidth="1"/>
    <col min="2" max="2" width="8.140625" bestFit="1" customWidth="1"/>
  </cols>
  <sheetData>
    <row r="2" spans="1:6">
      <c r="A2" t="s">
        <v>829</v>
      </c>
      <c r="B2" t="s">
        <v>830</v>
      </c>
      <c r="C2" t="s">
        <v>831</v>
      </c>
    </row>
    <row r="3" spans="1:6">
      <c r="A3" t="s">
        <v>832</v>
      </c>
      <c r="B3" s="154">
        <v>2843</v>
      </c>
      <c r="C3" s="154">
        <v>1607</v>
      </c>
      <c r="D3" s="154"/>
      <c r="E3" s="154"/>
      <c r="F3" s="154"/>
    </row>
    <row r="4" spans="1:6">
      <c r="A4" t="s">
        <v>833</v>
      </c>
      <c r="B4" s="154">
        <v>4150</v>
      </c>
      <c r="C4" s="154">
        <v>5233</v>
      </c>
      <c r="D4" s="154"/>
      <c r="E4" s="154"/>
      <c r="F4" s="154"/>
    </row>
    <row r="5" spans="1:6">
      <c r="A5" t="s">
        <v>834</v>
      </c>
      <c r="B5" s="154">
        <v>2057</v>
      </c>
      <c r="C5" s="154">
        <v>2180</v>
      </c>
      <c r="D5" s="154"/>
      <c r="E5" s="154"/>
      <c r="F5" s="154"/>
    </row>
    <row r="6" spans="1:6">
      <c r="A6" t="s">
        <v>835</v>
      </c>
      <c r="B6" t="s">
        <v>316</v>
      </c>
      <c r="C6">
        <v>16</v>
      </c>
    </row>
    <row r="7" spans="1:6">
      <c r="A7" t="s">
        <v>836</v>
      </c>
      <c r="B7">
        <v>108</v>
      </c>
      <c r="C7">
        <v>107</v>
      </c>
    </row>
    <row r="8" spans="1:6">
      <c r="A8" t="s">
        <v>837</v>
      </c>
      <c r="B8">
        <v>186</v>
      </c>
      <c r="C8">
        <v>524</v>
      </c>
      <c r="F8" s="154"/>
    </row>
    <row r="9" spans="1:6">
      <c r="A9" t="s">
        <v>838</v>
      </c>
      <c r="B9">
        <v>59</v>
      </c>
      <c r="C9">
        <v>368</v>
      </c>
      <c r="F9" s="154"/>
    </row>
    <row r="10" spans="1:6">
      <c r="A10" t="s">
        <v>839</v>
      </c>
      <c r="B10">
        <v>184</v>
      </c>
      <c r="C10">
        <v>139</v>
      </c>
    </row>
    <row r="11" spans="1:6">
      <c r="A11" t="s">
        <v>840</v>
      </c>
      <c r="B11">
        <v>4</v>
      </c>
      <c r="C11">
        <v>97</v>
      </c>
    </row>
    <row r="12" spans="1:6">
      <c r="A12" t="s">
        <v>841</v>
      </c>
      <c r="B12" t="s">
        <v>316</v>
      </c>
      <c r="C12" t="s">
        <v>316</v>
      </c>
    </row>
    <row r="13" spans="1:6">
      <c r="A13" t="s">
        <v>842</v>
      </c>
      <c r="B13">
        <v>56</v>
      </c>
      <c r="C13">
        <v>745</v>
      </c>
      <c r="F13" s="154"/>
    </row>
    <row r="14" spans="1:6">
      <c r="A14" t="s">
        <v>843</v>
      </c>
      <c r="B14" s="154">
        <v>2639</v>
      </c>
      <c r="C14">
        <v>65</v>
      </c>
    </row>
    <row r="15" spans="1:6">
      <c r="A15" t="s">
        <v>844</v>
      </c>
      <c r="B15" s="154">
        <v>2626</v>
      </c>
      <c r="C15">
        <v>206</v>
      </c>
    </row>
    <row r="16" spans="1:6">
      <c r="B16" s="154"/>
      <c r="C16" s="154"/>
      <c r="D16" s="154"/>
      <c r="E16" s="154"/>
      <c r="F16" s="154"/>
    </row>
    <row r="17" spans="2:6">
      <c r="B17" s="154"/>
      <c r="C17" s="154"/>
      <c r="D17" s="154"/>
      <c r="E17" s="154"/>
      <c r="F17" s="154"/>
    </row>
    <row r="19" spans="2:6">
      <c r="B19" s="154"/>
      <c r="C19" s="154"/>
      <c r="D19" s="154"/>
      <c r="E19" s="154"/>
      <c r="F19" s="154"/>
    </row>
    <row r="20" spans="2:6">
      <c r="B20" s="154"/>
      <c r="C20" s="154"/>
      <c r="D20" s="154"/>
      <c r="E20" s="154"/>
      <c r="F20" s="15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3EC19-2840-4FC3-A755-2DBBBF5DFBF0}">
  <dimension ref="A1:AE52"/>
  <sheetViews>
    <sheetView workbookViewId="0">
      <selection activeCell="Y7" sqref="Y7"/>
    </sheetView>
  </sheetViews>
  <sheetFormatPr defaultRowHeight="15"/>
  <cols>
    <col min="14" max="14" width="14.7109375" bestFit="1" customWidth="1"/>
    <col min="16" max="16" width="11.28515625" customWidth="1"/>
    <col min="18" max="18" width="12.5703125" bestFit="1" customWidth="1"/>
    <col min="20" max="20" width="11.7109375" customWidth="1"/>
    <col min="23" max="23" width="10.85546875" customWidth="1"/>
  </cols>
  <sheetData>
    <row r="1" spans="1:31">
      <c r="A1">
        <v>4061</v>
      </c>
      <c r="B1">
        <v>25415</v>
      </c>
      <c r="C1">
        <f>A1*3412</f>
        <v>13856132</v>
      </c>
    </row>
    <row r="6" spans="1:31">
      <c r="A6">
        <v>14</v>
      </c>
      <c r="B6">
        <v>2.23</v>
      </c>
      <c r="Y6" t="s">
        <v>845</v>
      </c>
      <c r="AA6" s="39" t="s">
        <v>846</v>
      </c>
    </row>
    <row r="7" spans="1:31" ht="90">
      <c r="A7">
        <v>5</v>
      </c>
      <c r="B7">
        <v>2.46</v>
      </c>
      <c r="N7" s="156">
        <v>34.119999999999997</v>
      </c>
      <c r="O7" s="246" t="s">
        <v>847</v>
      </c>
      <c r="P7" s="247"/>
      <c r="Q7" s="247"/>
      <c r="R7" s="247"/>
      <c r="S7" s="247"/>
      <c r="T7" s="247"/>
      <c r="U7" s="247"/>
      <c r="V7" s="247"/>
      <c r="W7" s="248"/>
      <c r="Y7" s="201" t="s">
        <v>848</v>
      </c>
      <c r="Z7" s="201" t="s">
        <v>849</v>
      </c>
      <c r="AA7" s="201" t="s">
        <v>850</v>
      </c>
      <c r="AB7" s="201" t="s">
        <v>851</v>
      </c>
      <c r="AC7" s="201" t="s">
        <v>852</v>
      </c>
      <c r="AD7" s="202" t="s">
        <v>660</v>
      </c>
      <c r="AE7" s="203"/>
    </row>
    <row r="8" spans="1:31">
      <c r="A8">
        <v>1</v>
      </c>
      <c r="B8">
        <v>2.5499999999999998</v>
      </c>
      <c r="N8" s="156">
        <f>N7/3412*1000000</f>
        <v>9999.9999999999982</v>
      </c>
      <c r="O8" s="246" t="s">
        <v>853</v>
      </c>
      <c r="P8" s="247"/>
      <c r="Q8" s="247"/>
      <c r="R8" s="247"/>
      <c r="S8" s="247"/>
      <c r="T8" s="248"/>
      <c r="U8" s="246" t="s">
        <v>854</v>
      </c>
      <c r="V8" s="247"/>
      <c r="W8" s="248"/>
      <c r="Y8" s="204" t="s">
        <v>855</v>
      </c>
      <c r="Z8" s="204" t="s">
        <v>856</v>
      </c>
      <c r="AA8" s="204" t="s">
        <v>857</v>
      </c>
      <c r="AB8" s="204">
        <v>850</v>
      </c>
      <c r="AC8" s="204">
        <v>0.45</v>
      </c>
      <c r="AD8" s="205">
        <v>383</v>
      </c>
      <c r="AE8" s="206"/>
    </row>
    <row r="9" spans="1:31" ht="45">
      <c r="A9">
        <v>1</v>
      </c>
      <c r="N9" s="158" t="s">
        <v>858</v>
      </c>
      <c r="O9" s="159" t="s">
        <v>859</v>
      </c>
      <c r="P9" s="159" t="s">
        <v>860</v>
      </c>
      <c r="Q9" s="159" t="s">
        <v>861</v>
      </c>
      <c r="R9" s="159" t="s">
        <v>860</v>
      </c>
      <c r="S9" s="159" t="s">
        <v>862</v>
      </c>
      <c r="T9" s="159" t="s">
        <v>860</v>
      </c>
      <c r="U9" s="160" t="s">
        <v>863</v>
      </c>
      <c r="V9" s="160" t="s">
        <v>854</v>
      </c>
      <c r="W9" s="160" t="s">
        <v>864</v>
      </c>
      <c r="Y9" s="204" t="s">
        <v>865</v>
      </c>
      <c r="Z9" s="204" t="s">
        <v>856</v>
      </c>
      <c r="AA9" s="204" t="s">
        <v>857</v>
      </c>
      <c r="AB9" s="207">
        <v>2452</v>
      </c>
      <c r="AC9" s="204">
        <v>3.2</v>
      </c>
      <c r="AD9" s="208">
        <v>7846</v>
      </c>
      <c r="AE9" s="206"/>
    </row>
    <row r="10" spans="1:31">
      <c r="A10">
        <v>2.5499999999999998</v>
      </c>
      <c r="N10" s="156" t="s">
        <v>866</v>
      </c>
      <c r="O10" s="161">
        <v>2.5</v>
      </c>
      <c r="P10" s="162">
        <f t="shared" ref="P10:P34" si="0">$N$8/O10</f>
        <v>3999.9999999999991</v>
      </c>
      <c r="Q10" s="161">
        <v>1</v>
      </c>
      <c r="R10" s="162">
        <f t="shared" ref="R10:R34" si="1">$N$8/Q10</f>
        <v>9999.9999999999982</v>
      </c>
      <c r="S10" s="161">
        <v>1</v>
      </c>
      <c r="T10" s="162">
        <f t="shared" ref="T10:T34" si="2">$N$8/S10</f>
        <v>9999.9999999999982</v>
      </c>
      <c r="U10" s="163">
        <v>1</v>
      </c>
      <c r="V10" s="164">
        <v>15000</v>
      </c>
      <c r="W10" s="164">
        <f>V10/U10</f>
        <v>15000</v>
      </c>
      <c r="Y10" s="204" t="s">
        <v>867</v>
      </c>
      <c r="Z10" s="204" t="s">
        <v>868</v>
      </c>
      <c r="AA10" s="204" t="s">
        <v>857</v>
      </c>
      <c r="AB10" s="207">
        <v>3603</v>
      </c>
      <c r="AC10" s="204">
        <v>3.45</v>
      </c>
      <c r="AD10" s="208">
        <v>12430</v>
      </c>
      <c r="AE10" s="206"/>
    </row>
    <row r="11" spans="1:31">
      <c r="N11" s="156" t="s">
        <v>869</v>
      </c>
      <c r="O11" s="161">
        <v>2.5</v>
      </c>
      <c r="P11" s="162">
        <f t="shared" si="0"/>
        <v>3999.9999999999991</v>
      </c>
      <c r="Q11" s="161">
        <v>1.5</v>
      </c>
      <c r="R11" s="162">
        <f t="shared" si="1"/>
        <v>6666.6666666666652</v>
      </c>
      <c r="S11" s="161">
        <v>1</v>
      </c>
      <c r="T11" s="162">
        <f t="shared" si="2"/>
        <v>9999.9999999999982</v>
      </c>
      <c r="U11" s="163">
        <v>1</v>
      </c>
      <c r="V11" s="164">
        <v>15000</v>
      </c>
      <c r="W11" s="164">
        <f t="shared" ref="W11:W34" si="3">V11/U11</f>
        <v>15000</v>
      </c>
      <c r="Y11" s="204" t="s">
        <v>870</v>
      </c>
      <c r="Z11" s="204" t="s">
        <v>856</v>
      </c>
      <c r="AA11" s="204" t="s">
        <v>857</v>
      </c>
      <c r="AB11" s="204">
        <v>734</v>
      </c>
      <c r="AC11" s="204">
        <v>3.35</v>
      </c>
      <c r="AD11" s="208">
        <v>2459</v>
      </c>
      <c r="AE11" s="206"/>
    </row>
    <row r="12" spans="1:31">
      <c r="N12" s="156" t="s">
        <v>871</v>
      </c>
      <c r="O12" s="161">
        <v>2.5</v>
      </c>
      <c r="P12" s="162">
        <f t="shared" si="0"/>
        <v>3999.9999999999991</v>
      </c>
      <c r="Q12" s="161">
        <v>1.5</v>
      </c>
      <c r="R12" s="162">
        <f t="shared" si="1"/>
        <v>6666.6666666666652</v>
      </c>
      <c r="S12" s="161">
        <v>1</v>
      </c>
      <c r="T12" s="162">
        <f t="shared" si="2"/>
        <v>9999.9999999999982</v>
      </c>
      <c r="U12" s="163">
        <v>1</v>
      </c>
      <c r="V12" s="164">
        <v>15000</v>
      </c>
      <c r="W12" s="164">
        <f t="shared" si="3"/>
        <v>15000</v>
      </c>
      <c r="Y12" s="204" t="s">
        <v>872</v>
      </c>
      <c r="Z12" s="204" t="s">
        <v>856</v>
      </c>
      <c r="AA12" s="204" t="s">
        <v>857</v>
      </c>
      <c r="AB12" s="207">
        <v>3105</v>
      </c>
      <c r="AC12" s="204">
        <v>1.32</v>
      </c>
      <c r="AD12" s="208">
        <v>4099</v>
      </c>
      <c r="AE12" s="206"/>
    </row>
    <row r="13" spans="1:31">
      <c r="N13" s="156" t="s">
        <v>873</v>
      </c>
      <c r="O13" s="161">
        <v>2.5</v>
      </c>
      <c r="P13" s="162">
        <f t="shared" si="0"/>
        <v>3999.9999999999991</v>
      </c>
      <c r="Q13" s="161">
        <v>2</v>
      </c>
      <c r="R13" s="162">
        <f t="shared" si="1"/>
        <v>4999.9999999999991</v>
      </c>
      <c r="S13" s="161">
        <v>1</v>
      </c>
      <c r="T13" s="162">
        <f t="shared" si="2"/>
        <v>9999.9999999999982</v>
      </c>
      <c r="U13" s="163">
        <v>1</v>
      </c>
      <c r="V13" s="164">
        <v>15000</v>
      </c>
      <c r="W13" s="164">
        <f t="shared" si="3"/>
        <v>15000</v>
      </c>
      <c r="Y13" s="204" t="s">
        <v>874</v>
      </c>
      <c r="Z13" s="204" t="s">
        <v>868</v>
      </c>
      <c r="AA13" s="204" t="s">
        <v>857</v>
      </c>
      <c r="AB13" s="207">
        <v>3994</v>
      </c>
      <c r="AC13" s="204">
        <v>3.5</v>
      </c>
      <c r="AD13" s="208">
        <v>13979</v>
      </c>
      <c r="AE13" s="206"/>
    </row>
    <row r="14" spans="1:31">
      <c r="B14" s="155" t="s">
        <v>857</v>
      </c>
      <c r="C14">
        <v>14</v>
      </c>
      <c r="D14" s="146">
        <v>0.5</v>
      </c>
      <c r="E14">
        <v>0.6</v>
      </c>
      <c r="F14">
        <v>0.77</v>
      </c>
      <c r="G14">
        <v>2.23</v>
      </c>
      <c r="H14">
        <v>3.23</v>
      </c>
      <c r="I14" s="146">
        <v>0.69</v>
      </c>
      <c r="N14" s="156" t="s">
        <v>875</v>
      </c>
      <c r="O14" s="161">
        <v>2.5</v>
      </c>
      <c r="P14" s="162">
        <f t="shared" si="0"/>
        <v>3999.9999999999991</v>
      </c>
      <c r="Q14" s="161">
        <v>2</v>
      </c>
      <c r="R14" s="162">
        <f t="shared" si="1"/>
        <v>4999.9999999999991</v>
      </c>
      <c r="S14" s="161">
        <v>1.5</v>
      </c>
      <c r="T14" s="162">
        <f t="shared" si="2"/>
        <v>6666.6666666666652</v>
      </c>
      <c r="U14" s="163">
        <v>1.5</v>
      </c>
      <c r="V14" s="164">
        <v>12500</v>
      </c>
      <c r="W14" s="164">
        <f t="shared" si="3"/>
        <v>8333.3333333333339</v>
      </c>
      <c r="Y14" s="204" t="s">
        <v>876</v>
      </c>
      <c r="Z14" s="204" t="s">
        <v>868</v>
      </c>
      <c r="AA14" s="204" t="s">
        <v>857</v>
      </c>
      <c r="AB14" s="207">
        <v>7187</v>
      </c>
      <c r="AC14" s="204">
        <v>2.2400000000000002</v>
      </c>
      <c r="AD14" s="208">
        <v>16099</v>
      </c>
      <c r="AE14" s="206"/>
    </row>
    <row r="15" spans="1:31">
      <c r="B15" s="155" t="s">
        <v>877</v>
      </c>
      <c r="C15">
        <v>5</v>
      </c>
      <c r="D15" s="146">
        <v>0.38</v>
      </c>
      <c r="E15">
        <v>0.38</v>
      </c>
      <c r="F15">
        <v>0.64</v>
      </c>
      <c r="G15">
        <v>2.46</v>
      </c>
      <c r="H15">
        <v>3.06</v>
      </c>
      <c r="I15" s="146">
        <v>0.63</v>
      </c>
      <c r="N15" s="156" t="s">
        <v>878</v>
      </c>
      <c r="O15" s="161">
        <v>2.5</v>
      </c>
      <c r="P15" s="162">
        <f t="shared" si="0"/>
        <v>3999.9999999999991</v>
      </c>
      <c r="Q15" s="161">
        <v>2</v>
      </c>
      <c r="R15" s="162">
        <f t="shared" si="1"/>
        <v>4999.9999999999991</v>
      </c>
      <c r="S15" s="161">
        <v>1.5</v>
      </c>
      <c r="T15" s="162">
        <f t="shared" si="2"/>
        <v>6666.6666666666652</v>
      </c>
      <c r="U15" s="163">
        <v>1.5</v>
      </c>
      <c r="V15" s="164">
        <v>12500</v>
      </c>
      <c r="W15" s="164">
        <f t="shared" si="3"/>
        <v>8333.3333333333339</v>
      </c>
      <c r="Y15" s="204" t="s">
        <v>879</v>
      </c>
      <c r="Z15" s="204" t="s">
        <v>868</v>
      </c>
      <c r="AA15" s="204" t="s">
        <v>857</v>
      </c>
      <c r="AB15" s="207">
        <v>11802</v>
      </c>
      <c r="AC15" s="204">
        <v>3.57</v>
      </c>
      <c r="AD15" s="208">
        <v>42133</v>
      </c>
      <c r="AE15" s="206"/>
    </row>
    <row r="16" spans="1:31">
      <c r="B16" s="155" t="s">
        <v>880</v>
      </c>
      <c r="C16">
        <v>1</v>
      </c>
      <c r="D16" s="146">
        <v>0.48</v>
      </c>
      <c r="E16">
        <v>0.42</v>
      </c>
      <c r="F16">
        <v>0.28999999999999998</v>
      </c>
      <c r="G16">
        <v>2.5499999999999998</v>
      </c>
      <c r="H16">
        <v>3.02</v>
      </c>
      <c r="I16" s="146">
        <v>0.84</v>
      </c>
      <c r="N16" s="156" t="s">
        <v>881</v>
      </c>
      <c r="O16" s="161">
        <v>2.5</v>
      </c>
      <c r="P16" s="162">
        <f t="shared" si="0"/>
        <v>3999.9999999999991</v>
      </c>
      <c r="Q16" s="161">
        <v>2.25</v>
      </c>
      <c r="R16" s="162">
        <f t="shared" si="1"/>
        <v>4444.4444444444434</v>
      </c>
      <c r="S16" s="161">
        <v>1.5</v>
      </c>
      <c r="T16" s="162">
        <f t="shared" si="2"/>
        <v>6666.6666666666652</v>
      </c>
      <c r="U16" s="163">
        <v>1.5</v>
      </c>
      <c r="V16" s="164">
        <v>12500</v>
      </c>
      <c r="W16" s="164">
        <f t="shared" si="3"/>
        <v>8333.3333333333339</v>
      </c>
      <c r="Y16" s="204" t="s">
        <v>882</v>
      </c>
      <c r="Z16" s="204" t="s">
        <v>856</v>
      </c>
      <c r="AA16" s="204" t="s">
        <v>857</v>
      </c>
      <c r="AB16" s="207">
        <v>4965</v>
      </c>
      <c r="AC16" s="204">
        <v>1.61</v>
      </c>
      <c r="AD16" s="208">
        <v>7994</v>
      </c>
      <c r="AE16" s="206"/>
    </row>
    <row r="17" spans="2:31">
      <c r="B17" s="155" t="s">
        <v>95</v>
      </c>
      <c r="C17">
        <v>20</v>
      </c>
      <c r="D17" s="146">
        <v>0.48</v>
      </c>
      <c r="E17">
        <v>0.54</v>
      </c>
      <c r="F17">
        <v>0.71</v>
      </c>
      <c r="G17">
        <v>2.2999999999999998</v>
      </c>
      <c r="H17">
        <v>3.18</v>
      </c>
      <c r="I17" s="146">
        <v>0.68</v>
      </c>
      <c r="J17">
        <f>SUMPRODUCT(C14:C16,G14:G16)/SUM(C14:C16)</f>
        <v>2.3034999999999997</v>
      </c>
      <c r="N17" s="156" t="s">
        <v>883</v>
      </c>
      <c r="O17" s="161">
        <v>2.5</v>
      </c>
      <c r="P17" s="162">
        <f t="shared" si="0"/>
        <v>3999.9999999999991</v>
      </c>
      <c r="Q17" s="161">
        <v>2.25</v>
      </c>
      <c r="R17" s="162">
        <f t="shared" si="1"/>
        <v>4444.4444444444434</v>
      </c>
      <c r="S17" s="161">
        <v>1.5</v>
      </c>
      <c r="T17" s="162">
        <f t="shared" si="2"/>
        <v>6666.6666666666652</v>
      </c>
      <c r="U17" s="163">
        <v>1.5</v>
      </c>
      <c r="V17" s="164">
        <v>12500</v>
      </c>
      <c r="W17" s="164">
        <f t="shared" si="3"/>
        <v>8333.3333333333339</v>
      </c>
      <c r="Y17" s="204" t="s">
        <v>884</v>
      </c>
      <c r="Z17" s="204" t="s">
        <v>868</v>
      </c>
      <c r="AA17" s="204" t="s">
        <v>877</v>
      </c>
      <c r="AB17" s="204">
        <v>454</v>
      </c>
      <c r="AC17" s="204">
        <v>3.01</v>
      </c>
      <c r="AD17" s="208">
        <v>1367</v>
      </c>
      <c r="AE17" s="206"/>
    </row>
    <row r="18" spans="2:31">
      <c r="B18" s="155" t="s">
        <v>857</v>
      </c>
      <c r="C18">
        <v>13</v>
      </c>
      <c r="D18" s="146">
        <v>0.75</v>
      </c>
      <c r="E18">
        <v>0.89</v>
      </c>
      <c r="F18">
        <v>1.1200000000000001</v>
      </c>
      <c r="G18">
        <v>2.8</v>
      </c>
      <c r="H18">
        <v>3.28</v>
      </c>
      <c r="I18" s="146">
        <v>0.84</v>
      </c>
      <c r="N18" s="156" t="s">
        <v>885</v>
      </c>
      <c r="O18" s="161">
        <v>2.5</v>
      </c>
      <c r="P18" s="162">
        <f t="shared" si="0"/>
        <v>3999.9999999999991</v>
      </c>
      <c r="Q18" s="161">
        <v>2.25</v>
      </c>
      <c r="R18" s="162">
        <f t="shared" si="1"/>
        <v>4444.4444444444434</v>
      </c>
      <c r="S18" s="161">
        <v>2</v>
      </c>
      <c r="T18" s="162">
        <f t="shared" si="2"/>
        <v>4999.9999999999991</v>
      </c>
      <c r="U18" s="163">
        <v>2</v>
      </c>
      <c r="V18" s="164">
        <v>10000</v>
      </c>
      <c r="W18" s="164">
        <f t="shared" si="3"/>
        <v>5000</v>
      </c>
      <c r="Y18" s="204" t="s">
        <v>886</v>
      </c>
      <c r="Z18" s="204" t="s">
        <v>856</v>
      </c>
      <c r="AA18" s="204" t="s">
        <v>857</v>
      </c>
      <c r="AB18" s="207">
        <v>8110</v>
      </c>
      <c r="AC18" s="204">
        <v>2.77</v>
      </c>
      <c r="AD18" s="208">
        <v>22465</v>
      </c>
      <c r="AE18" s="206"/>
    </row>
    <row r="19" spans="2:31">
      <c r="B19" s="155" t="s">
        <v>877</v>
      </c>
      <c r="C19">
        <v>6</v>
      </c>
      <c r="D19" s="146">
        <v>0.43</v>
      </c>
      <c r="E19">
        <v>0.54</v>
      </c>
      <c r="F19">
        <v>0.7</v>
      </c>
      <c r="G19">
        <v>2.0299999999999998</v>
      </c>
      <c r="H19">
        <v>3.16</v>
      </c>
      <c r="I19" s="146">
        <v>0.56999999999999995</v>
      </c>
      <c r="N19" s="156" t="s">
        <v>887</v>
      </c>
      <c r="O19" s="161">
        <v>2.5</v>
      </c>
      <c r="P19" s="162">
        <f t="shared" si="0"/>
        <v>3999.9999999999991</v>
      </c>
      <c r="Q19" s="161">
        <v>2.25</v>
      </c>
      <c r="R19" s="162">
        <f t="shared" si="1"/>
        <v>4444.4444444444434</v>
      </c>
      <c r="S19" s="161">
        <v>2</v>
      </c>
      <c r="T19" s="162">
        <f t="shared" si="2"/>
        <v>4999.9999999999991</v>
      </c>
      <c r="U19" s="163">
        <v>2</v>
      </c>
      <c r="V19" s="164">
        <v>10000</v>
      </c>
      <c r="W19" s="164">
        <f t="shared" si="3"/>
        <v>5000</v>
      </c>
      <c r="Y19" s="204" t="s">
        <v>888</v>
      </c>
      <c r="Z19" s="204" t="s">
        <v>856</v>
      </c>
      <c r="AA19" s="204" t="s">
        <v>857</v>
      </c>
      <c r="AB19" s="207">
        <v>4327</v>
      </c>
      <c r="AC19" s="204">
        <v>1.5</v>
      </c>
      <c r="AD19" s="208">
        <v>6491</v>
      </c>
      <c r="AE19" s="206"/>
    </row>
    <row r="20" spans="2:31">
      <c r="B20" s="155" t="s">
        <v>880</v>
      </c>
      <c r="C20">
        <v>4</v>
      </c>
      <c r="D20" s="146">
        <v>0.69</v>
      </c>
      <c r="E20">
        <v>0.99</v>
      </c>
      <c r="F20">
        <v>1.1499999999999999</v>
      </c>
      <c r="G20">
        <v>1.87</v>
      </c>
      <c r="H20">
        <v>3.33</v>
      </c>
      <c r="I20" s="146">
        <v>0.56000000000000005</v>
      </c>
      <c r="N20" s="156" t="s">
        <v>889</v>
      </c>
      <c r="O20" s="161">
        <v>2.5</v>
      </c>
      <c r="P20" s="162">
        <f t="shared" si="0"/>
        <v>3999.9999999999991</v>
      </c>
      <c r="Q20" s="161">
        <v>2.5</v>
      </c>
      <c r="R20" s="162">
        <f t="shared" si="1"/>
        <v>3999.9999999999991</v>
      </c>
      <c r="S20" s="161">
        <v>2.5</v>
      </c>
      <c r="T20" s="162">
        <f t="shared" si="2"/>
        <v>3999.9999999999991</v>
      </c>
      <c r="U20" s="163">
        <v>2.5</v>
      </c>
      <c r="V20" s="164">
        <v>10000</v>
      </c>
      <c r="W20" s="164">
        <f t="shared" si="3"/>
        <v>4000</v>
      </c>
      <c r="Y20" s="204" t="s">
        <v>890</v>
      </c>
      <c r="Z20" s="204" t="s">
        <v>856</v>
      </c>
      <c r="AA20" s="204" t="s">
        <v>877</v>
      </c>
      <c r="AB20" s="207">
        <v>6244</v>
      </c>
      <c r="AC20" s="204">
        <v>1.67</v>
      </c>
      <c r="AD20" s="208">
        <v>10427</v>
      </c>
      <c r="AE20" s="206"/>
    </row>
    <row r="21" spans="2:31">
      <c r="B21" s="155" t="s">
        <v>95</v>
      </c>
      <c r="C21">
        <v>23</v>
      </c>
      <c r="D21" s="146">
        <v>0.68</v>
      </c>
      <c r="E21">
        <v>0.82</v>
      </c>
      <c r="F21">
        <v>1.03</v>
      </c>
      <c r="G21">
        <v>2.38</v>
      </c>
      <c r="H21">
        <v>3.26</v>
      </c>
      <c r="I21" s="146">
        <v>0.71</v>
      </c>
      <c r="J21">
        <f>SUMPRODUCT(C18:C20,G18:G20)/SUM(C18:C20)</f>
        <v>2.4373913043478264</v>
      </c>
      <c r="N21" s="156" t="s">
        <v>891</v>
      </c>
      <c r="O21" s="161">
        <v>2.5</v>
      </c>
      <c r="P21" s="162">
        <f t="shared" si="0"/>
        <v>3999.9999999999991</v>
      </c>
      <c r="Q21" s="161">
        <v>2.5</v>
      </c>
      <c r="R21" s="162">
        <f t="shared" si="1"/>
        <v>3999.9999999999991</v>
      </c>
      <c r="S21" s="161">
        <v>2.5</v>
      </c>
      <c r="T21" s="162">
        <f t="shared" si="2"/>
        <v>3999.9999999999991</v>
      </c>
      <c r="U21" s="163">
        <v>2.5</v>
      </c>
      <c r="V21" s="164">
        <v>10000</v>
      </c>
      <c r="W21" s="164">
        <f t="shared" si="3"/>
        <v>4000</v>
      </c>
      <c r="Y21" s="204" t="s">
        <v>892</v>
      </c>
      <c r="Z21" s="204" t="s">
        <v>856</v>
      </c>
      <c r="AA21" s="204" t="s">
        <v>857</v>
      </c>
      <c r="AB21" s="207">
        <v>6456</v>
      </c>
      <c r="AC21" s="204">
        <v>1.29</v>
      </c>
      <c r="AD21" s="208">
        <v>8328</v>
      </c>
      <c r="AE21" s="206"/>
    </row>
    <row r="22" spans="2:31">
      <c r="N22" s="156" t="s">
        <v>893</v>
      </c>
      <c r="O22" s="161">
        <v>2.5</v>
      </c>
      <c r="P22" s="162">
        <f t="shared" si="0"/>
        <v>3999.9999999999991</v>
      </c>
      <c r="Q22" s="161">
        <v>2.5</v>
      </c>
      <c r="R22" s="162">
        <f t="shared" si="1"/>
        <v>3999.9999999999991</v>
      </c>
      <c r="S22" s="161">
        <v>2.5</v>
      </c>
      <c r="T22" s="162">
        <f t="shared" si="2"/>
        <v>3999.9999999999991</v>
      </c>
      <c r="U22" s="163">
        <v>2.5</v>
      </c>
      <c r="V22" s="164">
        <v>10000</v>
      </c>
      <c r="W22" s="164">
        <f t="shared" si="3"/>
        <v>4000</v>
      </c>
      <c r="Y22" s="204" t="s">
        <v>894</v>
      </c>
      <c r="Z22" s="204" t="s">
        <v>856</v>
      </c>
      <c r="AA22" s="204" t="s">
        <v>857</v>
      </c>
      <c r="AB22" s="207">
        <v>4954</v>
      </c>
      <c r="AC22" s="204">
        <v>2.67</v>
      </c>
      <c r="AD22" s="208">
        <v>13227</v>
      </c>
      <c r="AE22" s="206"/>
    </row>
    <row r="23" spans="2:31">
      <c r="N23" s="156" t="s">
        <v>895</v>
      </c>
      <c r="O23" s="161">
        <v>2.5</v>
      </c>
      <c r="P23" s="162">
        <f t="shared" si="0"/>
        <v>3999.9999999999991</v>
      </c>
      <c r="Q23" s="161">
        <v>2.5</v>
      </c>
      <c r="R23" s="162">
        <f t="shared" si="1"/>
        <v>3999.9999999999991</v>
      </c>
      <c r="S23" s="161">
        <v>2.5</v>
      </c>
      <c r="T23" s="162">
        <f t="shared" si="2"/>
        <v>3999.9999999999991</v>
      </c>
      <c r="U23" s="163">
        <v>2.5</v>
      </c>
      <c r="V23" s="164">
        <v>10000</v>
      </c>
      <c r="W23" s="164">
        <f t="shared" si="3"/>
        <v>4000</v>
      </c>
      <c r="Y23" s="204" t="s">
        <v>896</v>
      </c>
      <c r="Z23" s="204" t="s">
        <v>868</v>
      </c>
      <c r="AA23" s="204" t="s">
        <v>877</v>
      </c>
      <c r="AB23" s="207">
        <v>4945</v>
      </c>
      <c r="AC23" s="204">
        <v>0.28000000000000003</v>
      </c>
      <c r="AD23" s="208">
        <v>1385</v>
      </c>
      <c r="AE23" s="206"/>
    </row>
    <row r="24" spans="2:31">
      <c r="N24" s="156" t="s">
        <v>897</v>
      </c>
      <c r="O24" s="161">
        <v>2.5</v>
      </c>
      <c r="P24" s="162">
        <f t="shared" si="0"/>
        <v>3999.9999999999991</v>
      </c>
      <c r="Q24" s="161">
        <v>2.5</v>
      </c>
      <c r="R24" s="162">
        <f t="shared" si="1"/>
        <v>3999.9999999999991</v>
      </c>
      <c r="S24" s="161">
        <v>2.5</v>
      </c>
      <c r="T24" s="162">
        <f t="shared" si="2"/>
        <v>3999.9999999999991</v>
      </c>
      <c r="U24" s="163">
        <v>2.5</v>
      </c>
      <c r="V24" s="164">
        <v>10000</v>
      </c>
      <c r="W24" s="164">
        <f t="shared" si="3"/>
        <v>4000</v>
      </c>
      <c r="Y24" s="204" t="s">
        <v>898</v>
      </c>
      <c r="Z24" s="204" t="s">
        <v>856</v>
      </c>
      <c r="AA24" s="204" t="s">
        <v>857</v>
      </c>
      <c r="AB24" s="207">
        <v>4018</v>
      </c>
      <c r="AC24" s="204">
        <v>3.29</v>
      </c>
      <c r="AD24" s="208">
        <v>13219</v>
      </c>
      <c r="AE24" s="206"/>
    </row>
    <row r="25" spans="2:31">
      <c r="N25" s="156" t="s">
        <v>899</v>
      </c>
      <c r="O25" s="161">
        <v>2.5</v>
      </c>
      <c r="P25" s="162">
        <f t="shared" si="0"/>
        <v>3999.9999999999991</v>
      </c>
      <c r="Q25" s="161">
        <v>2.75</v>
      </c>
      <c r="R25" s="162">
        <f t="shared" si="1"/>
        <v>3636.3636363636356</v>
      </c>
      <c r="S25" s="161">
        <v>3</v>
      </c>
      <c r="T25" s="162">
        <f t="shared" si="2"/>
        <v>3333.3333333333326</v>
      </c>
      <c r="U25" s="163">
        <v>3</v>
      </c>
      <c r="V25" s="164">
        <v>10000</v>
      </c>
      <c r="W25" s="164">
        <f t="shared" si="3"/>
        <v>3333.3333333333335</v>
      </c>
      <c r="Y25" s="204" t="s">
        <v>900</v>
      </c>
      <c r="Z25" s="204" t="s">
        <v>856</v>
      </c>
      <c r="AA25" s="204" t="s">
        <v>880</v>
      </c>
      <c r="AB25" s="207">
        <v>3220</v>
      </c>
      <c r="AC25" s="204">
        <v>2.5499999999999998</v>
      </c>
      <c r="AD25" s="208">
        <v>8211</v>
      </c>
      <c r="AE25" s="206"/>
    </row>
    <row r="26" spans="2:31">
      <c r="N26" s="156" t="s">
        <v>901</v>
      </c>
      <c r="O26" s="161">
        <v>2.5</v>
      </c>
      <c r="P26" s="162">
        <f t="shared" si="0"/>
        <v>3999.9999999999991</v>
      </c>
      <c r="Q26" s="161">
        <v>2.75</v>
      </c>
      <c r="R26" s="162">
        <f t="shared" si="1"/>
        <v>3636.3636363636356</v>
      </c>
      <c r="S26" s="161">
        <v>3</v>
      </c>
      <c r="T26" s="162">
        <f t="shared" si="2"/>
        <v>3333.3333333333326</v>
      </c>
      <c r="U26" s="163">
        <v>3</v>
      </c>
      <c r="V26" s="164">
        <v>10000</v>
      </c>
      <c r="W26" s="164">
        <f t="shared" si="3"/>
        <v>3333.3333333333335</v>
      </c>
      <c r="Y26" s="204" t="s">
        <v>902</v>
      </c>
      <c r="Z26" s="204" t="s">
        <v>856</v>
      </c>
      <c r="AA26" s="204" t="s">
        <v>857</v>
      </c>
      <c r="AB26" s="207">
        <v>6463</v>
      </c>
      <c r="AC26" s="204">
        <v>1.81</v>
      </c>
      <c r="AD26" s="208">
        <v>11698</v>
      </c>
      <c r="AE26" s="206"/>
    </row>
    <row r="27" spans="2:31">
      <c r="N27" s="156" t="s">
        <v>903</v>
      </c>
      <c r="O27" s="161">
        <v>2.5</v>
      </c>
      <c r="P27" s="162">
        <f t="shared" si="0"/>
        <v>3999.9999999999991</v>
      </c>
      <c r="Q27" s="161">
        <v>2.75</v>
      </c>
      <c r="R27" s="162">
        <f t="shared" si="1"/>
        <v>3636.3636363636356</v>
      </c>
      <c r="S27" s="161">
        <v>3.5</v>
      </c>
      <c r="T27" s="162">
        <f t="shared" si="2"/>
        <v>2857.1428571428564</v>
      </c>
      <c r="U27" s="163">
        <v>3.5</v>
      </c>
      <c r="V27" s="164">
        <v>7500</v>
      </c>
      <c r="W27" s="164">
        <f t="shared" si="3"/>
        <v>2142.8571428571427</v>
      </c>
      <c r="Y27" s="204" t="s">
        <v>904</v>
      </c>
      <c r="Z27" s="204" t="s">
        <v>868</v>
      </c>
      <c r="AA27" s="204" t="s">
        <v>880</v>
      </c>
      <c r="AB27" s="207">
        <v>1604</v>
      </c>
      <c r="AC27" s="204">
        <v>2.15</v>
      </c>
      <c r="AD27" s="208">
        <v>3449</v>
      </c>
      <c r="AE27" s="206"/>
    </row>
    <row r="28" spans="2:31">
      <c r="N28" s="156" t="s">
        <v>905</v>
      </c>
      <c r="O28" s="161">
        <v>2.5</v>
      </c>
      <c r="P28" s="162">
        <f t="shared" si="0"/>
        <v>3999.9999999999991</v>
      </c>
      <c r="Q28" s="161">
        <v>2.75</v>
      </c>
      <c r="R28" s="162">
        <f t="shared" si="1"/>
        <v>3636.3636363636356</v>
      </c>
      <c r="S28" s="161">
        <v>3.5</v>
      </c>
      <c r="T28" s="162">
        <f t="shared" si="2"/>
        <v>2857.1428571428564</v>
      </c>
      <c r="U28" s="163">
        <v>3.5</v>
      </c>
      <c r="V28" s="164">
        <v>7500</v>
      </c>
      <c r="W28" s="164">
        <f t="shared" si="3"/>
        <v>2142.8571428571427</v>
      </c>
      <c r="Y28" s="204" t="s">
        <v>906</v>
      </c>
      <c r="Z28" s="204" t="s">
        <v>868</v>
      </c>
      <c r="AA28" s="204" t="s">
        <v>877</v>
      </c>
      <c r="AB28" s="207">
        <v>2969</v>
      </c>
      <c r="AC28" s="204">
        <v>2.29</v>
      </c>
      <c r="AD28" s="208">
        <v>6799</v>
      </c>
      <c r="AE28" s="206"/>
    </row>
    <row r="29" spans="2:31">
      <c r="N29" s="156" t="s">
        <v>907</v>
      </c>
      <c r="O29" s="161">
        <v>2.5</v>
      </c>
      <c r="P29" s="162">
        <f t="shared" si="0"/>
        <v>3999.9999999999991</v>
      </c>
      <c r="Q29" s="161">
        <v>3</v>
      </c>
      <c r="R29" s="162">
        <f t="shared" si="1"/>
        <v>3333.3333333333326</v>
      </c>
      <c r="S29" s="161">
        <v>3.5</v>
      </c>
      <c r="T29" s="162">
        <f t="shared" si="2"/>
        <v>2857.1428571428564</v>
      </c>
      <c r="U29" s="163">
        <v>3.5</v>
      </c>
      <c r="V29" s="164">
        <v>7500</v>
      </c>
      <c r="W29" s="164">
        <f t="shared" si="3"/>
        <v>2142.8571428571427</v>
      </c>
      <c r="Y29" s="204" t="s">
        <v>908</v>
      </c>
      <c r="Z29" s="204" t="s">
        <v>868</v>
      </c>
      <c r="AA29" s="204" t="s">
        <v>857</v>
      </c>
      <c r="AB29" s="207">
        <v>2680</v>
      </c>
      <c r="AC29" s="204">
        <v>1.01</v>
      </c>
      <c r="AD29" s="208">
        <v>2707</v>
      </c>
      <c r="AE29" s="206"/>
    </row>
    <row r="30" spans="2:31">
      <c r="N30" s="156" t="s">
        <v>909</v>
      </c>
      <c r="O30" s="161">
        <v>2.5</v>
      </c>
      <c r="P30" s="162">
        <f t="shared" si="0"/>
        <v>3999.9999999999991</v>
      </c>
      <c r="Q30" s="161">
        <v>3</v>
      </c>
      <c r="R30" s="162">
        <f t="shared" si="1"/>
        <v>3333.3333333333326</v>
      </c>
      <c r="S30" s="161">
        <v>3.5</v>
      </c>
      <c r="T30" s="162">
        <f t="shared" si="2"/>
        <v>2857.1428571428564</v>
      </c>
      <c r="U30" s="163">
        <v>3.5</v>
      </c>
      <c r="V30" s="164">
        <v>7500</v>
      </c>
      <c r="W30" s="164">
        <f t="shared" si="3"/>
        <v>2142.8571428571427</v>
      </c>
      <c r="Y30" s="209" t="s">
        <v>910</v>
      </c>
      <c r="Z30" s="204" t="s">
        <v>868</v>
      </c>
      <c r="AA30" s="204" t="s">
        <v>880</v>
      </c>
      <c r="AB30" s="207">
        <v>10113</v>
      </c>
      <c r="AC30" s="204">
        <v>1.49</v>
      </c>
      <c r="AD30" s="208">
        <v>15068</v>
      </c>
      <c r="AE30" s="206"/>
    </row>
    <row r="31" spans="2:31">
      <c r="N31" s="156" t="s">
        <v>911</v>
      </c>
      <c r="O31" s="161">
        <v>2.5</v>
      </c>
      <c r="P31" s="162">
        <f t="shared" si="0"/>
        <v>3999.9999999999991</v>
      </c>
      <c r="Q31" s="161">
        <v>3</v>
      </c>
      <c r="R31" s="162">
        <f t="shared" si="1"/>
        <v>3333.3333333333326</v>
      </c>
      <c r="S31" s="161">
        <v>4</v>
      </c>
      <c r="T31" s="162">
        <f t="shared" si="2"/>
        <v>2499.9999999999995</v>
      </c>
      <c r="U31" s="163">
        <v>4</v>
      </c>
      <c r="V31" s="164">
        <v>5000</v>
      </c>
      <c r="W31" s="164">
        <f t="shared" si="3"/>
        <v>1250</v>
      </c>
      <c r="Y31" s="209" t="s">
        <v>912</v>
      </c>
      <c r="Z31" s="204" t="s">
        <v>868</v>
      </c>
      <c r="AA31" s="204" t="s">
        <v>857</v>
      </c>
      <c r="AB31" s="207">
        <v>5105</v>
      </c>
      <c r="AC31" s="204">
        <v>1.51</v>
      </c>
      <c r="AD31" s="208">
        <v>7709</v>
      </c>
      <c r="AE31" s="206"/>
    </row>
    <row r="32" spans="2:31">
      <c r="N32" s="156" t="s">
        <v>913</v>
      </c>
      <c r="O32" s="161">
        <v>2.5</v>
      </c>
      <c r="P32" s="162">
        <f t="shared" si="0"/>
        <v>3999.9999999999991</v>
      </c>
      <c r="Q32" s="161">
        <v>3.5</v>
      </c>
      <c r="R32" s="162">
        <f t="shared" si="1"/>
        <v>2857.1428571428564</v>
      </c>
      <c r="S32" s="161">
        <v>4</v>
      </c>
      <c r="T32" s="162">
        <f t="shared" si="2"/>
        <v>2499.9999999999995</v>
      </c>
      <c r="U32" s="163">
        <v>4</v>
      </c>
      <c r="V32" s="164">
        <v>5000</v>
      </c>
      <c r="W32" s="164">
        <f t="shared" si="3"/>
        <v>1250</v>
      </c>
      <c r="Y32" s="209" t="s">
        <v>914</v>
      </c>
      <c r="Z32" s="204" t="s">
        <v>856</v>
      </c>
      <c r="AA32" s="204" t="s">
        <v>877</v>
      </c>
      <c r="AB32" s="207">
        <v>1722</v>
      </c>
      <c r="AC32" s="204">
        <v>4.32</v>
      </c>
      <c r="AD32" s="208">
        <v>7439</v>
      </c>
      <c r="AE32" s="206"/>
    </row>
    <row r="33" spans="14:31">
      <c r="N33" s="156" t="s">
        <v>915</v>
      </c>
      <c r="O33" s="161">
        <v>2.5</v>
      </c>
      <c r="P33" s="162">
        <f t="shared" si="0"/>
        <v>3999.9999999999991</v>
      </c>
      <c r="Q33" s="161">
        <v>3.5</v>
      </c>
      <c r="R33" s="162">
        <f t="shared" si="1"/>
        <v>2857.1428571428564</v>
      </c>
      <c r="S33" s="161">
        <v>4</v>
      </c>
      <c r="T33" s="162">
        <f t="shared" si="2"/>
        <v>2499.9999999999995</v>
      </c>
      <c r="U33" s="163">
        <v>4</v>
      </c>
      <c r="V33" s="164">
        <v>5000</v>
      </c>
      <c r="W33" s="164">
        <f t="shared" si="3"/>
        <v>1250</v>
      </c>
      <c r="Y33" s="209" t="s">
        <v>916</v>
      </c>
      <c r="Z33" s="204" t="s">
        <v>856</v>
      </c>
      <c r="AA33" s="204" t="s">
        <v>857</v>
      </c>
      <c r="AB33" s="207">
        <v>8955</v>
      </c>
      <c r="AC33" s="204">
        <v>3.16</v>
      </c>
      <c r="AD33" s="208">
        <v>28298</v>
      </c>
      <c r="AE33" s="206"/>
    </row>
    <row r="34" spans="14:31">
      <c r="N34" s="156" t="s">
        <v>917</v>
      </c>
      <c r="O34" s="161">
        <v>2.5</v>
      </c>
      <c r="P34" s="165">
        <f t="shared" si="0"/>
        <v>3999.9999999999991</v>
      </c>
      <c r="Q34" s="161">
        <v>4</v>
      </c>
      <c r="R34" s="165">
        <f t="shared" si="1"/>
        <v>2499.9999999999995</v>
      </c>
      <c r="S34" s="161">
        <v>4</v>
      </c>
      <c r="T34" s="165">
        <f t="shared" si="2"/>
        <v>2499.9999999999995</v>
      </c>
      <c r="U34" s="163">
        <v>4</v>
      </c>
      <c r="V34" s="164">
        <v>5000</v>
      </c>
      <c r="W34" s="164">
        <f t="shared" si="3"/>
        <v>1250</v>
      </c>
      <c r="Y34" s="209" t="s">
        <v>918</v>
      </c>
      <c r="Z34" s="204" t="s">
        <v>868</v>
      </c>
      <c r="AA34" s="204" t="s">
        <v>857</v>
      </c>
      <c r="AB34" s="207">
        <v>6920</v>
      </c>
      <c r="AC34" s="204">
        <v>3.1</v>
      </c>
      <c r="AD34" s="208">
        <v>21452</v>
      </c>
      <c r="AE34" s="206"/>
    </row>
    <row r="35" spans="14:31">
      <c r="N35" s="157" t="s">
        <v>919</v>
      </c>
      <c r="O35" s="166">
        <f t="shared" ref="O35:W35" si="4">AVERAGE(O10:O34)</f>
        <v>2.5</v>
      </c>
      <c r="P35" s="167">
        <f t="shared" si="4"/>
        <v>3999.9999999999995</v>
      </c>
      <c r="Q35" s="166">
        <f t="shared" si="4"/>
        <v>2.5</v>
      </c>
      <c r="R35" s="167">
        <f t="shared" si="4"/>
        <v>4354.8340548340529</v>
      </c>
      <c r="S35" s="166">
        <f t="shared" si="4"/>
        <v>2.5</v>
      </c>
      <c r="T35" s="167">
        <f t="shared" si="4"/>
        <v>4990.476190476189</v>
      </c>
      <c r="U35" s="168">
        <f t="shared" si="4"/>
        <v>2.5</v>
      </c>
      <c r="V35" s="169">
        <f t="shared" si="4"/>
        <v>10000</v>
      </c>
      <c r="W35" s="169">
        <f t="shared" si="4"/>
        <v>5742.8571428571395</v>
      </c>
      <c r="Y35" s="209" t="s">
        <v>920</v>
      </c>
      <c r="Z35" s="204" t="s">
        <v>868</v>
      </c>
      <c r="AA35" s="204" t="s">
        <v>880</v>
      </c>
      <c r="AB35" s="207">
        <v>11595</v>
      </c>
      <c r="AC35" s="204">
        <v>1.84</v>
      </c>
      <c r="AD35" s="208">
        <v>21335</v>
      </c>
      <c r="AE35" s="206"/>
    </row>
    <row r="36" spans="14:31">
      <c r="N36" s="170" t="s">
        <v>921</v>
      </c>
      <c r="O36" s="171">
        <f>(25*10000)/SUM(P10:P34)</f>
        <v>2.5000000000000004</v>
      </c>
      <c r="P36" s="172">
        <f>SUM(P10:P34)</f>
        <v>99999.999999999985</v>
      </c>
      <c r="Q36" s="171">
        <f>(25*10000)/SUM(R10:R34)</f>
        <v>2.2962987507869719</v>
      </c>
      <c r="R36" s="172">
        <f>SUM(R10:R34)</f>
        <v>108870.85137085133</v>
      </c>
      <c r="S36" s="171">
        <f>(25*10000)/SUM(T10:T34)</f>
        <v>2.0038167938931304</v>
      </c>
      <c r="T36" s="172">
        <f>SUM(T10:T34)</f>
        <v>124761.90476190473</v>
      </c>
      <c r="U36" s="171">
        <f>(25*10000)/SUM(W10:W34)</f>
        <v>1.7412935323383094</v>
      </c>
      <c r="V36" s="172"/>
      <c r="W36" s="172">
        <f>SUM(W10:W34)</f>
        <v>143571.42857142849</v>
      </c>
      <c r="Y36" s="209" t="s">
        <v>922</v>
      </c>
      <c r="Z36" s="204" t="s">
        <v>868</v>
      </c>
      <c r="AA36" s="204" t="s">
        <v>880</v>
      </c>
      <c r="AB36" s="207">
        <v>6524</v>
      </c>
      <c r="AC36" s="204">
        <v>2</v>
      </c>
      <c r="AD36" s="208">
        <v>13048</v>
      </c>
      <c r="AE36" s="206"/>
    </row>
    <row r="37" spans="14:31">
      <c r="Y37" s="209" t="s">
        <v>923</v>
      </c>
      <c r="Z37" s="204" t="s">
        <v>868</v>
      </c>
      <c r="AA37" s="204" t="s">
        <v>857</v>
      </c>
      <c r="AB37" s="207">
        <v>4635</v>
      </c>
      <c r="AC37" s="204">
        <v>3.22</v>
      </c>
      <c r="AD37" s="208">
        <v>14925</v>
      </c>
      <c r="AE37" s="206"/>
    </row>
    <row r="38" spans="14:31">
      <c r="Y38" s="209" t="s">
        <v>924</v>
      </c>
      <c r="Z38" s="204" t="s">
        <v>856</v>
      </c>
      <c r="AA38" s="204" t="s">
        <v>857</v>
      </c>
      <c r="AB38" s="207">
        <v>3610</v>
      </c>
      <c r="AC38" s="204">
        <v>1.83</v>
      </c>
      <c r="AD38" s="208">
        <v>6606</v>
      </c>
      <c r="AE38" s="206"/>
    </row>
    <row r="39" spans="14:31">
      <c r="Y39" s="209" t="s">
        <v>925</v>
      </c>
      <c r="Z39" s="204" t="s">
        <v>856</v>
      </c>
      <c r="AA39" s="204" t="s">
        <v>877</v>
      </c>
      <c r="AB39" s="207">
        <v>7268</v>
      </c>
      <c r="AC39" s="204">
        <v>3.38</v>
      </c>
      <c r="AD39" s="208">
        <v>24566</v>
      </c>
      <c r="AE39" s="206"/>
    </row>
    <row r="40" spans="14:31">
      <c r="Y40" s="209" t="s">
        <v>926</v>
      </c>
      <c r="Z40" s="204" t="s">
        <v>868</v>
      </c>
      <c r="AA40" s="204" t="s">
        <v>877</v>
      </c>
      <c r="AB40" s="207">
        <v>2783</v>
      </c>
      <c r="AC40" s="204">
        <v>1.6</v>
      </c>
      <c r="AD40" s="208">
        <v>4453</v>
      </c>
      <c r="AE40" s="206"/>
    </row>
    <row r="41" spans="14:31">
      <c r="Y41" s="209" t="s">
        <v>927</v>
      </c>
      <c r="Z41" s="204" t="s">
        <v>856</v>
      </c>
      <c r="AA41" s="204" t="s">
        <v>857</v>
      </c>
      <c r="AB41" s="207">
        <v>10752</v>
      </c>
      <c r="AC41" s="204">
        <v>3.02</v>
      </c>
      <c r="AD41" s="208">
        <v>32471</v>
      </c>
      <c r="AE41" s="206"/>
    </row>
    <row r="42" spans="14:31">
      <c r="Y42" s="209" t="s">
        <v>928</v>
      </c>
      <c r="Z42" s="204" t="s">
        <v>868</v>
      </c>
      <c r="AA42" s="204" t="s">
        <v>857</v>
      </c>
      <c r="AB42" s="207">
        <v>5413</v>
      </c>
      <c r="AC42" s="204">
        <v>2.99</v>
      </c>
      <c r="AD42" s="208">
        <v>16185</v>
      </c>
      <c r="AE42" s="206"/>
    </row>
    <row r="43" spans="14:31">
      <c r="Y43" s="209" t="s">
        <v>929</v>
      </c>
      <c r="Z43" s="204" t="s">
        <v>856</v>
      </c>
      <c r="AA43" s="204" t="s">
        <v>877</v>
      </c>
      <c r="AB43" s="207">
        <v>2169</v>
      </c>
      <c r="AC43" s="204">
        <v>1.93</v>
      </c>
      <c r="AD43" s="208">
        <v>4186</v>
      </c>
      <c r="AE43" s="206"/>
    </row>
    <row r="44" spans="14:31">
      <c r="Y44" s="209" t="s">
        <v>930</v>
      </c>
      <c r="Z44" s="204" t="s">
        <v>868</v>
      </c>
      <c r="AA44" s="204" t="s">
        <v>877</v>
      </c>
      <c r="AB44" s="207">
        <v>3693</v>
      </c>
      <c r="AC44" s="204">
        <v>2.65</v>
      </c>
      <c r="AD44" s="208">
        <v>9786</v>
      </c>
      <c r="AE44" s="206"/>
    </row>
    <row r="45" spans="14:31">
      <c r="Y45" s="209" t="s">
        <v>931</v>
      </c>
      <c r="Z45" s="204" t="s">
        <v>868</v>
      </c>
      <c r="AA45" s="204" t="s">
        <v>857</v>
      </c>
      <c r="AB45" s="207">
        <v>3441</v>
      </c>
      <c r="AC45" s="204">
        <v>3.46</v>
      </c>
      <c r="AD45" s="208">
        <v>11906</v>
      </c>
      <c r="AE45" s="206"/>
    </row>
    <row r="46" spans="14:31">
      <c r="Y46" s="209" t="s">
        <v>932</v>
      </c>
      <c r="Z46" s="204" t="s">
        <v>856</v>
      </c>
      <c r="AA46" s="204" t="s">
        <v>877</v>
      </c>
      <c r="AB46" s="207">
        <v>2124</v>
      </c>
      <c r="AC46" s="204">
        <v>0.99</v>
      </c>
      <c r="AD46" s="208">
        <v>2103</v>
      </c>
      <c r="AE46" s="206"/>
    </row>
    <row r="47" spans="14:31">
      <c r="Y47" s="209" t="s">
        <v>933</v>
      </c>
      <c r="Z47" s="204" t="s">
        <v>868</v>
      </c>
      <c r="AA47" s="204" t="s">
        <v>877</v>
      </c>
      <c r="AB47" s="207">
        <v>2102</v>
      </c>
      <c r="AC47" s="204">
        <v>2.3199999999999998</v>
      </c>
      <c r="AD47" s="208">
        <v>4877</v>
      </c>
      <c r="AE47" s="206"/>
    </row>
    <row r="48" spans="14:31">
      <c r="Y48" s="209" t="s">
        <v>934</v>
      </c>
      <c r="Z48" s="204" t="s">
        <v>934</v>
      </c>
      <c r="AA48" s="204" t="s">
        <v>934</v>
      </c>
      <c r="AB48" s="207">
        <v>194060</v>
      </c>
      <c r="AC48" s="210">
        <v>2.34</v>
      </c>
      <c r="AD48" s="208">
        <v>463605</v>
      </c>
      <c r="AE48" s="210">
        <v>2.39</v>
      </c>
    </row>
    <row r="49" spans="25:31">
      <c r="Y49" s="209" t="s">
        <v>934</v>
      </c>
      <c r="Z49" s="204" t="s">
        <v>934</v>
      </c>
      <c r="AA49" s="204" t="s">
        <v>934</v>
      </c>
      <c r="AB49" s="204" t="s">
        <v>934</v>
      </c>
      <c r="AC49" s="204" t="s">
        <v>934</v>
      </c>
      <c r="AD49" s="206"/>
      <c r="AE49" s="206"/>
    </row>
    <row r="50" spans="25:31">
      <c r="Y50" s="204" t="s">
        <v>935</v>
      </c>
      <c r="Z50" s="204" t="s">
        <v>868</v>
      </c>
      <c r="AA50" s="204" t="s">
        <v>857</v>
      </c>
      <c r="AB50" s="207">
        <v>4857</v>
      </c>
      <c r="AC50" s="204" t="s">
        <v>936</v>
      </c>
      <c r="AD50" s="206" t="e">
        <v>#VALUE!</v>
      </c>
      <c r="AE50" s="206"/>
    </row>
    <row r="51" spans="25:31">
      <c r="Y51" s="204" t="s">
        <v>937</v>
      </c>
      <c r="Z51" s="204" t="s">
        <v>868</v>
      </c>
      <c r="AA51" s="204" t="s">
        <v>857</v>
      </c>
      <c r="AB51" s="207">
        <v>2908</v>
      </c>
      <c r="AC51" s="204" t="s">
        <v>936</v>
      </c>
      <c r="AD51" s="206" t="e">
        <v>#VALUE!</v>
      </c>
      <c r="AE51" s="206"/>
    </row>
    <row r="52" spans="25:31">
      <c r="Y52" s="209" t="s">
        <v>938</v>
      </c>
      <c r="Z52" s="204" t="s">
        <v>868</v>
      </c>
      <c r="AA52" s="204" t="s">
        <v>857</v>
      </c>
      <c r="AB52" s="207">
        <v>6007</v>
      </c>
      <c r="AC52" s="204" t="s">
        <v>936</v>
      </c>
      <c r="AD52" s="206" t="e">
        <v>#VALUE!</v>
      </c>
      <c r="AE52" s="206"/>
    </row>
  </sheetData>
  <mergeCells count="3">
    <mergeCell ref="U8:W8"/>
    <mergeCell ref="O7:W7"/>
    <mergeCell ref="O8:T8"/>
  </mergeCells>
  <hyperlinks>
    <hyperlink ref="AA6" r:id="rId1" xr:uid="{B6736FFD-ED4D-48DE-B07B-048B3C1911F2}"/>
  </hyperlinks>
  <pageMargins left="0.7" right="0.7" top="0.75" bottom="0.75" header="0.3" footer="0.3"/>
  <pageSetup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3E3C0-3B15-4CB9-8584-E54E726674F7}">
  <dimension ref="A1:AU57"/>
  <sheetViews>
    <sheetView topLeftCell="A11" workbookViewId="0">
      <selection activeCell="AU20" sqref="AU20"/>
    </sheetView>
  </sheetViews>
  <sheetFormatPr defaultRowHeight="15"/>
  <cols>
    <col min="2" max="2" width="14.85546875" customWidth="1"/>
    <col min="19" max="19" width="10.42578125" bestFit="1" customWidth="1"/>
  </cols>
  <sheetData>
    <row r="1" spans="1:23">
      <c r="A1" s="39" t="s">
        <v>939</v>
      </c>
    </row>
    <row r="2" spans="1:23">
      <c r="A2" s="69">
        <v>0.14000000000000001</v>
      </c>
      <c r="B2" t="s">
        <v>940</v>
      </c>
      <c r="E2" s="39" t="s">
        <v>941</v>
      </c>
      <c r="J2" t="s">
        <v>942</v>
      </c>
      <c r="L2">
        <f>1/A2</f>
        <v>7.1428571428571423</v>
      </c>
      <c r="R2" t="s">
        <v>943</v>
      </c>
    </row>
    <row r="3" spans="1:23">
      <c r="A3">
        <v>0.4</v>
      </c>
      <c r="B3" t="s">
        <v>944</v>
      </c>
      <c r="S3">
        <v>0.65700000000000003</v>
      </c>
      <c r="T3" t="s">
        <v>945</v>
      </c>
    </row>
    <row r="4" spans="1:23">
      <c r="A4">
        <f>A3*A2</f>
        <v>5.6000000000000008E-2</v>
      </c>
      <c r="B4" t="s">
        <v>946</v>
      </c>
      <c r="S4">
        <v>0.69699999999999995</v>
      </c>
      <c r="T4" t="s">
        <v>947</v>
      </c>
      <c r="W4">
        <f>S3/S4</f>
        <v>0.94261119081779066</v>
      </c>
    </row>
    <row r="5" spans="1:23">
      <c r="A5">
        <f>1/A6 / A3</f>
        <v>6.875</v>
      </c>
      <c r="B5" t="s">
        <v>948</v>
      </c>
      <c r="S5">
        <v>0.71699999999999997</v>
      </c>
      <c r="T5" t="s">
        <v>949</v>
      </c>
    </row>
    <row r="6" spans="1:23">
      <c r="A6">
        <f>16/44</f>
        <v>0.36363636363636365</v>
      </c>
      <c r="B6" t="s">
        <v>950</v>
      </c>
      <c r="C6" t="s">
        <v>951</v>
      </c>
      <c r="S6">
        <v>-273.14999999999998</v>
      </c>
      <c r="T6" t="s">
        <v>952</v>
      </c>
    </row>
    <row r="7" spans="1:23">
      <c r="A7">
        <f>A6*A4</f>
        <v>2.0363636363636368E-2</v>
      </c>
      <c r="B7" t="s">
        <v>953</v>
      </c>
      <c r="C7" t="s">
        <v>954</v>
      </c>
      <c r="S7" s="174">
        <f>(25-S6)/S6</f>
        <v>-1.0915248032216731</v>
      </c>
      <c r="T7" t="s">
        <v>955</v>
      </c>
    </row>
    <row r="8" spans="1:23">
      <c r="A8">
        <f>A7*2.204</f>
        <v>4.4881454545454558E-2</v>
      </c>
      <c r="B8" t="s">
        <v>956</v>
      </c>
      <c r="S8">
        <f>S3*S7</f>
        <v>-0.71713179571663932</v>
      </c>
      <c r="T8" t="s">
        <v>957</v>
      </c>
    </row>
    <row r="9" spans="1:23">
      <c r="S9">
        <v>3.28084</v>
      </c>
      <c r="T9" t="s">
        <v>958</v>
      </c>
    </row>
    <row r="10" spans="1:23">
      <c r="S10">
        <f>S9^3</f>
        <v>35.314670111696707</v>
      </c>
      <c r="T10" t="s">
        <v>959</v>
      </c>
    </row>
    <row r="11" spans="1:23">
      <c r="A11">
        <f>L2*A7*E11</f>
        <v>4.072727272727273E-3</v>
      </c>
      <c r="B11" t="s">
        <v>960</v>
      </c>
      <c r="E11" s="173">
        <v>2.8000000000000001E-2</v>
      </c>
      <c r="F11" t="s">
        <v>961</v>
      </c>
      <c r="S11">
        <v>2.2040000000000002</v>
      </c>
      <c r="T11" t="s">
        <v>962</v>
      </c>
    </row>
    <row r="12" spans="1:23">
      <c r="A12">
        <f>A11*E12</f>
        <v>0.1221818181818182</v>
      </c>
      <c r="B12" t="s">
        <v>963</v>
      </c>
      <c r="E12" s="102">
        <v>30</v>
      </c>
      <c r="F12" t="s">
        <v>964</v>
      </c>
      <c r="S12">
        <f>S3*S11/S10</f>
        <v>4.1003582800576498E-2</v>
      </c>
      <c r="T12" t="s">
        <v>965</v>
      </c>
    </row>
    <row r="13" spans="1:23">
      <c r="A13" s="103">
        <f>A12/A3</f>
        <v>0.30545454545454548</v>
      </c>
      <c r="B13" t="s">
        <v>966</v>
      </c>
      <c r="S13">
        <f>5/9*(60-32)</f>
        <v>15.555555555555557</v>
      </c>
      <c r="T13" t="s">
        <v>967</v>
      </c>
    </row>
    <row r="14" spans="1:23">
      <c r="A14">
        <f>A11*E14</f>
        <v>0.33803636363636363</v>
      </c>
      <c r="E14" s="102">
        <v>83</v>
      </c>
      <c r="F14" t="s">
        <v>968</v>
      </c>
      <c r="S14">
        <f>(S13-S6)/(25-S6)</f>
        <v>0.96832317811690605</v>
      </c>
      <c r="T14" t="s">
        <v>969</v>
      </c>
    </row>
    <row r="15" spans="1:23">
      <c r="A15" s="103">
        <f>+A14/A3</f>
        <v>0.845090909090909</v>
      </c>
      <c r="B15" t="s">
        <v>966</v>
      </c>
      <c r="F15" s="39" t="s">
        <v>970</v>
      </c>
      <c r="S15">
        <v>4.1799999999999997E-2</v>
      </c>
      <c r="T15" t="s">
        <v>971</v>
      </c>
    </row>
    <row r="16" spans="1:23">
      <c r="S16">
        <f>+S12*S14*S17</f>
        <v>4.0230807146488093E-2</v>
      </c>
      <c r="T16" t="s">
        <v>972</v>
      </c>
    </row>
    <row r="17" spans="1:47">
      <c r="S17">
        <v>1.01325</v>
      </c>
      <c r="T17" t="s">
        <v>973</v>
      </c>
    </row>
    <row r="18" spans="1:47">
      <c r="F18" s="39" t="s">
        <v>974</v>
      </c>
      <c r="S18">
        <v>0.64800000000000002</v>
      </c>
      <c r="T18" t="s">
        <v>975</v>
      </c>
    </row>
    <row r="19" spans="1:47">
      <c r="F19" s="39" t="s">
        <v>976</v>
      </c>
      <c r="S19" s="174">
        <f>+S18*S17</f>
        <v>0.656586</v>
      </c>
      <c r="T19" t="s">
        <v>977</v>
      </c>
      <c r="AU19">
        <f>758/2.204</f>
        <v>343.92014519056261</v>
      </c>
    </row>
    <row r="20" spans="1:47">
      <c r="F20" s="39" t="s">
        <v>978</v>
      </c>
      <c r="T20" t="s">
        <v>979</v>
      </c>
    </row>
    <row r="21" spans="1:47">
      <c r="A21" s="69" t="s">
        <v>980</v>
      </c>
      <c r="S21" s="69">
        <f>+S15*S17</f>
        <v>4.2353849999999998E-2</v>
      </c>
      <c r="T21" s="69" t="s">
        <v>981</v>
      </c>
    </row>
    <row r="22" spans="1:47">
      <c r="F22" s="39" t="s">
        <v>982</v>
      </c>
      <c r="S22">
        <f>0.1151/S15</f>
        <v>2.7535885167464116</v>
      </c>
    </row>
    <row r="23" spans="1:47">
      <c r="R23" t="s">
        <v>983</v>
      </c>
    </row>
    <row r="24" spans="1:47">
      <c r="S24" s="39" t="s">
        <v>984</v>
      </c>
    </row>
    <row r="25" spans="1:47">
      <c r="A25" s="69" t="s">
        <v>985</v>
      </c>
      <c r="R25">
        <v>1030</v>
      </c>
      <c r="S25" t="s">
        <v>986</v>
      </c>
    </row>
    <row r="26" spans="1:47">
      <c r="A26">
        <v>1</v>
      </c>
      <c r="B26" t="s">
        <v>987</v>
      </c>
    </row>
    <row r="27" spans="1:47">
      <c r="A27">
        <v>1</v>
      </c>
      <c r="B27" t="s">
        <v>988</v>
      </c>
    </row>
    <row r="28" spans="1:47">
      <c r="A28" s="176">
        <v>0.03</v>
      </c>
      <c r="B28" s="69" t="s">
        <v>989</v>
      </c>
      <c r="C28" s="69"/>
      <c r="D28" s="69"/>
      <c r="E28" s="69"/>
      <c r="F28" s="69"/>
      <c r="G28" s="69"/>
      <c r="H28" s="69"/>
      <c r="R28" t="s">
        <v>990</v>
      </c>
      <c r="U28" s="39" t="s">
        <v>991</v>
      </c>
    </row>
    <row r="29" spans="1:47">
      <c r="A29">
        <f>+A28*A26*R48</f>
        <v>1.0934127110363788E-2</v>
      </c>
      <c r="B29" t="s">
        <v>992</v>
      </c>
      <c r="S29" t="s">
        <v>993</v>
      </c>
    </row>
    <row r="30" spans="1:47" ht="18.75">
      <c r="A30">
        <v>30</v>
      </c>
      <c r="B30" t="s">
        <v>994</v>
      </c>
      <c r="D30" s="179" t="s">
        <v>995</v>
      </c>
      <c r="R30" t="s">
        <v>996</v>
      </c>
      <c r="U30" s="39" t="s">
        <v>997</v>
      </c>
    </row>
    <row r="31" spans="1:47" ht="18.75">
      <c r="A31">
        <v>83</v>
      </c>
      <c r="B31" t="s">
        <v>998</v>
      </c>
      <c r="D31" s="179" t="s">
        <v>995</v>
      </c>
      <c r="R31">
        <v>10365</v>
      </c>
      <c r="S31" t="s">
        <v>999</v>
      </c>
    </row>
    <row r="32" spans="1:47">
      <c r="A32">
        <f>1600/190</f>
        <v>8.4210526315789469</v>
      </c>
      <c r="B32" t="s">
        <v>1000</v>
      </c>
      <c r="D32" t="s">
        <v>1001</v>
      </c>
      <c r="R32">
        <v>11068</v>
      </c>
      <c r="S32" t="s">
        <v>1002</v>
      </c>
    </row>
    <row r="33" spans="1:22">
      <c r="A33" s="242">
        <f>A32*A29</f>
        <v>9.2076859876747685E-2</v>
      </c>
      <c r="B33" s="69" t="s">
        <v>1003</v>
      </c>
      <c r="R33">
        <v>8821</v>
      </c>
      <c r="S33" t="s">
        <v>1004</v>
      </c>
    </row>
    <row r="34" spans="1:22">
      <c r="A34" s="176">
        <f>A30*A29</f>
        <v>0.32802381331091363</v>
      </c>
      <c r="B34" s="69" t="s">
        <v>1005</v>
      </c>
      <c r="R34" s="69">
        <v>7580</v>
      </c>
      <c r="S34" s="69" t="s">
        <v>1006</v>
      </c>
      <c r="U34" t="s">
        <v>1007</v>
      </c>
    </row>
    <row r="35" spans="1:22">
      <c r="A35" s="176">
        <f>A31*A29</f>
        <v>0.90753255016019441</v>
      </c>
      <c r="B35" s="69" t="s">
        <v>1008</v>
      </c>
      <c r="R35" s="69">
        <v>7687</v>
      </c>
      <c r="S35" s="69" t="s">
        <v>1009</v>
      </c>
    </row>
    <row r="36" spans="1:22">
      <c r="A36" t="s">
        <v>1010</v>
      </c>
      <c r="R36" t="s">
        <v>1011</v>
      </c>
    </row>
    <row r="37" spans="1:22">
      <c r="A37" t="s">
        <v>589</v>
      </c>
      <c r="B37" t="s">
        <v>1012</v>
      </c>
      <c r="R37">
        <f>+R$25/R31</f>
        <v>9.9372889532079109E-2</v>
      </c>
      <c r="S37" t="s">
        <v>999</v>
      </c>
    </row>
    <row r="38" spans="1:22">
      <c r="B38" t="s">
        <v>1013</v>
      </c>
      <c r="R38">
        <f>+R$25/R32</f>
        <v>9.3061076978677271E-2</v>
      </c>
      <c r="S38" t="s">
        <v>1002</v>
      </c>
    </row>
    <row r="39" spans="1:22">
      <c r="B39" t="s">
        <v>1014</v>
      </c>
      <c r="C39" s="39" t="s">
        <v>1015</v>
      </c>
      <c r="R39">
        <f>+R$25/R33</f>
        <v>0.11676680648452556</v>
      </c>
      <c r="S39" t="s">
        <v>1004</v>
      </c>
    </row>
    <row r="40" spans="1:22">
      <c r="B40" t="s">
        <v>1016</v>
      </c>
      <c r="R40">
        <f>+R$25/R34</f>
        <v>0.13588390501319261</v>
      </c>
      <c r="S40" t="s">
        <v>1006</v>
      </c>
    </row>
    <row r="41" spans="1:22">
      <c r="B41" t="s">
        <v>1017</v>
      </c>
      <c r="C41" s="39" t="s">
        <v>1018</v>
      </c>
      <c r="R41">
        <f>+R$25/R35</f>
        <v>0.13399245479380772</v>
      </c>
      <c r="S41" t="s">
        <v>1009</v>
      </c>
    </row>
    <row r="42" spans="1:22">
      <c r="R42" s="69">
        <v>0.14000000000000001</v>
      </c>
      <c r="S42" s="175" t="s">
        <v>939</v>
      </c>
    </row>
    <row r="43" spans="1:22">
      <c r="B43" t="s">
        <v>1019</v>
      </c>
      <c r="S43" s="69" t="s">
        <v>1020</v>
      </c>
    </row>
    <row r="44" spans="1:22">
      <c r="B44">
        <v>1.2</v>
      </c>
      <c r="C44" s="39" t="s">
        <v>1021</v>
      </c>
    </row>
    <row r="45" spans="1:22">
      <c r="C45" s="39" t="s">
        <v>1022</v>
      </c>
      <c r="R45">
        <v>16.04</v>
      </c>
      <c r="S45" t="s">
        <v>1023</v>
      </c>
      <c r="V45" s="39" t="s">
        <v>1024</v>
      </c>
    </row>
    <row r="46" spans="1:22">
      <c r="R46">
        <v>44.009</v>
      </c>
      <c r="S46" t="s">
        <v>1025</v>
      </c>
      <c r="V46" s="39" t="s">
        <v>1026</v>
      </c>
    </row>
    <row r="47" spans="1:22">
      <c r="R47">
        <f>+R46/R45</f>
        <v>2.743703241895262</v>
      </c>
      <c r="S47" t="s">
        <v>1027</v>
      </c>
      <c r="V47" t="s">
        <v>1028</v>
      </c>
    </row>
    <row r="48" spans="1:22">
      <c r="R48" s="69">
        <f>1/R47</f>
        <v>0.36447090367879292</v>
      </c>
      <c r="S48" s="69" t="s">
        <v>1029</v>
      </c>
    </row>
    <row r="49" spans="18:21">
      <c r="R49" s="69">
        <f>S21/R42</f>
        <v>0.30252749999999995</v>
      </c>
      <c r="S49" s="69" t="s">
        <v>1030</v>
      </c>
    </row>
    <row r="50" spans="18:21">
      <c r="R50" s="69">
        <f>R49*R47</f>
        <v>0.8300456825124688</v>
      </c>
      <c r="S50" t="s">
        <v>1031</v>
      </c>
    </row>
    <row r="51" spans="18:21">
      <c r="R51" s="69">
        <f>R49/$S$11</f>
        <v>0.13726293103448273</v>
      </c>
      <c r="S51" s="69" t="s">
        <v>1032</v>
      </c>
    </row>
    <row r="52" spans="18:21">
      <c r="R52" s="69">
        <f>R50/$S$11</f>
        <v>0.37660874887135604</v>
      </c>
      <c r="S52" t="s">
        <v>1033</v>
      </c>
    </row>
    <row r="54" spans="18:21">
      <c r="R54">
        <v>21433</v>
      </c>
      <c r="S54" t="s">
        <v>1034</v>
      </c>
      <c r="U54" s="39" t="s">
        <v>1035</v>
      </c>
    </row>
    <row r="55" spans="18:21">
      <c r="R55" s="69">
        <f>R34/R54</f>
        <v>0.35366024354966641</v>
      </c>
      <c r="S55" s="69" t="s">
        <v>1036</v>
      </c>
    </row>
    <row r="56" spans="18:21">
      <c r="R56">
        <f>R55/S11</f>
        <v>0.16046290542180872</v>
      </c>
      <c r="S56" t="s">
        <v>1032</v>
      </c>
    </row>
    <row r="57" spans="18:21">
      <c r="R57">
        <f>R56*R47</f>
        <v>0.44026259380974941</v>
      </c>
      <c r="S57" t="s">
        <v>1037</v>
      </c>
    </row>
  </sheetData>
  <hyperlinks>
    <hyperlink ref="A1" r:id="rId1" xr:uid="{46CE24C3-E09C-4B5B-9B7B-B84759D1C7A3}"/>
    <hyperlink ref="E2" r:id="rId2" xr:uid="{734692A2-C349-4BD3-B2BB-A2E6D8E169B2}"/>
    <hyperlink ref="F15" r:id="rId3" xr:uid="{C8C61199-E231-424B-82A6-617D4F72EC54}"/>
    <hyperlink ref="F18" r:id="rId4" xr:uid="{3FF1C0C3-790E-4946-B9B6-9782F4582923}"/>
    <hyperlink ref="F19" r:id="rId5" xr:uid="{B38A6BF7-02A4-4795-B55D-306BA5A5A086}"/>
    <hyperlink ref="F20" r:id="rId6" location="bib5" xr:uid="{A11B3F12-71C7-4E56-A98C-6CF45C6409BC}"/>
    <hyperlink ref="F22" r:id="rId7" xr:uid="{6814B8D4-B7EA-41D5-A196-7C9476F64E58}"/>
    <hyperlink ref="S24" r:id="rId8" xr:uid="{EC334FF4-7B64-416B-B1A2-5A2BD9159684}"/>
    <hyperlink ref="U28" r:id="rId9" xr:uid="{8BBBBA6B-D39F-4FBE-B7B2-7B90CFDBBB5A}"/>
    <hyperlink ref="U30" r:id="rId10" xr:uid="{52A3E7B3-27F2-4345-9CFE-F2851257871E}"/>
    <hyperlink ref="S42" r:id="rId11" xr:uid="{2F50AB97-A881-4228-91D0-D3AD6E0C074B}"/>
    <hyperlink ref="V45" r:id="rId12" xr:uid="{8757F3D8-6920-4483-B90E-2E23981399A6}"/>
    <hyperlink ref="V46" r:id="rId13" xr:uid="{A81CF94F-DA1A-456C-84DB-7BD4691FC7CB}"/>
    <hyperlink ref="C39" r:id="rId14" xr:uid="{1CA85F7F-97F7-4845-A848-08203B199320}"/>
    <hyperlink ref="U54" r:id="rId15" xr:uid="{6E3E2E46-0D59-429B-81E0-DC4F005993B0}"/>
    <hyperlink ref="C41" r:id="rId16" xr:uid="{E89BD0FF-3C08-46C5-9A58-97A5BC99400F}"/>
    <hyperlink ref="C44" r:id="rId17" xr:uid="{7AF60AB4-637D-4070-B409-8A5852B9D44C}"/>
    <hyperlink ref="C45" r:id="rId18" xr:uid="{D1BE52D0-22D7-45AE-B14D-2FFEB4F390A7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7CE5B-6DCF-48CD-9A30-A975A1F261D3}">
  <dimension ref="A1:T115"/>
  <sheetViews>
    <sheetView topLeftCell="A43" workbookViewId="0">
      <selection activeCell="C63" sqref="C63"/>
    </sheetView>
  </sheetViews>
  <sheetFormatPr defaultRowHeight="15"/>
  <cols>
    <col min="1" max="1" width="63.140625" customWidth="1"/>
    <col min="2" max="2" width="17.28515625" customWidth="1"/>
    <col min="4" max="9" width="14.140625" customWidth="1"/>
    <col min="11" max="11" width="85.42578125" bestFit="1" customWidth="1"/>
    <col min="12" max="19" width="11.5703125" customWidth="1"/>
  </cols>
  <sheetData>
    <row r="1" spans="1:20">
      <c r="A1" t="s">
        <v>1038</v>
      </c>
    </row>
    <row r="2" spans="1:20" ht="18.75">
      <c r="A2" s="177" t="s">
        <v>1039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1:20" ht="18.75">
      <c r="A3" s="178" t="s">
        <v>1040</v>
      </c>
      <c r="B3" s="217"/>
      <c r="C3" s="217"/>
      <c r="D3" s="217" t="s">
        <v>1041</v>
      </c>
      <c r="E3" s="217" t="s">
        <v>1042</v>
      </c>
      <c r="F3" s="217" t="s">
        <v>1043</v>
      </c>
      <c r="G3" s="217" t="s">
        <v>1044</v>
      </c>
      <c r="H3" s="217"/>
      <c r="I3" s="217"/>
      <c r="J3" s="217"/>
      <c r="K3" s="217" t="s">
        <v>1045</v>
      </c>
      <c r="L3" s="217" t="s">
        <v>1046</v>
      </c>
      <c r="M3" s="217" t="s">
        <v>1046</v>
      </c>
      <c r="N3" s="217" t="s">
        <v>1047</v>
      </c>
      <c r="O3" s="217" t="s">
        <v>1047</v>
      </c>
      <c r="P3" s="217" t="s">
        <v>1048</v>
      </c>
      <c r="Q3" s="217" t="s">
        <v>1048</v>
      </c>
      <c r="R3" s="217" t="s">
        <v>1049</v>
      </c>
      <c r="S3" s="217" t="s">
        <v>1049</v>
      </c>
      <c r="T3" s="217"/>
    </row>
    <row r="4" spans="1:20" ht="150">
      <c r="A4" s="179" t="s">
        <v>1050</v>
      </c>
      <c r="B4" s="180">
        <v>20</v>
      </c>
      <c r="C4" s="179" t="s">
        <v>934</v>
      </c>
      <c r="D4" s="217">
        <v>55</v>
      </c>
      <c r="E4" s="217">
        <v>1.8181820000000001E-2</v>
      </c>
      <c r="F4" s="217">
        <v>18.181818199999999</v>
      </c>
      <c r="G4" s="181">
        <v>1.9182899999999999E-5</v>
      </c>
      <c r="H4" s="217">
        <v>0.2</v>
      </c>
      <c r="I4" s="217">
        <v>2.68</v>
      </c>
      <c r="J4" s="217"/>
      <c r="K4" s="182" t="s">
        <v>1051</v>
      </c>
      <c r="L4" s="182" t="s">
        <v>1052</v>
      </c>
      <c r="M4" s="182" t="s">
        <v>1053</v>
      </c>
      <c r="N4" s="182" t="s">
        <v>1052</v>
      </c>
      <c r="O4" s="182" t="s">
        <v>1053</v>
      </c>
      <c r="P4" s="182" t="s">
        <v>1052</v>
      </c>
      <c r="Q4" s="182" t="s">
        <v>1053</v>
      </c>
      <c r="R4" s="182" t="s">
        <v>1052</v>
      </c>
      <c r="S4" s="182" t="s">
        <v>1053</v>
      </c>
      <c r="T4" s="182" t="s">
        <v>1054</v>
      </c>
    </row>
    <row r="5" spans="1:20" ht="18.75">
      <c r="A5" s="217" t="s">
        <v>1055</v>
      </c>
      <c r="B5" s="183">
        <v>1.2</v>
      </c>
      <c r="C5" s="217" t="s">
        <v>1056</v>
      </c>
      <c r="D5" s="217"/>
      <c r="E5" s="217"/>
      <c r="F5" s="217"/>
      <c r="G5" s="217"/>
      <c r="H5" s="217"/>
      <c r="I5" s="217"/>
      <c r="J5" s="217"/>
      <c r="K5" s="184">
        <v>0</v>
      </c>
      <c r="L5" s="185">
        <v>0.55000000000000004</v>
      </c>
      <c r="M5" s="186">
        <v>0.55000000000000004</v>
      </c>
      <c r="N5" s="186">
        <v>0.59</v>
      </c>
      <c r="O5" s="186">
        <v>0.59</v>
      </c>
      <c r="P5" s="186">
        <v>0.48</v>
      </c>
      <c r="Q5" s="186">
        <v>0.48</v>
      </c>
      <c r="R5" s="186">
        <v>0.4</v>
      </c>
      <c r="S5" s="186">
        <v>0.4</v>
      </c>
      <c r="T5" s="186">
        <v>0.95</v>
      </c>
    </row>
    <row r="6" spans="1:20" ht="18.75">
      <c r="A6" s="217" t="s">
        <v>1057</v>
      </c>
      <c r="B6" s="188">
        <v>1.05506E-6</v>
      </c>
      <c r="C6" s="217"/>
      <c r="D6" s="217"/>
      <c r="E6" s="217"/>
      <c r="F6" s="217"/>
      <c r="G6" s="217"/>
      <c r="H6" s="217"/>
      <c r="I6" s="217"/>
      <c r="J6" s="217"/>
      <c r="K6" s="184">
        <v>0.01</v>
      </c>
      <c r="L6" s="183">
        <v>0.64</v>
      </c>
      <c r="M6" s="189">
        <v>0.78</v>
      </c>
      <c r="N6" s="189">
        <v>0.69</v>
      </c>
      <c r="O6" s="189">
        <v>0.84</v>
      </c>
      <c r="P6" s="189">
        <v>0.56000000000000005</v>
      </c>
      <c r="Q6" s="189">
        <v>0.68</v>
      </c>
      <c r="R6" s="189">
        <v>0.48</v>
      </c>
      <c r="S6" s="189">
        <v>0.57999999999999996</v>
      </c>
      <c r="T6" s="189">
        <v>0.95</v>
      </c>
    </row>
    <row r="7" spans="1:20" ht="18.75">
      <c r="A7" s="179" t="s">
        <v>1052</v>
      </c>
      <c r="B7" s="187">
        <v>36</v>
      </c>
      <c r="C7" s="179" t="s">
        <v>995</v>
      </c>
      <c r="D7" s="217"/>
      <c r="E7" s="217"/>
      <c r="F7" s="217"/>
      <c r="G7" s="217"/>
      <c r="H7" s="217"/>
      <c r="I7" s="217"/>
      <c r="J7" s="217"/>
      <c r="K7" s="184">
        <v>0.02</v>
      </c>
      <c r="L7" s="183">
        <v>0.74</v>
      </c>
      <c r="M7" s="189">
        <v>1.02</v>
      </c>
      <c r="N7" s="189">
        <v>0.8</v>
      </c>
      <c r="O7" s="189">
        <v>1.1000000000000001</v>
      </c>
      <c r="P7" s="189">
        <v>0.65</v>
      </c>
      <c r="Q7" s="189">
        <v>0.89</v>
      </c>
      <c r="R7" s="189">
        <v>0.55000000000000004</v>
      </c>
      <c r="S7" s="189">
        <v>0.75</v>
      </c>
      <c r="T7" s="189">
        <v>0.95</v>
      </c>
    </row>
    <row r="8" spans="1:20" ht="18.75">
      <c r="A8" s="179" t="s">
        <v>1053</v>
      </c>
      <c r="B8" s="187">
        <v>87</v>
      </c>
      <c r="C8" s="179" t="s">
        <v>995</v>
      </c>
      <c r="D8" s="217"/>
      <c r="E8" s="217"/>
      <c r="F8" s="217"/>
      <c r="G8" s="217"/>
      <c r="H8" s="217"/>
      <c r="I8" s="217"/>
      <c r="J8" s="217"/>
      <c r="K8" s="184">
        <v>0.03</v>
      </c>
      <c r="L8" s="183">
        <v>0.84</v>
      </c>
      <c r="M8" s="189">
        <v>1.26</v>
      </c>
      <c r="N8" s="189">
        <v>0.91</v>
      </c>
      <c r="O8" s="189">
        <v>1.36</v>
      </c>
      <c r="P8" s="189">
        <v>0.73</v>
      </c>
      <c r="Q8" s="189">
        <v>1.1000000000000001</v>
      </c>
      <c r="R8" s="189">
        <v>0.62</v>
      </c>
      <c r="S8" s="189">
        <v>0.93</v>
      </c>
      <c r="T8" s="189">
        <v>0.95</v>
      </c>
    </row>
    <row r="9" spans="1:20" ht="18.75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184">
        <v>0.04</v>
      </c>
      <c r="L9" s="183">
        <v>0.95</v>
      </c>
      <c r="M9" s="189">
        <v>1.51</v>
      </c>
      <c r="N9" s="189">
        <v>1.02</v>
      </c>
      <c r="O9" s="189">
        <v>1.62</v>
      </c>
      <c r="P9" s="189">
        <v>0.82</v>
      </c>
      <c r="Q9" s="189">
        <v>1.31</v>
      </c>
      <c r="R9" s="189">
        <v>0.7</v>
      </c>
      <c r="S9" s="189">
        <v>1.1100000000000001</v>
      </c>
      <c r="T9" s="189">
        <v>0.95</v>
      </c>
    </row>
    <row r="10" spans="1:20" ht="18.75">
      <c r="A10" s="217" t="s">
        <v>1058</v>
      </c>
      <c r="B10" s="180">
        <v>1033</v>
      </c>
      <c r="C10" s="217" t="s">
        <v>1059</v>
      </c>
      <c r="D10" s="217" t="s">
        <v>1060</v>
      </c>
      <c r="E10" s="190" t="s">
        <v>1061</v>
      </c>
      <c r="F10" s="191"/>
      <c r="G10" s="191"/>
      <c r="H10" s="191"/>
      <c r="I10" s="191"/>
      <c r="J10" s="191"/>
      <c r="K10" s="184">
        <v>0.05</v>
      </c>
      <c r="L10" s="183">
        <v>1.05</v>
      </c>
      <c r="M10" s="189">
        <v>1.76</v>
      </c>
      <c r="N10" s="189">
        <v>1.1299999999999999</v>
      </c>
      <c r="O10" s="189">
        <v>1.9</v>
      </c>
      <c r="P10" s="189">
        <v>0.91</v>
      </c>
      <c r="Q10" s="189">
        <v>1.53</v>
      </c>
      <c r="R10" s="189">
        <v>0.77</v>
      </c>
      <c r="S10" s="189">
        <v>1.3</v>
      </c>
      <c r="T10" s="189">
        <v>0.95</v>
      </c>
    </row>
    <row r="11" spans="1:20" ht="18.75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184">
        <v>0.06</v>
      </c>
      <c r="L11" s="183">
        <v>1.1599999999999999</v>
      </c>
      <c r="M11" s="189">
        <v>2.02</v>
      </c>
      <c r="N11" s="189">
        <v>1.25</v>
      </c>
      <c r="O11" s="189">
        <v>2.17</v>
      </c>
      <c r="P11" s="189">
        <v>1.01</v>
      </c>
      <c r="Q11" s="189">
        <v>1.76</v>
      </c>
      <c r="R11" s="189">
        <v>0.85</v>
      </c>
      <c r="S11" s="189">
        <v>1.49</v>
      </c>
      <c r="T11" s="189">
        <v>0.95</v>
      </c>
    </row>
    <row r="12" spans="1:20" ht="18.75">
      <c r="A12" s="177" t="s">
        <v>1062</v>
      </c>
      <c r="B12" s="177"/>
      <c r="C12" s="217"/>
      <c r="D12" s="217"/>
      <c r="E12" s="217"/>
      <c r="F12" s="217"/>
      <c r="G12" s="217"/>
      <c r="H12" s="217"/>
      <c r="I12" s="217"/>
      <c r="J12" s="217"/>
      <c r="K12" s="184">
        <v>7.0000000000000007E-2</v>
      </c>
      <c r="L12" s="183">
        <v>1.27</v>
      </c>
      <c r="M12" s="189">
        <v>2.2799999999999998</v>
      </c>
      <c r="N12" s="189">
        <v>1.36</v>
      </c>
      <c r="O12" s="189">
        <v>2.46</v>
      </c>
      <c r="P12" s="189">
        <v>1.1000000000000001</v>
      </c>
      <c r="Q12" s="189">
        <v>1.99</v>
      </c>
      <c r="R12" s="189">
        <v>0.93</v>
      </c>
      <c r="S12" s="189">
        <v>1.68</v>
      </c>
      <c r="T12" s="189">
        <v>0.95</v>
      </c>
    </row>
    <row r="13" spans="1:20" ht="18.75">
      <c r="A13" s="190" t="s">
        <v>997</v>
      </c>
      <c r="B13" s="191"/>
      <c r="C13" s="191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</row>
    <row r="14" spans="1:20" ht="18.75">
      <c r="A14" s="217" t="s">
        <v>1063</v>
      </c>
      <c r="B14" s="192">
        <v>10334</v>
      </c>
      <c r="C14" s="217" t="s">
        <v>1064</v>
      </c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</row>
    <row r="15" spans="1:20" ht="18.75">
      <c r="A15" s="217" t="s">
        <v>1065</v>
      </c>
      <c r="B15" s="193">
        <v>11138</v>
      </c>
      <c r="C15" s="217" t="s">
        <v>1064</v>
      </c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</row>
    <row r="16" spans="1:20" ht="18.75">
      <c r="A16" s="217" t="s">
        <v>1066</v>
      </c>
      <c r="B16" s="193">
        <v>9009</v>
      </c>
      <c r="C16" s="217" t="s">
        <v>1064</v>
      </c>
      <c r="D16" s="217"/>
      <c r="E16" s="217"/>
      <c r="F16" s="217"/>
      <c r="G16" s="217"/>
      <c r="H16" s="217"/>
      <c r="I16" s="217"/>
      <c r="J16" s="217"/>
      <c r="K16" s="217" t="s">
        <v>1067</v>
      </c>
      <c r="L16" s="217" t="s">
        <v>1046</v>
      </c>
      <c r="M16" s="217" t="s">
        <v>1046</v>
      </c>
      <c r="N16" s="217" t="s">
        <v>1047</v>
      </c>
      <c r="O16" s="217" t="s">
        <v>1047</v>
      </c>
      <c r="P16" s="217" t="s">
        <v>1048</v>
      </c>
      <c r="Q16" s="217" t="s">
        <v>1048</v>
      </c>
      <c r="R16" s="217" t="s">
        <v>1049</v>
      </c>
      <c r="S16" s="217" t="s">
        <v>1049</v>
      </c>
      <c r="T16" s="217"/>
    </row>
    <row r="17" spans="1:20" ht="37.5">
      <c r="A17" s="217" t="s">
        <v>1068</v>
      </c>
      <c r="B17" s="193">
        <v>7627</v>
      </c>
      <c r="C17" s="217" t="s">
        <v>1064</v>
      </c>
      <c r="D17" s="217"/>
      <c r="E17" s="217"/>
      <c r="F17" s="217"/>
      <c r="G17" s="217"/>
      <c r="H17" s="217"/>
      <c r="I17" s="217"/>
      <c r="J17" s="217"/>
      <c r="K17" s="182" t="s">
        <v>1051</v>
      </c>
      <c r="L17" s="182" t="s">
        <v>1052</v>
      </c>
      <c r="M17" s="182" t="s">
        <v>1053</v>
      </c>
      <c r="N17" s="182" t="s">
        <v>1052</v>
      </c>
      <c r="O17" s="182" t="s">
        <v>1053</v>
      </c>
      <c r="P17" s="182" t="s">
        <v>1052</v>
      </c>
      <c r="Q17" s="182" t="s">
        <v>1053</v>
      </c>
      <c r="R17" s="182" t="s">
        <v>1052</v>
      </c>
      <c r="S17" s="182" t="s">
        <v>1053</v>
      </c>
      <c r="T17" s="217"/>
    </row>
    <row r="18" spans="1:20" ht="18.75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184">
        <v>0</v>
      </c>
      <c r="L18" s="194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217"/>
    </row>
    <row r="19" spans="1:20" ht="18.75">
      <c r="A19" s="177" t="s">
        <v>1069</v>
      </c>
      <c r="B19" s="217"/>
      <c r="C19" s="217"/>
      <c r="D19" s="217"/>
      <c r="E19" s="217"/>
      <c r="F19" s="217"/>
      <c r="G19" s="217"/>
      <c r="H19" s="217"/>
      <c r="I19" s="217"/>
      <c r="J19" s="217"/>
      <c r="K19" s="184">
        <v>0.01</v>
      </c>
      <c r="L19" s="196">
        <v>0.18</v>
      </c>
      <c r="M19" s="197">
        <v>0.42</v>
      </c>
      <c r="N19" s="197">
        <v>0.18</v>
      </c>
      <c r="O19" s="197">
        <v>0.42</v>
      </c>
      <c r="P19" s="197">
        <v>0.18</v>
      </c>
      <c r="Q19" s="197">
        <v>0.42</v>
      </c>
      <c r="R19" s="197">
        <v>0.18</v>
      </c>
      <c r="S19" s="197">
        <v>0.42</v>
      </c>
      <c r="T19" s="217"/>
    </row>
    <row r="20" spans="1:20" ht="18.75">
      <c r="A20" s="190" t="s">
        <v>753</v>
      </c>
      <c r="B20" s="191"/>
      <c r="C20" s="191"/>
      <c r="D20" s="217"/>
      <c r="E20" s="217"/>
      <c r="F20" s="217"/>
      <c r="G20" s="217"/>
      <c r="H20" s="217"/>
      <c r="I20" s="217"/>
      <c r="J20" s="217"/>
      <c r="K20" s="184">
        <v>0.02</v>
      </c>
      <c r="L20" s="196">
        <v>0.35</v>
      </c>
      <c r="M20" s="197">
        <v>0.86</v>
      </c>
      <c r="N20" s="197">
        <v>0.35</v>
      </c>
      <c r="O20" s="197">
        <v>0.86</v>
      </c>
      <c r="P20" s="197">
        <v>0.35</v>
      </c>
      <c r="Q20" s="197">
        <v>0.86</v>
      </c>
      <c r="R20" s="197">
        <v>0.35</v>
      </c>
      <c r="S20" s="197">
        <v>0.86</v>
      </c>
      <c r="T20" s="217"/>
    </row>
    <row r="21" spans="1:20" ht="18.75">
      <c r="A21" s="217" t="s">
        <v>1070</v>
      </c>
      <c r="B21" s="180">
        <v>53.12</v>
      </c>
      <c r="C21" s="217" t="s">
        <v>1071</v>
      </c>
      <c r="D21" s="217"/>
      <c r="E21" s="217"/>
      <c r="F21" s="217"/>
      <c r="G21" s="217"/>
      <c r="H21" s="217"/>
      <c r="I21" s="217"/>
      <c r="J21" s="217"/>
      <c r="K21" s="184">
        <v>0.03</v>
      </c>
      <c r="L21" s="196">
        <v>0.54</v>
      </c>
      <c r="M21" s="197">
        <v>1.3</v>
      </c>
      <c r="N21" s="197">
        <v>0.54</v>
      </c>
      <c r="O21" s="197">
        <v>1.3</v>
      </c>
      <c r="P21" s="197">
        <v>0.54</v>
      </c>
      <c r="Q21" s="197">
        <v>1.3</v>
      </c>
      <c r="R21" s="197">
        <v>0.54</v>
      </c>
      <c r="S21" s="197">
        <v>1.3</v>
      </c>
      <c r="T21" s="217"/>
    </row>
    <row r="22" spans="1:20" ht="18.75">
      <c r="A22" s="217" t="s">
        <v>1072</v>
      </c>
      <c r="B22" s="187">
        <v>53.07</v>
      </c>
      <c r="C22" s="217" t="s">
        <v>1073</v>
      </c>
      <c r="D22" s="217"/>
      <c r="E22" s="217"/>
      <c r="F22" s="217"/>
      <c r="G22" s="217"/>
      <c r="H22" s="217"/>
      <c r="I22" s="217"/>
      <c r="J22" s="217"/>
      <c r="K22" s="184">
        <v>0.04</v>
      </c>
      <c r="L22" s="196">
        <v>0.72</v>
      </c>
      <c r="M22" s="197">
        <v>1.75</v>
      </c>
      <c r="N22" s="197">
        <v>0.72</v>
      </c>
      <c r="O22" s="197">
        <v>1.75</v>
      </c>
      <c r="P22" s="197">
        <v>0.72</v>
      </c>
      <c r="Q22" s="197">
        <v>1.75</v>
      </c>
      <c r="R22" s="197">
        <v>0.72</v>
      </c>
      <c r="S22" s="197">
        <v>1.75</v>
      </c>
      <c r="T22" s="217"/>
    </row>
    <row r="23" spans="1:20" ht="18.75">
      <c r="A23" s="191"/>
      <c r="B23" s="217"/>
      <c r="C23" s="217"/>
      <c r="D23" s="217"/>
      <c r="E23" s="217"/>
      <c r="F23" s="217"/>
      <c r="G23" s="217"/>
      <c r="H23" s="217"/>
      <c r="I23" s="217"/>
      <c r="J23" s="217"/>
      <c r="K23" s="184">
        <v>0.05</v>
      </c>
      <c r="L23" s="196">
        <v>0.91</v>
      </c>
      <c r="M23" s="197">
        <v>2.21</v>
      </c>
      <c r="N23" s="197">
        <v>0.91</v>
      </c>
      <c r="O23" s="197">
        <v>2.21</v>
      </c>
      <c r="P23" s="197">
        <v>0.91</v>
      </c>
      <c r="Q23" s="197">
        <v>2.21</v>
      </c>
      <c r="R23" s="197">
        <v>0.91</v>
      </c>
      <c r="S23" s="197">
        <v>2.21</v>
      </c>
      <c r="T23" s="217"/>
    </row>
    <row r="24" spans="1:20" ht="18.75">
      <c r="A24" s="177" t="s">
        <v>1074</v>
      </c>
      <c r="B24" s="217"/>
      <c r="C24" s="217"/>
      <c r="D24" s="217"/>
      <c r="E24" s="217"/>
      <c r="F24" s="217"/>
      <c r="G24" s="217"/>
      <c r="H24" s="217"/>
      <c r="I24" s="217"/>
      <c r="J24" s="217"/>
      <c r="K24" s="184">
        <v>0.06</v>
      </c>
      <c r="L24" s="196">
        <v>1.1100000000000001</v>
      </c>
      <c r="M24" s="197">
        <v>2.68</v>
      </c>
      <c r="N24" s="197">
        <v>1.1100000000000001</v>
      </c>
      <c r="O24" s="197">
        <v>2.68</v>
      </c>
      <c r="P24" s="197">
        <v>1.1100000000000001</v>
      </c>
      <c r="Q24" s="197">
        <v>2.68</v>
      </c>
      <c r="R24" s="197">
        <v>1.1100000000000001</v>
      </c>
      <c r="S24" s="197">
        <v>2.68</v>
      </c>
      <c r="T24" s="217"/>
    </row>
    <row r="25" spans="1:20" ht="112.5">
      <c r="A25" s="217" t="s">
        <v>1075</v>
      </c>
      <c r="B25" s="182" t="s">
        <v>1076</v>
      </c>
      <c r="C25" s="182" t="s">
        <v>1077</v>
      </c>
      <c r="D25" s="182" t="s">
        <v>1078</v>
      </c>
      <c r="E25" s="182" t="s">
        <v>1079</v>
      </c>
      <c r="F25" s="182" t="s">
        <v>1080</v>
      </c>
      <c r="G25" s="182" t="s">
        <v>1081</v>
      </c>
      <c r="H25" s="217"/>
      <c r="I25" s="217"/>
      <c r="J25" s="217"/>
      <c r="K25" s="184">
        <v>7.0000000000000007E-2</v>
      </c>
      <c r="L25" s="196">
        <v>1.31</v>
      </c>
      <c r="M25" s="197">
        <v>3.16</v>
      </c>
      <c r="N25" s="197">
        <v>1.31</v>
      </c>
      <c r="O25" s="197">
        <v>3.16</v>
      </c>
      <c r="P25" s="197">
        <v>1.31</v>
      </c>
      <c r="Q25" s="197">
        <v>3.16</v>
      </c>
      <c r="R25" s="197">
        <v>1.31</v>
      </c>
      <c r="S25" s="197">
        <v>3.16</v>
      </c>
      <c r="T25" s="217"/>
    </row>
    <row r="26" spans="1:20" ht="18.75">
      <c r="A26" s="217" t="s">
        <v>1046</v>
      </c>
      <c r="B26" s="185">
        <v>10</v>
      </c>
      <c r="C26" s="186">
        <v>0.55000000000000004</v>
      </c>
      <c r="D26" s="186">
        <v>0.53</v>
      </c>
      <c r="E26" s="186">
        <v>0.22</v>
      </c>
      <c r="F26" s="186">
        <v>0.26</v>
      </c>
      <c r="G26" s="217">
        <v>2.4369722899999999</v>
      </c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</row>
    <row r="27" spans="1:20" ht="15" customHeight="1">
      <c r="A27" s="217" t="s">
        <v>1047</v>
      </c>
      <c r="B27" s="183">
        <v>10.78</v>
      </c>
      <c r="C27" s="189">
        <v>0.59</v>
      </c>
      <c r="D27" s="189">
        <v>0.56999999999999995</v>
      </c>
      <c r="E27" s="189">
        <v>0.24</v>
      </c>
      <c r="F27" s="189">
        <v>0.28999999999999998</v>
      </c>
      <c r="G27" s="217">
        <v>2.4369722899999999</v>
      </c>
      <c r="H27" s="217"/>
      <c r="I27" s="217"/>
      <c r="J27" s="217"/>
      <c r="K27" s="249"/>
      <c r="L27" s="249"/>
      <c r="M27" s="249"/>
      <c r="N27" s="249"/>
      <c r="O27" s="249"/>
      <c r="P27" s="249"/>
      <c r="Q27" s="249"/>
      <c r="R27" s="217"/>
      <c r="S27" s="217"/>
      <c r="T27" s="217"/>
    </row>
    <row r="28" spans="1:20" ht="18.75">
      <c r="A28" s="217" t="s">
        <v>1048</v>
      </c>
      <c r="B28" s="183">
        <v>8.7200000000000006</v>
      </c>
      <c r="C28" s="189">
        <v>0.48</v>
      </c>
      <c r="D28" s="189">
        <v>0.46</v>
      </c>
      <c r="E28" s="189">
        <v>0.19</v>
      </c>
      <c r="F28" s="189">
        <v>0.23</v>
      </c>
      <c r="G28" s="217">
        <v>2.4369722899999999</v>
      </c>
      <c r="H28" s="217"/>
      <c r="I28" s="217"/>
      <c r="J28" s="217"/>
      <c r="K28" s="249"/>
      <c r="L28" s="249"/>
      <c r="M28" s="249"/>
      <c r="N28" s="249"/>
      <c r="O28" s="249"/>
      <c r="P28" s="249"/>
      <c r="Q28" s="249"/>
      <c r="R28" s="217"/>
      <c r="S28" s="217"/>
      <c r="T28" s="217"/>
    </row>
    <row r="29" spans="1:20" ht="18.75">
      <c r="A29" s="217" t="s">
        <v>1049</v>
      </c>
      <c r="B29" s="183">
        <v>7.38</v>
      </c>
      <c r="C29" s="189">
        <v>0.4</v>
      </c>
      <c r="D29" s="189">
        <v>0.39</v>
      </c>
      <c r="E29" s="189">
        <v>0.16</v>
      </c>
      <c r="F29" s="189">
        <v>0.2</v>
      </c>
      <c r="G29" s="217">
        <v>2.4369722899999999</v>
      </c>
      <c r="H29" s="217"/>
      <c r="I29" s="217"/>
      <c r="J29" s="217"/>
      <c r="K29" s="249"/>
      <c r="L29" s="249"/>
      <c r="M29" s="249"/>
      <c r="N29" s="249"/>
      <c r="O29" s="249"/>
      <c r="P29" s="249"/>
      <c r="Q29" s="249"/>
      <c r="R29" s="217"/>
      <c r="S29" s="217"/>
      <c r="T29" s="217"/>
    </row>
    <row r="30" spans="1:20" ht="18.75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49"/>
      <c r="L30" s="249"/>
      <c r="M30" s="249"/>
      <c r="N30" s="249"/>
      <c r="O30" s="249"/>
      <c r="P30" s="249"/>
      <c r="Q30" s="249"/>
      <c r="R30" s="217"/>
      <c r="S30" s="217"/>
      <c r="T30" s="217"/>
    </row>
    <row r="31" spans="1:20" ht="18.75">
      <c r="A31" s="177" t="s">
        <v>1082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49"/>
      <c r="L31" s="249"/>
      <c r="M31" s="249"/>
      <c r="N31" s="249"/>
      <c r="O31" s="249"/>
      <c r="P31" s="249"/>
      <c r="Q31" s="249"/>
      <c r="R31" s="217"/>
      <c r="S31" s="217"/>
      <c r="T31" s="217"/>
    </row>
    <row r="32" spans="1:20" ht="18.75">
      <c r="A32" s="217" t="s">
        <v>1083</v>
      </c>
      <c r="B32" s="180">
        <v>10015</v>
      </c>
      <c r="C32" s="217" t="s">
        <v>1064</v>
      </c>
      <c r="D32" s="217" t="s">
        <v>997</v>
      </c>
      <c r="E32" s="217"/>
      <c r="F32" s="217"/>
      <c r="G32" s="217"/>
      <c r="H32" s="217"/>
      <c r="I32" s="217"/>
      <c r="J32" s="217"/>
      <c r="K32" s="249"/>
      <c r="L32" s="249"/>
      <c r="M32" s="249"/>
      <c r="N32" s="249"/>
      <c r="O32" s="249"/>
      <c r="P32" s="249"/>
      <c r="Q32" s="249"/>
      <c r="R32" s="217"/>
      <c r="S32" s="217"/>
      <c r="T32" s="217"/>
    </row>
    <row r="33" spans="1:20" ht="18.75">
      <c r="A33" s="217" t="s">
        <v>1084</v>
      </c>
      <c r="B33" s="187">
        <v>95.35</v>
      </c>
      <c r="C33" s="217" t="s">
        <v>1085</v>
      </c>
      <c r="D33" s="190" t="s">
        <v>753</v>
      </c>
      <c r="E33" s="191"/>
      <c r="F33" s="191"/>
      <c r="G33" s="191"/>
      <c r="H33" s="191"/>
      <c r="I33" s="217"/>
      <c r="J33" s="217"/>
      <c r="K33" s="249"/>
      <c r="L33" s="249"/>
      <c r="M33" s="249"/>
      <c r="N33" s="249"/>
      <c r="O33" s="249"/>
      <c r="P33" s="249"/>
      <c r="Q33" s="249"/>
      <c r="R33" s="217"/>
      <c r="S33" s="217"/>
      <c r="T33" s="217"/>
    </row>
    <row r="34" spans="1:20" ht="18.75">
      <c r="A34" s="217"/>
      <c r="B34" s="217"/>
      <c r="C34" s="217"/>
      <c r="D34" s="217"/>
      <c r="E34" s="217"/>
      <c r="F34" s="217"/>
      <c r="G34" s="217"/>
      <c r="H34" s="217"/>
      <c r="I34" s="217"/>
      <c r="J34" s="217"/>
      <c r="K34" s="249"/>
      <c r="L34" s="249"/>
      <c r="M34" s="249"/>
      <c r="N34" s="249"/>
      <c r="O34" s="249"/>
      <c r="P34" s="249"/>
      <c r="Q34" s="249"/>
      <c r="R34" s="217"/>
      <c r="S34" s="217"/>
      <c r="T34" s="217"/>
    </row>
    <row r="35" spans="1:20" ht="18.75">
      <c r="A35" s="217"/>
      <c r="B35" s="217"/>
      <c r="C35" s="217"/>
      <c r="D35" s="217"/>
      <c r="E35" s="217"/>
      <c r="F35" s="217"/>
      <c r="G35" s="217"/>
      <c r="H35" s="217"/>
      <c r="I35" s="217"/>
      <c r="J35" s="217"/>
      <c r="K35" s="249"/>
      <c r="L35" s="249"/>
      <c r="M35" s="249"/>
      <c r="N35" s="249"/>
      <c r="O35" s="249"/>
      <c r="P35" s="249"/>
      <c r="Q35" s="249"/>
      <c r="R35" s="217"/>
      <c r="S35" s="217"/>
      <c r="T35" s="217"/>
    </row>
    <row r="36" spans="1:20" ht="18.75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249"/>
      <c r="L36" s="249"/>
      <c r="M36" s="249"/>
      <c r="N36" s="249"/>
      <c r="O36" s="249"/>
      <c r="P36" s="249"/>
      <c r="Q36" s="249"/>
      <c r="R36" s="217"/>
      <c r="S36" s="217"/>
      <c r="T36" s="217"/>
    </row>
    <row r="37" spans="1:20" ht="18.75">
      <c r="A37" s="217"/>
      <c r="B37" s="217"/>
      <c r="C37" s="217"/>
      <c r="D37" s="217"/>
      <c r="E37" s="217"/>
      <c r="F37" s="217"/>
      <c r="G37" s="217"/>
      <c r="H37" s="217"/>
      <c r="I37" s="217"/>
      <c r="J37" s="217"/>
      <c r="K37" s="249"/>
      <c r="L37" s="249"/>
      <c r="M37" s="249"/>
      <c r="N37" s="249"/>
      <c r="O37" s="249"/>
      <c r="P37" s="249"/>
      <c r="Q37" s="249"/>
      <c r="R37" s="217"/>
      <c r="S37" s="217"/>
      <c r="T37" s="217"/>
    </row>
    <row r="38" spans="1:20" ht="18.75">
      <c r="A38" s="217"/>
      <c r="B38" s="217"/>
      <c r="C38" s="217"/>
      <c r="D38" s="217"/>
      <c r="E38" s="217"/>
      <c r="F38" s="217"/>
      <c r="G38" s="217"/>
      <c r="H38" s="217"/>
      <c r="I38" s="217"/>
      <c r="J38" s="217"/>
      <c r="K38" s="249"/>
      <c r="L38" s="249"/>
      <c r="M38" s="249"/>
      <c r="N38" s="249"/>
      <c r="O38" s="249"/>
      <c r="P38" s="249"/>
      <c r="Q38" s="249"/>
      <c r="R38" s="217"/>
      <c r="S38" s="217"/>
      <c r="T38" s="217"/>
    </row>
    <row r="39" spans="1:20" ht="18.75">
      <c r="A39" s="217"/>
      <c r="B39" s="217"/>
      <c r="C39" s="217"/>
      <c r="D39" s="217"/>
      <c r="E39" s="217"/>
      <c r="F39" s="217"/>
      <c r="G39" s="217"/>
      <c r="H39" s="217"/>
      <c r="I39" s="217"/>
      <c r="J39" s="217"/>
      <c r="K39" s="249"/>
      <c r="L39" s="249"/>
      <c r="M39" s="249"/>
      <c r="N39" s="249"/>
      <c r="O39" s="249"/>
      <c r="P39" s="249"/>
      <c r="Q39" s="249"/>
      <c r="R39" s="217"/>
      <c r="S39" s="217"/>
      <c r="T39" s="217"/>
    </row>
    <row r="40" spans="1:20" ht="18.75">
      <c r="A40" s="177" t="s">
        <v>1086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</row>
    <row r="41" spans="1:20" ht="18.75">
      <c r="A41" s="178" t="s">
        <v>1040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</row>
    <row r="42" spans="1:20" ht="18.75">
      <c r="A42" s="217" t="s">
        <v>1087</v>
      </c>
      <c r="B42" s="198">
        <v>0.9</v>
      </c>
      <c r="C42" s="217" t="s">
        <v>1088</v>
      </c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</row>
    <row r="43" spans="1:20" ht="18.75">
      <c r="A43" s="179" t="s">
        <v>1050</v>
      </c>
      <c r="B43" s="199">
        <v>20</v>
      </c>
      <c r="C43" s="179" t="s">
        <v>934</v>
      </c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</row>
    <row r="44" spans="1:20" ht="18.75">
      <c r="A44" s="217" t="s">
        <v>1055</v>
      </c>
      <c r="B44" s="199">
        <v>1.2</v>
      </c>
      <c r="C44" s="217" t="s">
        <v>1056</v>
      </c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</row>
    <row r="45" spans="1:20" ht="18.75">
      <c r="A45" s="217" t="s">
        <v>1057</v>
      </c>
      <c r="B45" s="200">
        <v>1.06E-6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</row>
    <row r="46" spans="1:20" ht="18.75">
      <c r="A46" s="179" t="s">
        <v>1052</v>
      </c>
      <c r="B46" s="199">
        <v>36</v>
      </c>
      <c r="C46" s="179" t="s">
        <v>995</v>
      </c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</row>
    <row r="47" spans="1:20" ht="18.75">
      <c r="A47" s="179" t="s">
        <v>1053</v>
      </c>
      <c r="B47" s="199">
        <v>87</v>
      </c>
      <c r="C47" s="179" t="s">
        <v>995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</row>
    <row r="48" spans="1:20" ht="18.75">
      <c r="A48" s="217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</row>
    <row r="49" spans="1:20" ht="18.75">
      <c r="A49" s="177" t="s">
        <v>1069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</row>
    <row r="50" spans="1:20" ht="18.75">
      <c r="A50" s="190" t="s">
        <v>753</v>
      </c>
      <c r="B50" s="191"/>
      <c r="C50" s="191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</row>
    <row r="51" spans="1:20" ht="18.75">
      <c r="A51" s="217" t="s">
        <v>1070</v>
      </c>
      <c r="B51" s="199">
        <v>53.12</v>
      </c>
      <c r="C51" s="217" t="s">
        <v>1071</v>
      </c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</row>
    <row r="52" spans="1:20" ht="18.75">
      <c r="A52" s="217" t="s">
        <v>1072</v>
      </c>
      <c r="B52" s="199">
        <v>53.07</v>
      </c>
      <c r="C52" s="217" t="s">
        <v>1089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</row>
    <row r="53" spans="1:20" ht="18.75">
      <c r="A53" s="217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</row>
    <row r="54" spans="1:20" ht="18.75">
      <c r="A54" s="177" t="s">
        <v>1090</v>
      </c>
      <c r="B54" s="17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</row>
    <row r="55" spans="1:20" ht="18.75">
      <c r="A55" s="217" t="s">
        <v>1091</v>
      </c>
      <c r="B55" s="199">
        <v>59</v>
      </c>
      <c r="C55" s="217" t="s">
        <v>1092</v>
      </c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</row>
    <row r="56" spans="1:20" ht="18.75">
      <c r="A56" s="217" t="s">
        <v>1093</v>
      </c>
      <c r="B56" s="185">
        <v>28</v>
      </c>
      <c r="C56" s="217" t="s">
        <v>1094</v>
      </c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</row>
    <row r="57" spans="1:20" ht="15" customHeight="1">
      <c r="A57" s="217"/>
      <c r="B57" s="217"/>
      <c r="C57" s="217"/>
      <c r="D57" s="217"/>
      <c r="E57" s="217"/>
      <c r="F57" s="249"/>
      <c r="G57" s="249"/>
      <c r="H57" s="249"/>
      <c r="I57" s="249"/>
      <c r="J57" s="249"/>
      <c r="K57" s="249"/>
      <c r="L57" s="217"/>
      <c r="M57" s="217"/>
      <c r="N57" s="217"/>
      <c r="O57" s="217"/>
      <c r="P57" s="217"/>
      <c r="Q57" s="217"/>
      <c r="R57" s="217"/>
      <c r="S57" s="217"/>
      <c r="T57" s="217"/>
    </row>
    <row r="58" spans="1:20" ht="18.75">
      <c r="A58" s="177" t="s">
        <v>1095</v>
      </c>
      <c r="B58" s="177"/>
      <c r="C58" s="177"/>
      <c r="D58" s="177"/>
      <c r="E58" s="217"/>
      <c r="F58" s="249"/>
      <c r="G58" s="249"/>
      <c r="H58" s="249"/>
      <c r="I58" s="249"/>
      <c r="J58" s="249"/>
      <c r="K58" s="249"/>
      <c r="L58" s="217"/>
      <c r="M58" s="217"/>
      <c r="N58" s="217"/>
      <c r="O58" s="217"/>
      <c r="P58" s="217"/>
      <c r="Q58" s="217"/>
      <c r="R58" s="217"/>
      <c r="S58" s="217"/>
      <c r="T58" s="217"/>
    </row>
    <row r="59" spans="1:20" ht="18.75">
      <c r="A59" s="217" t="s">
        <v>1096</v>
      </c>
      <c r="B59" s="217" t="s">
        <v>1052</v>
      </c>
      <c r="C59" s="217" t="s">
        <v>1053</v>
      </c>
      <c r="D59" s="217"/>
      <c r="E59" s="217"/>
      <c r="F59" s="249"/>
      <c r="G59" s="249"/>
      <c r="H59" s="249"/>
      <c r="I59" s="249"/>
      <c r="J59" s="249"/>
      <c r="K59" s="249"/>
      <c r="L59" s="217"/>
      <c r="M59" s="217"/>
      <c r="N59" s="217"/>
      <c r="O59" s="217"/>
      <c r="P59" s="217"/>
      <c r="Q59" s="217"/>
      <c r="R59" s="217"/>
      <c r="S59" s="217"/>
      <c r="T59" s="217"/>
    </row>
    <row r="60" spans="1:20" ht="18.75">
      <c r="A60" s="184">
        <v>0</v>
      </c>
      <c r="B60" s="194">
        <v>0</v>
      </c>
      <c r="C60" s="195">
        <v>0</v>
      </c>
      <c r="D60" s="217"/>
      <c r="E60" s="217"/>
      <c r="F60" s="249"/>
      <c r="G60" s="249"/>
      <c r="H60" s="249"/>
      <c r="I60" s="249"/>
      <c r="J60" s="249"/>
      <c r="K60" s="249"/>
      <c r="L60" s="217"/>
      <c r="M60" s="217"/>
      <c r="N60" s="217"/>
      <c r="O60" s="217"/>
      <c r="P60" s="217"/>
      <c r="Q60" s="217"/>
      <c r="R60" s="217"/>
      <c r="S60" s="217"/>
      <c r="T60" s="217"/>
    </row>
    <row r="61" spans="1:20" ht="18.75">
      <c r="A61" s="184">
        <v>0.01</v>
      </c>
      <c r="B61" s="196">
        <v>0.18</v>
      </c>
      <c r="C61" s="197">
        <v>0.42</v>
      </c>
      <c r="D61" s="217"/>
      <c r="E61" s="217"/>
      <c r="F61" s="249"/>
      <c r="G61" s="249"/>
      <c r="H61" s="249"/>
      <c r="I61" s="249"/>
      <c r="J61" s="249"/>
      <c r="K61" s="249"/>
      <c r="L61" s="217"/>
      <c r="M61" s="217"/>
      <c r="N61" s="217"/>
      <c r="O61" s="217"/>
      <c r="P61" s="217"/>
      <c r="Q61" s="217"/>
      <c r="R61" s="217"/>
      <c r="S61" s="217"/>
      <c r="T61" s="217"/>
    </row>
    <row r="62" spans="1:20" ht="18.75">
      <c r="A62" s="184">
        <v>0.02</v>
      </c>
      <c r="B62" s="196">
        <v>0.35</v>
      </c>
      <c r="C62" s="197">
        <v>0.86</v>
      </c>
      <c r="D62" s="217"/>
      <c r="E62" s="217"/>
      <c r="F62" s="249"/>
      <c r="G62" s="249"/>
      <c r="H62" s="249"/>
      <c r="I62" s="249"/>
      <c r="J62" s="249"/>
      <c r="K62" s="249"/>
      <c r="L62" s="217"/>
      <c r="M62" s="217"/>
      <c r="N62" s="217"/>
      <c r="O62" s="217"/>
      <c r="P62" s="217"/>
      <c r="Q62" s="217"/>
      <c r="R62" s="217"/>
      <c r="S62" s="217"/>
      <c r="T62" s="217"/>
    </row>
    <row r="63" spans="1:20" ht="18.75">
      <c r="A63" s="184">
        <v>0.03</v>
      </c>
      <c r="B63" s="196">
        <v>0.54</v>
      </c>
      <c r="C63" s="197">
        <v>1.3</v>
      </c>
      <c r="D63" s="217"/>
      <c r="E63" s="217"/>
      <c r="F63" s="249"/>
      <c r="G63" s="249"/>
      <c r="H63" s="249"/>
      <c r="I63" s="249"/>
      <c r="J63" s="249"/>
      <c r="K63" s="249"/>
      <c r="L63" s="217"/>
      <c r="M63" s="217"/>
      <c r="N63" s="217"/>
      <c r="O63" s="217"/>
      <c r="P63" s="217"/>
      <c r="Q63" s="217"/>
      <c r="R63" s="217"/>
      <c r="S63" s="217"/>
      <c r="T63" s="217"/>
    </row>
    <row r="64" spans="1:20" ht="18.75">
      <c r="A64" s="184">
        <v>0.04</v>
      </c>
      <c r="B64" s="196">
        <v>0.72</v>
      </c>
      <c r="C64" s="197">
        <v>1.75</v>
      </c>
      <c r="D64" s="217"/>
      <c r="E64" s="217"/>
      <c r="F64" s="249"/>
      <c r="G64" s="249"/>
      <c r="H64" s="249"/>
      <c r="I64" s="249"/>
      <c r="J64" s="249"/>
      <c r="K64" s="249"/>
      <c r="L64" s="217"/>
      <c r="M64" s="217"/>
      <c r="N64" s="217"/>
      <c r="O64" s="217"/>
      <c r="P64" s="217"/>
      <c r="Q64" s="217"/>
      <c r="R64" s="217"/>
      <c r="S64" s="217"/>
      <c r="T64" s="217"/>
    </row>
    <row r="65" spans="1:20" ht="18.75">
      <c r="A65" s="184">
        <v>0.05</v>
      </c>
      <c r="B65" s="196">
        <v>0.91</v>
      </c>
      <c r="C65" s="197">
        <v>2.21</v>
      </c>
      <c r="D65" s="217"/>
      <c r="E65" s="217"/>
      <c r="F65" s="249"/>
      <c r="G65" s="249"/>
      <c r="H65" s="249"/>
      <c r="I65" s="249"/>
      <c r="J65" s="249"/>
      <c r="K65" s="249"/>
      <c r="L65" s="217"/>
      <c r="M65" s="217"/>
      <c r="N65" s="217"/>
      <c r="O65" s="217"/>
      <c r="P65" s="217"/>
      <c r="Q65" s="217"/>
      <c r="R65" s="217"/>
      <c r="S65" s="217"/>
      <c r="T65" s="217"/>
    </row>
    <row r="66" spans="1:20" ht="18.75">
      <c r="A66" s="184">
        <v>0.06</v>
      </c>
      <c r="B66" s="196">
        <v>1.1100000000000001</v>
      </c>
      <c r="C66" s="197">
        <v>2.68</v>
      </c>
      <c r="D66" s="217"/>
      <c r="E66" s="217"/>
      <c r="F66" s="249"/>
      <c r="G66" s="249"/>
      <c r="H66" s="249"/>
      <c r="I66" s="249"/>
      <c r="J66" s="249"/>
      <c r="K66" s="249"/>
      <c r="L66" s="217"/>
      <c r="M66" s="217"/>
      <c r="N66" s="217"/>
      <c r="O66" s="217"/>
      <c r="P66" s="217"/>
      <c r="Q66" s="217"/>
      <c r="R66" s="217"/>
      <c r="S66" s="217"/>
      <c r="T66" s="217"/>
    </row>
    <row r="67" spans="1:20" ht="18.75">
      <c r="A67" s="217"/>
      <c r="B67" s="217"/>
      <c r="C67" s="217"/>
      <c r="D67" s="217"/>
      <c r="E67" s="217"/>
      <c r="F67" s="249"/>
      <c r="G67" s="249"/>
      <c r="H67" s="249"/>
      <c r="I67" s="249"/>
      <c r="J67" s="249"/>
      <c r="K67" s="249"/>
      <c r="L67" s="217"/>
      <c r="M67" s="217"/>
      <c r="N67" s="217"/>
      <c r="O67" s="217"/>
      <c r="P67" s="217"/>
      <c r="Q67" s="217"/>
      <c r="R67" s="217"/>
      <c r="S67" s="217"/>
      <c r="T67" s="217"/>
    </row>
    <row r="68" spans="1:20" ht="18.75">
      <c r="A68" s="217"/>
      <c r="B68" s="217"/>
      <c r="C68" s="217"/>
      <c r="D68" s="217"/>
      <c r="E68" s="217"/>
      <c r="F68" s="249"/>
      <c r="G68" s="249"/>
      <c r="H68" s="249"/>
      <c r="I68" s="249"/>
      <c r="J68" s="249"/>
      <c r="K68" s="249"/>
      <c r="L68" s="217"/>
      <c r="M68" s="217"/>
      <c r="N68" s="217"/>
      <c r="O68" s="217"/>
      <c r="P68" s="217"/>
      <c r="Q68" s="217"/>
      <c r="R68" s="217"/>
      <c r="S68" s="217"/>
      <c r="T68" s="217"/>
    </row>
    <row r="69" spans="1:20" ht="18.75">
      <c r="A69" s="217"/>
      <c r="B69" s="217"/>
      <c r="C69" s="217"/>
      <c r="D69" s="217"/>
      <c r="E69" s="217"/>
      <c r="F69" s="249"/>
      <c r="G69" s="249"/>
      <c r="H69" s="249"/>
      <c r="I69" s="249"/>
      <c r="J69" s="249"/>
      <c r="K69" s="249"/>
      <c r="L69" s="217"/>
      <c r="M69" s="217"/>
      <c r="N69" s="217"/>
      <c r="O69" s="217"/>
      <c r="P69" s="217"/>
      <c r="Q69" s="217"/>
      <c r="R69" s="217"/>
      <c r="S69" s="217"/>
      <c r="T69" s="217"/>
    </row>
    <row r="70" spans="1:20" ht="18.75">
      <c r="A70" s="177" t="s">
        <v>1097</v>
      </c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</row>
    <row r="71" spans="1:20" ht="18.75">
      <c r="A71" s="178" t="s">
        <v>1040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</row>
    <row r="72" spans="1:20" ht="18.75">
      <c r="A72" s="179" t="s">
        <v>1098</v>
      </c>
      <c r="B72" s="180">
        <v>4.3</v>
      </c>
      <c r="C72" s="179" t="s">
        <v>1099</v>
      </c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</row>
    <row r="73" spans="1:20" ht="18.75">
      <c r="A73" s="217" t="s">
        <v>1057</v>
      </c>
      <c r="B73" s="200">
        <v>1.06E-6</v>
      </c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</row>
    <row r="74" spans="1:20" ht="18.75">
      <c r="A74" s="179" t="s">
        <v>1052</v>
      </c>
      <c r="B74" s="199">
        <v>36</v>
      </c>
      <c r="C74" s="179" t="s">
        <v>995</v>
      </c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</row>
    <row r="75" spans="1:20" ht="18.75">
      <c r="A75" s="179" t="s">
        <v>1053</v>
      </c>
      <c r="B75" s="199">
        <v>87</v>
      </c>
      <c r="C75" s="179" t="s">
        <v>995</v>
      </c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</row>
    <row r="76" spans="1:20" ht="18.75">
      <c r="A76" s="217"/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</row>
    <row r="77" spans="1:20" ht="18.75">
      <c r="A77" s="177" t="s">
        <v>1100</v>
      </c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</row>
    <row r="78" spans="1:20" ht="18.75">
      <c r="A78" s="217" t="s">
        <v>1101</v>
      </c>
      <c r="B78" s="180">
        <v>8.9</v>
      </c>
      <c r="C78" s="217" t="s">
        <v>1102</v>
      </c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</row>
    <row r="79" spans="1:20" ht="15" customHeight="1">
      <c r="A79" s="217"/>
      <c r="B79" s="217"/>
      <c r="C79" s="217"/>
      <c r="D79" s="217"/>
      <c r="E79" s="217"/>
      <c r="F79" s="249"/>
      <c r="G79" s="249"/>
      <c r="H79" s="249"/>
      <c r="I79" s="249"/>
      <c r="J79" s="249"/>
      <c r="K79" s="249"/>
      <c r="L79" s="217"/>
      <c r="M79" s="217"/>
      <c r="N79" s="217"/>
      <c r="O79" s="217"/>
      <c r="P79" s="217"/>
      <c r="Q79" s="217"/>
      <c r="R79" s="217"/>
      <c r="S79" s="217"/>
      <c r="T79" s="217"/>
    </row>
    <row r="80" spans="1:20" ht="18.75">
      <c r="A80" s="177" t="s">
        <v>1103</v>
      </c>
      <c r="B80" s="177"/>
      <c r="C80" s="177"/>
      <c r="D80" s="177"/>
      <c r="E80" s="217"/>
      <c r="F80" s="249"/>
      <c r="G80" s="249"/>
      <c r="H80" s="249"/>
      <c r="I80" s="249"/>
      <c r="J80" s="249"/>
      <c r="K80" s="249"/>
      <c r="L80" s="217"/>
      <c r="M80" s="217"/>
      <c r="N80" s="217"/>
      <c r="O80" s="217"/>
      <c r="P80" s="217"/>
      <c r="Q80" s="217"/>
      <c r="R80" s="217"/>
      <c r="S80" s="217"/>
      <c r="T80" s="217"/>
    </row>
    <row r="81" spans="1:20" ht="18.75">
      <c r="A81" s="217" t="s">
        <v>1096</v>
      </c>
      <c r="B81" s="217" t="s">
        <v>1052</v>
      </c>
      <c r="C81" s="217" t="s">
        <v>1053</v>
      </c>
      <c r="D81" s="217"/>
      <c r="E81" s="217"/>
      <c r="F81" s="249"/>
      <c r="G81" s="249"/>
      <c r="H81" s="249"/>
      <c r="I81" s="249"/>
      <c r="J81" s="249"/>
      <c r="K81" s="249"/>
      <c r="L81" s="217"/>
      <c r="M81" s="217"/>
      <c r="N81" s="217"/>
      <c r="O81" s="217"/>
      <c r="P81" s="217"/>
      <c r="Q81" s="217"/>
      <c r="R81" s="217"/>
      <c r="S81" s="217"/>
      <c r="T81" s="217"/>
    </row>
    <row r="82" spans="1:20" ht="18.75">
      <c r="A82" s="184">
        <v>0</v>
      </c>
      <c r="B82" s="194">
        <v>0</v>
      </c>
      <c r="C82" s="195">
        <v>0</v>
      </c>
      <c r="D82" s="217"/>
      <c r="E82" s="217"/>
      <c r="F82" s="249"/>
      <c r="G82" s="249"/>
      <c r="H82" s="249"/>
      <c r="I82" s="249"/>
      <c r="J82" s="249"/>
      <c r="K82" s="249"/>
      <c r="L82" s="217"/>
      <c r="M82" s="217"/>
      <c r="N82" s="217"/>
      <c r="O82" s="217"/>
      <c r="P82" s="217"/>
      <c r="Q82" s="217"/>
      <c r="R82" s="217"/>
      <c r="S82" s="217"/>
      <c r="T82" s="217"/>
    </row>
    <row r="83" spans="1:20" ht="18.75">
      <c r="A83" s="184">
        <v>0.01</v>
      </c>
      <c r="B83" s="196">
        <v>0.17</v>
      </c>
      <c r="C83" s="197">
        <v>0.42</v>
      </c>
      <c r="D83" s="217"/>
      <c r="E83" s="217"/>
      <c r="F83" s="249"/>
      <c r="G83" s="249"/>
      <c r="H83" s="249"/>
      <c r="I83" s="249"/>
      <c r="J83" s="249"/>
      <c r="K83" s="249"/>
      <c r="L83" s="217"/>
      <c r="M83" s="217"/>
      <c r="N83" s="217"/>
      <c r="O83" s="217"/>
      <c r="P83" s="217"/>
      <c r="Q83" s="217"/>
      <c r="R83" s="217"/>
      <c r="S83" s="217"/>
      <c r="T83" s="217"/>
    </row>
    <row r="84" spans="1:20" ht="18.75">
      <c r="A84" s="184">
        <v>0.02</v>
      </c>
      <c r="B84" s="196">
        <v>0.35</v>
      </c>
      <c r="C84" s="197">
        <v>0.85</v>
      </c>
      <c r="D84" s="217"/>
      <c r="E84" s="217"/>
      <c r="F84" s="249"/>
      <c r="G84" s="249"/>
      <c r="H84" s="249"/>
      <c r="I84" s="249"/>
      <c r="J84" s="249"/>
      <c r="K84" s="249"/>
      <c r="L84" s="217"/>
      <c r="M84" s="217"/>
      <c r="N84" s="217"/>
      <c r="O84" s="217"/>
      <c r="P84" s="217"/>
      <c r="Q84" s="217"/>
      <c r="R84" s="217"/>
      <c r="S84" s="217"/>
      <c r="T84" s="217"/>
    </row>
    <row r="85" spans="1:20" ht="18.75">
      <c r="A85" s="184">
        <v>0.03</v>
      </c>
      <c r="B85" s="196">
        <v>0.53</v>
      </c>
      <c r="C85" s="197">
        <v>1.29</v>
      </c>
      <c r="D85" s="217"/>
      <c r="E85" s="217"/>
      <c r="F85" s="249"/>
      <c r="G85" s="249"/>
      <c r="H85" s="249"/>
      <c r="I85" s="249"/>
      <c r="J85" s="249"/>
      <c r="K85" s="249"/>
      <c r="L85" s="217"/>
      <c r="M85" s="217"/>
      <c r="N85" s="217"/>
      <c r="O85" s="217"/>
      <c r="P85" s="217"/>
      <c r="Q85" s="217"/>
      <c r="R85" s="217"/>
      <c r="S85" s="217"/>
      <c r="T85" s="217"/>
    </row>
    <row r="86" spans="1:20" ht="18.75">
      <c r="A86" s="184">
        <v>0.04</v>
      </c>
      <c r="B86" s="196">
        <v>0.72</v>
      </c>
      <c r="C86" s="197">
        <v>1.74</v>
      </c>
      <c r="D86" s="217"/>
      <c r="E86" s="217"/>
      <c r="F86" s="249"/>
      <c r="G86" s="249"/>
      <c r="H86" s="249"/>
      <c r="I86" s="249"/>
      <c r="J86" s="249"/>
      <c r="K86" s="249"/>
      <c r="L86" s="217"/>
      <c r="M86" s="217"/>
      <c r="N86" s="217"/>
      <c r="O86" s="217"/>
      <c r="P86" s="217"/>
      <c r="Q86" s="217"/>
      <c r="R86" s="217"/>
      <c r="S86" s="217"/>
      <c r="T86" s="217"/>
    </row>
    <row r="87" spans="1:20" ht="18.75">
      <c r="A87" s="184">
        <v>0.05</v>
      </c>
      <c r="B87" s="196">
        <v>0.91</v>
      </c>
      <c r="C87" s="197">
        <v>2.2000000000000002</v>
      </c>
      <c r="D87" s="217"/>
      <c r="E87" s="217"/>
      <c r="F87" s="249"/>
      <c r="G87" s="249"/>
      <c r="H87" s="249"/>
      <c r="I87" s="249"/>
      <c r="J87" s="249"/>
      <c r="K87" s="249"/>
      <c r="L87" s="217"/>
      <c r="M87" s="217"/>
      <c r="N87" s="217"/>
      <c r="O87" s="217"/>
      <c r="P87" s="217"/>
      <c r="Q87" s="217"/>
      <c r="R87" s="217"/>
      <c r="S87" s="217"/>
      <c r="T87" s="217"/>
    </row>
    <row r="88" spans="1:20" ht="18.75">
      <c r="A88" s="184">
        <v>0.06</v>
      </c>
      <c r="B88" s="196">
        <v>1.1000000000000001</v>
      </c>
      <c r="C88" s="197">
        <v>2.67</v>
      </c>
      <c r="D88" s="217"/>
      <c r="E88" s="217"/>
      <c r="F88" s="249"/>
      <c r="G88" s="249"/>
      <c r="H88" s="249"/>
      <c r="I88" s="249"/>
      <c r="J88" s="249"/>
      <c r="K88" s="249"/>
      <c r="L88" s="217"/>
      <c r="M88" s="217"/>
      <c r="N88" s="217"/>
      <c r="O88" s="217"/>
      <c r="P88" s="217"/>
      <c r="Q88" s="217"/>
      <c r="R88" s="217"/>
      <c r="S88" s="217"/>
      <c r="T88" s="217"/>
    </row>
    <row r="89" spans="1:20" ht="18.75">
      <c r="A89" s="184">
        <v>7.0000000000000007E-2</v>
      </c>
      <c r="B89" s="196">
        <v>1.3</v>
      </c>
      <c r="C89" s="197">
        <v>3.15</v>
      </c>
      <c r="D89" s="217"/>
      <c r="E89" s="217"/>
      <c r="F89" s="249"/>
      <c r="G89" s="249"/>
      <c r="H89" s="249"/>
      <c r="I89" s="249"/>
      <c r="J89" s="249"/>
      <c r="K89" s="249"/>
      <c r="L89" s="217"/>
      <c r="M89" s="217"/>
      <c r="N89" s="217"/>
      <c r="O89" s="217"/>
      <c r="P89" s="217"/>
      <c r="Q89" s="217"/>
      <c r="R89" s="217"/>
      <c r="S89" s="217"/>
      <c r="T89" s="217"/>
    </row>
    <row r="90" spans="1:20" ht="18.75">
      <c r="A90" s="184">
        <v>0.08</v>
      </c>
      <c r="B90" s="196">
        <v>1.5</v>
      </c>
      <c r="C90" s="197">
        <v>3.63</v>
      </c>
      <c r="D90" s="217"/>
      <c r="E90" s="217"/>
      <c r="F90" s="249"/>
      <c r="G90" s="249"/>
      <c r="H90" s="249"/>
      <c r="I90" s="249"/>
      <c r="J90" s="249"/>
      <c r="K90" s="249"/>
      <c r="L90" s="217"/>
      <c r="M90" s="217"/>
      <c r="N90" s="217"/>
      <c r="O90" s="217"/>
      <c r="P90" s="217"/>
      <c r="Q90" s="217"/>
      <c r="R90" s="217"/>
      <c r="S90" s="217"/>
      <c r="T90" s="217"/>
    </row>
    <row r="91" spans="1:20" ht="18.75">
      <c r="A91" s="184">
        <v>0.09</v>
      </c>
      <c r="B91" s="196">
        <v>1.71</v>
      </c>
      <c r="C91" s="197">
        <v>4.13</v>
      </c>
      <c r="D91" s="217"/>
      <c r="E91" s="217"/>
      <c r="F91" s="249"/>
      <c r="G91" s="249"/>
      <c r="H91" s="249"/>
      <c r="I91" s="249"/>
      <c r="J91" s="249"/>
      <c r="K91" s="249"/>
      <c r="L91" s="217"/>
      <c r="M91" s="217"/>
      <c r="N91" s="217"/>
      <c r="O91" s="217"/>
      <c r="P91" s="217"/>
      <c r="Q91" s="217"/>
      <c r="R91" s="217"/>
      <c r="S91" s="217"/>
      <c r="T91" s="217"/>
    </row>
    <row r="92" spans="1:20" ht="18.75">
      <c r="A92" s="217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</row>
    <row r="93" spans="1:20" ht="18.75">
      <c r="A93" s="217"/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</row>
    <row r="94" spans="1:20" ht="18.75">
      <c r="A94" s="177" t="s">
        <v>1104</v>
      </c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</row>
    <row r="95" spans="1:20" ht="18.75">
      <c r="A95" s="217"/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</row>
    <row r="96" spans="1:20" ht="18.75">
      <c r="A96" s="217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</row>
    <row r="97" spans="1:20" ht="18.75">
      <c r="A97" s="217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</row>
    <row r="98" spans="1:20" ht="18.75">
      <c r="A98" s="217"/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</row>
    <row r="99" spans="1:20" ht="18.75">
      <c r="A99" s="217"/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</row>
    <row r="100" spans="1:20" ht="18.75">
      <c r="A100" s="217"/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</row>
    <row r="101" spans="1:20" ht="18.75">
      <c r="A101" s="217"/>
      <c r="B101" s="217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</row>
    <row r="102" spans="1:20" ht="18.75">
      <c r="A102" s="217"/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</row>
    <row r="103" spans="1:20" ht="18.75">
      <c r="A103" s="217"/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</row>
    <row r="104" spans="1:20" ht="18.75">
      <c r="A104" s="217"/>
      <c r="B104" s="217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</row>
    <row r="105" spans="1:20" ht="18.75">
      <c r="A105" s="217"/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</row>
    <row r="106" spans="1:20" ht="18.75">
      <c r="A106" s="217"/>
      <c r="B106" s="217"/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</row>
    <row r="107" spans="1:20" ht="18.75">
      <c r="A107" s="217"/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</row>
    <row r="108" spans="1:20" ht="18.75">
      <c r="A108" s="217"/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</row>
    <row r="109" spans="1:20" ht="18.75">
      <c r="A109" s="217"/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</row>
    <row r="110" spans="1:20" ht="18.75">
      <c r="A110" s="217"/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</row>
    <row r="111" spans="1:20" ht="18.75">
      <c r="A111" s="217"/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</row>
    <row r="112" spans="1:20" ht="18.75">
      <c r="A112" s="217"/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</row>
    <row r="113" spans="1:20" ht="18.75">
      <c r="A113" s="217"/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</row>
    <row r="114" spans="1:20" ht="18.75">
      <c r="A114" s="217"/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</row>
    <row r="115" spans="1:20" ht="18.75">
      <c r="A115" s="217"/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</row>
  </sheetData>
  <mergeCells count="3">
    <mergeCell ref="K27:Q39"/>
    <mergeCell ref="F57:K69"/>
    <mergeCell ref="F79:K91"/>
  </mergeCells>
  <hyperlinks>
    <hyperlink ref="E10" r:id="rId1" xr:uid="{7022F705-1059-4527-A2BC-AE20680F4E42}"/>
    <hyperlink ref="A13" r:id="rId2" xr:uid="{56FF4D4C-BEC1-466C-A4EC-2AAF278E249E}"/>
    <hyperlink ref="A20" r:id="rId3" xr:uid="{2DA12B6E-10E9-4F10-B214-D44AB9119009}"/>
    <hyperlink ref="D33" r:id="rId4" xr:uid="{C774CAF1-44A6-4042-848A-0F2CA89C3838}"/>
    <hyperlink ref="A50" r:id="rId5" xr:uid="{B16A1C8B-2AB7-4E26-A1B2-B9DB790ADDD8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2CA68-5880-4009-BCB8-FE5AF7385D28}">
  <dimension ref="A1:H20"/>
  <sheetViews>
    <sheetView workbookViewId="0">
      <selection activeCell="B23" sqref="B23"/>
    </sheetView>
  </sheetViews>
  <sheetFormatPr defaultRowHeight="15"/>
  <cols>
    <col min="1" max="1" width="12.5703125" bestFit="1" customWidth="1"/>
    <col min="2" max="2" width="32.140625" customWidth="1"/>
    <col min="3" max="3" width="20.140625" bestFit="1" customWidth="1"/>
    <col min="4" max="4" width="21.5703125" bestFit="1" customWidth="1"/>
    <col min="5" max="5" width="19.5703125" bestFit="1" customWidth="1"/>
    <col min="6" max="6" width="47" customWidth="1"/>
    <col min="7" max="7" width="14.85546875" customWidth="1"/>
  </cols>
  <sheetData>
    <row r="1" spans="1:8">
      <c r="B1" s="69" t="s">
        <v>1105</v>
      </c>
      <c r="C1" t="s">
        <v>1106</v>
      </c>
      <c r="D1" t="s">
        <v>1107</v>
      </c>
      <c r="E1" t="s">
        <v>1108</v>
      </c>
      <c r="F1" t="s">
        <v>1109</v>
      </c>
      <c r="G1" t="s">
        <v>1110</v>
      </c>
      <c r="H1" t="s">
        <v>1111</v>
      </c>
    </row>
    <row r="2" spans="1:8">
      <c r="A2" t="s">
        <v>1112</v>
      </c>
      <c r="B2" t="s">
        <v>1113</v>
      </c>
      <c r="C2" t="s">
        <v>1114</v>
      </c>
      <c r="D2" t="s">
        <v>1115</v>
      </c>
      <c r="E2" s="44" t="s">
        <v>1116</v>
      </c>
      <c r="F2" s="70" t="s">
        <v>1117</v>
      </c>
      <c r="G2">
        <v>0.8</v>
      </c>
      <c r="H2">
        <v>0.5</v>
      </c>
    </row>
    <row r="3" spans="1:8">
      <c r="B3" t="s">
        <v>1118</v>
      </c>
      <c r="C3" t="s">
        <v>1119</v>
      </c>
      <c r="D3" t="s">
        <v>1120</v>
      </c>
      <c r="E3" t="s">
        <v>1121</v>
      </c>
      <c r="F3" t="s">
        <v>1122</v>
      </c>
      <c r="G3">
        <v>1.75</v>
      </c>
      <c r="H3">
        <v>1.2</v>
      </c>
    </row>
    <row r="4" spans="1:8">
      <c r="B4" t="s">
        <v>1123</v>
      </c>
      <c r="C4" t="s">
        <v>1124</v>
      </c>
      <c r="D4" t="s">
        <v>1125</v>
      </c>
      <c r="E4" t="s">
        <v>1124</v>
      </c>
      <c r="F4" t="s">
        <v>1126</v>
      </c>
      <c r="G4">
        <v>0.7</v>
      </c>
      <c r="H4">
        <v>0.7</v>
      </c>
    </row>
    <row r="5" spans="1:8">
      <c r="B5" t="s">
        <v>1127</v>
      </c>
      <c r="C5" t="s">
        <v>936</v>
      </c>
      <c r="D5" t="s">
        <v>1128</v>
      </c>
      <c r="E5" t="s">
        <v>1129</v>
      </c>
      <c r="F5" t="s">
        <v>1130</v>
      </c>
      <c r="G5">
        <v>2.5</v>
      </c>
      <c r="H5">
        <v>2.5</v>
      </c>
    </row>
    <row r="6" spans="1:8">
      <c r="B6" t="s">
        <v>1131</v>
      </c>
      <c r="C6" t="s">
        <v>1132</v>
      </c>
      <c r="F6" t="s">
        <v>1133</v>
      </c>
    </row>
    <row r="7" spans="1:8">
      <c r="A7" t="s">
        <v>1134</v>
      </c>
      <c r="E7">
        <v>2</v>
      </c>
    </row>
    <row r="8" spans="1:8">
      <c r="E8">
        <f>E7*G2/G3</f>
        <v>0.91428571428571437</v>
      </c>
    </row>
    <row r="9" spans="1:8" ht="45">
      <c r="C9" t="s">
        <v>1135</v>
      </c>
      <c r="D9" s="73" t="s">
        <v>1136</v>
      </c>
      <c r="E9" t="s">
        <v>1137</v>
      </c>
    </row>
    <row r="10" spans="1:8">
      <c r="B10" t="s">
        <v>1138</v>
      </c>
    </row>
    <row r="11" spans="1:8">
      <c r="B11" t="s">
        <v>1139</v>
      </c>
    </row>
    <row r="12" spans="1:8">
      <c r="B12" t="s">
        <v>1140</v>
      </c>
    </row>
    <row r="16" spans="1:8">
      <c r="B16" t="s">
        <v>1141</v>
      </c>
    </row>
    <row r="17" spans="2:2">
      <c r="B17" t="s">
        <v>1142</v>
      </c>
    </row>
    <row r="18" spans="2:2">
      <c r="B18" t="s">
        <v>1143</v>
      </c>
    </row>
    <row r="19" spans="2:2">
      <c r="B19" t="s">
        <v>1144</v>
      </c>
    </row>
    <row r="20" spans="2:2">
      <c r="B20" s="69" t="s">
        <v>1145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C9A68-2D72-4E37-BAB7-5DEB13BB90AC}">
  <dimension ref="A1"/>
  <sheetViews>
    <sheetView workbookViewId="0">
      <selection activeCell="A2" sqref="A2"/>
    </sheetView>
  </sheetViews>
  <sheetFormatPr defaultRowHeight="15"/>
  <sheetData>
    <row r="1" spans="1:1">
      <c r="A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AD78D-9DF6-4503-8A67-4D2F45506416}">
  <sheetPr filterMode="1"/>
  <dimension ref="A1:GP174"/>
  <sheetViews>
    <sheetView topLeftCell="H1" workbookViewId="0">
      <selection activeCell="GO10" sqref="GO10:GO13"/>
    </sheetView>
  </sheetViews>
  <sheetFormatPr defaultRowHeight="15"/>
  <cols>
    <col min="1" max="1" width="25.7109375" hidden="1" customWidth="1"/>
    <col min="2" max="2" width="35.140625" hidden="1" customWidth="1"/>
    <col min="3" max="3" width="41" hidden="1" customWidth="1"/>
    <col min="4" max="4" width="14.28515625" hidden="1" customWidth="1"/>
    <col min="5" max="5" width="22" hidden="1" customWidth="1"/>
    <col min="6" max="6" width="65.28515625" hidden="1" customWidth="1"/>
    <col min="7" max="7" width="12.85546875" hidden="1" customWidth="1"/>
    <col min="8" max="8" width="70.28515625" bestFit="1" customWidth="1"/>
    <col min="9" max="9" width="11.42578125" bestFit="1" customWidth="1"/>
    <col min="10" max="10" width="11" bestFit="1" customWidth="1"/>
    <col min="11" max="12" width="11.42578125" bestFit="1" customWidth="1"/>
    <col min="13" max="14" width="11.42578125" hidden="1" customWidth="1"/>
    <col min="15" max="15" width="21.140625" hidden="1" customWidth="1"/>
    <col min="16" max="30" width="11.42578125" hidden="1" customWidth="1"/>
    <col min="31" max="31" width="11.85546875" hidden="1" customWidth="1"/>
    <col min="32" max="32" width="22.7109375" hidden="1" customWidth="1"/>
    <col min="33" max="36" width="11.42578125" hidden="1" customWidth="1"/>
    <col min="37" max="37" width="27.140625" hidden="1" customWidth="1"/>
    <col min="38" max="41" width="11.42578125" hidden="1" customWidth="1"/>
    <col min="42" max="42" width="27.85546875" hidden="1" customWidth="1"/>
    <col min="43" max="50" width="11.42578125" hidden="1" customWidth="1"/>
    <col min="51" max="51" width="15.5703125" hidden="1" customWidth="1"/>
    <col min="52" max="55" width="11.42578125" hidden="1" customWidth="1"/>
    <col min="56" max="56" width="13.5703125" hidden="1" customWidth="1"/>
    <col min="57" max="59" width="11.42578125" hidden="1" customWidth="1"/>
    <col min="60" max="60" width="22" hidden="1" customWidth="1"/>
    <col min="61" max="63" width="11.42578125" hidden="1" customWidth="1"/>
    <col min="64" max="64" width="19.7109375" hidden="1" customWidth="1"/>
    <col min="65" max="67" width="11.42578125" hidden="1" customWidth="1"/>
    <col min="68" max="68" width="13.7109375" hidden="1" customWidth="1"/>
    <col min="69" max="69" width="11.42578125" hidden="1" customWidth="1"/>
    <col min="70" max="70" width="24.7109375" hidden="1" customWidth="1"/>
    <col min="71" max="73" width="11.42578125" hidden="1" customWidth="1"/>
    <col min="74" max="74" width="20.42578125" hidden="1" customWidth="1"/>
    <col min="75" max="78" width="11.42578125" hidden="1" customWidth="1"/>
    <col min="79" max="79" width="22" hidden="1" customWidth="1"/>
    <col min="80" max="80" width="11.42578125" hidden="1" customWidth="1"/>
    <col min="81" max="82" width="11.7109375" hidden="1" customWidth="1"/>
    <col min="83" max="83" width="11.42578125" hidden="1" customWidth="1"/>
    <col min="84" max="84" width="11.7109375" hidden="1" customWidth="1"/>
    <col min="85" max="85" width="27.85546875" hidden="1" customWidth="1"/>
    <col min="86" max="91" width="11.42578125" hidden="1" customWidth="1"/>
    <col min="92" max="92" width="46.85546875" hidden="1" customWidth="1"/>
    <col min="93" max="93" width="11.42578125" hidden="1" customWidth="1"/>
    <col min="94" max="95" width="11.7109375" hidden="1" customWidth="1"/>
    <col min="96" max="96" width="11.42578125" hidden="1" customWidth="1"/>
    <col min="97" max="98" width="11.7109375" hidden="1" customWidth="1"/>
    <col min="99" max="99" width="23.42578125" hidden="1" customWidth="1"/>
    <col min="100" max="108" width="11.42578125" hidden="1" customWidth="1"/>
    <col min="109" max="109" width="10.7109375" hidden="1" customWidth="1"/>
    <col min="110" max="112" width="11.42578125" hidden="1" customWidth="1"/>
    <col min="113" max="114" width="11.7109375" hidden="1" customWidth="1"/>
    <col min="115" max="115" width="19.28515625" hidden="1" customWidth="1"/>
    <col min="116" max="122" width="11.42578125" hidden="1" customWidth="1"/>
    <col min="123" max="123" width="25" hidden="1" customWidth="1"/>
    <col min="124" max="131" width="11.42578125" hidden="1" customWidth="1"/>
    <col min="132" max="132" width="44.140625" hidden="1" customWidth="1"/>
    <col min="133" max="135" width="11.42578125" hidden="1" customWidth="1"/>
    <col min="136" max="136" width="11.7109375" hidden="1" customWidth="1"/>
    <col min="137" max="138" width="11.42578125" hidden="1" customWidth="1"/>
    <col min="139" max="139" width="11.7109375" hidden="1" customWidth="1"/>
    <col min="140" max="140" width="17" hidden="1" customWidth="1"/>
    <col min="141" max="141" width="36" hidden="1" customWidth="1"/>
    <col min="142" max="144" width="11.42578125" hidden="1" customWidth="1"/>
    <col min="145" max="145" width="11.7109375" hidden="1" customWidth="1"/>
    <col min="146" max="146" width="22.7109375" hidden="1" customWidth="1"/>
    <col min="147" max="148" width="13.7109375" hidden="1" customWidth="1"/>
    <col min="149" max="159" width="11.42578125" hidden="1" customWidth="1"/>
    <col min="160" max="160" width="9.28515625" hidden="1" customWidth="1"/>
    <col min="161" max="161" width="14.7109375" hidden="1" customWidth="1"/>
    <col min="162" max="162" width="12.42578125" hidden="1" customWidth="1"/>
    <col min="163" max="171" width="0" hidden="1" customWidth="1"/>
    <col min="172" max="172" width="12" hidden="1" customWidth="1"/>
    <col min="173" max="173" width="12.42578125" bestFit="1" customWidth="1"/>
    <col min="174" max="193" width="0" hidden="1" customWidth="1"/>
    <col min="195" max="195" width="11.85546875" bestFit="1" customWidth="1"/>
    <col min="196" max="196" width="12.7109375" bestFit="1" customWidth="1"/>
  </cols>
  <sheetData>
    <row r="1" spans="1:198">
      <c r="A1" t="s">
        <v>73</v>
      </c>
      <c r="B1">
        <v>2022</v>
      </c>
      <c r="H1" s="69" t="s">
        <v>74</v>
      </c>
      <c r="CA1">
        <v>5</v>
      </c>
      <c r="CB1">
        <v>6</v>
      </c>
      <c r="CC1">
        <v>3</v>
      </c>
      <c r="CD1">
        <v>4</v>
      </c>
      <c r="CG1">
        <v>9</v>
      </c>
      <c r="CH1">
        <v>10</v>
      </c>
      <c r="CI1">
        <v>7</v>
      </c>
      <c r="CJ1">
        <v>8</v>
      </c>
      <c r="CL1">
        <v>11</v>
      </c>
      <c r="CN1">
        <v>14</v>
      </c>
      <c r="CO1">
        <v>15</v>
      </c>
      <c r="CP1">
        <v>12</v>
      </c>
      <c r="CQ1">
        <v>13</v>
      </c>
      <c r="CU1">
        <v>20</v>
      </c>
      <c r="CV1">
        <v>21</v>
      </c>
      <c r="CX1">
        <v>22</v>
      </c>
      <c r="CY1">
        <v>23</v>
      </c>
      <c r="CZ1">
        <v>24</v>
      </c>
      <c r="DB1">
        <v>25</v>
      </c>
      <c r="DC1">
        <v>26</v>
      </c>
      <c r="DE1">
        <v>27</v>
      </c>
      <c r="DF1">
        <v>28</v>
      </c>
      <c r="DH1">
        <v>29</v>
      </c>
      <c r="DK1">
        <v>30</v>
      </c>
      <c r="DL1">
        <v>31</v>
      </c>
      <c r="DM1">
        <v>32</v>
      </c>
      <c r="DN1">
        <v>33</v>
      </c>
      <c r="DO1">
        <v>34</v>
      </c>
      <c r="DP1">
        <v>35</v>
      </c>
      <c r="DQ1">
        <v>36</v>
      </c>
      <c r="DS1">
        <v>37</v>
      </c>
      <c r="DT1">
        <v>38</v>
      </c>
      <c r="DU1">
        <v>39</v>
      </c>
      <c r="DV1">
        <v>40</v>
      </c>
      <c r="DW1">
        <v>41</v>
      </c>
      <c r="DX1">
        <v>42</v>
      </c>
      <c r="DY1">
        <v>43</v>
      </c>
      <c r="DZ1">
        <v>44</v>
      </c>
      <c r="EB1">
        <v>45</v>
      </c>
      <c r="EC1">
        <v>47</v>
      </c>
      <c r="EF1">
        <v>49</v>
      </c>
      <c r="EG1">
        <v>50</v>
      </c>
      <c r="EH1">
        <v>51</v>
      </c>
      <c r="EJ1">
        <v>52</v>
      </c>
      <c r="EK1">
        <v>53</v>
      </c>
      <c r="EL1">
        <v>55</v>
      </c>
      <c r="EM1">
        <v>57</v>
      </c>
      <c r="EP1">
        <v>59</v>
      </c>
      <c r="EQ1">
        <v>60</v>
      </c>
      <c r="ES1">
        <v>62</v>
      </c>
      <c r="ET1">
        <v>63</v>
      </c>
      <c r="EV1">
        <v>64</v>
      </c>
      <c r="EW1">
        <v>65</v>
      </c>
      <c r="EX1">
        <v>66</v>
      </c>
      <c r="EZ1">
        <v>68</v>
      </c>
      <c r="FA1">
        <v>69</v>
      </c>
      <c r="FB1">
        <v>70</v>
      </c>
      <c r="FD1">
        <v>72</v>
      </c>
      <c r="FG1">
        <v>75</v>
      </c>
      <c r="FI1">
        <v>75</v>
      </c>
      <c r="FK1">
        <v>75</v>
      </c>
      <c r="FN1">
        <v>73</v>
      </c>
    </row>
    <row r="2" spans="1:198">
      <c r="H2" t="s">
        <v>75</v>
      </c>
      <c r="L2" t="s">
        <v>76</v>
      </c>
      <c r="O2" t="s">
        <v>77</v>
      </c>
      <c r="AF2" t="s">
        <v>78</v>
      </c>
      <c r="AK2" t="s">
        <v>79</v>
      </c>
      <c r="AP2" t="s">
        <v>80</v>
      </c>
      <c r="AT2" t="s">
        <v>81</v>
      </c>
      <c r="AY2" t="s">
        <v>82</v>
      </c>
      <c r="BD2" t="s">
        <v>83</v>
      </c>
      <c r="BH2" t="s">
        <v>84</v>
      </c>
      <c r="BL2" t="s">
        <v>85</v>
      </c>
      <c r="BP2" t="s">
        <v>86</v>
      </c>
      <c r="BR2" t="s">
        <v>87</v>
      </c>
      <c r="BV2" t="s">
        <v>88</v>
      </c>
      <c r="BZ2" t="s">
        <v>89</v>
      </c>
      <c r="CA2" t="s">
        <v>90</v>
      </c>
      <c r="CG2" t="s">
        <v>91</v>
      </c>
      <c r="CN2" t="s">
        <v>92</v>
      </c>
      <c r="CT2" t="s">
        <v>93</v>
      </c>
      <c r="CU2" t="s">
        <v>94</v>
      </c>
      <c r="DJ2" t="s">
        <v>95</v>
      </c>
      <c r="DK2" t="s">
        <v>96</v>
      </c>
      <c r="DS2" t="s">
        <v>97</v>
      </c>
      <c r="EB2" t="s">
        <v>98</v>
      </c>
      <c r="EE2" t="s">
        <v>99</v>
      </c>
      <c r="EF2" t="s">
        <v>100</v>
      </c>
      <c r="EJ2" t="s">
        <v>101</v>
      </c>
      <c r="EK2" t="s">
        <v>102</v>
      </c>
      <c r="EO2" t="s">
        <v>99</v>
      </c>
      <c r="EP2" t="s">
        <v>103</v>
      </c>
      <c r="FE2" t="s">
        <v>99</v>
      </c>
      <c r="FF2" t="s">
        <v>95</v>
      </c>
      <c r="FG2" t="s">
        <v>104</v>
      </c>
      <c r="FN2" t="s">
        <v>105</v>
      </c>
      <c r="FO2" t="s">
        <v>99</v>
      </c>
      <c r="FP2" t="s">
        <v>95</v>
      </c>
      <c r="FQ2" t="s">
        <v>106</v>
      </c>
      <c r="FR2" t="s">
        <v>107</v>
      </c>
      <c r="GL2" t="s">
        <v>108</v>
      </c>
    </row>
    <row r="3" spans="1:198" s="73" customFormat="1" ht="135">
      <c r="A3" s="73" t="s">
        <v>109</v>
      </c>
      <c r="B3" s="73" t="s">
        <v>110</v>
      </c>
      <c r="C3" s="73" t="s">
        <v>111</v>
      </c>
      <c r="D3" s="73" t="s">
        <v>112</v>
      </c>
      <c r="E3" s="73" t="s">
        <v>113</v>
      </c>
      <c r="F3" s="73" t="s">
        <v>114</v>
      </c>
      <c r="G3" s="73" t="s">
        <v>115</v>
      </c>
      <c r="H3" s="73" t="s">
        <v>116</v>
      </c>
      <c r="I3" s="73" t="s">
        <v>117</v>
      </c>
      <c r="J3" s="73" t="s">
        <v>118</v>
      </c>
      <c r="K3" s="73" t="s">
        <v>119</v>
      </c>
      <c r="L3" s="73" t="s">
        <v>120</v>
      </c>
      <c r="M3" s="73" t="s">
        <v>121</v>
      </c>
      <c r="N3" s="73" t="s">
        <v>122</v>
      </c>
      <c r="O3" s="73" t="s">
        <v>123</v>
      </c>
      <c r="P3" s="73" t="s">
        <v>124</v>
      </c>
      <c r="Q3" s="73" t="s">
        <v>125</v>
      </c>
      <c r="R3" s="73" t="s">
        <v>126</v>
      </c>
      <c r="S3" s="73" t="s">
        <v>127</v>
      </c>
      <c r="T3" s="73" t="s">
        <v>128</v>
      </c>
      <c r="U3" s="73" t="s">
        <v>129</v>
      </c>
      <c r="V3" s="73" t="s">
        <v>130</v>
      </c>
      <c r="W3" s="73" t="s">
        <v>131</v>
      </c>
      <c r="X3" s="73" t="s">
        <v>132</v>
      </c>
      <c r="Y3" s="73" t="s">
        <v>133</v>
      </c>
      <c r="Z3" s="73" t="s">
        <v>134</v>
      </c>
      <c r="AA3" s="73" t="s">
        <v>135</v>
      </c>
      <c r="AB3" s="73" t="s">
        <v>136</v>
      </c>
      <c r="AC3" s="73" t="s">
        <v>137</v>
      </c>
      <c r="AD3" s="73" t="s">
        <v>138</v>
      </c>
      <c r="AE3" s="73" t="s">
        <v>139</v>
      </c>
      <c r="AF3" s="73" t="s">
        <v>140</v>
      </c>
      <c r="AG3" s="73" t="s">
        <v>141</v>
      </c>
      <c r="AH3" s="73" t="s">
        <v>142</v>
      </c>
      <c r="AI3" s="73" t="s">
        <v>143</v>
      </c>
      <c r="AJ3" s="73" t="s">
        <v>144</v>
      </c>
      <c r="AK3" s="73" t="s">
        <v>145</v>
      </c>
      <c r="AL3" s="73" t="s">
        <v>146</v>
      </c>
      <c r="AM3" s="73" t="s">
        <v>147</v>
      </c>
      <c r="AN3" s="73" t="s">
        <v>148</v>
      </c>
      <c r="AO3" s="73" t="s">
        <v>149</v>
      </c>
      <c r="AP3" s="73" t="s">
        <v>150</v>
      </c>
      <c r="AQ3" s="73" t="s">
        <v>151</v>
      </c>
      <c r="AR3" s="73" t="s">
        <v>152</v>
      </c>
      <c r="AS3" s="73" t="s">
        <v>153</v>
      </c>
      <c r="AT3" s="73" t="s">
        <v>154</v>
      </c>
      <c r="AU3" s="73" t="s">
        <v>155</v>
      </c>
      <c r="AV3" s="73" t="s">
        <v>156</v>
      </c>
      <c r="AW3" s="73" t="s">
        <v>157</v>
      </c>
      <c r="AX3" s="73" t="s">
        <v>158</v>
      </c>
      <c r="AY3" s="73" t="s">
        <v>159</v>
      </c>
      <c r="AZ3" s="73" t="s">
        <v>160</v>
      </c>
      <c r="BA3" s="73" t="s">
        <v>161</v>
      </c>
      <c r="BB3" s="73" t="s">
        <v>162</v>
      </c>
      <c r="BC3" s="73" t="s">
        <v>163</v>
      </c>
      <c r="BD3" s="73" t="s">
        <v>164</v>
      </c>
      <c r="BE3" s="73" t="s">
        <v>165</v>
      </c>
      <c r="BF3" s="73" t="s">
        <v>166</v>
      </c>
      <c r="BG3" s="73" t="s">
        <v>167</v>
      </c>
      <c r="BH3" s="73" t="s">
        <v>168</v>
      </c>
      <c r="BI3" s="73" t="s">
        <v>169</v>
      </c>
      <c r="BJ3" s="73" t="s">
        <v>170</v>
      </c>
      <c r="BK3" s="73" t="s">
        <v>171</v>
      </c>
      <c r="BL3" s="73" t="s">
        <v>172</v>
      </c>
      <c r="BM3" s="73" t="s">
        <v>173</v>
      </c>
      <c r="BN3" s="73" t="s">
        <v>174</v>
      </c>
      <c r="BO3" s="73" t="s">
        <v>175</v>
      </c>
      <c r="BP3" s="73" t="s">
        <v>176</v>
      </c>
      <c r="BQ3" s="73" t="s">
        <v>177</v>
      </c>
      <c r="BR3" s="73" t="s">
        <v>178</v>
      </c>
      <c r="BS3" s="73" t="s">
        <v>179</v>
      </c>
      <c r="BT3" s="73" t="s">
        <v>180</v>
      </c>
      <c r="BU3" s="73" t="s">
        <v>181</v>
      </c>
      <c r="BV3" s="73" t="s">
        <v>182</v>
      </c>
      <c r="BW3" s="73" t="s">
        <v>183</v>
      </c>
      <c r="BX3" s="73" t="s">
        <v>184</v>
      </c>
      <c r="BY3" s="73" t="s">
        <v>185</v>
      </c>
      <c r="BZ3" s="73" t="s">
        <v>186</v>
      </c>
      <c r="CA3" s="73" t="s">
        <v>187</v>
      </c>
      <c r="CB3" s="73" t="s">
        <v>188</v>
      </c>
      <c r="CC3" s="73" t="s">
        <v>189</v>
      </c>
      <c r="CD3" s="73" t="s">
        <v>190</v>
      </c>
      <c r="CE3" s="73" t="s">
        <v>191</v>
      </c>
      <c r="CF3" s="73" t="s">
        <v>192</v>
      </c>
      <c r="CG3" s="73" t="s">
        <v>193</v>
      </c>
      <c r="CH3" s="73" t="s">
        <v>194</v>
      </c>
      <c r="CI3" s="73" t="s">
        <v>195</v>
      </c>
      <c r="CJ3" s="73" t="s">
        <v>196</v>
      </c>
      <c r="CK3" s="73" t="s">
        <v>197</v>
      </c>
      <c r="CL3" s="73" t="s">
        <v>198</v>
      </c>
      <c r="CM3" s="73" t="s">
        <v>199</v>
      </c>
      <c r="CN3" s="73" t="s">
        <v>200</v>
      </c>
      <c r="CO3" s="73" t="s">
        <v>201</v>
      </c>
      <c r="CP3" s="73" t="s">
        <v>202</v>
      </c>
      <c r="CQ3" s="73" t="s">
        <v>203</v>
      </c>
      <c r="CR3" s="73" t="s">
        <v>204</v>
      </c>
      <c r="CS3" s="73" t="s">
        <v>205</v>
      </c>
      <c r="CT3" s="73" t="s">
        <v>206</v>
      </c>
      <c r="CU3" s="73" t="s">
        <v>207</v>
      </c>
      <c r="CV3" s="73" t="s">
        <v>208</v>
      </c>
      <c r="CW3" s="73" t="s">
        <v>209</v>
      </c>
      <c r="CX3" s="73" t="s">
        <v>210</v>
      </c>
      <c r="CY3" s="73" t="s">
        <v>211</v>
      </c>
      <c r="CZ3" s="73" t="s">
        <v>212</v>
      </c>
      <c r="DA3" s="73" t="s">
        <v>213</v>
      </c>
      <c r="DB3" s="73" t="s">
        <v>214</v>
      </c>
      <c r="DC3" s="73" t="s">
        <v>215</v>
      </c>
      <c r="DD3" s="73" t="s">
        <v>216</v>
      </c>
      <c r="DE3" s="73" t="s">
        <v>217</v>
      </c>
      <c r="DF3" s="73" t="s">
        <v>218</v>
      </c>
      <c r="DG3" s="73" t="s">
        <v>219</v>
      </c>
      <c r="DH3" s="73" t="s">
        <v>220</v>
      </c>
      <c r="DI3" s="73" t="s">
        <v>221</v>
      </c>
      <c r="DJ3" s="73" t="s">
        <v>222</v>
      </c>
      <c r="DK3" s="73" t="s">
        <v>223</v>
      </c>
      <c r="DL3" s="73" t="s">
        <v>224</v>
      </c>
      <c r="DM3" s="73" t="s">
        <v>225</v>
      </c>
      <c r="DN3" s="73" t="s">
        <v>226</v>
      </c>
      <c r="DO3" s="73" t="s">
        <v>227</v>
      </c>
      <c r="DP3" s="73" t="s">
        <v>228</v>
      </c>
      <c r="DQ3" s="73" t="s">
        <v>229</v>
      </c>
      <c r="DR3" s="73" t="s">
        <v>230</v>
      </c>
      <c r="DS3" s="73" t="s">
        <v>231</v>
      </c>
      <c r="DT3" s="73" t="s">
        <v>232</v>
      </c>
      <c r="DU3" s="73" t="s">
        <v>233</v>
      </c>
      <c r="DV3" s="73" t="s">
        <v>234</v>
      </c>
      <c r="DW3" s="73" t="s">
        <v>235</v>
      </c>
      <c r="DX3" s="73" t="s">
        <v>236</v>
      </c>
      <c r="DY3" s="73" t="s">
        <v>237</v>
      </c>
      <c r="DZ3" s="73" t="s">
        <v>238</v>
      </c>
      <c r="EA3" s="73" t="s">
        <v>239</v>
      </c>
      <c r="EB3" s="73" t="s">
        <v>240</v>
      </c>
      <c r="EC3" s="73" t="s">
        <v>241</v>
      </c>
      <c r="ED3" s="73" t="s">
        <v>242</v>
      </c>
      <c r="EE3" s="73" t="s">
        <v>243</v>
      </c>
      <c r="EF3" s="73" t="s">
        <v>244</v>
      </c>
      <c r="EG3" s="73" t="s">
        <v>245</v>
      </c>
      <c r="EH3" s="73" t="s">
        <v>246</v>
      </c>
      <c r="EI3" s="73" t="s">
        <v>247</v>
      </c>
      <c r="EJ3" s="73" t="s">
        <v>248</v>
      </c>
      <c r="EK3" s="73" t="s">
        <v>249</v>
      </c>
      <c r="EL3" s="73" t="s">
        <v>250</v>
      </c>
      <c r="EM3" s="73" t="s">
        <v>251</v>
      </c>
      <c r="EN3" s="73" t="s">
        <v>252</v>
      </c>
      <c r="EO3" s="73" t="s">
        <v>253</v>
      </c>
      <c r="EP3" s="73" t="s">
        <v>254</v>
      </c>
      <c r="EQ3" s="73" t="s">
        <v>255</v>
      </c>
      <c r="ER3" s="73" t="s">
        <v>256</v>
      </c>
      <c r="ES3" s="73" t="s">
        <v>257</v>
      </c>
      <c r="ET3" s="73" t="s">
        <v>258</v>
      </c>
      <c r="EU3" s="73" t="s">
        <v>259</v>
      </c>
      <c r="EV3" s="73" t="s">
        <v>260</v>
      </c>
      <c r="EW3" s="73" t="s">
        <v>261</v>
      </c>
      <c r="EX3" s="73" t="s">
        <v>262</v>
      </c>
      <c r="EY3" s="73" t="s">
        <v>263</v>
      </c>
      <c r="EZ3" s="73" t="s">
        <v>264</v>
      </c>
      <c r="FA3" s="73" t="s">
        <v>265</v>
      </c>
      <c r="FB3" s="73" t="s">
        <v>266</v>
      </c>
      <c r="FC3" s="73" t="s">
        <v>267</v>
      </c>
      <c r="FD3" s="73" t="s">
        <v>268</v>
      </c>
      <c r="FE3" s="73" t="s">
        <v>269</v>
      </c>
      <c r="FF3" s="73" t="s">
        <v>270</v>
      </c>
      <c r="FG3" s="73" t="s">
        <v>271</v>
      </c>
      <c r="FH3" s="73" t="s">
        <v>272</v>
      </c>
      <c r="FI3" s="73" t="s">
        <v>273</v>
      </c>
      <c r="FJ3" s="73" t="s">
        <v>274</v>
      </c>
      <c r="FK3" s="73" t="s">
        <v>275</v>
      </c>
      <c r="FL3" s="73" t="s">
        <v>276</v>
      </c>
      <c r="FM3" s="73" t="s">
        <v>277</v>
      </c>
      <c r="FN3" s="73" t="s">
        <v>278</v>
      </c>
      <c r="FO3" s="73" t="s">
        <v>279</v>
      </c>
      <c r="FP3" s="73" t="s">
        <v>280</v>
      </c>
      <c r="FQ3" s="73" t="s">
        <v>281</v>
      </c>
      <c r="FR3" s="73" t="s">
        <v>282</v>
      </c>
      <c r="FS3" s="73" t="s">
        <v>283</v>
      </c>
      <c r="FT3" s="73" t="s">
        <v>284</v>
      </c>
      <c r="FU3" s="73" t="s">
        <v>285</v>
      </c>
      <c r="FV3" s="73" t="s">
        <v>286</v>
      </c>
      <c r="FW3" s="73" t="s">
        <v>287</v>
      </c>
      <c r="FX3" s="73" t="s">
        <v>288</v>
      </c>
      <c r="FY3" s="73" t="s">
        <v>289</v>
      </c>
      <c r="FZ3" s="73" t="s">
        <v>290</v>
      </c>
      <c r="GA3" s="73" t="s">
        <v>291</v>
      </c>
      <c r="GB3" s="73" t="s">
        <v>292</v>
      </c>
      <c r="GC3" s="73" t="s">
        <v>293</v>
      </c>
      <c r="GD3" s="73" t="s">
        <v>294</v>
      </c>
      <c r="GE3" s="73" t="s">
        <v>295</v>
      </c>
      <c r="GF3" s="73" t="s">
        <v>296</v>
      </c>
      <c r="GG3" s="73" t="s">
        <v>297</v>
      </c>
      <c r="GH3" s="73" t="s">
        <v>298</v>
      </c>
      <c r="GI3" s="73" t="s">
        <v>299</v>
      </c>
      <c r="GJ3" s="73" t="s">
        <v>300</v>
      </c>
      <c r="GK3" s="73" t="s">
        <v>301</v>
      </c>
      <c r="GL3" s="73" t="s">
        <v>302</v>
      </c>
      <c r="GM3" s="73" t="s">
        <v>303</v>
      </c>
      <c r="GN3" s="73" t="s">
        <v>304</v>
      </c>
      <c r="GO3" s="73" t="s">
        <v>108</v>
      </c>
      <c r="GP3" s="73" t="s">
        <v>305</v>
      </c>
    </row>
    <row r="4" spans="1:198" hidden="1">
      <c r="A4" t="s">
        <v>306</v>
      </c>
      <c r="B4" t="s">
        <v>307</v>
      </c>
      <c r="C4" t="s">
        <v>308</v>
      </c>
      <c r="D4" t="s">
        <v>309</v>
      </c>
      <c r="E4" t="s">
        <v>310</v>
      </c>
      <c r="F4" t="s">
        <v>311</v>
      </c>
      <c r="G4" t="s">
        <v>312</v>
      </c>
      <c r="H4" t="s">
        <v>313</v>
      </c>
      <c r="I4" t="s">
        <v>314</v>
      </c>
      <c r="J4">
        <v>194</v>
      </c>
      <c r="K4">
        <v>25</v>
      </c>
      <c r="L4" t="s">
        <v>315</v>
      </c>
      <c r="M4" t="s">
        <v>315</v>
      </c>
      <c r="N4" t="s">
        <v>315</v>
      </c>
      <c r="O4" s="211">
        <v>-1133.93</v>
      </c>
      <c r="P4" s="211">
        <v>-1133.93</v>
      </c>
      <c r="Q4" s="211">
        <v>-28348.25</v>
      </c>
      <c r="R4">
        <v>-226.786</v>
      </c>
      <c r="S4" s="211">
        <v>-5669.65</v>
      </c>
      <c r="T4">
        <v>7.01</v>
      </c>
      <c r="U4">
        <v>5.83</v>
      </c>
      <c r="V4" s="211">
        <v>-7949.067</v>
      </c>
      <c r="W4" s="211">
        <v>-165272.342</v>
      </c>
      <c r="X4" s="211">
        <v>-1589.8130000000001</v>
      </c>
      <c r="Y4" s="211">
        <v>-33054.468000000001</v>
      </c>
      <c r="Z4" t="s">
        <v>316</v>
      </c>
      <c r="AA4" t="s">
        <v>316</v>
      </c>
      <c r="AB4" s="211">
        <v>-2445.2489999999998</v>
      </c>
      <c r="AC4" s="211">
        <v>-3224.4009999999998</v>
      </c>
      <c r="AD4" t="s">
        <v>316</v>
      </c>
      <c r="AE4" t="s">
        <v>316</v>
      </c>
      <c r="AF4">
        <v>-166.28</v>
      </c>
      <c r="AG4" t="s">
        <v>316</v>
      </c>
      <c r="AH4" t="s">
        <v>316</v>
      </c>
      <c r="AI4">
        <v>-357.5</v>
      </c>
      <c r="AJ4">
        <v>-71.5</v>
      </c>
      <c r="AK4" t="s">
        <v>316</v>
      </c>
      <c r="AL4" t="s">
        <v>316</v>
      </c>
      <c r="AM4" t="s">
        <v>316</v>
      </c>
      <c r="AN4" t="s">
        <v>316</v>
      </c>
      <c r="AO4" t="s">
        <v>316</v>
      </c>
      <c r="AP4" t="s">
        <v>316</v>
      </c>
      <c r="AQ4" t="s">
        <v>316</v>
      </c>
      <c r="AR4" t="s">
        <v>316</v>
      </c>
      <c r="AS4" t="s">
        <v>316</v>
      </c>
      <c r="AT4" t="s">
        <v>316</v>
      </c>
      <c r="AU4" t="s">
        <v>316</v>
      </c>
      <c r="AV4" t="s">
        <v>316</v>
      </c>
      <c r="AW4" t="s">
        <v>316</v>
      </c>
      <c r="AX4" t="s">
        <v>316</v>
      </c>
      <c r="AY4" s="211">
        <v>11756.4</v>
      </c>
      <c r="AZ4" s="211">
        <v>11756.4</v>
      </c>
      <c r="BA4" s="211">
        <v>293910</v>
      </c>
      <c r="BB4" s="211">
        <v>2351.2800000000002</v>
      </c>
      <c r="BC4" s="211">
        <v>58782</v>
      </c>
      <c r="BD4" t="s">
        <v>316</v>
      </c>
      <c r="BE4" t="s">
        <v>316</v>
      </c>
      <c r="BF4" t="s">
        <v>316</v>
      </c>
      <c r="BG4" t="s">
        <v>316</v>
      </c>
      <c r="BH4" t="s">
        <v>316</v>
      </c>
      <c r="BI4" t="s">
        <v>316</v>
      </c>
      <c r="BJ4" t="s">
        <v>316</v>
      </c>
      <c r="BK4" t="s">
        <v>316</v>
      </c>
      <c r="BL4" t="s">
        <v>316</v>
      </c>
      <c r="BM4" t="s">
        <v>316</v>
      </c>
      <c r="BN4" t="s">
        <v>316</v>
      </c>
      <c r="BO4" t="s">
        <v>316</v>
      </c>
      <c r="BP4" t="s">
        <v>316</v>
      </c>
      <c r="BQ4" t="s">
        <v>316</v>
      </c>
      <c r="BR4" t="s">
        <v>316</v>
      </c>
      <c r="BS4" t="s">
        <v>316</v>
      </c>
      <c r="BT4" t="s">
        <v>316</v>
      </c>
      <c r="BU4" t="s">
        <v>316</v>
      </c>
      <c r="BV4" s="211">
        <v>3807.33</v>
      </c>
      <c r="BW4" s="211">
        <v>128637.66</v>
      </c>
      <c r="BX4">
        <v>761.47</v>
      </c>
      <c r="BY4" s="211">
        <v>25727.53</v>
      </c>
      <c r="BZ4" t="s">
        <v>316</v>
      </c>
      <c r="CA4" t="s">
        <v>315</v>
      </c>
      <c r="CB4" t="s">
        <v>315</v>
      </c>
      <c r="CC4" s="212">
        <v>-165349</v>
      </c>
      <c r="CD4" s="212">
        <v>-218294</v>
      </c>
      <c r="CE4" t="s">
        <v>315</v>
      </c>
      <c r="CF4" s="212">
        <v>-383644</v>
      </c>
      <c r="CG4" t="s">
        <v>315</v>
      </c>
      <c r="CH4" t="s">
        <v>315</v>
      </c>
      <c r="CI4" s="212">
        <v>-19083</v>
      </c>
      <c r="CJ4" s="212">
        <v>-22095</v>
      </c>
      <c r="CK4" t="s">
        <v>315</v>
      </c>
      <c r="CL4" s="212">
        <v>-10876</v>
      </c>
      <c r="CM4" s="212">
        <v>-52055</v>
      </c>
      <c r="CN4" t="s">
        <v>315</v>
      </c>
      <c r="CO4" t="s">
        <v>315</v>
      </c>
      <c r="CP4" s="212">
        <v>-122604</v>
      </c>
      <c r="CQ4" s="212">
        <v>-162572</v>
      </c>
      <c r="CR4" t="s">
        <v>315</v>
      </c>
      <c r="CS4" s="212">
        <v>-285175</v>
      </c>
      <c r="CT4" s="212">
        <v>-720874</v>
      </c>
      <c r="CU4" t="s">
        <v>315</v>
      </c>
      <c r="CV4" t="s">
        <v>315</v>
      </c>
      <c r="CW4" t="s">
        <v>315</v>
      </c>
      <c r="CX4" t="s">
        <v>315</v>
      </c>
      <c r="CY4" t="s">
        <v>315</v>
      </c>
      <c r="CZ4" t="s">
        <v>315</v>
      </c>
      <c r="DA4" t="s">
        <v>315</v>
      </c>
      <c r="DB4" t="s">
        <v>315</v>
      </c>
      <c r="DC4" t="s">
        <v>315</v>
      </c>
      <c r="DD4" t="s">
        <v>315</v>
      </c>
      <c r="DE4" t="s">
        <v>315</v>
      </c>
      <c r="DF4" t="s">
        <v>315</v>
      </c>
      <c r="DG4" t="s">
        <v>315</v>
      </c>
      <c r="DH4" t="s">
        <v>315</v>
      </c>
      <c r="DI4" t="s">
        <v>315</v>
      </c>
      <c r="DJ4" s="212">
        <v>-720874</v>
      </c>
      <c r="DK4" t="s">
        <v>315</v>
      </c>
      <c r="DL4" t="s">
        <v>315</v>
      </c>
      <c r="DM4" t="s">
        <v>315</v>
      </c>
      <c r="DN4" t="s">
        <v>315</v>
      </c>
      <c r="DO4" t="s">
        <v>315</v>
      </c>
      <c r="DP4" t="s">
        <v>315</v>
      </c>
      <c r="DQ4" t="s">
        <v>315</v>
      </c>
      <c r="DR4" t="s">
        <v>315</v>
      </c>
      <c r="DS4" t="s">
        <v>315</v>
      </c>
      <c r="DT4" t="s">
        <v>315</v>
      </c>
      <c r="DU4" t="s">
        <v>315</v>
      </c>
      <c r="DV4" t="s">
        <v>315</v>
      </c>
      <c r="DW4" t="s">
        <v>315</v>
      </c>
      <c r="DX4" t="s">
        <v>315</v>
      </c>
      <c r="DY4" t="s">
        <v>315</v>
      </c>
      <c r="DZ4" t="s">
        <v>315</v>
      </c>
      <c r="EA4" t="s">
        <v>315</v>
      </c>
      <c r="EB4" t="s">
        <v>315</v>
      </c>
      <c r="EC4" t="s">
        <v>315</v>
      </c>
      <c r="ED4" t="s">
        <v>315</v>
      </c>
      <c r="EE4" t="s">
        <v>315</v>
      </c>
      <c r="EF4" t="s">
        <v>315</v>
      </c>
      <c r="EG4" t="s">
        <v>315</v>
      </c>
      <c r="EH4" t="s">
        <v>315</v>
      </c>
      <c r="EI4" t="s">
        <v>315</v>
      </c>
      <c r="EJ4" t="s">
        <v>315</v>
      </c>
      <c r="EK4" t="s">
        <v>315</v>
      </c>
      <c r="EL4" t="s">
        <v>315</v>
      </c>
      <c r="EM4" t="s">
        <v>315</v>
      </c>
      <c r="EN4" t="s">
        <v>315</v>
      </c>
      <c r="EO4" t="s">
        <v>315</v>
      </c>
      <c r="EP4" s="212">
        <v>2367570</v>
      </c>
      <c r="EQ4" s="212">
        <v>561289</v>
      </c>
      <c r="ER4" s="212">
        <v>2928859</v>
      </c>
      <c r="ES4" t="s">
        <v>315</v>
      </c>
      <c r="ET4" t="s">
        <v>315</v>
      </c>
      <c r="EU4" t="s">
        <v>315</v>
      </c>
      <c r="EV4" t="s">
        <v>315</v>
      </c>
      <c r="EW4" t="s">
        <v>315</v>
      </c>
      <c r="EX4" t="s">
        <v>315</v>
      </c>
      <c r="EY4" t="s">
        <v>315</v>
      </c>
      <c r="EZ4" t="s">
        <v>315</v>
      </c>
      <c r="FA4" t="s">
        <v>315</v>
      </c>
      <c r="FB4" t="s">
        <v>315</v>
      </c>
      <c r="FC4" t="s">
        <v>315</v>
      </c>
      <c r="FD4" t="s">
        <v>315</v>
      </c>
      <c r="FE4" s="212">
        <v>2928859</v>
      </c>
      <c r="FF4" s="212">
        <v>2207984</v>
      </c>
      <c r="FG4" t="s">
        <v>315</v>
      </c>
      <c r="FH4" t="s">
        <v>315</v>
      </c>
      <c r="FI4" t="s">
        <v>315</v>
      </c>
      <c r="FJ4" t="s">
        <v>315</v>
      </c>
      <c r="FK4" t="s">
        <v>315</v>
      </c>
      <c r="FL4" t="s">
        <v>315</v>
      </c>
      <c r="FM4" t="s">
        <v>315</v>
      </c>
      <c r="FN4" t="s">
        <v>315</v>
      </c>
      <c r="FO4" t="s">
        <v>315</v>
      </c>
      <c r="FP4" s="212">
        <v>276114</v>
      </c>
      <c r="FQ4" s="212">
        <v>2207984</v>
      </c>
      <c r="FR4">
        <v>0.22</v>
      </c>
      <c r="FS4">
        <v>0.11</v>
      </c>
      <c r="FT4">
        <v>491.2</v>
      </c>
      <c r="FU4" s="211">
        <v>15349.32</v>
      </c>
      <c r="FV4">
        <v>-211.93</v>
      </c>
      <c r="FW4" t="s">
        <v>316</v>
      </c>
      <c r="FX4" t="s">
        <v>316</v>
      </c>
      <c r="FY4">
        <v>741.48</v>
      </c>
      <c r="FZ4" t="s">
        <v>316</v>
      </c>
      <c r="GA4" t="s">
        <v>316</v>
      </c>
      <c r="GB4" t="s">
        <v>316</v>
      </c>
      <c r="GC4">
        <v>529.54</v>
      </c>
      <c r="GD4">
        <v>-120.76</v>
      </c>
      <c r="GE4" t="s">
        <v>316</v>
      </c>
      <c r="GF4" t="s">
        <v>316</v>
      </c>
      <c r="GG4">
        <v>741.48</v>
      </c>
      <c r="GH4" t="s">
        <v>316</v>
      </c>
      <c r="GI4" t="s">
        <v>316</v>
      </c>
      <c r="GJ4" t="s">
        <v>316</v>
      </c>
      <c r="GK4">
        <v>620.71</v>
      </c>
      <c r="GL4" t="s">
        <v>316</v>
      </c>
    </row>
    <row r="5" spans="1:198" hidden="1">
      <c r="A5" t="s">
        <v>306</v>
      </c>
      <c r="B5" t="s">
        <v>307</v>
      </c>
      <c r="C5" t="s">
        <v>308</v>
      </c>
      <c r="D5" t="s">
        <v>309</v>
      </c>
      <c r="E5" t="s">
        <v>310</v>
      </c>
      <c r="F5" t="s">
        <v>311</v>
      </c>
      <c r="G5" t="s">
        <v>317</v>
      </c>
      <c r="H5" t="s">
        <v>318</v>
      </c>
      <c r="I5" t="s">
        <v>319</v>
      </c>
      <c r="J5">
        <v>194</v>
      </c>
      <c r="K5">
        <v>15</v>
      </c>
      <c r="L5" t="s">
        <v>315</v>
      </c>
      <c r="M5" t="s">
        <v>315</v>
      </c>
      <c r="N5" t="s">
        <v>315</v>
      </c>
      <c r="O5">
        <v>-284.59800000000001</v>
      </c>
      <c r="P5">
        <v>-284.59800000000001</v>
      </c>
      <c r="Q5" s="211">
        <v>-4268.97</v>
      </c>
      <c r="R5">
        <v>-56.92</v>
      </c>
      <c r="S5">
        <v>-853.79399999999998</v>
      </c>
      <c r="T5">
        <v>7.01</v>
      </c>
      <c r="U5">
        <v>6.1</v>
      </c>
      <c r="V5" s="211">
        <v>-1995.837</v>
      </c>
      <c r="W5" s="211">
        <v>-26056.437000000002</v>
      </c>
      <c r="X5">
        <v>-399.16699999999997</v>
      </c>
      <c r="Y5" s="211">
        <v>-5211.2870000000003</v>
      </c>
      <c r="Z5">
        <v>-129.34100000000001</v>
      </c>
      <c r="AA5">
        <v>-96.653000000000006</v>
      </c>
      <c r="AB5">
        <v>-358.05399999999997</v>
      </c>
      <c r="AC5">
        <v>-269.74599999999998</v>
      </c>
      <c r="AD5" t="s">
        <v>316</v>
      </c>
      <c r="AE5" t="s">
        <v>316</v>
      </c>
      <c r="AF5">
        <v>-14.22</v>
      </c>
      <c r="AG5">
        <v>-21.85</v>
      </c>
      <c r="AH5">
        <v>-4.37</v>
      </c>
      <c r="AI5">
        <v>-59.62</v>
      </c>
      <c r="AJ5">
        <v>-11.92</v>
      </c>
      <c r="AK5" t="s">
        <v>316</v>
      </c>
      <c r="AL5" t="s">
        <v>316</v>
      </c>
      <c r="AM5" t="s">
        <v>316</v>
      </c>
      <c r="AN5" t="s">
        <v>316</v>
      </c>
      <c r="AO5" t="s">
        <v>316</v>
      </c>
      <c r="AP5" t="s">
        <v>316</v>
      </c>
      <c r="AQ5" t="s">
        <v>316</v>
      </c>
      <c r="AR5" t="s">
        <v>316</v>
      </c>
      <c r="AS5" t="s">
        <v>316</v>
      </c>
      <c r="AT5" t="s">
        <v>316</v>
      </c>
      <c r="AU5" t="s">
        <v>316</v>
      </c>
      <c r="AV5" t="s">
        <v>316</v>
      </c>
      <c r="AW5" t="s">
        <v>316</v>
      </c>
      <c r="AX5" t="s">
        <v>316</v>
      </c>
      <c r="AY5" s="211">
        <v>2619</v>
      </c>
      <c r="AZ5" s="211">
        <v>2619</v>
      </c>
      <c r="BA5" s="211">
        <v>39285</v>
      </c>
      <c r="BB5">
        <v>523.79999999999995</v>
      </c>
      <c r="BC5" s="211">
        <v>7857</v>
      </c>
      <c r="BD5" t="s">
        <v>316</v>
      </c>
      <c r="BE5" t="s">
        <v>316</v>
      </c>
      <c r="BF5" t="s">
        <v>316</v>
      </c>
      <c r="BG5" t="s">
        <v>316</v>
      </c>
      <c r="BH5" t="s">
        <v>316</v>
      </c>
      <c r="BI5" t="s">
        <v>316</v>
      </c>
      <c r="BJ5" t="s">
        <v>316</v>
      </c>
      <c r="BK5" t="s">
        <v>316</v>
      </c>
      <c r="BL5" t="s">
        <v>316</v>
      </c>
      <c r="BM5" t="s">
        <v>316</v>
      </c>
      <c r="BN5" t="s">
        <v>316</v>
      </c>
      <c r="BO5" t="s">
        <v>316</v>
      </c>
      <c r="BP5" t="s">
        <v>316</v>
      </c>
      <c r="BQ5" t="s">
        <v>316</v>
      </c>
      <c r="BR5" t="s">
        <v>316</v>
      </c>
      <c r="BS5" t="s">
        <v>316</v>
      </c>
      <c r="BT5" t="s">
        <v>316</v>
      </c>
      <c r="BU5" t="s">
        <v>316</v>
      </c>
      <c r="BV5">
        <v>623.16</v>
      </c>
      <c r="BW5" s="211">
        <v>13228.56</v>
      </c>
      <c r="BX5">
        <v>124.63</v>
      </c>
      <c r="BY5" s="211">
        <v>2645.71</v>
      </c>
      <c r="BZ5" t="s">
        <v>316</v>
      </c>
      <c r="CA5" s="212">
        <v>-6691</v>
      </c>
      <c r="CB5" s="212">
        <v>-4717</v>
      </c>
      <c r="CC5" s="212">
        <v>-24423</v>
      </c>
      <c r="CD5" s="212">
        <v>-18135</v>
      </c>
      <c r="CE5" t="s">
        <v>315</v>
      </c>
      <c r="CF5" s="212">
        <v>-53966</v>
      </c>
      <c r="CG5" s="212">
        <v>-1088</v>
      </c>
      <c r="CH5" s="212">
        <v>-504</v>
      </c>
      <c r="CI5" s="212">
        <v>-4657</v>
      </c>
      <c r="CJ5" s="212">
        <v>-3081</v>
      </c>
      <c r="CK5" t="s">
        <v>315</v>
      </c>
      <c r="CL5" s="212">
        <v>-2621</v>
      </c>
      <c r="CM5" s="212">
        <v>-11951</v>
      </c>
      <c r="CN5" s="212">
        <v>-6386</v>
      </c>
      <c r="CO5" s="212">
        <v>-5371</v>
      </c>
      <c r="CP5" s="212">
        <v>-16632</v>
      </c>
      <c r="CQ5" s="212">
        <v>-13476</v>
      </c>
      <c r="CR5" t="s">
        <v>315</v>
      </c>
      <c r="CS5" s="212">
        <v>-41865</v>
      </c>
      <c r="CT5" s="212">
        <v>-107783</v>
      </c>
      <c r="CU5" s="212">
        <v>-2524</v>
      </c>
      <c r="CV5" s="212">
        <v>-887</v>
      </c>
      <c r="CW5" s="212">
        <v>-3412</v>
      </c>
      <c r="CX5" t="s">
        <v>315</v>
      </c>
      <c r="CY5" s="212">
        <v>-1151</v>
      </c>
      <c r="CZ5" s="212">
        <v>-1182</v>
      </c>
      <c r="DA5" s="212">
        <v>-2333</v>
      </c>
      <c r="DB5" s="212">
        <v>-29</v>
      </c>
      <c r="DC5" s="212">
        <v>-126</v>
      </c>
      <c r="DD5" s="212">
        <v>-155</v>
      </c>
      <c r="DE5" s="212">
        <v>-6412</v>
      </c>
      <c r="DF5" t="s">
        <v>315</v>
      </c>
      <c r="DG5" s="212">
        <v>-6412</v>
      </c>
      <c r="DH5" s="212">
        <v>-18013</v>
      </c>
      <c r="DI5" s="212">
        <v>-30324</v>
      </c>
      <c r="DJ5" s="212">
        <v>-138107</v>
      </c>
      <c r="DK5" t="s">
        <v>315</v>
      </c>
      <c r="DL5" t="s">
        <v>315</v>
      </c>
      <c r="DM5" t="s">
        <v>315</v>
      </c>
      <c r="DN5" t="s">
        <v>315</v>
      </c>
      <c r="DO5" t="s">
        <v>315</v>
      </c>
      <c r="DP5" t="s">
        <v>315</v>
      </c>
      <c r="DQ5" t="s">
        <v>315</v>
      </c>
      <c r="DR5" t="s">
        <v>315</v>
      </c>
      <c r="DS5" t="s">
        <v>315</v>
      </c>
      <c r="DT5" t="s">
        <v>315</v>
      </c>
      <c r="DU5" t="s">
        <v>315</v>
      </c>
      <c r="DV5" t="s">
        <v>315</v>
      </c>
      <c r="DW5" t="s">
        <v>315</v>
      </c>
      <c r="DX5" t="s">
        <v>315</v>
      </c>
      <c r="DY5" t="s">
        <v>315</v>
      </c>
      <c r="DZ5" t="s">
        <v>315</v>
      </c>
      <c r="EA5" t="s">
        <v>315</v>
      </c>
      <c r="EB5" t="s">
        <v>315</v>
      </c>
      <c r="EC5" t="s">
        <v>315</v>
      </c>
      <c r="ED5" t="s">
        <v>315</v>
      </c>
      <c r="EE5" t="s">
        <v>315</v>
      </c>
      <c r="EF5" t="s">
        <v>315</v>
      </c>
      <c r="EG5" t="s">
        <v>315</v>
      </c>
      <c r="EH5" t="s">
        <v>315</v>
      </c>
      <c r="EI5" t="s">
        <v>315</v>
      </c>
      <c r="EJ5" t="s">
        <v>315</v>
      </c>
      <c r="EK5" t="s">
        <v>315</v>
      </c>
      <c r="EL5" t="s">
        <v>315</v>
      </c>
      <c r="EM5" t="s">
        <v>315</v>
      </c>
      <c r="EN5" t="s">
        <v>315</v>
      </c>
      <c r="EO5" t="s">
        <v>315</v>
      </c>
      <c r="EP5" s="212">
        <v>310380</v>
      </c>
      <c r="EQ5" s="212">
        <v>71277</v>
      </c>
      <c r="ER5" s="212">
        <v>381657</v>
      </c>
      <c r="ES5" t="s">
        <v>315</v>
      </c>
      <c r="ET5" t="s">
        <v>315</v>
      </c>
      <c r="EU5" t="s">
        <v>315</v>
      </c>
      <c r="EV5" t="s">
        <v>315</v>
      </c>
      <c r="EW5" t="s">
        <v>315</v>
      </c>
      <c r="EX5" t="s">
        <v>315</v>
      </c>
      <c r="EY5" t="s">
        <v>315</v>
      </c>
      <c r="EZ5" t="s">
        <v>315</v>
      </c>
      <c r="FA5" t="s">
        <v>315</v>
      </c>
      <c r="FB5" t="s">
        <v>315</v>
      </c>
      <c r="FC5" t="s">
        <v>315</v>
      </c>
      <c r="FD5" t="s">
        <v>315</v>
      </c>
      <c r="FE5" s="212">
        <v>381657</v>
      </c>
      <c r="FF5" s="212">
        <v>243550</v>
      </c>
      <c r="FG5" t="s">
        <v>315</v>
      </c>
      <c r="FH5" t="s">
        <v>315</v>
      </c>
      <c r="FI5" t="s">
        <v>315</v>
      </c>
      <c r="FJ5" t="s">
        <v>315</v>
      </c>
      <c r="FK5" t="s">
        <v>315</v>
      </c>
      <c r="FL5" t="s">
        <v>315</v>
      </c>
      <c r="FM5" t="s">
        <v>315</v>
      </c>
      <c r="FN5" t="s">
        <v>315</v>
      </c>
      <c r="FO5" t="s">
        <v>315</v>
      </c>
      <c r="FP5" s="212">
        <v>29411</v>
      </c>
      <c r="FQ5" s="212">
        <v>243550</v>
      </c>
      <c r="FR5">
        <v>0.22</v>
      </c>
      <c r="FS5">
        <v>0.14000000000000001</v>
      </c>
      <c r="FT5">
        <v>101.78</v>
      </c>
      <c r="FU5" s="211">
        <v>1881.03</v>
      </c>
      <c r="FV5">
        <v>-53.19</v>
      </c>
      <c r="FW5" t="s">
        <v>316</v>
      </c>
      <c r="FX5" t="s">
        <v>316</v>
      </c>
      <c r="FY5">
        <v>165.18</v>
      </c>
      <c r="FZ5" t="s">
        <v>316</v>
      </c>
      <c r="GA5" t="s">
        <v>316</v>
      </c>
      <c r="GB5" t="s">
        <v>316</v>
      </c>
      <c r="GC5">
        <v>111.99</v>
      </c>
      <c r="GD5">
        <v>-30.31</v>
      </c>
      <c r="GE5" t="s">
        <v>316</v>
      </c>
      <c r="GF5" t="s">
        <v>316</v>
      </c>
      <c r="GG5">
        <v>165.18</v>
      </c>
      <c r="GH5" t="s">
        <v>316</v>
      </c>
      <c r="GI5" t="s">
        <v>316</v>
      </c>
      <c r="GJ5" t="s">
        <v>316</v>
      </c>
      <c r="GK5">
        <v>134.87</v>
      </c>
      <c r="GL5" t="s">
        <v>316</v>
      </c>
    </row>
    <row r="6" spans="1:198" hidden="1">
      <c r="A6" t="s">
        <v>306</v>
      </c>
      <c r="B6" t="s">
        <v>320</v>
      </c>
      <c r="C6" t="s">
        <v>321</v>
      </c>
      <c r="D6" t="s">
        <v>309</v>
      </c>
      <c r="E6" t="s">
        <v>322</v>
      </c>
      <c r="F6" t="s">
        <v>323</v>
      </c>
      <c r="G6" t="s">
        <v>312</v>
      </c>
      <c r="H6" t="s">
        <v>324</v>
      </c>
      <c r="I6" t="s">
        <v>325</v>
      </c>
      <c r="J6">
        <v>10</v>
      </c>
      <c r="K6">
        <v>15</v>
      </c>
      <c r="L6" s="212">
        <v>2580000</v>
      </c>
      <c r="M6" s="212">
        <v>3000000</v>
      </c>
      <c r="N6" s="212">
        <v>-420000</v>
      </c>
      <c r="O6">
        <v>-400</v>
      </c>
      <c r="P6">
        <v>-400</v>
      </c>
      <c r="Q6" s="211">
        <v>-6000</v>
      </c>
      <c r="R6">
        <v>-344</v>
      </c>
      <c r="S6" s="211">
        <v>-5160</v>
      </c>
      <c r="T6">
        <v>7.05</v>
      </c>
      <c r="U6">
        <v>6.17</v>
      </c>
      <c r="V6" s="211">
        <v>-2819.616</v>
      </c>
      <c r="W6" s="211">
        <v>-37004.690999999999</v>
      </c>
      <c r="X6" s="211">
        <v>-2424.87</v>
      </c>
      <c r="Y6" s="211">
        <v>-31824.034</v>
      </c>
      <c r="Z6" s="211">
        <v>-1258.616</v>
      </c>
      <c r="AA6" s="211">
        <v>-1076.502</v>
      </c>
      <c r="AB6" s="211">
        <v>-1314.085</v>
      </c>
      <c r="AC6" s="211">
        <v>-1510.797</v>
      </c>
      <c r="AD6" t="s">
        <v>316</v>
      </c>
      <c r="AE6" t="s">
        <v>316</v>
      </c>
      <c r="AF6" t="s">
        <v>316</v>
      </c>
      <c r="AG6" t="s">
        <v>316</v>
      </c>
      <c r="AH6" t="s">
        <v>316</v>
      </c>
      <c r="AI6" t="s">
        <v>316</v>
      </c>
      <c r="AJ6" t="s">
        <v>316</v>
      </c>
      <c r="AK6" t="s">
        <v>316</v>
      </c>
      <c r="AL6" t="s">
        <v>316</v>
      </c>
      <c r="AM6" t="s">
        <v>316</v>
      </c>
      <c r="AN6" t="s">
        <v>316</v>
      </c>
      <c r="AO6" t="s">
        <v>316</v>
      </c>
      <c r="AP6" t="s">
        <v>316</v>
      </c>
      <c r="AQ6" t="s">
        <v>316</v>
      </c>
      <c r="AR6" t="s">
        <v>316</v>
      </c>
      <c r="AS6" t="s">
        <v>316</v>
      </c>
      <c r="AT6" s="211">
        <v>5000</v>
      </c>
      <c r="AU6" s="211">
        <v>5000</v>
      </c>
      <c r="AV6" s="211">
        <v>75000</v>
      </c>
      <c r="AW6" s="211">
        <v>4300</v>
      </c>
      <c r="AX6" s="211">
        <v>64500</v>
      </c>
      <c r="AY6" t="s">
        <v>316</v>
      </c>
      <c r="AZ6" t="s">
        <v>316</v>
      </c>
      <c r="BA6" t="s">
        <v>316</v>
      </c>
      <c r="BB6" t="s">
        <v>316</v>
      </c>
      <c r="BC6" t="s">
        <v>316</v>
      </c>
      <c r="BD6" t="s">
        <v>316</v>
      </c>
      <c r="BE6" t="s">
        <v>316</v>
      </c>
      <c r="BF6" t="s">
        <v>316</v>
      </c>
      <c r="BG6" t="s">
        <v>316</v>
      </c>
      <c r="BH6" t="s">
        <v>316</v>
      </c>
      <c r="BI6" t="s">
        <v>316</v>
      </c>
      <c r="BJ6" t="s">
        <v>316</v>
      </c>
      <c r="BK6" t="s">
        <v>316</v>
      </c>
      <c r="BL6" t="s">
        <v>316</v>
      </c>
      <c r="BM6" t="s">
        <v>316</v>
      </c>
      <c r="BN6" t="s">
        <v>316</v>
      </c>
      <c r="BO6" t="s">
        <v>316</v>
      </c>
      <c r="BP6" t="s">
        <v>316</v>
      </c>
      <c r="BQ6" t="s">
        <v>316</v>
      </c>
      <c r="BR6" t="s">
        <v>316</v>
      </c>
      <c r="BS6" t="s">
        <v>316</v>
      </c>
      <c r="BT6" t="s">
        <v>316</v>
      </c>
      <c r="BU6" t="s">
        <v>316</v>
      </c>
      <c r="BV6" s="211">
        <v>2180.38</v>
      </c>
      <c r="BW6" s="211">
        <v>37995.31</v>
      </c>
      <c r="BX6" s="211">
        <v>1875.13</v>
      </c>
      <c r="BY6" s="211">
        <v>32675.97</v>
      </c>
      <c r="BZ6" t="s">
        <v>316</v>
      </c>
      <c r="CA6" s="212">
        <v>-65111</v>
      </c>
      <c r="CB6" s="212">
        <v>-52536</v>
      </c>
      <c r="CC6" s="212">
        <v>-89635</v>
      </c>
      <c r="CD6" s="212">
        <v>-101570</v>
      </c>
      <c r="CE6" t="s">
        <v>315</v>
      </c>
      <c r="CF6" s="212">
        <v>-308852</v>
      </c>
      <c r="CG6" s="212">
        <v>-10587</v>
      </c>
      <c r="CH6" s="212">
        <v>-5613</v>
      </c>
      <c r="CI6" s="212">
        <v>-17093</v>
      </c>
      <c r="CJ6" s="212">
        <v>-17255</v>
      </c>
      <c r="CK6" t="s">
        <v>315</v>
      </c>
      <c r="CL6" s="212">
        <v>-15842</v>
      </c>
      <c r="CM6" s="212">
        <v>-66390</v>
      </c>
      <c r="CN6" s="212">
        <v>-62141</v>
      </c>
      <c r="CO6" s="212">
        <v>-59823</v>
      </c>
      <c r="CP6" s="212">
        <v>-61042</v>
      </c>
      <c r="CQ6" s="212">
        <v>-75476</v>
      </c>
      <c r="CR6" t="s">
        <v>315</v>
      </c>
      <c r="CS6" s="212">
        <v>-258482</v>
      </c>
      <c r="CT6" s="212">
        <v>-633723</v>
      </c>
      <c r="CU6" t="s">
        <v>315</v>
      </c>
      <c r="CV6" t="s">
        <v>315</v>
      </c>
      <c r="CW6" t="s">
        <v>315</v>
      </c>
      <c r="CX6" t="s">
        <v>315</v>
      </c>
      <c r="CY6" t="s">
        <v>315</v>
      </c>
      <c r="CZ6" t="s">
        <v>315</v>
      </c>
      <c r="DA6" t="s">
        <v>315</v>
      </c>
      <c r="DB6" t="s">
        <v>315</v>
      </c>
      <c r="DC6" t="s">
        <v>315</v>
      </c>
      <c r="DD6" t="s">
        <v>315</v>
      </c>
      <c r="DE6" t="s">
        <v>315</v>
      </c>
      <c r="DF6" t="s">
        <v>315</v>
      </c>
      <c r="DG6" t="s">
        <v>315</v>
      </c>
      <c r="DH6" t="s">
        <v>315</v>
      </c>
      <c r="DI6" t="s">
        <v>315</v>
      </c>
      <c r="DJ6" s="212">
        <v>-633723</v>
      </c>
      <c r="DK6" t="s">
        <v>315</v>
      </c>
      <c r="DL6" t="s">
        <v>315</v>
      </c>
      <c r="DM6" t="s">
        <v>315</v>
      </c>
      <c r="DN6" t="s">
        <v>315</v>
      </c>
      <c r="DO6" t="s">
        <v>315</v>
      </c>
      <c r="DP6" t="s">
        <v>315</v>
      </c>
      <c r="DQ6" t="s">
        <v>315</v>
      </c>
      <c r="DR6" t="s">
        <v>315</v>
      </c>
      <c r="DS6" t="s">
        <v>315</v>
      </c>
      <c r="DT6" t="s">
        <v>315</v>
      </c>
      <c r="DU6" t="s">
        <v>315</v>
      </c>
      <c r="DV6" t="s">
        <v>315</v>
      </c>
      <c r="DW6" t="s">
        <v>315</v>
      </c>
      <c r="DX6" t="s">
        <v>315</v>
      </c>
      <c r="DY6" t="s">
        <v>315</v>
      </c>
      <c r="DZ6" t="s">
        <v>315</v>
      </c>
      <c r="EA6" t="s">
        <v>315</v>
      </c>
      <c r="EB6" t="s">
        <v>315</v>
      </c>
      <c r="EC6" t="s">
        <v>315</v>
      </c>
      <c r="ED6" t="s">
        <v>315</v>
      </c>
      <c r="EE6" t="s">
        <v>315</v>
      </c>
      <c r="EF6" s="212">
        <v>1593023</v>
      </c>
      <c r="EG6" t="s">
        <v>315</v>
      </c>
      <c r="EH6" t="s">
        <v>315</v>
      </c>
      <c r="EI6" s="212">
        <v>1593023</v>
      </c>
      <c r="EJ6" s="212">
        <v>3168</v>
      </c>
      <c r="EK6" s="212">
        <v>677738</v>
      </c>
      <c r="EL6" t="s">
        <v>315</v>
      </c>
      <c r="EM6" t="s">
        <v>315</v>
      </c>
      <c r="EN6" s="212">
        <v>677738</v>
      </c>
      <c r="EO6" s="212">
        <v>2273929</v>
      </c>
      <c r="EP6" t="s">
        <v>315</v>
      </c>
      <c r="EQ6" t="s">
        <v>315</v>
      </c>
      <c r="ER6" t="s">
        <v>315</v>
      </c>
      <c r="ES6" t="s">
        <v>315</v>
      </c>
      <c r="ET6" t="s">
        <v>315</v>
      </c>
      <c r="EU6" t="s">
        <v>315</v>
      </c>
      <c r="EV6" t="s">
        <v>315</v>
      </c>
      <c r="EW6" t="s">
        <v>315</v>
      </c>
      <c r="EX6" t="s">
        <v>315</v>
      </c>
      <c r="EY6" t="s">
        <v>315</v>
      </c>
      <c r="EZ6" t="s">
        <v>315</v>
      </c>
      <c r="FA6" t="s">
        <v>315</v>
      </c>
      <c r="FB6" t="s">
        <v>315</v>
      </c>
      <c r="FC6" t="s">
        <v>315</v>
      </c>
      <c r="FD6" t="s">
        <v>315</v>
      </c>
      <c r="FE6" s="212">
        <v>2273929</v>
      </c>
      <c r="FF6" s="212">
        <v>1640206</v>
      </c>
      <c r="FG6" s="212">
        <v>761</v>
      </c>
      <c r="FH6" t="s">
        <v>315</v>
      </c>
      <c r="FI6" t="s">
        <v>315</v>
      </c>
      <c r="FJ6" t="s">
        <v>315</v>
      </c>
      <c r="FK6" t="s">
        <v>315</v>
      </c>
      <c r="FL6" t="s">
        <v>315</v>
      </c>
      <c r="FM6" s="212">
        <v>761</v>
      </c>
      <c r="FN6" t="s">
        <v>315</v>
      </c>
      <c r="FO6" s="212">
        <v>761</v>
      </c>
      <c r="FP6" s="212">
        <v>419257</v>
      </c>
      <c r="FQ6" s="212">
        <v>1640967</v>
      </c>
      <c r="FR6">
        <v>0.22</v>
      </c>
      <c r="FS6">
        <v>0.14000000000000001</v>
      </c>
      <c r="FT6">
        <v>305.14</v>
      </c>
      <c r="FU6" s="211">
        <v>5052.22</v>
      </c>
      <c r="FV6">
        <v>-74.760000000000005</v>
      </c>
      <c r="FW6" t="s">
        <v>316</v>
      </c>
      <c r="FX6">
        <v>393.95</v>
      </c>
      <c r="FY6" t="s">
        <v>316</v>
      </c>
      <c r="FZ6" t="s">
        <v>316</v>
      </c>
      <c r="GA6" t="s">
        <v>316</v>
      </c>
      <c r="GB6" t="s">
        <v>316</v>
      </c>
      <c r="GC6">
        <v>319.19</v>
      </c>
      <c r="GD6">
        <v>-42.6</v>
      </c>
      <c r="GE6" t="s">
        <v>316</v>
      </c>
      <c r="GF6">
        <v>393.95</v>
      </c>
      <c r="GG6" t="s">
        <v>316</v>
      </c>
      <c r="GH6" t="s">
        <v>316</v>
      </c>
      <c r="GI6" t="s">
        <v>316</v>
      </c>
      <c r="GJ6" t="s">
        <v>316</v>
      </c>
      <c r="GK6">
        <v>351.35</v>
      </c>
      <c r="GL6">
        <v>0.64</v>
      </c>
    </row>
    <row r="7" spans="1:198" hidden="1">
      <c r="A7" t="s">
        <v>306</v>
      </c>
      <c r="B7" t="s">
        <v>320</v>
      </c>
      <c r="C7" t="s">
        <v>321</v>
      </c>
      <c r="D7" t="s">
        <v>309</v>
      </c>
      <c r="E7" t="s">
        <v>322</v>
      </c>
      <c r="F7" t="s">
        <v>323</v>
      </c>
      <c r="G7" t="s">
        <v>312</v>
      </c>
      <c r="H7" t="s">
        <v>326</v>
      </c>
      <c r="I7" t="s">
        <v>327</v>
      </c>
      <c r="L7" t="s">
        <v>328</v>
      </c>
      <c r="M7" t="s">
        <v>328</v>
      </c>
      <c r="N7" t="s">
        <v>328</v>
      </c>
      <c r="O7" t="s">
        <v>328</v>
      </c>
      <c r="P7" t="s">
        <v>328</v>
      </c>
      <c r="Q7" t="s">
        <v>328</v>
      </c>
      <c r="R7" t="s">
        <v>328</v>
      </c>
      <c r="S7" t="s">
        <v>328</v>
      </c>
      <c r="T7" t="s">
        <v>328</v>
      </c>
      <c r="U7" t="s">
        <v>328</v>
      </c>
      <c r="V7" t="s">
        <v>328</v>
      </c>
      <c r="W7" t="s">
        <v>328</v>
      </c>
      <c r="X7" t="s">
        <v>328</v>
      </c>
      <c r="Y7" t="s">
        <v>328</v>
      </c>
      <c r="Z7" t="s">
        <v>328</v>
      </c>
      <c r="AA7" t="s">
        <v>328</v>
      </c>
      <c r="AB7" t="s">
        <v>328</v>
      </c>
      <c r="AC7" t="s">
        <v>328</v>
      </c>
      <c r="AD7" t="s">
        <v>316</v>
      </c>
      <c r="AE7" t="s">
        <v>316</v>
      </c>
      <c r="AF7" t="s">
        <v>328</v>
      </c>
      <c r="AG7" t="s">
        <v>328</v>
      </c>
      <c r="AH7" t="s">
        <v>328</v>
      </c>
      <c r="AI7" t="s">
        <v>328</v>
      </c>
      <c r="AJ7" t="s">
        <v>328</v>
      </c>
      <c r="AK7" t="s">
        <v>328</v>
      </c>
      <c r="AL7" t="s">
        <v>328</v>
      </c>
      <c r="AM7" t="s">
        <v>328</v>
      </c>
      <c r="AN7" t="s">
        <v>328</v>
      </c>
      <c r="AO7" t="s">
        <v>328</v>
      </c>
      <c r="AP7" t="s">
        <v>328</v>
      </c>
      <c r="AQ7" t="s">
        <v>328</v>
      </c>
      <c r="AR7" t="s">
        <v>328</v>
      </c>
      <c r="AS7" t="s">
        <v>328</v>
      </c>
      <c r="AT7" t="s">
        <v>328</v>
      </c>
      <c r="AU7" t="s">
        <v>328</v>
      </c>
      <c r="AV7" t="s">
        <v>328</v>
      </c>
      <c r="AW7" t="s">
        <v>328</v>
      </c>
      <c r="AX7" t="s">
        <v>328</v>
      </c>
      <c r="AY7" t="s">
        <v>328</v>
      </c>
      <c r="AZ7" t="s">
        <v>328</v>
      </c>
      <c r="BA7" t="s">
        <v>328</v>
      </c>
      <c r="BB7" t="s">
        <v>328</v>
      </c>
      <c r="BC7" t="s">
        <v>328</v>
      </c>
      <c r="BD7" t="s">
        <v>328</v>
      </c>
      <c r="BE7" t="s">
        <v>328</v>
      </c>
      <c r="BF7" t="s">
        <v>328</v>
      </c>
      <c r="BG7" t="s">
        <v>328</v>
      </c>
      <c r="BH7" t="s">
        <v>328</v>
      </c>
      <c r="BI7" t="s">
        <v>328</v>
      </c>
      <c r="BJ7" t="s">
        <v>328</v>
      </c>
      <c r="BK7" t="s">
        <v>328</v>
      </c>
      <c r="BL7" t="s">
        <v>328</v>
      </c>
      <c r="BM7" t="s">
        <v>328</v>
      </c>
      <c r="BN7" t="s">
        <v>328</v>
      </c>
      <c r="BO7" t="s">
        <v>328</v>
      </c>
      <c r="BP7" t="s">
        <v>328</v>
      </c>
      <c r="BQ7" t="s">
        <v>328</v>
      </c>
      <c r="BR7" t="s">
        <v>328</v>
      </c>
      <c r="BS7" t="s">
        <v>328</v>
      </c>
      <c r="BT7" t="s">
        <v>328</v>
      </c>
      <c r="BU7" t="s">
        <v>328</v>
      </c>
      <c r="BV7" t="s">
        <v>328</v>
      </c>
      <c r="BW7" t="s">
        <v>328</v>
      </c>
      <c r="BX7" t="s">
        <v>328</v>
      </c>
      <c r="BY7" t="s">
        <v>328</v>
      </c>
      <c r="BZ7" t="s">
        <v>328</v>
      </c>
      <c r="CA7" t="s">
        <v>328</v>
      </c>
      <c r="CB7" t="s">
        <v>328</v>
      </c>
      <c r="CC7" t="s">
        <v>328</v>
      </c>
      <c r="CD7" t="s">
        <v>328</v>
      </c>
      <c r="CE7" t="s">
        <v>328</v>
      </c>
      <c r="CF7" t="s">
        <v>328</v>
      </c>
      <c r="CG7" t="s">
        <v>328</v>
      </c>
      <c r="CH7" t="s">
        <v>328</v>
      </c>
      <c r="CI7" t="s">
        <v>328</v>
      </c>
      <c r="CJ7" t="s">
        <v>328</v>
      </c>
      <c r="CK7" t="s">
        <v>328</v>
      </c>
      <c r="CL7" t="s">
        <v>328</v>
      </c>
      <c r="CM7" t="s">
        <v>328</v>
      </c>
      <c r="CN7" t="s">
        <v>328</v>
      </c>
      <c r="CO7" t="s">
        <v>328</v>
      </c>
      <c r="CP7" t="s">
        <v>328</v>
      </c>
      <c r="CQ7" t="s">
        <v>328</v>
      </c>
      <c r="CR7" t="s">
        <v>328</v>
      </c>
      <c r="CS7" t="s">
        <v>328</v>
      </c>
      <c r="CT7" t="s">
        <v>328</v>
      </c>
      <c r="CU7" t="s">
        <v>328</v>
      </c>
      <c r="CV7" t="s">
        <v>328</v>
      </c>
      <c r="CW7" t="s">
        <v>328</v>
      </c>
      <c r="CX7" t="s">
        <v>328</v>
      </c>
      <c r="CY7" t="s">
        <v>328</v>
      </c>
      <c r="CZ7" t="s">
        <v>328</v>
      </c>
      <c r="DA7" t="s">
        <v>328</v>
      </c>
      <c r="DB7" t="s">
        <v>328</v>
      </c>
      <c r="DC7" t="s">
        <v>328</v>
      </c>
      <c r="DD7" t="s">
        <v>328</v>
      </c>
      <c r="DE7" t="s">
        <v>328</v>
      </c>
      <c r="DF7" t="s">
        <v>328</v>
      </c>
      <c r="DG7" t="s">
        <v>328</v>
      </c>
      <c r="DH7" t="s">
        <v>328</v>
      </c>
      <c r="DI7" t="s">
        <v>328</v>
      </c>
      <c r="DJ7" t="s">
        <v>328</v>
      </c>
      <c r="DK7" t="s">
        <v>328</v>
      </c>
      <c r="DL7" t="s">
        <v>328</v>
      </c>
      <c r="DM7" t="s">
        <v>328</v>
      </c>
      <c r="DN7" t="s">
        <v>328</v>
      </c>
      <c r="DO7" t="s">
        <v>328</v>
      </c>
      <c r="DP7" t="s">
        <v>328</v>
      </c>
      <c r="DQ7" t="s">
        <v>328</v>
      </c>
      <c r="DR7" t="s">
        <v>328</v>
      </c>
      <c r="DS7" t="s">
        <v>328</v>
      </c>
      <c r="DT7" t="s">
        <v>328</v>
      </c>
      <c r="DU7" t="s">
        <v>328</v>
      </c>
      <c r="DV7" t="s">
        <v>328</v>
      </c>
      <c r="DW7" t="s">
        <v>328</v>
      </c>
      <c r="DX7" t="s">
        <v>328</v>
      </c>
      <c r="DY7" t="s">
        <v>328</v>
      </c>
      <c r="DZ7" t="s">
        <v>328</v>
      </c>
      <c r="EA7" t="s">
        <v>328</v>
      </c>
      <c r="EB7" t="s">
        <v>328</v>
      </c>
      <c r="EC7" t="s">
        <v>328</v>
      </c>
      <c r="ED7" t="s">
        <v>328</v>
      </c>
      <c r="EE7" t="s">
        <v>328</v>
      </c>
      <c r="EF7" t="s">
        <v>328</v>
      </c>
      <c r="EG7" t="s">
        <v>328</v>
      </c>
      <c r="EH7" t="s">
        <v>328</v>
      </c>
      <c r="EI7" t="s">
        <v>328</v>
      </c>
      <c r="EJ7" t="s">
        <v>328</v>
      </c>
      <c r="EK7" t="s">
        <v>328</v>
      </c>
      <c r="EL7" t="s">
        <v>328</v>
      </c>
      <c r="EM7" t="s">
        <v>328</v>
      </c>
      <c r="EN7" t="s">
        <v>328</v>
      </c>
      <c r="EO7" t="s">
        <v>328</v>
      </c>
      <c r="EP7" t="s">
        <v>328</v>
      </c>
      <c r="EQ7" t="s">
        <v>328</v>
      </c>
      <c r="ER7" t="s">
        <v>328</v>
      </c>
      <c r="ES7" t="s">
        <v>328</v>
      </c>
      <c r="ET7" t="s">
        <v>328</v>
      </c>
      <c r="EU7" t="s">
        <v>328</v>
      </c>
      <c r="EV7" t="s">
        <v>328</v>
      </c>
      <c r="EW7" t="s">
        <v>328</v>
      </c>
      <c r="EX7" t="s">
        <v>328</v>
      </c>
      <c r="EY7" t="s">
        <v>328</v>
      </c>
      <c r="EZ7" t="s">
        <v>328</v>
      </c>
      <c r="FA7" t="s">
        <v>328</v>
      </c>
      <c r="FB7" t="s">
        <v>328</v>
      </c>
      <c r="FC7" t="s">
        <v>328</v>
      </c>
      <c r="FD7" t="s">
        <v>328</v>
      </c>
      <c r="FE7" t="s">
        <v>328</v>
      </c>
      <c r="FF7" t="s">
        <v>328</v>
      </c>
      <c r="FG7" t="s">
        <v>328</v>
      </c>
      <c r="FH7" t="s">
        <v>328</v>
      </c>
      <c r="FI7" t="s">
        <v>328</v>
      </c>
      <c r="FJ7" t="s">
        <v>328</v>
      </c>
      <c r="FK7" t="s">
        <v>328</v>
      </c>
      <c r="FL7" t="s">
        <v>328</v>
      </c>
      <c r="FM7" t="s">
        <v>328</v>
      </c>
      <c r="FN7" t="s">
        <v>328</v>
      </c>
      <c r="FO7" t="s">
        <v>328</v>
      </c>
      <c r="FP7" t="s">
        <v>328</v>
      </c>
      <c r="FQ7" t="s">
        <v>328</v>
      </c>
      <c r="FR7" t="s">
        <v>328</v>
      </c>
      <c r="FS7" t="s">
        <v>328</v>
      </c>
      <c r="FT7" t="s">
        <v>328</v>
      </c>
      <c r="FU7" t="s">
        <v>328</v>
      </c>
      <c r="FV7" t="s">
        <v>328</v>
      </c>
      <c r="FW7" t="s">
        <v>328</v>
      </c>
      <c r="FX7" t="s">
        <v>328</v>
      </c>
      <c r="FY7" t="s">
        <v>328</v>
      </c>
      <c r="FZ7" t="s">
        <v>328</v>
      </c>
      <c r="GA7" t="s">
        <v>328</v>
      </c>
      <c r="GB7" t="s">
        <v>328</v>
      </c>
      <c r="GC7" t="s">
        <v>328</v>
      </c>
      <c r="GD7" t="s">
        <v>328</v>
      </c>
      <c r="GE7" t="s">
        <v>328</v>
      </c>
      <c r="GF7" t="s">
        <v>328</v>
      </c>
      <c r="GG7" t="s">
        <v>328</v>
      </c>
      <c r="GH7" t="s">
        <v>328</v>
      </c>
      <c r="GI7" t="s">
        <v>328</v>
      </c>
      <c r="GJ7" t="s">
        <v>328</v>
      </c>
      <c r="GK7" t="s">
        <v>328</v>
      </c>
      <c r="GL7" t="s">
        <v>328</v>
      </c>
    </row>
    <row r="8" spans="1:198">
      <c r="A8" t="s">
        <v>306</v>
      </c>
      <c r="B8" t="s">
        <v>320</v>
      </c>
      <c r="C8" t="s">
        <v>329</v>
      </c>
      <c r="D8" t="s">
        <v>330</v>
      </c>
      <c r="E8" t="s">
        <v>331</v>
      </c>
      <c r="F8" t="s">
        <v>332</v>
      </c>
      <c r="G8" t="s">
        <v>312</v>
      </c>
      <c r="H8" t="s">
        <v>61</v>
      </c>
      <c r="I8" t="s">
        <v>333</v>
      </c>
      <c r="J8" s="154">
        <v>1625</v>
      </c>
      <c r="K8">
        <v>15</v>
      </c>
      <c r="L8" s="212">
        <v>2986637</v>
      </c>
      <c r="M8" s="212">
        <v>162500</v>
      </c>
      <c r="N8" s="212">
        <v>2824137</v>
      </c>
      <c r="O8" s="211">
        <v>2491.125</v>
      </c>
      <c r="P8" s="211">
        <v>2491.125</v>
      </c>
      <c r="Q8" s="211">
        <v>37366.875</v>
      </c>
      <c r="R8" s="211">
        <v>2192.19</v>
      </c>
      <c r="S8" s="211">
        <v>32882.85</v>
      </c>
      <c r="T8">
        <v>7.07</v>
      </c>
      <c r="U8">
        <v>6.24</v>
      </c>
      <c r="V8" s="211">
        <v>17618.740000000002</v>
      </c>
      <c r="W8" s="211">
        <v>233086.61799999999</v>
      </c>
      <c r="X8" s="211">
        <v>15504.491</v>
      </c>
      <c r="Y8" s="211">
        <v>205116.22399999999</v>
      </c>
      <c r="Z8" s="211">
        <v>12882.111000000001</v>
      </c>
      <c r="AA8" s="211">
        <v>10235.726000000001</v>
      </c>
      <c r="AB8" s="211">
        <v>4467.143</v>
      </c>
      <c r="AC8" s="211">
        <v>5297.87</v>
      </c>
      <c r="AD8" s="211">
        <v>2192.19</v>
      </c>
      <c r="AE8" s="211">
        <v>32882.85</v>
      </c>
      <c r="AF8" s="211">
        <v>2570.9</v>
      </c>
      <c r="AG8" s="211">
        <v>1098.27</v>
      </c>
      <c r="AH8">
        <v>966.47</v>
      </c>
      <c r="AI8">
        <v>146.83000000000001</v>
      </c>
      <c r="AJ8">
        <v>129.21</v>
      </c>
      <c r="AK8" t="s">
        <v>316</v>
      </c>
      <c r="AL8" t="s">
        <v>316</v>
      </c>
      <c r="AM8" t="s">
        <v>316</v>
      </c>
      <c r="AN8" t="s">
        <v>316</v>
      </c>
      <c r="AO8" t="s">
        <v>316</v>
      </c>
      <c r="AP8" t="s">
        <v>316</v>
      </c>
      <c r="AQ8" t="s">
        <v>316</v>
      </c>
      <c r="AR8" t="s">
        <v>316</v>
      </c>
      <c r="AS8" t="s">
        <v>316</v>
      </c>
      <c r="AT8" t="s">
        <v>316</v>
      </c>
      <c r="AU8" t="s">
        <v>316</v>
      </c>
      <c r="AV8" t="s">
        <v>316</v>
      </c>
      <c r="AW8" t="s">
        <v>316</v>
      </c>
      <c r="AX8" t="s">
        <v>316</v>
      </c>
      <c r="AY8" t="s">
        <v>316</v>
      </c>
      <c r="AZ8" t="s">
        <v>316</v>
      </c>
      <c r="BA8" t="s">
        <v>316</v>
      </c>
      <c r="BB8" t="s">
        <v>316</v>
      </c>
      <c r="BC8" t="s">
        <v>316</v>
      </c>
      <c r="BD8" t="s">
        <v>316</v>
      </c>
      <c r="BE8" t="s">
        <v>316</v>
      </c>
      <c r="BF8" t="s">
        <v>316</v>
      </c>
      <c r="BG8" t="s">
        <v>316</v>
      </c>
      <c r="BH8" t="s">
        <v>316</v>
      </c>
      <c r="BI8" t="s">
        <v>316</v>
      </c>
      <c r="BJ8" t="s">
        <v>316</v>
      </c>
      <c r="BK8" t="s">
        <v>316</v>
      </c>
      <c r="BL8" t="s">
        <v>316</v>
      </c>
      <c r="BM8" t="s">
        <v>316</v>
      </c>
      <c r="BN8" t="s">
        <v>316</v>
      </c>
      <c r="BO8" t="s">
        <v>316</v>
      </c>
      <c r="BP8" t="s">
        <v>316</v>
      </c>
      <c r="BQ8" t="s">
        <v>316</v>
      </c>
      <c r="BR8" t="s">
        <v>316</v>
      </c>
      <c r="BS8" t="s">
        <v>316</v>
      </c>
      <c r="BT8" t="s">
        <v>316</v>
      </c>
      <c r="BU8" t="s">
        <v>316</v>
      </c>
      <c r="BV8" s="211">
        <v>17618.740000000002</v>
      </c>
      <c r="BW8" s="211">
        <v>233086.62</v>
      </c>
      <c r="BX8" s="211">
        <v>15504.49</v>
      </c>
      <c r="BY8" s="211">
        <v>205116.22</v>
      </c>
      <c r="BZ8" t="s">
        <v>316</v>
      </c>
      <c r="CA8" s="212">
        <v>666416</v>
      </c>
      <c r="CB8" s="212">
        <v>499532</v>
      </c>
      <c r="CC8" s="212">
        <v>304706</v>
      </c>
      <c r="CD8" s="212">
        <v>356174</v>
      </c>
      <c r="CE8" t="s">
        <v>315</v>
      </c>
      <c r="CF8" s="212">
        <v>1826828</v>
      </c>
      <c r="CG8" s="212">
        <v>108359</v>
      </c>
      <c r="CH8" s="212">
        <v>53373</v>
      </c>
      <c r="CI8" s="212">
        <v>58105</v>
      </c>
      <c r="CJ8" s="212">
        <v>60507</v>
      </c>
      <c r="CK8" t="s">
        <v>315</v>
      </c>
      <c r="CL8" s="212">
        <v>100955</v>
      </c>
      <c r="CM8" s="212">
        <v>381299</v>
      </c>
      <c r="CN8" s="212">
        <v>636019</v>
      </c>
      <c r="CO8" s="212">
        <v>568814</v>
      </c>
      <c r="CP8" s="212">
        <v>207509</v>
      </c>
      <c r="CQ8" s="212">
        <v>264669</v>
      </c>
      <c r="CR8" t="s">
        <v>315</v>
      </c>
      <c r="CS8" s="212">
        <v>1677012</v>
      </c>
      <c r="CT8" s="212">
        <v>3885138</v>
      </c>
      <c r="CU8" s="212">
        <v>558342</v>
      </c>
      <c r="CV8" s="212">
        <v>196296</v>
      </c>
      <c r="CW8" s="212">
        <v>754638</v>
      </c>
      <c r="CX8" t="s">
        <v>315</v>
      </c>
      <c r="CY8" s="212">
        <v>254598</v>
      </c>
      <c r="CZ8" s="212">
        <v>261361</v>
      </c>
      <c r="DA8" s="212">
        <v>515960</v>
      </c>
      <c r="DB8" s="212">
        <v>6418</v>
      </c>
      <c r="DC8" s="212">
        <v>27788</v>
      </c>
      <c r="DD8" s="212">
        <v>34205</v>
      </c>
      <c r="DE8" s="212">
        <v>1418308</v>
      </c>
      <c r="DF8" t="s">
        <v>315</v>
      </c>
      <c r="DG8" s="212">
        <v>1418308</v>
      </c>
      <c r="DH8" s="212">
        <v>3984477</v>
      </c>
      <c r="DI8" s="212">
        <v>6707587</v>
      </c>
      <c r="DJ8" s="212">
        <v>10592726</v>
      </c>
      <c r="DK8" t="s">
        <v>315</v>
      </c>
      <c r="DL8" t="s">
        <v>315</v>
      </c>
      <c r="DM8" t="s">
        <v>315</v>
      </c>
      <c r="DN8" t="s">
        <v>315</v>
      </c>
      <c r="DO8" t="s">
        <v>315</v>
      </c>
      <c r="DP8" t="s">
        <v>315</v>
      </c>
      <c r="DQ8" t="s">
        <v>315</v>
      </c>
      <c r="DR8" t="s">
        <v>315</v>
      </c>
      <c r="DS8" t="s">
        <v>315</v>
      </c>
      <c r="DT8" t="s">
        <v>315</v>
      </c>
      <c r="DU8" t="s">
        <v>315</v>
      </c>
      <c r="DV8" t="s">
        <v>315</v>
      </c>
      <c r="DW8" t="s">
        <v>315</v>
      </c>
      <c r="DX8" t="s">
        <v>315</v>
      </c>
      <c r="DY8" t="s">
        <v>315</v>
      </c>
      <c r="DZ8" t="s">
        <v>315</v>
      </c>
      <c r="EA8" t="s">
        <v>315</v>
      </c>
      <c r="EB8" t="s">
        <v>315</v>
      </c>
      <c r="EC8" t="s">
        <v>315</v>
      </c>
      <c r="ED8" t="s">
        <v>315</v>
      </c>
      <c r="EE8" t="s">
        <v>315</v>
      </c>
      <c r="EF8" t="s">
        <v>315</v>
      </c>
      <c r="EG8" t="s">
        <v>315</v>
      </c>
      <c r="EH8" t="s">
        <v>315</v>
      </c>
      <c r="EI8" t="s">
        <v>315</v>
      </c>
      <c r="EJ8" t="s">
        <v>315</v>
      </c>
      <c r="EK8" t="s">
        <v>315</v>
      </c>
      <c r="EL8" t="s">
        <v>315</v>
      </c>
      <c r="EM8" t="s">
        <v>315</v>
      </c>
      <c r="EN8" t="s">
        <v>315</v>
      </c>
      <c r="EO8" t="s">
        <v>315</v>
      </c>
      <c r="EP8" t="s">
        <v>315</v>
      </c>
      <c r="EQ8" t="s">
        <v>315</v>
      </c>
      <c r="ER8" t="s">
        <v>315</v>
      </c>
      <c r="ES8" t="s">
        <v>315</v>
      </c>
      <c r="ET8" t="s">
        <v>315</v>
      </c>
      <c r="EU8" t="s">
        <v>315</v>
      </c>
      <c r="EV8" t="s">
        <v>315</v>
      </c>
      <c r="EW8" t="s">
        <v>315</v>
      </c>
      <c r="EX8" t="s">
        <v>315</v>
      </c>
      <c r="EY8" t="s">
        <v>315</v>
      </c>
      <c r="EZ8" t="s">
        <v>315</v>
      </c>
      <c r="FA8" t="s">
        <v>315</v>
      </c>
      <c r="FB8" t="s">
        <v>315</v>
      </c>
      <c r="FC8" t="s">
        <v>315</v>
      </c>
      <c r="FD8" t="s">
        <v>315</v>
      </c>
      <c r="FE8" t="s">
        <v>315</v>
      </c>
      <c r="FF8" s="212">
        <v>10592726</v>
      </c>
      <c r="FG8" s="212">
        <v>171598</v>
      </c>
      <c r="FH8" t="s">
        <v>315</v>
      </c>
      <c r="FI8" t="s">
        <v>315</v>
      </c>
      <c r="FJ8" t="s">
        <v>315</v>
      </c>
      <c r="FK8" t="s">
        <v>315</v>
      </c>
      <c r="FL8" t="s">
        <v>315</v>
      </c>
      <c r="FM8" s="212">
        <v>171598</v>
      </c>
      <c r="FN8" t="s">
        <v>315</v>
      </c>
      <c r="FO8" s="212">
        <v>171598</v>
      </c>
      <c r="FP8" s="212">
        <v>1677012</v>
      </c>
      <c r="FQ8" s="212">
        <v>10764324</v>
      </c>
      <c r="FR8">
        <v>0.22</v>
      </c>
      <c r="FS8">
        <v>0.15</v>
      </c>
      <c r="FT8">
        <v>555.16999999999996</v>
      </c>
      <c r="FU8" s="211">
        <v>5572.07</v>
      </c>
      <c r="FV8">
        <v>465.59</v>
      </c>
      <c r="FW8" t="s">
        <v>316</v>
      </c>
      <c r="FX8" t="s">
        <v>316</v>
      </c>
      <c r="FY8" t="s">
        <v>316</v>
      </c>
      <c r="FZ8" t="s">
        <v>316</v>
      </c>
      <c r="GA8" t="s">
        <v>316</v>
      </c>
      <c r="GB8" t="s">
        <v>316</v>
      </c>
      <c r="GC8">
        <v>465.59</v>
      </c>
      <c r="GD8">
        <v>265.3</v>
      </c>
      <c r="GE8" t="s">
        <v>316</v>
      </c>
      <c r="GF8" t="s">
        <v>316</v>
      </c>
      <c r="GG8" t="s">
        <v>316</v>
      </c>
      <c r="GH8" t="s">
        <v>316</v>
      </c>
      <c r="GI8" t="s">
        <v>316</v>
      </c>
      <c r="GJ8" t="s">
        <v>316</v>
      </c>
      <c r="GK8">
        <v>265.3</v>
      </c>
      <c r="GL8">
        <v>3.6</v>
      </c>
      <c r="GM8" s="214">
        <f>+FQ8/J8</f>
        <v>6624.1993846153846</v>
      </c>
      <c r="GN8" s="214">
        <f>L8/J8</f>
        <v>1837.9304615384615</v>
      </c>
      <c r="GO8" s="213">
        <f>GM8/GN8</f>
        <v>3.6041621395569665</v>
      </c>
    </row>
    <row r="9" spans="1:198">
      <c r="A9" t="s">
        <v>306</v>
      </c>
      <c r="B9" t="s">
        <v>320</v>
      </c>
      <c r="C9" t="s">
        <v>329</v>
      </c>
      <c r="D9" t="s">
        <v>330</v>
      </c>
      <c r="E9" t="s">
        <v>334</v>
      </c>
      <c r="F9" t="s">
        <v>335</v>
      </c>
      <c r="G9" t="s">
        <v>312</v>
      </c>
      <c r="H9" t="s">
        <v>62</v>
      </c>
      <c r="I9" t="s">
        <v>336</v>
      </c>
      <c r="J9" s="154">
        <v>3671</v>
      </c>
      <c r="K9">
        <v>18</v>
      </c>
      <c r="L9" s="212">
        <v>1140204</v>
      </c>
      <c r="M9" s="212">
        <v>1835250</v>
      </c>
      <c r="N9" s="212">
        <v>-695046</v>
      </c>
      <c r="O9" s="211">
        <v>2143.5720000000001</v>
      </c>
      <c r="P9" s="211">
        <v>2143.5720000000001</v>
      </c>
      <c r="Q9" s="211">
        <v>38584.296000000002</v>
      </c>
      <c r="R9" s="211">
        <v>1886.3430000000001</v>
      </c>
      <c r="S9" s="211">
        <v>33954.18</v>
      </c>
      <c r="T9">
        <v>7.07</v>
      </c>
      <c r="U9">
        <v>6.16</v>
      </c>
      <c r="V9" s="211">
        <v>15160.635</v>
      </c>
      <c r="W9" s="211">
        <v>237494.22500000001</v>
      </c>
      <c r="X9" s="211">
        <v>13341.359</v>
      </c>
      <c r="Y9" s="211">
        <v>208994.91800000001</v>
      </c>
      <c r="Z9" s="211">
        <v>13301.813</v>
      </c>
      <c r="AA9" s="211">
        <v>10569.208000000001</v>
      </c>
      <c r="AB9" s="211">
        <v>4612.6840000000002</v>
      </c>
      <c r="AC9" s="211">
        <v>5470.4759999999997</v>
      </c>
      <c r="AD9" s="211">
        <v>1886.34</v>
      </c>
      <c r="AE9" s="211">
        <v>33954.18</v>
      </c>
      <c r="AF9" s="211">
        <v>2212.2199999999998</v>
      </c>
      <c r="AG9">
        <v>945.04</v>
      </c>
      <c r="AH9">
        <v>831.64</v>
      </c>
      <c r="AI9">
        <v>126.34</v>
      </c>
      <c r="AJ9">
        <v>111.18</v>
      </c>
      <c r="AK9" t="s">
        <v>316</v>
      </c>
      <c r="AL9" t="s">
        <v>316</v>
      </c>
      <c r="AM9" t="s">
        <v>316</v>
      </c>
      <c r="AN9" t="s">
        <v>316</v>
      </c>
      <c r="AO9" t="s">
        <v>316</v>
      </c>
      <c r="AP9" t="s">
        <v>316</v>
      </c>
      <c r="AQ9" t="s">
        <v>316</v>
      </c>
      <c r="AR9" t="s">
        <v>316</v>
      </c>
      <c r="AS9" t="s">
        <v>316</v>
      </c>
      <c r="AT9" t="s">
        <v>316</v>
      </c>
      <c r="AU9" t="s">
        <v>316</v>
      </c>
      <c r="AV9" t="s">
        <v>316</v>
      </c>
      <c r="AW9" t="s">
        <v>316</v>
      </c>
      <c r="AX9" t="s">
        <v>316</v>
      </c>
      <c r="AY9" t="s">
        <v>316</v>
      </c>
      <c r="AZ9" t="s">
        <v>316</v>
      </c>
      <c r="BA9" t="s">
        <v>316</v>
      </c>
      <c r="BB9" t="s">
        <v>316</v>
      </c>
      <c r="BC9" t="s">
        <v>316</v>
      </c>
      <c r="BD9" t="s">
        <v>316</v>
      </c>
      <c r="BE9" t="s">
        <v>316</v>
      </c>
      <c r="BF9" t="s">
        <v>316</v>
      </c>
      <c r="BG9" t="s">
        <v>316</v>
      </c>
      <c r="BH9" t="s">
        <v>316</v>
      </c>
      <c r="BI9" t="s">
        <v>316</v>
      </c>
      <c r="BJ9" t="s">
        <v>316</v>
      </c>
      <c r="BK9" t="s">
        <v>316</v>
      </c>
      <c r="BL9" t="s">
        <v>316</v>
      </c>
      <c r="BM9" t="s">
        <v>316</v>
      </c>
      <c r="BN9" t="s">
        <v>316</v>
      </c>
      <c r="BO9" t="s">
        <v>316</v>
      </c>
      <c r="BP9" t="s">
        <v>316</v>
      </c>
      <c r="BQ9" t="s">
        <v>316</v>
      </c>
      <c r="BR9" t="s">
        <v>316</v>
      </c>
      <c r="BS9" t="s">
        <v>316</v>
      </c>
      <c r="BT9" t="s">
        <v>316</v>
      </c>
      <c r="BU9" t="s">
        <v>316</v>
      </c>
      <c r="BV9" s="211">
        <v>15160.63</v>
      </c>
      <c r="BW9" s="211">
        <v>237494.23</v>
      </c>
      <c r="BX9" s="211">
        <v>13341.36</v>
      </c>
      <c r="BY9" s="211">
        <v>208994.92</v>
      </c>
      <c r="BZ9" t="s">
        <v>316</v>
      </c>
      <c r="CA9" s="212">
        <v>693509</v>
      </c>
      <c r="CB9" s="212">
        <v>521202</v>
      </c>
      <c r="CC9" s="212">
        <v>314149</v>
      </c>
      <c r="CD9" s="212">
        <v>369239</v>
      </c>
      <c r="CE9" t="s">
        <v>315</v>
      </c>
      <c r="CF9" s="212">
        <v>1898098</v>
      </c>
      <c r="CG9" s="212">
        <v>93242</v>
      </c>
      <c r="CH9" s="212">
        <v>45926</v>
      </c>
      <c r="CI9" s="212">
        <v>49998</v>
      </c>
      <c r="CJ9" s="212">
        <v>52065</v>
      </c>
      <c r="CK9" t="s">
        <v>315</v>
      </c>
      <c r="CL9" s="212">
        <v>87947</v>
      </c>
      <c r="CM9" s="212">
        <v>329179</v>
      </c>
      <c r="CN9" s="212">
        <v>670402</v>
      </c>
      <c r="CO9" s="212">
        <v>590088</v>
      </c>
      <c r="CP9" s="212">
        <v>217949</v>
      </c>
      <c r="CQ9" s="212">
        <v>272657</v>
      </c>
      <c r="CR9" t="s">
        <v>315</v>
      </c>
      <c r="CS9" s="212">
        <v>1751096</v>
      </c>
      <c r="CT9" s="212">
        <v>3978373</v>
      </c>
      <c r="CU9" s="212">
        <v>590332</v>
      </c>
      <c r="CV9" s="212">
        <v>209820</v>
      </c>
      <c r="CW9" s="212">
        <v>800152</v>
      </c>
      <c r="CX9" t="s">
        <v>315</v>
      </c>
      <c r="CY9" s="212">
        <v>219078</v>
      </c>
      <c r="CZ9" s="212">
        <v>224897</v>
      </c>
      <c r="DA9" s="212">
        <v>443975</v>
      </c>
      <c r="DB9" s="212">
        <v>5522</v>
      </c>
      <c r="DC9" s="212">
        <v>23911</v>
      </c>
      <c r="DD9" s="212">
        <v>29433</v>
      </c>
      <c r="DE9" s="212">
        <v>1459959</v>
      </c>
      <c r="DF9" t="s">
        <v>315</v>
      </c>
      <c r="DG9" s="212">
        <v>1459959</v>
      </c>
      <c r="DH9" s="212">
        <v>4101488</v>
      </c>
      <c r="DI9" s="212">
        <v>6835007</v>
      </c>
      <c r="DJ9" s="212">
        <v>10813380</v>
      </c>
      <c r="DK9" t="s">
        <v>315</v>
      </c>
      <c r="DL9" t="s">
        <v>315</v>
      </c>
      <c r="DM9" t="s">
        <v>315</v>
      </c>
      <c r="DN9" t="s">
        <v>315</v>
      </c>
      <c r="DO9" t="s">
        <v>315</v>
      </c>
      <c r="DP9" t="s">
        <v>315</v>
      </c>
      <c r="DQ9" t="s">
        <v>315</v>
      </c>
      <c r="DR9" t="s">
        <v>315</v>
      </c>
      <c r="DS9" t="s">
        <v>315</v>
      </c>
      <c r="DT9" t="s">
        <v>315</v>
      </c>
      <c r="DU9" t="s">
        <v>315</v>
      </c>
      <c r="DV9" t="s">
        <v>315</v>
      </c>
      <c r="DW9" t="s">
        <v>315</v>
      </c>
      <c r="DX9" t="s">
        <v>315</v>
      </c>
      <c r="DY9" t="s">
        <v>315</v>
      </c>
      <c r="DZ9" t="s">
        <v>315</v>
      </c>
      <c r="EA9" t="s">
        <v>315</v>
      </c>
      <c r="EB9" t="s">
        <v>315</v>
      </c>
      <c r="EC9" t="s">
        <v>315</v>
      </c>
      <c r="ED9" t="s">
        <v>315</v>
      </c>
      <c r="EE9" t="s">
        <v>315</v>
      </c>
      <c r="EF9" t="s">
        <v>315</v>
      </c>
      <c r="EG9" t="s">
        <v>315</v>
      </c>
      <c r="EH9" t="s">
        <v>315</v>
      </c>
      <c r="EI9" t="s">
        <v>315</v>
      </c>
      <c r="EJ9" t="s">
        <v>315</v>
      </c>
      <c r="EK9" t="s">
        <v>315</v>
      </c>
      <c r="EL9" t="s">
        <v>315</v>
      </c>
      <c r="EM9" t="s">
        <v>315</v>
      </c>
      <c r="EN9" t="s">
        <v>315</v>
      </c>
      <c r="EO9" t="s">
        <v>315</v>
      </c>
      <c r="EP9" t="s">
        <v>315</v>
      </c>
      <c r="EQ9" t="s">
        <v>315</v>
      </c>
      <c r="ER9" t="s">
        <v>315</v>
      </c>
      <c r="ES9" t="s">
        <v>315</v>
      </c>
      <c r="ET9" t="s">
        <v>315</v>
      </c>
      <c r="EU9" t="s">
        <v>315</v>
      </c>
      <c r="EV9" t="s">
        <v>315</v>
      </c>
      <c r="EW9" t="s">
        <v>315</v>
      </c>
      <c r="EX9" t="s">
        <v>315</v>
      </c>
      <c r="EY9" t="s">
        <v>315</v>
      </c>
      <c r="EZ9" t="s">
        <v>315</v>
      </c>
      <c r="FA9" t="s">
        <v>315</v>
      </c>
      <c r="FB9" t="s">
        <v>315</v>
      </c>
      <c r="FC9" t="s">
        <v>315</v>
      </c>
      <c r="FD9" t="s">
        <v>315</v>
      </c>
      <c r="FE9" t="s">
        <v>315</v>
      </c>
      <c r="FF9" s="212">
        <v>10813380</v>
      </c>
      <c r="FG9" s="212">
        <v>240699</v>
      </c>
      <c r="FH9" t="s">
        <v>315</v>
      </c>
      <c r="FI9" t="s">
        <v>315</v>
      </c>
      <c r="FJ9" t="s">
        <v>315</v>
      </c>
      <c r="FK9" t="s">
        <v>315</v>
      </c>
      <c r="FL9" t="s">
        <v>315</v>
      </c>
      <c r="FM9" s="212">
        <v>240699</v>
      </c>
      <c r="FN9" t="s">
        <v>315</v>
      </c>
      <c r="FO9" s="212">
        <v>240699</v>
      </c>
      <c r="FP9" s="212">
        <v>1751096</v>
      </c>
      <c r="FQ9" s="212">
        <v>11054079</v>
      </c>
      <c r="FR9">
        <v>0.22</v>
      </c>
      <c r="FS9">
        <v>0.14000000000000001</v>
      </c>
      <c r="FT9">
        <v>477.71</v>
      </c>
      <c r="FU9" s="211">
        <v>5515.85</v>
      </c>
      <c r="FV9">
        <v>400.63</v>
      </c>
      <c r="FW9" t="s">
        <v>316</v>
      </c>
      <c r="FX9" t="s">
        <v>316</v>
      </c>
      <c r="FY9" t="s">
        <v>316</v>
      </c>
      <c r="FZ9" t="s">
        <v>316</v>
      </c>
      <c r="GA9" t="s">
        <v>316</v>
      </c>
      <c r="GB9" t="s">
        <v>316</v>
      </c>
      <c r="GC9">
        <v>400.63</v>
      </c>
      <c r="GD9">
        <v>228.29</v>
      </c>
      <c r="GE9" t="s">
        <v>316</v>
      </c>
      <c r="GF9" t="s">
        <v>316</v>
      </c>
      <c r="GG9" t="s">
        <v>316</v>
      </c>
      <c r="GH9" t="s">
        <v>316</v>
      </c>
      <c r="GI9" t="s">
        <v>316</v>
      </c>
      <c r="GJ9" t="s">
        <v>316</v>
      </c>
      <c r="GK9">
        <v>228.29</v>
      </c>
      <c r="GL9">
        <v>9.69</v>
      </c>
      <c r="GM9" s="214">
        <f t="shared" ref="GM9:GM13" si="0">+FQ9/J9</f>
        <v>3011.1901389267227</v>
      </c>
      <c r="GN9" s="214">
        <f t="shared" ref="GN9:GN13" si="1">L9/J9</f>
        <v>310.59765731408334</v>
      </c>
      <c r="GO9" s="213">
        <f t="shared" ref="GO9:GO13" si="2">GM9/GN9</f>
        <v>9.6948256627761342</v>
      </c>
    </row>
    <row r="10" spans="1:198">
      <c r="A10" t="s">
        <v>306</v>
      </c>
      <c r="B10" t="s">
        <v>320</v>
      </c>
      <c r="C10" t="s">
        <v>329</v>
      </c>
      <c r="D10" t="s">
        <v>309</v>
      </c>
      <c r="E10" t="s">
        <v>337</v>
      </c>
      <c r="F10" t="s">
        <v>338</v>
      </c>
      <c r="G10" t="s">
        <v>312</v>
      </c>
      <c r="H10" t="s">
        <v>339</v>
      </c>
      <c r="I10" t="s">
        <v>340</v>
      </c>
      <c r="J10">
        <v>535</v>
      </c>
      <c r="K10">
        <v>17</v>
      </c>
      <c r="L10" s="212">
        <v>6194679</v>
      </c>
      <c r="M10" s="212">
        <v>2140000</v>
      </c>
      <c r="N10" s="212">
        <v>4054679</v>
      </c>
      <c r="O10" s="211">
        <v>-2441.0259999999998</v>
      </c>
      <c r="P10" s="211">
        <v>-2441.0259999999998</v>
      </c>
      <c r="Q10" s="211">
        <v>-41497.434000000001</v>
      </c>
      <c r="R10" s="211">
        <v>-2221.3330000000001</v>
      </c>
      <c r="S10" s="211">
        <v>-37762.665000000001</v>
      </c>
      <c r="T10">
        <v>7.01</v>
      </c>
      <c r="U10">
        <v>5.98</v>
      </c>
      <c r="V10" s="211">
        <v>-17109.453000000001</v>
      </c>
      <c r="W10" s="211">
        <v>-248299.04</v>
      </c>
      <c r="X10" s="211">
        <v>-15569.602000000001</v>
      </c>
      <c r="Y10" s="211">
        <v>-225952.12599999999</v>
      </c>
      <c r="Z10">
        <v>-415.38900000000001</v>
      </c>
      <c r="AA10">
        <v>-339.86399999999998</v>
      </c>
      <c r="AB10" s="211">
        <v>-16502.285</v>
      </c>
      <c r="AC10" s="211">
        <v>-20505.127</v>
      </c>
      <c r="AD10" t="s">
        <v>316</v>
      </c>
      <c r="AE10" t="s">
        <v>316</v>
      </c>
      <c r="AF10">
        <v>-851.99</v>
      </c>
      <c r="AG10">
        <v>-53.37</v>
      </c>
      <c r="AH10">
        <v>-48.56</v>
      </c>
      <c r="AI10">
        <v>-633.84</v>
      </c>
      <c r="AJ10">
        <v>-576.79999999999995</v>
      </c>
      <c r="AK10" t="s">
        <v>316</v>
      </c>
      <c r="AL10" t="s">
        <v>316</v>
      </c>
      <c r="AM10" t="s">
        <v>316</v>
      </c>
      <c r="AN10" t="s">
        <v>316</v>
      </c>
      <c r="AO10" t="s">
        <v>316</v>
      </c>
      <c r="AP10" t="s">
        <v>316</v>
      </c>
      <c r="AQ10" t="s">
        <v>316</v>
      </c>
      <c r="AR10" t="s">
        <v>316</v>
      </c>
      <c r="AS10" t="s">
        <v>316</v>
      </c>
      <c r="AT10" s="211">
        <v>26557.49</v>
      </c>
      <c r="AU10" s="211">
        <v>26557.49</v>
      </c>
      <c r="AV10" s="211">
        <v>451477.33</v>
      </c>
      <c r="AW10" s="211">
        <v>24167.32</v>
      </c>
      <c r="AX10" s="211">
        <v>410844.37</v>
      </c>
      <c r="AY10" t="s">
        <v>316</v>
      </c>
      <c r="AZ10" t="s">
        <v>316</v>
      </c>
      <c r="BA10" t="s">
        <v>316</v>
      </c>
      <c r="BB10" t="s">
        <v>316</v>
      </c>
      <c r="BC10" t="s">
        <v>316</v>
      </c>
      <c r="BD10" t="s">
        <v>316</v>
      </c>
      <c r="BE10" t="s">
        <v>316</v>
      </c>
      <c r="BF10" t="s">
        <v>316</v>
      </c>
      <c r="BG10" t="s">
        <v>316</v>
      </c>
      <c r="BH10" t="s">
        <v>316</v>
      </c>
      <c r="BI10" t="s">
        <v>316</v>
      </c>
      <c r="BJ10" t="s">
        <v>316</v>
      </c>
      <c r="BK10" t="s">
        <v>316</v>
      </c>
      <c r="BL10" t="s">
        <v>316</v>
      </c>
      <c r="BM10" t="s">
        <v>316</v>
      </c>
      <c r="BN10" t="s">
        <v>316</v>
      </c>
      <c r="BO10" t="s">
        <v>316</v>
      </c>
      <c r="BP10" t="s">
        <v>316</v>
      </c>
      <c r="BQ10" t="s">
        <v>316</v>
      </c>
      <c r="BR10" t="s">
        <v>316</v>
      </c>
      <c r="BS10" t="s">
        <v>316</v>
      </c>
      <c r="BT10" t="s">
        <v>316</v>
      </c>
      <c r="BU10" t="s">
        <v>316</v>
      </c>
      <c r="BV10" s="211">
        <v>9448.0400000000009</v>
      </c>
      <c r="BW10" s="211">
        <v>203178.29</v>
      </c>
      <c r="BX10" s="211">
        <v>8597.7099999999991</v>
      </c>
      <c r="BY10" s="211">
        <v>184892.25</v>
      </c>
      <c r="BZ10" t="s">
        <v>316</v>
      </c>
      <c r="CA10" s="212">
        <v>-21615</v>
      </c>
      <c r="CB10" s="212">
        <v>-16714</v>
      </c>
      <c r="CC10" s="212">
        <v>-1124974</v>
      </c>
      <c r="CD10" s="212">
        <v>-1382984</v>
      </c>
      <c r="CE10" t="s">
        <v>315</v>
      </c>
      <c r="CF10" s="212">
        <v>-2546287</v>
      </c>
      <c r="CG10" s="212">
        <v>-3083</v>
      </c>
      <c r="CH10" s="212">
        <v>-1564</v>
      </c>
      <c r="CI10" s="212">
        <v>-189396</v>
      </c>
      <c r="CJ10" s="212">
        <v>-206637</v>
      </c>
      <c r="CK10" t="s">
        <v>315</v>
      </c>
      <c r="CL10" s="212">
        <v>-103143</v>
      </c>
      <c r="CM10" s="212">
        <v>-503822</v>
      </c>
      <c r="CN10" s="212">
        <v>-20785</v>
      </c>
      <c r="CO10" s="212">
        <v>-18933</v>
      </c>
      <c r="CP10" s="212">
        <v>-774705</v>
      </c>
      <c r="CQ10" s="212">
        <v>-1022087</v>
      </c>
      <c r="CR10" t="s">
        <v>315</v>
      </c>
      <c r="CS10" s="212">
        <v>-1836511</v>
      </c>
      <c r="CT10" s="212">
        <v>-4886620</v>
      </c>
      <c r="CU10" s="212">
        <v>-32272</v>
      </c>
      <c r="CV10" s="212">
        <v>-11433</v>
      </c>
      <c r="CW10" s="212">
        <v>-43705</v>
      </c>
      <c r="CX10" t="s">
        <v>315</v>
      </c>
      <c r="CY10" s="212">
        <v>-12793</v>
      </c>
      <c r="CZ10" s="212">
        <v>-13133</v>
      </c>
      <c r="DA10" s="212">
        <v>-25926</v>
      </c>
      <c r="DB10" s="212">
        <v>-322</v>
      </c>
      <c r="DC10" s="212">
        <v>-1396</v>
      </c>
      <c r="DD10" s="212">
        <v>-1719</v>
      </c>
      <c r="DE10" s="212">
        <v>-80602</v>
      </c>
      <c r="DF10" t="s">
        <v>315</v>
      </c>
      <c r="DG10" s="212">
        <v>-80602</v>
      </c>
      <c r="DH10" s="212">
        <v>-226435</v>
      </c>
      <c r="DI10" s="212">
        <v>-378387</v>
      </c>
      <c r="DJ10" s="212">
        <v>-5265006</v>
      </c>
      <c r="DK10" t="s">
        <v>315</v>
      </c>
      <c r="DL10" t="s">
        <v>315</v>
      </c>
      <c r="DM10" t="s">
        <v>315</v>
      </c>
      <c r="DN10" t="s">
        <v>315</v>
      </c>
      <c r="DO10" t="s">
        <v>315</v>
      </c>
      <c r="DP10" t="s">
        <v>315</v>
      </c>
      <c r="DQ10" t="s">
        <v>315</v>
      </c>
      <c r="DR10" t="s">
        <v>315</v>
      </c>
      <c r="DS10" t="s">
        <v>315</v>
      </c>
      <c r="DT10" t="s">
        <v>315</v>
      </c>
      <c r="DU10" t="s">
        <v>315</v>
      </c>
      <c r="DV10" t="s">
        <v>315</v>
      </c>
      <c r="DW10" t="s">
        <v>315</v>
      </c>
      <c r="DX10" t="s">
        <v>315</v>
      </c>
      <c r="DY10" t="s">
        <v>315</v>
      </c>
      <c r="DZ10" t="s">
        <v>315</v>
      </c>
      <c r="EA10" t="s">
        <v>315</v>
      </c>
      <c r="EB10" t="s">
        <v>315</v>
      </c>
      <c r="EC10" t="s">
        <v>315</v>
      </c>
      <c r="ED10" t="s">
        <v>315</v>
      </c>
      <c r="EE10" t="s">
        <v>315</v>
      </c>
      <c r="EF10" s="212">
        <v>10237201</v>
      </c>
      <c r="EG10" t="s">
        <v>315</v>
      </c>
      <c r="EH10" t="s">
        <v>315</v>
      </c>
      <c r="EI10" s="212">
        <v>10237201</v>
      </c>
      <c r="EJ10" s="212">
        <v>20367</v>
      </c>
      <c r="EK10" s="212">
        <v>4361418</v>
      </c>
      <c r="EL10" t="s">
        <v>315</v>
      </c>
      <c r="EM10" t="s">
        <v>315</v>
      </c>
      <c r="EN10" s="212">
        <v>4361418</v>
      </c>
      <c r="EO10" s="212">
        <v>14618986</v>
      </c>
      <c r="EP10" t="s">
        <v>315</v>
      </c>
      <c r="EQ10" t="s">
        <v>315</v>
      </c>
      <c r="ER10" t="s">
        <v>315</v>
      </c>
      <c r="ES10" t="s">
        <v>315</v>
      </c>
      <c r="ET10" t="s">
        <v>315</v>
      </c>
      <c r="EU10" t="s">
        <v>315</v>
      </c>
      <c r="EV10" t="s">
        <v>315</v>
      </c>
      <c r="EW10" t="s">
        <v>315</v>
      </c>
      <c r="EX10" t="s">
        <v>315</v>
      </c>
      <c r="EY10" t="s">
        <v>315</v>
      </c>
      <c r="EZ10" t="s">
        <v>315</v>
      </c>
      <c r="FA10" t="s">
        <v>315</v>
      </c>
      <c r="FB10" t="s">
        <v>315</v>
      </c>
      <c r="FC10" t="s">
        <v>315</v>
      </c>
      <c r="FD10" t="s">
        <v>315</v>
      </c>
      <c r="FE10" s="212">
        <v>14618986</v>
      </c>
      <c r="FF10" s="212">
        <v>9353980</v>
      </c>
      <c r="FG10" t="s">
        <v>315</v>
      </c>
      <c r="FH10" t="s">
        <v>315</v>
      </c>
      <c r="FI10" t="s">
        <v>315</v>
      </c>
      <c r="FJ10" t="s">
        <v>315</v>
      </c>
      <c r="FK10" t="s">
        <v>315</v>
      </c>
      <c r="FL10" t="s">
        <v>315</v>
      </c>
      <c r="FM10" t="s">
        <v>315</v>
      </c>
      <c r="FN10" t="s">
        <v>315</v>
      </c>
      <c r="FO10" t="s">
        <v>315</v>
      </c>
      <c r="FP10" s="212">
        <v>2524907</v>
      </c>
      <c r="FQ10" s="212">
        <v>9353980</v>
      </c>
      <c r="FR10">
        <v>0.22</v>
      </c>
      <c r="FS10">
        <v>0.13</v>
      </c>
      <c r="FT10" s="211">
        <v>1553.16</v>
      </c>
      <c r="FU10" s="211">
        <v>30292.19</v>
      </c>
      <c r="FV10">
        <v>-556.6</v>
      </c>
      <c r="FW10" t="s">
        <v>316</v>
      </c>
      <c r="FX10" s="211">
        <v>2552.81</v>
      </c>
      <c r="FY10" t="s">
        <v>316</v>
      </c>
      <c r="FZ10" t="s">
        <v>316</v>
      </c>
      <c r="GA10" t="s">
        <v>316</v>
      </c>
      <c r="GB10" t="s">
        <v>316</v>
      </c>
      <c r="GC10" s="211">
        <v>1996.21</v>
      </c>
      <c r="GD10">
        <v>-317.16000000000003</v>
      </c>
      <c r="GE10" t="s">
        <v>316</v>
      </c>
      <c r="GF10" s="211">
        <v>2552.81</v>
      </c>
      <c r="GG10" t="s">
        <v>316</v>
      </c>
      <c r="GH10" t="s">
        <v>316</v>
      </c>
      <c r="GI10" t="s">
        <v>316</v>
      </c>
      <c r="GJ10" t="s">
        <v>316</v>
      </c>
      <c r="GK10" s="211">
        <v>2235.64</v>
      </c>
      <c r="GL10">
        <v>1.51</v>
      </c>
      <c r="GM10" s="214">
        <f t="shared" si="0"/>
        <v>17484.074766355141</v>
      </c>
      <c r="GN10" s="214">
        <f t="shared" si="1"/>
        <v>11578.839252336449</v>
      </c>
      <c r="GO10" s="213">
        <f t="shared" si="2"/>
        <v>1.5100023746186042</v>
      </c>
      <c r="GP10" s="55">
        <f>(GM10+$GM8)/(GN10+GN8)</f>
        <v>1.7968761978555114</v>
      </c>
    </row>
    <row r="11" spans="1:198">
      <c r="A11" t="s">
        <v>306</v>
      </c>
      <c r="B11" t="s">
        <v>320</v>
      </c>
      <c r="C11" t="s">
        <v>329</v>
      </c>
      <c r="D11" t="s">
        <v>309</v>
      </c>
      <c r="E11" t="s">
        <v>341</v>
      </c>
      <c r="F11" t="s">
        <v>342</v>
      </c>
      <c r="G11" t="s">
        <v>312</v>
      </c>
      <c r="H11" t="s">
        <v>343</v>
      </c>
      <c r="I11" t="s">
        <v>344</v>
      </c>
      <c r="J11">
        <v>63</v>
      </c>
      <c r="K11">
        <v>17</v>
      </c>
      <c r="L11" s="212">
        <v>926625</v>
      </c>
      <c r="M11" s="212">
        <v>630000</v>
      </c>
      <c r="N11" s="212">
        <v>296625</v>
      </c>
      <c r="O11">
        <v>-631.274</v>
      </c>
      <c r="P11">
        <v>-631.274</v>
      </c>
      <c r="Q11" s="211">
        <v>-10731.663</v>
      </c>
      <c r="R11">
        <v>-574.46</v>
      </c>
      <c r="S11" s="211">
        <v>-9765.8130000000001</v>
      </c>
      <c r="T11">
        <v>7.01</v>
      </c>
      <c r="U11">
        <v>5.98</v>
      </c>
      <c r="V11" s="211">
        <v>-4423.8559999999998</v>
      </c>
      <c r="W11" s="211">
        <v>-64171.731</v>
      </c>
      <c r="X11" s="211">
        <v>-4025.7089999999998</v>
      </c>
      <c r="Y11" s="211">
        <v>-58396.275000000001</v>
      </c>
      <c r="Z11">
        <v>-39.063000000000002</v>
      </c>
      <c r="AA11">
        <v>-29.297000000000001</v>
      </c>
      <c r="AB11" s="211">
        <v>-4326.2550000000001</v>
      </c>
      <c r="AC11" s="211">
        <v>-5371.1970000000001</v>
      </c>
      <c r="AD11" t="s">
        <v>316</v>
      </c>
      <c r="AE11" t="s">
        <v>316</v>
      </c>
      <c r="AF11">
        <v>-234.48</v>
      </c>
      <c r="AG11">
        <v>-5.41</v>
      </c>
      <c r="AH11">
        <v>-4.92</v>
      </c>
      <c r="AI11">
        <v>-167.74</v>
      </c>
      <c r="AJ11">
        <v>-152.65</v>
      </c>
      <c r="AK11" t="s">
        <v>316</v>
      </c>
      <c r="AL11" t="s">
        <v>316</v>
      </c>
      <c r="AM11" t="s">
        <v>316</v>
      </c>
      <c r="AN11" t="s">
        <v>316</v>
      </c>
      <c r="AO11" t="s">
        <v>316</v>
      </c>
      <c r="AP11" t="s">
        <v>316</v>
      </c>
      <c r="AQ11" t="s">
        <v>316</v>
      </c>
      <c r="AR11" t="s">
        <v>316</v>
      </c>
      <c r="AS11" t="s">
        <v>316</v>
      </c>
      <c r="AT11" s="211">
        <v>5286.51</v>
      </c>
      <c r="AU11" s="211">
        <v>5286.51</v>
      </c>
      <c r="AV11" s="211">
        <v>89870.68</v>
      </c>
      <c r="AW11" s="211">
        <v>4810.72</v>
      </c>
      <c r="AX11" s="211">
        <v>81782.320000000007</v>
      </c>
      <c r="AY11" t="s">
        <v>316</v>
      </c>
      <c r="AZ11" t="s">
        <v>316</v>
      </c>
      <c r="BA11" t="s">
        <v>316</v>
      </c>
      <c r="BB11" t="s">
        <v>316</v>
      </c>
      <c r="BC11" t="s">
        <v>316</v>
      </c>
      <c r="BD11" t="s">
        <v>316</v>
      </c>
      <c r="BE11" t="s">
        <v>316</v>
      </c>
      <c r="BF11" t="s">
        <v>316</v>
      </c>
      <c r="BG11" t="s">
        <v>316</v>
      </c>
      <c r="BH11" t="s">
        <v>316</v>
      </c>
      <c r="BI11" t="s">
        <v>316</v>
      </c>
      <c r="BJ11" t="s">
        <v>316</v>
      </c>
      <c r="BK11" t="s">
        <v>316</v>
      </c>
      <c r="BL11" t="s">
        <v>316</v>
      </c>
      <c r="BM11" t="s">
        <v>316</v>
      </c>
      <c r="BN11" t="s">
        <v>316</v>
      </c>
      <c r="BO11" t="s">
        <v>316</v>
      </c>
      <c r="BP11" t="s">
        <v>316</v>
      </c>
      <c r="BQ11" t="s">
        <v>316</v>
      </c>
      <c r="BR11" t="s">
        <v>316</v>
      </c>
      <c r="BS11" t="s">
        <v>316</v>
      </c>
      <c r="BT11" t="s">
        <v>316</v>
      </c>
      <c r="BU11" t="s">
        <v>316</v>
      </c>
      <c r="BV11">
        <v>862.65</v>
      </c>
      <c r="BW11" s="211">
        <v>25698.94</v>
      </c>
      <c r="BX11">
        <v>785.02</v>
      </c>
      <c r="BY11" s="211">
        <v>23386.04</v>
      </c>
      <c r="BZ11" t="s">
        <v>316</v>
      </c>
      <c r="CA11" s="212">
        <v>-2033</v>
      </c>
      <c r="CB11" s="212">
        <v>-1441</v>
      </c>
      <c r="CC11" s="212">
        <v>-294924</v>
      </c>
      <c r="CD11" s="212">
        <v>-362265</v>
      </c>
      <c r="CE11" t="s">
        <v>315</v>
      </c>
      <c r="CF11" s="212">
        <v>-660662</v>
      </c>
      <c r="CG11" s="212">
        <v>-290</v>
      </c>
      <c r="CH11" s="212">
        <v>-135</v>
      </c>
      <c r="CI11" s="212">
        <v>-49652</v>
      </c>
      <c r="CJ11" s="212">
        <v>-54127</v>
      </c>
      <c r="CK11" t="s">
        <v>315</v>
      </c>
      <c r="CL11" s="212">
        <v>-26674</v>
      </c>
      <c r="CM11" s="212">
        <v>-130878</v>
      </c>
      <c r="CN11" s="212">
        <v>-1955</v>
      </c>
      <c r="CO11" s="212">
        <v>-1632</v>
      </c>
      <c r="CP11" s="212">
        <v>-203097</v>
      </c>
      <c r="CQ11" s="212">
        <v>-267730</v>
      </c>
      <c r="CR11" t="s">
        <v>315</v>
      </c>
      <c r="CS11" s="212">
        <v>-474414</v>
      </c>
      <c r="CT11" s="212">
        <v>-1265954</v>
      </c>
      <c r="CU11" s="212">
        <v>-3272</v>
      </c>
      <c r="CV11" s="212">
        <v>-1159</v>
      </c>
      <c r="CW11" s="212">
        <v>-4431</v>
      </c>
      <c r="CX11" t="s">
        <v>315</v>
      </c>
      <c r="CY11" s="212">
        <v>-1297</v>
      </c>
      <c r="CZ11" s="212">
        <v>-1332</v>
      </c>
      <c r="DA11" s="212">
        <v>-2629</v>
      </c>
      <c r="DB11" s="212">
        <v>-33</v>
      </c>
      <c r="DC11" s="212">
        <v>-142</v>
      </c>
      <c r="DD11" s="212">
        <v>-174</v>
      </c>
      <c r="DE11" s="212">
        <v>-8173</v>
      </c>
      <c r="DF11" t="s">
        <v>315</v>
      </c>
      <c r="DG11" s="212">
        <v>-8173</v>
      </c>
      <c r="DH11" s="212">
        <v>-22959</v>
      </c>
      <c r="DI11" s="212">
        <v>-38367</v>
      </c>
      <c r="DJ11" s="212">
        <v>-1304321</v>
      </c>
      <c r="DK11" t="s">
        <v>315</v>
      </c>
      <c r="DL11" t="s">
        <v>315</v>
      </c>
      <c r="DM11" t="s">
        <v>315</v>
      </c>
      <c r="DN11" t="s">
        <v>315</v>
      </c>
      <c r="DO11" t="s">
        <v>315</v>
      </c>
      <c r="DP11" t="s">
        <v>315</v>
      </c>
      <c r="DQ11" t="s">
        <v>315</v>
      </c>
      <c r="DR11" t="s">
        <v>315</v>
      </c>
      <c r="DS11" t="s">
        <v>315</v>
      </c>
      <c r="DT11" t="s">
        <v>315</v>
      </c>
      <c r="DU11" t="s">
        <v>315</v>
      </c>
      <c r="DV11" t="s">
        <v>315</v>
      </c>
      <c r="DW11" t="s">
        <v>315</v>
      </c>
      <c r="DX11" t="s">
        <v>315</v>
      </c>
      <c r="DY11" t="s">
        <v>315</v>
      </c>
      <c r="DZ11" t="s">
        <v>315</v>
      </c>
      <c r="EA11" t="s">
        <v>315</v>
      </c>
      <c r="EB11" t="s">
        <v>315</v>
      </c>
      <c r="EC11" t="s">
        <v>315</v>
      </c>
      <c r="ED11" t="s">
        <v>315</v>
      </c>
      <c r="EE11" t="s">
        <v>315</v>
      </c>
      <c r="EF11" s="212">
        <v>2037808</v>
      </c>
      <c r="EG11" t="s">
        <v>315</v>
      </c>
      <c r="EH11" t="s">
        <v>315</v>
      </c>
      <c r="EI11" s="212">
        <v>2037808</v>
      </c>
      <c r="EJ11" s="212">
        <v>4054</v>
      </c>
      <c r="EK11" s="212">
        <v>868180</v>
      </c>
      <c r="EL11" t="s">
        <v>315</v>
      </c>
      <c r="EM11" t="s">
        <v>315</v>
      </c>
      <c r="EN11" s="212">
        <v>868180</v>
      </c>
      <c r="EO11" s="212">
        <v>2910042</v>
      </c>
      <c r="EP11" t="s">
        <v>315</v>
      </c>
      <c r="EQ11" t="s">
        <v>315</v>
      </c>
      <c r="ER11" t="s">
        <v>315</v>
      </c>
      <c r="ES11" t="s">
        <v>315</v>
      </c>
      <c r="ET11" t="s">
        <v>315</v>
      </c>
      <c r="EU11" t="s">
        <v>315</v>
      </c>
      <c r="EV11" t="s">
        <v>315</v>
      </c>
      <c r="EW11" t="s">
        <v>315</v>
      </c>
      <c r="EX11" t="s">
        <v>315</v>
      </c>
      <c r="EY11" t="s">
        <v>315</v>
      </c>
      <c r="EZ11" t="s">
        <v>315</v>
      </c>
      <c r="FA11" t="s">
        <v>315</v>
      </c>
      <c r="FB11" t="s">
        <v>315</v>
      </c>
      <c r="FC11" t="s">
        <v>315</v>
      </c>
      <c r="FD11" t="s">
        <v>315</v>
      </c>
      <c r="FE11" s="212">
        <v>2910042</v>
      </c>
      <c r="FF11" s="212">
        <v>1605722</v>
      </c>
      <c r="FG11" t="s">
        <v>315</v>
      </c>
      <c r="FH11" t="s">
        <v>315</v>
      </c>
      <c r="FI11" t="s">
        <v>315</v>
      </c>
      <c r="FJ11" t="s">
        <v>315</v>
      </c>
      <c r="FK11" t="s">
        <v>315</v>
      </c>
      <c r="FL11" t="s">
        <v>315</v>
      </c>
      <c r="FM11" t="s">
        <v>315</v>
      </c>
      <c r="FN11" t="s">
        <v>315</v>
      </c>
      <c r="FO11" t="s">
        <v>315</v>
      </c>
      <c r="FP11" s="212">
        <v>393766</v>
      </c>
      <c r="FQ11" s="212">
        <v>1605722</v>
      </c>
      <c r="FR11">
        <v>0.22</v>
      </c>
      <c r="FS11">
        <v>0.13</v>
      </c>
      <c r="FT11">
        <v>277.07</v>
      </c>
      <c r="FU11" s="211">
        <v>5719</v>
      </c>
      <c r="FV11">
        <v>-143.94</v>
      </c>
      <c r="FW11" t="s">
        <v>316</v>
      </c>
      <c r="FX11">
        <v>508.16</v>
      </c>
      <c r="FY11" t="s">
        <v>316</v>
      </c>
      <c r="FZ11" t="s">
        <v>316</v>
      </c>
      <c r="GA11" t="s">
        <v>316</v>
      </c>
      <c r="GB11" t="s">
        <v>316</v>
      </c>
      <c r="GC11">
        <v>364.22</v>
      </c>
      <c r="GD11">
        <v>-82.02</v>
      </c>
      <c r="GE11" t="s">
        <v>316</v>
      </c>
      <c r="GF11">
        <v>508.16</v>
      </c>
      <c r="GG11" t="s">
        <v>316</v>
      </c>
      <c r="GH11" t="s">
        <v>316</v>
      </c>
      <c r="GI11" t="s">
        <v>316</v>
      </c>
      <c r="GJ11" t="s">
        <v>316</v>
      </c>
      <c r="GK11">
        <v>426.14</v>
      </c>
      <c r="GL11">
        <v>1.73</v>
      </c>
      <c r="GM11" s="214">
        <f t="shared" si="0"/>
        <v>25487.650793650795</v>
      </c>
      <c r="GN11" s="214">
        <f t="shared" si="1"/>
        <v>14708.333333333334</v>
      </c>
      <c r="GO11" s="213">
        <f t="shared" si="2"/>
        <v>1.7328714420612439</v>
      </c>
      <c r="GP11" s="55">
        <f>(GM11+$GM8)/(GN11+GN8)</f>
        <v>1.9407311871951809</v>
      </c>
    </row>
    <row r="12" spans="1:198">
      <c r="A12" t="s">
        <v>306</v>
      </c>
      <c r="B12" t="s">
        <v>320</v>
      </c>
      <c r="C12" t="s">
        <v>329</v>
      </c>
      <c r="D12" t="s">
        <v>309</v>
      </c>
      <c r="E12" t="s">
        <v>345</v>
      </c>
      <c r="F12" t="s">
        <v>346</v>
      </c>
      <c r="G12" t="s">
        <v>312</v>
      </c>
      <c r="H12" t="s">
        <v>347</v>
      </c>
      <c r="I12" t="s">
        <v>348</v>
      </c>
      <c r="J12">
        <v>810</v>
      </c>
      <c r="K12">
        <v>18</v>
      </c>
      <c r="L12" s="212">
        <v>8460833</v>
      </c>
      <c r="M12" s="212">
        <v>3241000</v>
      </c>
      <c r="N12" s="212">
        <v>5219833</v>
      </c>
      <c r="O12" s="211">
        <v>-3413.3760000000002</v>
      </c>
      <c r="P12" s="211">
        <v>-3413.3760000000002</v>
      </c>
      <c r="Q12" s="211">
        <v>-61440.764999999999</v>
      </c>
      <c r="R12" s="211">
        <v>-3106.172</v>
      </c>
      <c r="S12" s="211">
        <v>-55911.095999999998</v>
      </c>
      <c r="T12">
        <v>7.02</v>
      </c>
      <c r="U12">
        <v>5.98</v>
      </c>
      <c r="V12" s="211">
        <v>-23947.875</v>
      </c>
      <c r="W12" s="211">
        <v>-367282.24599999998</v>
      </c>
      <c r="X12" s="211">
        <v>-21792.566999999999</v>
      </c>
      <c r="Y12" s="211">
        <v>-334226.84399999998</v>
      </c>
      <c r="Z12" s="211">
        <v>-2851.4659999999999</v>
      </c>
      <c r="AA12" s="211">
        <v>-2292.355</v>
      </c>
      <c r="AB12" s="211">
        <v>-22643.993999999999</v>
      </c>
      <c r="AC12" s="211">
        <v>-28123.280999999999</v>
      </c>
      <c r="AD12" t="s">
        <v>316</v>
      </c>
      <c r="AE12" t="s">
        <v>316</v>
      </c>
      <c r="AF12" s="211">
        <v>-1047.01</v>
      </c>
      <c r="AG12">
        <v>-179.49</v>
      </c>
      <c r="AH12">
        <v>-163.33000000000001</v>
      </c>
      <c r="AI12">
        <v>-793.88</v>
      </c>
      <c r="AJ12">
        <v>-722.43</v>
      </c>
      <c r="AK12" t="s">
        <v>316</v>
      </c>
      <c r="AL12" t="s">
        <v>316</v>
      </c>
      <c r="AM12" t="s">
        <v>316</v>
      </c>
      <c r="AN12" t="s">
        <v>316</v>
      </c>
      <c r="AO12" t="s">
        <v>316</v>
      </c>
      <c r="AP12" t="s">
        <v>316</v>
      </c>
      <c r="AQ12" t="s">
        <v>316</v>
      </c>
      <c r="AR12" t="s">
        <v>316</v>
      </c>
      <c r="AS12" t="s">
        <v>316</v>
      </c>
      <c r="AT12" s="211">
        <v>36420.17</v>
      </c>
      <c r="AU12" s="211">
        <v>36420.17</v>
      </c>
      <c r="AV12" s="211">
        <v>655563.07999999996</v>
      </c>
      <c r="AW12" s="211">
        <v>33142.36</v>
      </c>
      <c r="AX12" s="211">
        <v>596562.4</v>
      </c>
      <c r="AY12" t="s">
        <v>316</v>
      </c>
      <c r="AZ12" t="s">
        <v>316</v>
      </c>
      <c r="BA12" t="s">
        <v>316</v>
      </c>
      <c r="BB12" t="s">
        <v>316</v>
      </c>
      <c r="BC12" t="s">
        <v>316</v>
      </c>
      <c r="BD12" t="s">
        <v>316</v>
      </c>
      <c r="BE12" t="s">
        <v>316</v>
      </c>
      <c r="BF12" t="s">
        <v>316</v>
      </c>
      <c r="BG12" t="s">
        <v>316</v>
      </c>
      <c r="BH12" t="s">
        <v>316</v>
      </c>
      <c r="BI12" t="s">
        <v>316</v>
      </c>
      <c r="BJ12" t="s">
        <v>316</v>
      </c>
      <c r="BK12" t="s">
        <v>316</v>
      </c>
      <c r="BL12" t="s">
        <v>316</v>
      </c>
      <c r="BM12" t="s">
        <v>316</v>
      </c>
      <c r="BN12" t="s">
        <v>316</v>
      </c>
      <c r="BO12" t="s">
        <v>316</v>
      </c>
      <c r="BP12" t="s">
        <v>316</v>
      </c>
      <c r="BQ12" t="s">
        <v>316</v>
      </c>
      <c r="BR12" t="s">
        <v>316</v>
      </c>
      <c r="BS12" t="s">
        <v>316</v>
      </c>
      <c r="BT12" t="s">
        <v>316</v>
      </c>
      <c r="BU12" t="s">
        <v>316</v>
      </c>
      <c r="BV12" s="211">
        <v>12472.3</v>
      </c>
      <c r="BW12" s="211">
        <v>288280.83</v>
      </c>
      <c r="BX12" s="211">
        <v>11349.79</v>
      </c>
      <c r="BY12" s="211">
        <v>262335.56</v>
      </c>
      <c r="BZ12" t="s">
        <v>316</v>
      </c>
      <c r="CA12" s="212">
        <v>-148665</v>
      </c>
      <c r="CB12" s="212">
        <v>-113043</v>
      </c>
      <c r="CC12" s="212">
        <v>-1542180</v>
      </c>
      <c r="CD12" s="212">
        <v>-1898227</v>
      </c>
      <c r="CE12" t="s">
        <v>315</v>
      </c>
      <c r="CF12" s="212">
        <v>-3702115</v>
      </c>
      <c r="CG12" s="212">
        <v>-19988</v>
      </c>
      <c r="CH12" s="212">
        <v>-9961</v>
      </c>
      <c r="CI12" s="212">
        <v>-245446</v>
      </c>
      <c r="CJ12" s="212">
        <v>-267662</v>
      </c>
      <c r="CK12" t="s">
        <v>315</v>
      </c>
      <c r="CL12" s="212">
        <v>-144819</v>
      </c>
      <c r="CM12" s="212">
        <v>-687876</v>
      </c>
      <c r="CN12" s="212">
        <v>-143712</v>
      </c>
      <c r="CO12" s="212">
        <v>-127984</v>
      </c>
      <c r="CP12" s="212">
        <v>-1069925</v>
      </c>
      <c r="CQ12" s="212">
        <v>-1401707</v>
      </c>
      <c r="CR12" t="s">
        <v>315</v>
      </c>
      <c r="CS12" s="212">
        <v>-2743329</v>
      </c>
      <c r="CT12" s="212">
        <v>-7133320</v>
      </c>
      <c r="CU12" s="212">
        <v>-115941</v>
      </c>
      <c r="CV12" s="212">
        <v>-41209</v>
      </c>
      <c r="CW12" s="212">
        <v>-157150</v>
      </c>
      <c r="CX12" t="s">
        <v>315</v>
      </c>
      <c r="CY12" s="212">
        <v>-43027</v>
      </c>
      <c r="CZ12" s="212">
        <v>-44170</v>
      </c>
      <c r="DA12" s="212">
        <v>-87196</v>
      </c>
      <c r="DB12" s="212">
        <v>-1085</v>
      </c>
      <c r="DC12" s="212">
        <v>-4696</v>
      </c>
      <c r="DD12" s="212">
        <v>-5781</v>
      </c>
      <c r="DE12" s="212">
        <v>-286735</v>
      </c>
      <c r="DF12" t="s">
        <v>315</v>
      </c>
      <c r="DG12" s="212">
        <v>-286735</v>
      </c>
      <c r="DH12" s="212">
        <v>-805531</v>
      </c>
      <c r="DI12" s="212">
        <v>-1342393</v>
      </c>
      <c r="DJ12" s="212">
        <v>-8475713</v>
      </c>
      <c r="DK12" t="s">
        <v>315</v>
      </c>
      <c r="DL12" t="s">
        <v>315</v>
      </c>
      <c r="DM12" t="s">
        <v>315</v>
      </c>
      <c r="DN12" t="s">
        <v>315</v>
      </c>
      <c r="DO12" t="s">
        <v>315</v>
      </c>
      <c r="DP12" t="s">
        <v>315</v>
      </c>
      <c r="DQ12" t="s">
        <v>315</v>
      </c>
      <c r="DR12" t="s">
        <v>315</v>
      </c>
      <c r="DS12" t="s">
        <v>315</v>
      </c>
      <c r="DT12" t="s">
        <v>315</v>
      </c>
      <c r="DU12" t="s">
        <v>315</v>
      </c>
      <c r="DV12" t="s">
        <v>315</v>
      </c>
      <c r="DW12" t="s">
        <v>315</v>
      </c>
      <c r="DX12" t="s">
        <v>315</v>
      </c>
      <c r="DY12" t="s">
        <v>315</v>
      </c>
      <c r="DZ12" t="s">
        <v>315</v>
      </c>
      <c r="EA12" t="s">
        <v>315</v>
      </c>
      <c r="EB12" t="s">
        <v>315</v>
      </c>
      <c r="EC12" t="s">
        <v>315</v>
      </c>
      <c r="ED12" t="s">
        <v>315</v>
      </c>
      <c r="EE12" t="s">
        <v>315</v>
      </c>
      <c r="EF12" s="212">
        <v>14925106</v>
      </c>
      <c r="EG12" t="s">
        <v>315</v>
      </c>
      <c r="EH12" t="s">
        <v>315</v>
      </c>
      <c r="EI12" s="212">
        <v>14925106</v>
      </c>
      <c r="EJ12" s="212">
        <v>29700</v>
      </c>
      <c r="EK12" s="212">
        <v>6365445</v>
      </c>
      <c r="EL12" t="s">
        <v>315</v>
      </c>
      <c r="EM12" t="s">
        <v>315</v>
      </c>
      <c r="EN12" s="212">
        <v>6365445</v>
      </c>
      <c r="EO12" s="212">
        <v>21320251</v>
      </c>
      <c r="EP12" t="s">
        <v>315</v>
      </c>
      <c r="EQ12" t="s">
        <v>315</v>
      </c>
      <c r="ER12" t="s">
        <v>315</v>
      </c>
      <c r="ES12" t="s">
        <v>315</v>
      </c>
      <c r="ET12" t="s">
        <v>315</v>
      </c>
      <c r="EU12" t="s">
        <v>315</v>
      </c>
      <c r="EV12" t="s">
        <v>315</v>
      </c>
      <c r="EW12" t="s">
        <v>315</v>
      </c>
      <c r="EX12" t="s">
        <v>315</v>
      </c>
      <c r="EY12" t="s">
        <v>315</v>
      </c>
      <c r="EZ12" t="s">
        <v>315</v>
      </c>
      <c r="FA12" t="s">
        <v>315</v>
      </c>
      <c r="FB12" t="s">
        <v>315</v>
      </c>
      <c r="FC12" t="s">
        <v>315</v>
      </c>
      <c r="FD12" t="s">
        <v>315</v>
      </c>
      <c r="FE12" s="212">
        <v>21320251</v>
      </c>
      <c r="FF12" s="212">
        <v>12844538</v>
      </c>
      <c r="FG12" t="s">
        <v>315</v>
      </c>
      <c r="FH12" t="s">
        <v>315</v>
      </c>
      <c r="FI12" t="s">
        <v>315</v>
      </c>
      <c r="FJ12" t="s">
        <v>315</v>
      </c>
      <c r="FK12" t="s">
        <v>315</v>
      </c>
      <c r="FL12" t="s">
        <v>315</v>
      </c>
      <c r="FM12" t="s">
        <v>315</v>
      </c>
      <c r="FN12" t="s">
        <v>315</v>
      </c>
      <c r="FO12" t="s">
        <v>315</v>
      </c>
      <c r="FP12" s="212">
        <v>3622116</v>
      </c>
      <c r="FQ12" s="212">
        <v>12844538</v>
      </c>
      <c r="FR12">
        <v>0.22</v>
      </c>
      <c r="FS12">
        <v>0.13</v>
      </c>
      <c r="FT12" s="211">
        <v>2114.7399999999998</v>
      </c>
      <c r="FU12" s="211">
        <v>43851.28</v>
      </c>
      <c r="FV12">
        <v>-778.31</v>
      </c>
      <c r="FW12" t="s">
        <v>316</v>
      </c>
      <c r="FX12" s="211">
        <v>3500.85</v>
      </c>
      <c r="FY12" t="s">
        <v>316</v>
      </c>
      <c r="FZ12" t="s">
        <v>316</v>
      </c>
      <c r="GA12" t="s">
        <v>316</v>
      </c>
      <c r="GB12" t="s">
        <v>316</v>
      </c>
      <c r="GC12" s="211">
        <v>2722.53</v>
      </c>
      <c r="GD12">
        <v>-443.5</v>
      </c>
      <c r="GE12" t="s">
        <v>316</v>
      </c>
      <c r="GF12" s="211">
        <v>3500.85</v>
      </c>
      <c r="GG12" t="s">
        <v>316</v>
      </c>
      <c r="GH12" t="s">
        <v>316</v>
      </c>
      <c r="GI12" t="s">
        <v>316</v>
      </c>
      <c r="GJ12" t="s">
        <v>316</v>
      </c>
      <c r="GK12" s="211">
        <v>3057.35</v>
      </c>
      <c r="GL12">
        <v>1.52</v>
      </c>
      <c r="GM12" s="214">
        <f t="shared" si="0"/>
        <v>15857.454320987654</v>
      </c>
      <c r="GN12" s="214">
        <f t="shared" si="1"/>
        <v>10445.472839506172</v>
      </c>
      <c r="GO12" s="213">
        <f t="shared" si="2"/>
        <v>1.5181174241354249</v>
      </c>
      <c r="GP12" s="55">
        <f>+(GM12+GM9)/(GN12+GN9)</f>
        <v>1.7542321301717376</v>
      </c>
    </row>
    <row r="13" spans="1:198">
      <c r="A13" t="s">
        <v>306</v>
      </c>
      <c r="B13" t="s">
        <v>320</v>
      </c>
      <c r="C13" t="s">
        <v>329</v>
      </c>
      <c r="D13" t="s">
        <v>309</v>
      </c>
      <c r="E13" t="s">
        <v>349</v>
      </c>
      <c r="F13" t="s">
        <v>350</v>
      </c>
      <c r="G13" t="s">
        <v>312</v>
      </c>
      <c r="H13" t="s">
        <v>351</v>
      </c>
      <c r="I13" t="s">
        <v>352</v>
      </c>
      <c r="J13">
        <v>36</v>
      </c>
      <c r="K13">
        <v>18</v>
      </c>
      <c r="L13" s="212">
        <v>523636</v>
      </c>
      <c r="M13" s="212">
        <v>360000</v>
      </c>
      <c r="N13" s="212">
        <v>163636</v>
      </c>
      <c r="O13">
        <v>-278.29500000000002</v>
      </c>
      <c r="P13">
        <v>-278.29500000000002</v>
      </c>
      <c r="Q13" s="211">
        <v>-5009.317</v>
      </c>
      <c r="R13">
        <v>-253.249</v>
      </c>
      <c r="S13" s="211">
        <v>-4558.4790000000003</v>
      </c>
      <c r="T13">
        <v>7.01</v>
      </c>
      <c r="U13">
        <v>5.97</v>
      </c>
      <c r="V13" s="211">
        <v>-1951.4849999999999</v>
      </c>
      <c r="W13" s="211">
        <v>-29889.292000000001</v>
      </c>
      <c r="X13" s="211">
        <v>-1775.8510000000001</v>
      </c>
      <c r="Y13" s="211">
        <v>-27199.256000000001</v>
      </c>
      <c r="Z13">
        <v>-136.75399999999999</v>
      </c>
      <c r="AA13">
        <v>-109.40300000000001</v>
      </c>
      <c r="AB13" s="211">
        <v>-1923.6780000000001</v>
      </c>
      <c r="AC13" s="211">
        <v>-2388.643</v>
      </c>
      <c r="AD13" t="s">
        <v>316</v>
      </c>
      <c r="AE13" t="s">
        <v>316</v>
      </c>
      <c r="AF13">
        <v>-95.66</v>
      </c>
      <c r="AG13">
        <v>-8.3000000000000007</v>
      </c>
      <c r="AH13">
        <v>-7.56</v>
      </c>
      <c r="AI13">
        <v>-69.48</v>
      </c>
      <c r="AJ13">
        <v>-63.23</v>
      </c>
      <c r="AK13" t="s">
        <v>316</v>
      </c>
      <c r="AL13" t="s">
        <v>316</v>
      </c>
      <c r="AM13" t="s">
        <v>316</v>
      </c>
      <c r="AN13" t="s">
        <v>316</v>
      </c>
      <c r="AO13" t="s">
        <v>316</v>
      </c>
      <c r="AP13" t="s">
        <v>316</v>
      </c>
      <c r="AQ13" t="s">
        <v>316</v>
      </c>
      <c r="AR13" t="s">
        <v>316</v>
      </c>
      <c r="AS13" t="s">
        <v>316</v>
      </c>
      <c r="AT13" s="211">
        <v>2495.6999999999998</v>
      </c>
      <c r="AU13" s="211">
        <v>2495.6999999999998</v>
      </c>
      <c r="AV13" s="211">
        <v>44922.66</v>
      </c>
      <c r="AW13" s="211">
        <v>2271.09</v>
      </c>
      <c r="AX13" s="211">
        <v>40879.629999999997</v>
      </c>
      <c r="AY13" t="s">
        <v>316</v>
      </c>
      <c r="AZ13" t="s">
        <v>316</v>
      </c>
      <c r="BA13" t="s">
        <v>316</v>
      </c>
      <c r="BB13" t="s">
        <v>316</v>
      </c>
      <c r="BC13" t="s">
        <v>316</v>
      </c>
      <c r="BD13" t="s">
        <v>316</v>
      </c>
      <c r="BE13" t="s">
        <v>316</v>
      </c>
      <c r="BF13" t="s">
        <v>316</v>
      </c>
      <c r="BG13" t="s">
        <v>316</v>
      </c>
      <c r="BH13" t="s">
        <v>316</v>
      </c>
      <c r="BI13" t="s">
        <v>316</v>
      </c>
      <c r="BJ13" t="s">
        <v>316</v>
      </c>
      <c r="BK13" t="s">
        <v>316</v>
      </c>
      <c r="BL13" t="s">
        <v>316</v>
      </c>
      <c r="BM13" t="s">
        <v>316</v>
      </c>
      <c r="BN13" t="s">
        <v>316</v>
      </c>
      <c r="BO13" t="s">
        <v>316</v>
      </c>
      <c r="BP13" t="s">
        <v>316</v>
      </c>
      <c r="BQ13" t="s">
        <v>316</v>
      </c>
      <c r="BR13" t="s">
        <v>316</v>
      </c>
      <c r="BS13" t="s">
        <v>316</v>
      </c>
      <c r="BT13" t="s">
        <v>316</v>
      </c>
      <c r="BU13" t="s">
        <v>316</v>
      </c>
      <c r="BV13">
        <v>544.22</v>
      </c>
      <c r="BW13" s="211">
        <v>15033.37</v>
      </c>
      <c r="BX13">
        <v>495.24</v>
      </c>
      <c r="BY13" s="211">
        <v>13680.37</v>
      </c>
      <c r="BZ13" t="s">
        <v>316</v>
      </c>
      <c r="CA13" s="212">
        <v>-7130</v>
      </c>
      <c r="CB13" s="212">
        <v>-5395</v>
      </c>
      <c r="CC13" s="212">
        <v>-131013</v>
      </c>
      <c r="CD13" s="212">
        <v>-161225</v>
      </c>
      <c r="CE13" t="s">
        <v>315</v>
      </c>
      <c r="CF13" s="212">
        <v>-304763</v>
      </c>
      <c r="CG13" s="212">
        <v>-959</v>
      </c>
      <c r="CH13" s="212">
        <v>-475</v>
      </c>
      <c r="CI13" s="212">
        <v>-20851</v>
      </c>
      <c r="CJ13" s="212">
        <v>-22734</v>
      </c>
      <c r="CK13" t="s">
        <v>315</v>
      </c>
      <c r="CL13" s="212">
        <v>-11807</v>
      </c>
      <c r="CM13" s="212">
        <v>-56826</v>
      </c>
      <c r="CN13" s="212">
        <v>-6892</v>
      </c>
      <c r="CO13" s="212">
        <v>-6108</v>
      </c>
      <c r="CP13" s="212">
        <v>-90893</v>
      </c>
      <c r="CQ13" s="212">
        <v>-119054</v>
      </c>
      <c r="CR13" t="s">
        <v>315</v>
      </c>
      <c r="CS13" s="212">
        <v>-222948</v>
      </c>
      <c r="CT13" s="212">
        <v>-584537</v>
      </c>
      <c r="CU13" s="212">
        <v>-5364</v>
      </c>
      <c r="CV13" s="212">
        <v>-1907</v>
      </c>
      <c r="CW13" s="212">
        <v>-7271</v>
      </c>
      <c r="CX13" t="s">
        <v>315</v>
      </c>
      <c r="CY13" s="212">
        <v>-1991</v>
      </c>
      <c r="CZ13" s="212">
        <v>-2044</v>
      </c>
      <c r="DA13" s="212">
        <v>-4034</v>
      </c>
      <c r="DB13" s="212">
        <v>-50</v>
      </c>
      <c r="DC13" s="212">
        <v>-217</v>
      </c>
      <c r="DD13" s="212">
        <v>-267</v>
      </c>
      <c r="DE13" s="212">
        <v>-13267</v>
      </c>
      <c r="DF13" t="s">
        <v>315</v>
      </c>
      <c r="DG13" s="212">
        <v>-13267</v>
      </c>
      <c r="DH13" s="212">
        <v>-37270</v>
      </c>
      <c r="DI13" s="212">
        <v>-62110</v>
      </c>
      <c r="DJ13" s="212">
        <v>-646647</v>
      </c>
      <c r="DK13" t="s">
        <v>315</v>
      </c>
      <c r="DL13" t="s">
        <v>315</v>
      </c>
      <c r="DM13" t="s">
        <v>315</v>
      </c>
      <c r="DN13" t="s">
        <v>315</v>
      </c>
      <c r="DO13" t="s">
        <v>315</v>
      </c>
      <c r="DP13" t="s">
        <v>315</v>
      </c>
      <c r="DQ13" t="s">
        <v>315</v>
      </c>
      <c r="DR13" t="s">
        <v>315</v>
      </c>
      <c r="DS13" t="s">
        <v>315</v>
      </c>
      <c r="DT13" t="s">
        <v>315</v>
      </c>
      <c r="DU13" t="s">
        <v>315</v>
      </c>
      <c r="DV13" t="s">
        <v>315</v>
      </c>
      <c r="DW13" t="s">
        <v>315</v>
      </c>
      <c r="DX13" t="s">
        <v>315</v>
      </c>
      <c r="DY13" t="s">
        <v>315</v>
      </c>
      <c r="DZ13" t="s">
        <v>315</v>
      </c>
      <c r="EA13" t="s">
        <v>315</v>
      </c>
      <c r="EB13" t="s">
        <v>315</v>
      </c>
      <c r="EC13" t="s">
        <v>315</v>
      </c>
      <c r="ED13" t="s">
        <v>315</v>
      </c>
      <c r="EE13" t="s">
        <v>315</v>
      </c>
      <c r="EF13" s="212">
        <v>1022748</v>
      </c>
      <c r="EG13" t="s">
        <v>315</v>
      </c>
      <c r="EH13" t="s">
        <v>315</v>
      </c>
      <c r="EI13" s="212">
        <v>1022748</v>
      </c>
      <c r="EJ13" s="212">
        <v>2035</v>
      </c>
      <c r="EK13" s="212">
        <v>436194</v>
      </c>
      <c r="EL13" t="s">
        <v>315</v>
      </c>
      <c r="EM13" t="s">
        <v>315</v>
      </c>
      <c r="EN13" s="212">
        <v>436194</v>
      </c>
      <c r="EO13" s="212">
        <v>1460977</v>
      </c>
      <c r="EP13" t="s">
        <v>315</v>
      </c>
      <c r="EQ13" t="s">
        <v>315</v>
      </c>
      <c r="ER13" t="s">
        <v>315</v>
      </c>
      <c r="ES13" t="s">
        <v>315</v>
      </c>
      <c r="ET13" t="s">
        <v>315</v>
      </c>
      <c r="EU13" t="s">
        <v>315</v>
      </c>
      <c r="EV13" t="s">
        <v>315</v>
      </c>
      <c r="EW13" t="s">
        <v>315</v>
      </c>
      <c r="EX13" t="s">
        <v>315</v>
      </c>
      <c r="EY13" t="s">
        <v>315</v>
      </c>
      <c r="EZ13" t="s">
        <v>315</v>
      </c>
      <c r="FA13" t="s">
        <v>315</v>
      </c>
      <c r="FB13" t="s">
        <v>315</v>
      </c>
      <c r="FC13" t="s">
        <v>315</v>
      </c>
      <c r="FD13" t="s">
        <v>315</v>
      </c>
      <c r="FE13" s="212">
        <v>1460977</v>
      </c>
      <c r="FF13" s="212">
        <v>814330</v>
      </c>
      <c r="FG13" t="s">
        <v>315</v>
      </c>
      <c r="FH13" t="s">
        <v>315</v>
      </c>
      <c r="FI13" t="s">
        <v>315</v>
      </c>
      <c r="FJ13" t="s">
        <v>315</v>
      </c>
      <c r="FK13" t="s">
        <v>315</v>
      </c>
      <c r="FL13" t="s">
        <v>315</v>
      </c>
      <c r="FM13" t="s">
        <v>315</v>
      </c>
      <c r="FN13" t="s">
        <v>315</v>
      </c>
      <c r="FO13" t="s">
        <v>315</v>
      </c>
      <c r="FP13" s="212">
        <v>213247</v>
      </c>
      <c r="FQ13" s="212">
        <v>814330</v>
      </c>
      <c r="FR13">
        <v>0.22</v>
      </c>
      <c r="FS13">
        <v>0.13</v>
      </c>
      <c r="FT13">
        <v>135.12</v>
      </c>
      <c r="FU13" s="211">
        <v>2908.41</v>
      </c>
      <c r="FV13">
        <v>-63.46</v>
      </c>
      <c r="FW13" t="s">
        <v>316</v>
      </c>
      <c r="FX13">
        <v>239.9</v>
      </c>
      <c r="FY13" t="s">
        <v>316</v>
      </c>
      <c r="FZ13" t="s">
        <v>316</v>
      </c>
      <c r="GA13" t="s">
        <v>316</v>
      </c>
      <c r="GB13" t="s">
        <v>316</v>
      </c>
      <c r="GC13">
        <v>176.44</v>
      </c>
      <c r="GD13">
        <v>-36.159999999999997</v>
      </c>
      <c r="GE13" t="s">
        <v>316</v>
      </c>
      <c r="GF13">
        <v>239.9</v>
      </c>
      <c r="GG13" t="s">
        <v>316</v>
      </c>
      <c r="GH13" t="s">
        <v>316</v>
      </c>
      <c r="GI13" t="s">
        <v>316</v>
      </c>
      <c r="GJ13" t="s">
        <v>316</v>
      </c>
      <c r="GK13">
        <v>203.74</v>
      </c>
      <c r="GL13">
        <v>1.56</v>
      </c>
      <c r="GM13" s="214">
        <f t="shared" si="0"/>
        <v>22620.277777777777</v>
      </c>
      <c r="GN13" s="214">
        <f t="shared" si="1"/>
        <v>14545.444444444445</v>
      </c>
      <c r="GO13" s="213">
        <f t="shared" si="2"/>
        <v>1.5551451771841507</v>
      </c>
      <c r="GP13" s="55">
        <f>+(GM13+GM9)/(GN13+GN9)</f>
        <v>1.7253227838975005</v>
      </c>
    </row>
    <row r="14" spans="1:198" hidden="1">
      <c r="A14" t="s">
        <v>306</v>
      </c>
      <c r="B14" t="s">
        <v>320</v>
      </c>
      <c r="C14" t="s">
        <v>329</v>
      </c>
      <c r="D14" t="s">
        <v>309</v>
      </c>
      <c r="E14" t="s">
        <v>353</v>
      </c>
      <c r="F14" t="s">
        <v>350</v>
      </c>
      <c r="G14" t="s">
        <v>312</v>
      </c>
      <c r="H14" t="s">
        <v>354</v>
      </c>
      <c r="I14" t="s">
        <v>355</v>
      </c>
      <c r="J14">
        <v>2</v>
      </c>
      <c r="K14">
        <v>17</v>
      </c>
      <c r="L14" s="212">
        <v>33670</v>
      </c>
      <c r="M14" s="212">
        <v>15000</v>
      </c>
      <c r="N14" s="212">
        <v>18670</v>
      </c>
      <c r="O14">
        <v>-15.29</v>
      </c>
      <c r="P14">
        <v>-15.29</v>
      </c>
      <c r="Q14">
        <v>-259.92700000000002</v>
      </c>
      <c r="R14">
        <v>-13.914</v>
      </c>
      <c r="S14">
        <v>-236.53299999999999</v>
      </c>
      <c r="T14">
        <v>7.01</v>
      </c>
      <c r="U14">
        <v>5.98</v>
      </c>
      <c r="V14">
        <v>-107.148</v>
      </c>
      <c r="W14" s="211">
        <v>-1554.2739999999999</v>
      </c>
      <c r="X14">
        <v>-97.504999999999995</v>
      </c>
      <c r="Y14" s="211">
        <v>-1414.3889999999999</v>
      </c>
      <c r="Z14">
        <v>-0.94599999999999995</v>
      </c>
      <c r="AA14">
        <v>-0.71</v>
      </c>
      <c r="AB14">
        <v>-104.78400000000001</v>
      </c>
      <c r="AC14">
        <v>-130.09299999999999</v>
      </c>
      <c r="AD14" t="s">
        <v>316</v>
      </c>
      <c r="AE14" t="s">
        <v>316</v>
      </c>
      <c r="AF14">
        <v>-14.83</v>
      </c>
      <c r="AG14">
        <v>0.3</v>
      </c>
      <c r="AH14">
        <v>0.27</v>
      </c>
      <c r="AI14">
        <v>-10.67</v>
      </c>
      <c r="AJ14">
        <v>-9.7100000000000009</v>
      </c>
      <c r="AK14" t="s">
        <v>316</v>
      </c>
      <c r="AL14" t="s">
        <v>316</v>
      </c>
      <c r="AM14" t="s">
        <v>316</v>
      </c>
      <c r="AN14" t="s">
        <v>316</v>
      </c>
      <c r="AO14" t="s">
        <v>316</v>
      </c>
      <c r="AP14" t="s">
        <v>316</v>
      </c>
      <c r="AQ14" t="s">
        <v>316</v>
      </c>
      <c r="AR14" t="s">
        <v>316</v>
      </c>
      <c r="AS14" t="s">
        <v>316</v>
      </c>
      <c r="AT14">
        <v>182.6</v>
      </c>
      <c r="AU14">
        <v>182.6</v>
      </c>
      <c r="AV14" s="211">
        <v>3104.2</v>
      </c>
      <c r="AW14">
        <v>166.17</v>
      </c>
      <c r="AX14" s="211">
        <v>2824.82</v>
      </c>
      <c r="AY14" t="s">
        <v>316</v>
      </c>
      <c r="AZ14" t="s">
        <v>316</v>
      </c>
      <c r="BA14" t="s">
        <v>316</v>
      </c>
      <c r="BB14" t="s">
        <v>316</v>
      </c>
      <c r="BC14" t="s">
        <v>316</v>
      </c>
      <c r="BD14" t="s">
        <v>316</v>
      </c>
      <c r="BE14" t="s">
        <v>316</v>
      </c>
      <c r="BF14" t="s">
        <v>316</v>
      </c>
      <c r="BG14" t="s">
        <v>316</v>
      </c>
      <c r="BH14" t="s">
        <v>316</v>
      </c>
      <c r="BI14" t="s">
        <v>316</v>
      </c>
      <c r="BJ14" t="s">
        <v>316</v>
      </c>
      <c r="BK14" t="s">
        <v>316</v>
      </c>
      <c r="BL14" t="s">
        <v>316</v>
      </c>
      <c r="BM14" t="s">
        <v>316</v>
      </c>
      <c r="BN14" t="s">
        <v>316</v>
      </c>
      <c r="BO14" t="s">
        <v>316</v>
      </c>
      <c r="BP14" t="s">
        <v>316</v>
      </c>
      <c r="BQ14" t="s">
        <v>316</v>
      </c>
      <c r="BR14" t="s">
        <v>316</v>
      </c>
      <c r="BS14" t="s">
        <v>316</v>
      </c>
      <c r="BT14" t="s">
        <v>316</v>
      </c>
      <c r="BU14" t="s">
        <v>316</v>
      </c>
      <c r="BV14">
        <v>75.45</v>
      </c>
      <c r="BW14" s="211">
        <v>1549.93</v>
      </c>
      <c r="BX14">
        <v>68.66</v>
      </c>
      <c r="BY14" s="211">
        <v>1410.43</v>
      </c>
      <c r="BZ14" t="s">
        <v>316</v>
      </c>
      <c r="CA14" s="212">
        <v>-49</v>
      </c>
      <c r="CB14" s="212">
        <v>-35</v>
      </c>
      <c r="CC14" s="212">
        <v>-7143</v>
      </c>
      <c r="CD14" s="212">
        <v>-8774</v>
      </c>
      <c r="CE14" t="s">
        <v>315</v>
      </c>
      <c r="CF14" s="212">
        <v>-16002</v>
      </c>
      <c r="CG14" s="212">
        <v>-7</v>
      </c>
      <c r="CH14" s="212">
        <v>-3</v>
      </c>
      <c r="CI14" s="212">
        <v>-1203</v>
      </c>
      <c r="CJ14" s="212">
        <v>-1311</v>
      </c>
      <c r="CK14" t="s">
        <v>315</v>
      </c>
      <c r="CL14" s="212">
        <v>-646</v>
      </c>
      <c r="CM14" s="212">
        <v>-3170</v>
      </c>
      <c r="CN14" s="212">
        <v>-47</v>
      </c>
      <c r="CO14" s="212">
        <v>-40</v>
      </c>
      <c r="CP14" s="212">
        <v>-4919</v>
      </c>
      <c r="CQ14" s="212">
        <v>-6485</v>
      </c>
      <c r="CR14" t="s">
        <v>315</v>
      </c>
      <c r="CS14" s="212">
        <v>-11491</v>
      </c>
      <c r="CT14" s="212">
        <v>-30662</v>
      </c>
      <c r="CU14" s="212">
        <v>180</v>
      </c>
      <c r="CV14" s="212">
        <v>64</v>
      </c>
      <c r="CW14" s="212">
        <v>244</v>
      </c>
      <c r="CX14" t="s">
        <v>315</v>
      </c>
      <c r="CY14" s="212">
        <v>71</v>
      </c>
      <c r="CZ14" s="212">
        <v>73</v>
      </c>
      <c r="DA14" s="212">
        <v>145</v>
      </c>
      <c r="DB14" s="212">
        <v>2</v>
      </c>
      <c r="DC14" s="212">
        <v>8</v>
      </c>
      <c r="DD14" s="212">
        <v>10</v>
      </c>
      <c r="DE14" s="212">
        <v>450</v>
      </c>
      <c r="DF14" t="s">
        <v>315</v>
      </c>
      <c r="DG14" s="212">
        <v>450</v>
      </c>
      <c r="DH14" s="212">
        <v>1263</v>
      </c>
      <c r="DI14" s="212">
        <v>2111</v>
      </c>
      <c r="DJ14" s="212">
        <v>-28551</v>
      </c>
      <c r="DK14" t="s">
        <v>315</v>
      </c>
      <c r="DL14" t="s">
        <v>315</v>
      </c>
      <c r="DM14" t="s">
        <v>315</v>
      </c>
      <c r="DN14" t="s">
        <v>315</v>
      </c>
      <c r="DO14" t="s">
        <v>315</v>
      </c>
      <c r="DP14" t="s">
        <v>315</v>
      </c>
      <c r="DQ14" t="s">
        <v>315</v>
      </c>
      <c r="DR14" t="s">
        <v>315</v>
      </c>
      <c r="DS14" t="s">
        <v>315</v>
      </c>
      <c r="DT14" t="s">
        <v>315</v>
      </c>
      <c r="DU14" t="s">
        <v>315</v>
      </c>
      <c r="DV14" t="s">
        <v>315</v>
      </c>
      <c r="DW14" t="s">
        <v>315</v>
      </c>
      <c r="DX14" t="s">
        <v>315</v>
      </c>
      <c r="DY14" t="s">
        <v>315</v>
      </c>
      <c r="DZ14" t="s">
        <v>315</v>
      </c>
      <c r="EA14" t="s">
        <v>315</v>
      </c>
      <c r="EB14" t="s">
        <v>315</v>
      </c>
      <c r="EC14" t="s">
        <v>315</v>
      </c>
      <c r="ED14" t="s">
        <v>315</v>
      </c>
      <c r="EE14" t="s">
        <v>315</v>
      </c>
      <c r="EF14" s="212">
        <v>70387</v>
      </c>
      <c r="EG14" t="s">
        <v>315</v>
      </c>
      <c r="EH14" t="s">
        <v>315</v>
      </c>
      <c r="EI14" s="212">
        <v>70387</v>
      </c>
      <c r="EJ14" s="212">
        <v>140</v>
      </c>
      <c r="EK14" s="212">
        <v>29988</v>
      </c>
      <c r="EL14" t="s">
        <v>315</v>
      </c>
      <c r="EM14" t="s">
        <v>315</v>
      </c>
      <c r="EN14" s="212">
        <v>29988</v>
      </c>
      <c r="EO14" s="212">
        <v>100515</v>
      </c>
      <c r="EP14" t="s">
        <v>315</v>
      </c>
      <c r="EQ14" t="s">
        <v>315</v>
      </c>
      <c r="ER14" t="s">
        <v>315</v>
      </c>
      <c r="ES14" t="s">
        <v>315</v>
      </c>
      <c r="ET14" t="s">
        <v>315</v>
      </c>
      <c r="EU14" t="s">
        <v>315</v>
      </c>
      <c r="EV14" t="s">
        <v>315</v>
      </c>
      <c r="EW14" t="s">
        <v>315</v>
      </c>
      <c r="EX14" t="s">
        <v>315</v>
      </c>
      <c r="EY14" t="s">
        <v>315</v>
      </c>
      <c r="EZ14" t="s">
        <v>315</v>
      </c>
      <c r="FA14" t="s">
        <v>315</v>
      </c>
      <c r="FB14" t="s">
        <v>315</v>
      </c>
      <c r="FC14" t="s">
        <v>315</v>
      </c>
      <c r="FD14" t="s">
        <v>315</v>
      </c>
      <c r="FE14" s="212">
        <v>100515</v>
      </c>
      <c r="FF14" s="212">
        <v>71964</v>
      </c>
      <c r="FG14" t="s">
        <v>315</v>
      </c>
      <c r="FH14" t="s">
        <v>315</v>
      </c>
      <c r="FI14" t="s">
        <v>315</v>
      </c>
      <c r="FJ14" t="s">
        <v>315</v>
      </c>
      <c r="FK14" t="s">
        <v>315</v>
      </c>
      <c r="FL14" t="s">
        <v>315</v>
      </c>
      <c r="FM14" t="s">
        <v>315</v>
      </c>
      <c r="FN14" t="s">
        <v>315</v>
      </c>
      <c r="FO14" t="s">
        <v>315</v>
      </c>
      <c r="FP14" s="212">
        <v>18497</v>
      </c>
      <c r="FQ14" s="212">
        <v>71964</v>
      </c>
      <c r="FR14">
        <v>0.22</v>
      </c>
      <c r="FS14">
        <v>0.13</v>
      </c>
      <c r="FT14">
        <v>11.01</v>
      </c>
      <c r="FU14">
        <v>211.59</v>
      </c>
      <c r="FV14">
        <v>-3.49</v>
      </c>
      <c r="FW14" t="s">
        <v>316</v>
      </c>
      <c r="FX14">
        <v>17.55</v>
      </c>
      <c r="FY14" t="s">
        <v>316</v>
      </c>
      <c r="FZ14" t="s">
        <v>316</v>
      </c>
      <c r="GA14" t="s">
        <v>316</v>
      </c>
      <c r="GB14" t="s">
        <v>316</v>
      </c>
      <c r="GC14">
        <v>14.07</v>
      </c>
      <c r="GD14">
        <v>-1.99</v>
      </c>
      <c r="GE14" t="s">
        <v>316</v>
      </c>
      <c r="GF14">
        <v>17.55</v>
      </c>
      <c r="GG14" t="s">
        <v>316</v>
      </c>
      <c r="GH14" t="s">
        <v>316</v>
      </c>
      <c r="GI14" t="s">
        <v>316</v>
      </c>
      <c r="GJ14" t="s">
        <v>316</v>
      </c>
      <c r="GK14">
        <v>15.57</v>
      </c>
      <c r="GL14">
        <v>2.14</v>
      </c>
    </row>
    <row r="15" spans="1:198" hidden="1">
      <c r="L15" s="212"/>
      <c r="M15" s="212"/>
      <c r="N15" s="212"/>
      <c r="W15" s="211"/>
      <c r="Y15" s="211"/>
      <c r="AV15" s="211"/>
      <c r="AX15" s="211"/>
      <c r="BW15" s="211"/>
      <c r="BY15" s="211"/>
      <c r="CA15" s="212"/>
      <c r="CB15" s="212"/>
      <c r="CC15" s="212"/>
      <c r="CD15" s="212"/>
      <c r="CF15" s="212"/>
      <c r="CG15" s="212"/>
      <c r="CH15" s="212"/>
      <c r="CI15" s="212"/>
      <c r="CJ15" s="212"/>
      <c r="CL15" s="212"/>
      <c r="CM15" s="212"/>
      <c r="CN15" s="212"/>
      <c r="CO15" s="212"/>
      <c r="CP15" s="212"/>
      <c r="CQ15" s="212"/>
      <c r="CS15" s="212"/>
      <c r="CT15" s="212"/>
      <c r="CU15" s="212"/>
      <c r="CV15" s="212"/>
      <c r="CW15" s="212"/>
      <c r="CY15" s="212"/>
      <c r="CZ15" s="212"/>
      <c r="DA15" s="212"/>
      <c r="DB15" s="212"/>
      <c r="DC15" s="212"/>
      <c r="DD15" s="212"/>
      <c r="DE15" s="212"/>
      <c r="DG15" s="212"/>
      <c r="DH15" s="212"/>
      <c r="DI15" s="212"/>
      <c r="DJ15" s="212"/>
      <c r="EF15" s="212"/>
      <c r="EI15" s="212"/>
      <c r="EJ15" s="212"/>
      <c r="EK15" s="212"/>
      <c r="EN15" s="212"/>
      <c r="EO15" s="212"/>
      <c r="FE15" s="212"/>
      <c r="FF15" s="212"/>
      <c r="FP15" s="212"/>
      <c r="FQ15" s="212"/>
    </row>
    <row r="16" spans="1:198" hidden="1">
      <c r="L16" s="212"/>
      <c r="M16" s="212"/>
      <c r="N16" s="212"/>
      <c r="W16" s="211"/>
      <c r="Y16" s="211"/>
      <c r="BA16" s="211"/>
      <c r="BC16" s="211"/>
      <c r="BW16" s="211"/>
      <c r="BY16" s="211"/>
      <c r="CA16" s="212"/>
      <c r="CB16" s="212"/>
      <c r="CC16" s="212"/>
      <c r="CD16" s="212"/>
      <c r="CF16" s="212"/>
      <c r="CG16" s="212"/>
      <c r="CH16" s="212"/>
      <c r="CI16" s="212"/>
      <c r="CJ16" s="212"/>
      <c r="CL16" s="212"/>
      <c r="CM16" s="212"/>
      <c r="CN16" s="212"/>
      <c r="CO16" s="212"/>
      <c r="CP16" s="212"/>
      <c r="CQ16" s="212"/>
      <c r="CS16" s="212"/>
      <c r="CT16" s="212"/>
      <c r="CU16" s="212"/>
      <c r="CV16" s="212"/>
      <c r="CW16" s="212"/>
      <c r="CY16" s="212"/>
      <c r="CZ16" s="212"/>
      <c r="DA16" s="212"/>
      <c r="DB16" s="212"/>
      <c r="DC16" s="212"/>
      <c r="DD16" s="212"/>
      <c r="DE16" s="212"/>
      <c r="DG16" s="212"/>
      <c r="DH16" s="212"/>
      <c r="DI16" s="212"/>
      <c r="DJ16" s="212"/>
      <c r="EP16" s="212"/>
      <c r="EQ16" s="212"/>
      <c r="ER16" s="212"/>
      <c r="FE16" s="212"/>
      <c r="FF16" s="212"/>
      <c r="FP16" s="212"/>
      <c r="FQ16" s="212"/>
    </row>
    <row r="17" spans="12:177" hidden="1"/>
    <row r="18" spans="12:177" hidden="1"/>
    <row r="19" spans="12:177" hidden="1"/>
    <row r="20" spans="12:177" hidden="1"/>
    <row r="21" spans="12:177" hidden="1"/>
    <row r="22" spans="12:177" hidden="1"/>
    <row r="23" spans="12:177" hidden="1"/>
    <row r="24" spans="12:177" hidden="1">
      <c r="L24" s="212"/>
      <c r="M24" s="212"/>
      <c r="N24" s="212"/>
      <c r="Q24" s="211"/>
      <c r="S24" s="211"/>
      <c r="V24" s="211"/>
      <c r="W24" s="211"/>
      <c r="X24" s="211"/>
      <c r="Y24" s="211"/>
      <c r="AB24" s="211"/>
      <c r="AC24" s="211"/>
      <c r="AY24" s="211"/>
      <c r="AZ24" s="211"/>
      <c r="BA24" s="211"/>
      <c r="BB24" s="211"/>
      <c r="BC24" s="211"/>
      <c r="BW24" s="211"/>
      <c r="BY24" s="211"/>
      <c r="CA24" s="212"/>
      <c r="CB24" s="212"/>
      <c r="CC24" s="212"/>
      <c r="CD24" s="212"/>
      <c r="CF24" s="212"/>
      <c r="CG24" s="212"/>
      <c r="CH24" s="212"/>
      <c r="CI24" s="212"/>
      <c r="CJ24" s="212"/>
      <c r="CL24" s="212"/>
      <c r="CM24" s="212"/>
      <c r="CN24" s="212"/>
      <c r="CO24" s="212"/>
      <c r="CP24" s="212"/>
      <c r="CQ24" s="212"/>
      <c r="CS24" s="212"/>
      <c r="CT24" s="212"/>
      <c r="CU24" s="212"/>
      <c r="CV24" s="212"/>
      <c r="CW24" s="212"/>
      <c r="CY24" s="212"/>
      <c r="CZ24" s="212"/>
      <c r="DA24" s="212"/>
      <c r="DB24" s="212"/>
      <c r="DC24" s="212"/>
      <c r="DD24" s="212"/>
      <c r="DE24" s="212"/>
      <c r="DG24" s="212"/>
      <c r="DH24" s="212"/>
      <c r="DI24" s="212"/>
      <c r="DJ24" s="212"/>
      <c r="EP24" s="212"/>
      <c r="EQ24" s="212"/>
      <c r="ER24" s="212"/>
      <c r="FE24" s="212"/>
      <c r="FF24" s="212"/>
      <c r="FP24" s="212"/>
      <c r="FQ24" s="212"/>
      <c r="FU24" s="211"/>
    </row>
    <row r="25" spans="12:177" hidden="1"/>
    <row r="26" spans="12:177" hidden="1"/>
    <row r="27" spans="12:177" hidden="1">
      <c r="L27" s="212"/>
      <c r="M27" s="212"/>
      <c r="N27" s="212"/>
      <c r="Q27" s="211"/>
      <c r="S27" s="211"/>
      <c r="V27" s="211"/>
      <c r="W27" s="211"/>
      <c r="X27" s="211"/>
      <c r="Y27" s="211"/>
      <c r="AB27" s="211"/>
      <c r="AC27" s="211"/>
      <c r="AT27" s="211"/>
      <c r="AU27" s="211"/>
      <c r="AV27" s="211"/>
      <c r="AW27" s="211"/>
      <c r="AX27" s="211"/>
      <c r="BW27" s="211"/>
      <c r="BY27" s="211"/>
      <c r="CA27" s="212"/>
      <c r="CB27" s="212"/>
      <c r="CC27" s="212"/>
      <c r="CD27" s="212"/>
      <c r="CF27" s="212"/>
      <c r="CG27" s="212"/>
      <c r="CH27" s="212"/>
      <c r="CI27" s="212"/>
      <c r="CJ27" s="212"/>
      <c r="CL27" s="212"/>
      <c r="CM27" s="212"/>
      <c r="CN27" s="212"/>
      <c r="CO27" s="212"/>
      <c r="CP27" s="212"/>
      <c r="CQ27" s="212"/>
      <c r="CS27" s="212"/>
      <c r="CT27" s="212"/>
      <c r="CU27" s="212"/>
      <c r="CV27" s="212"/>
      <c r="CW27" s="212"/>
      <c r="CY27" s="212"/>
      <c r="CZ27" s="212"/>
      <c r="DA27" s="212"/>
      <c r="DB27" s="212"/>
      <c r="DC27" s="212"/>
      <c r="DD27" s="212"/>
      <c r="DE27" s="212"/>
      <c r="DG27" s="212"/>
      <c r="DH27" s="212"/>
      <c r="DI27" s="212"/>
      <c r="DJ27" s="212"/>
      <c r="EF27" s="212"/>
      <c r="EI27" s="212"/>
      <c r="EJ27" s="212"/>
      <c r="EK27" s="212"/>
      <c r="EN27" s="212"/>
      <c r="EO27" s="212"/>
      <c r="FE27" s="212"/>
      <c r="FF27" s="212"/>
      <c r="FP27" s="212"/>
      <c r="FQ27" s="212"/>
      <c r="FU27" s="211"/>
    </row>
    <row r="28" spans="12:177" hidden="1"/>
    <row r="29" spans="12:177" hidden="1"/>
    <row r="30" spans="12:177" hidden="1"/>
    <row r="31" spans="12:177" hidden="1"/>
    <row r="32" spans="12:177" hidden="1"/>
    <row r="33" spans="1:194" hidden="1"/>
    <row r="34" spans="1:194" hidden="1"/>
    <row r="35" spans="1:194" hidden="1">
      <c r="L35" s="212"/>
      <c r="M35" s="212"/>
      <c r="N35" s="212"/>
      <c r="AK35" s="211"/>
      <c r="AL35" s="211"/>
      <c r="AM35" s="211"/>
      <c r="AN35" s="211"/>
      <c r="AO35" s="211"/>
      <c r="AQ35" s="211"/>
      <c r="AS35" s="211"/>
      <c r="BW35" s="211"/>
      <c r="BY35" s="211"/>
      <c r="DM35" s="212"/>
      <c r="DR35" s="212"/>
      <c r="DS35" s="212"/>
      <c r="DV35" s="212"/>
      <c r="EA35" s="212"/>
      <c r="EB35" s="212"/>
      <c r="ED35" s="212"/>
      <c r="EE35" s="212"/>
      <c r="FF35" s="212"/>
      <c r="FP35" s="212"/>
      <c r="FQ35" s="212"/>
    </row>
    <row r="36" spans="1:194" hidden="1">
      <c r="L36" s="212"/>
      <c r="M36" s="212"/>
      <c r="N36" s="212"/>
      <c r="AV36" s="211"/>
      <c r="AX36" s="211"/>
      <c r="BW36" s="211"/>
      <c r="BY36" s="211"/>
      <c r="EF36" s="212"/>
      <c r="EI36" s="212"/>
      <c r="EJ36" s="212"/>
      <c r="EK36" s="212"/>
      <c r="EN36" s="212"/>
      <c r="EO36" s="212"/>
      <c r="FE36" s="212"/>
      <c r="FF36" s="212"/>
      <c r="FP36" s="212"/>
      <c r="FQ36" s="212"/>
    </row>
    <row r="37" spans="1:194" hidden="1">
      <c r="L37" s="212"/>
      <c r="M37" s="212"/>
      <c r="N37" s="212"/>
      <c r="BA37" s="211"/>
      <c r="BC37" s="211"/>
      <c r="BW37" s="211"/>
      <c r="BY37" s="211"/>
      <c r="EP37" s="212"/>
      <c r="EQ37" s="212"/>
      <c r="ER37" s="212"/>
      <c r="FE37" s="212"/>
      <c r="FF37" s="212"/>
      <c r="FP37" s="212"/>
      <c r="FQ37" s="212"/>
    </row>
    <row r="38" spans="1:194" hidden="1">
      <c r="L38" s="212"/>
      <c r="M38" s="212"/>
      <c r="N38" s="212"/>
      <c r="AK38" s="211"/>
      <c r="AL38" s="211"/>
      <c r="AM38" s="211"/>
      <c r="AN38" s="211"/>
      <c r="AO38" s="211"/>
      <c r="AQ38" s="211"/>
      <c r="AS38" s="211"/>
      <c r="BW38" s="211"/>
      <c r="BY38" s="211"/>
      <c r="CA38" s="212"/>
      <c r="CB38" s="212"/>
      <c r="CC38" s="212"/>
      <c r="CD38" s="212"/>
      <c r="CF38" s="212"/>
      <c r="CG38" s="212"/>
      <c r="CH38" s="212"/>
      <c r="CI38" s="212"/>
      <c r="CJ38" s="212"/>
      <c r="CL38" s="212"/>
      <c r="CM38" s="212"/>
      <c r="CN38" s="212"/>
      <c r="CO38" s="212"/>
      <c r="CP38" s="212"/>
      <c r="CQ38" s="212"/>
      <c r="CS38" s="212"/>
      <c r="CT38" s="212"/>
      <c r="CU38" s="212"/>
      <c r="CV38" s="212"/>
      <c r="CW38" s="212"/>
      <c r="CY38" s="212"/>
      <c r="CZ38" s="212"/>
      <c r="DA38" s="212"/>
      <c r="DB38" s="212"/>
      <c r="DC38" s="212"/>
      <c r="DD38" s="212"/>
      <c r="DE38" s="212"/>
      <c r="DG38" s="212"/>
      <c r="DH38" s="212"/>
      <c r="DI38" s="212"/>
      <c r="DJ38" s="212"/>
      <c r="DM38" s="212"/>
      <c r="DR38" s="212"/>
      <c r="DS38" s="212"/>
      <c r="DV38" s="212"/>
      <c r="EA38" s="212"/>
      <c r="EB38" s="212"/>
      <c r="ED38" s="212"/>
      <c r="EE38" s="212"/>
      <c r="FF38" s="212"/>
      <c r="FP38" s="212"/>
      <c r="FQ38" s="212"/>
    </row>
    <row r="39" spans="1:194" hidden="1">
      <c r="L39" s="212"/>
      <c r="M39" s="212"/>
      <c r="N39" s="212"/>
      <c r="AV39" s="211"/>
      <c r="AX39" s="211"/>
      <c r="BW39" s="211"/>
      <c r="BY39" s="211"/>
      <c r="CA39" s="212"/>
      <c r="CB39" s="212"/>
      <c r="CC39" s="212"/>
      <c r="CD39" s="212"/>
      <c r="CF39" s="212"/>
      <c r="CG39" s="212"/>
      <c r="CH39" s="212"/>
      <c r="CI39" s="212"/>
      <c r="CJ39" s="212"/>
      <c r="CL39" s="212"/>
      <c r="CM39" s="212"/>
      <c r="CN39" s="212"/>
      <c r="CO39" s="212"/>
      <c r="CP39" s="212"/>
      <c r="CQ39" s="212"/>
      <c r="CS39" s="212"/>
      <c r="CT39" s="212"/>
      <c r="CU39" s="212"/>
      <c r="CV39" s="212"/>
      <c r="CW39" s="212"/>
      <c r="CY39" s="212"/>
      <c r="CZ39" s="212"/>
      <c r="DA39" s="212"/>
      <c r="DB39" s="212"/>
      <c r="DC39" s="212"/>
      <c r="DD39" s="212"/>
      <c r="DE39" s="212"/>
      <c r="DG39" s="212"/>
      <c r="DH39" s="212"/>
      <c r="DI39" s="212"/>
      <c r="DJ39" s="212"/>
      <c r="EF39" s="212"/>
      <c r="EI39" s="212"/>
      <c r="EJ39" s="212"/>
      <c r="EK39" s="212"/>
      <c r="EN39" s="212"/>
      <c r="EO39" s="212"/>
      <c r="FE39" s="212"/>
      <c r="FF39" s="212"/>
      <c r="FP39" s="212"/>
      <c r="FQ39" s="212"/>
    </row>
    <row r="40" spans="1:194" hidden="1">
      <c r="L40" s="212"/>
      <c r="M40" s="212"/>
      <c r="N40" s="212"/>
      <c r="BA40" s="211"/>
      <c r="BC40" s="211"/>
      <c r="BW40" s="211"/>
      <c r="BY40" s="211"/>
      <c r="CA40" s="212"/>
      <c r="CB40" s="212"/>
      <c r="CC40" s="212"/>
      <c r="CD40" s="212"/>
      <c r="CF40" s="212"/>
      <c r="CG40" s="212"/>
      <c r="CH40" s="212"/>
      <c r="CI40" s="212"/>
      <c r="CJ40" s="212"/>
      <c r="CL40" s="212"/>
      <c r="CM40" s="212"/>
      <c r="CN40" s="212"/>
      <c r="CO40" s="212"/>
      <c r="CP40" s="212"/>
      <c r="CQ40" s="212"/>
      <c r="CS40" s="212"/>
      <c r="CT40" s="212"/>
      <c r="CU40" s="212"/>
      <c r="CV40" s="212"/>
      <c r="CW40" s="212"/>
      <c r="CY40" s="212"/>
      <c r="CZ40" s="212"/>
      <c r="DA40" s="212"/>
      <c r="DB40" s="212"/>
      <c r="DC40" s="212"/>
      <c r="DD40" s="212"/>
      <c r="DE40" s="212"/>
      <c r="DG40" s="212"/>
      <c r="DH40" s="212"/>
      <c r="DI40" s="212"/>
      <c r="DJ40" s="212"/>
      <c r="EP40" s="212"/>
      <c r="EQ40" s="212"/>
      <c r="ER40" s="212"/>
      <c r="FE40" s="212"/>
      <c r="FF40" s="212"/>
      <c r="FP40" s="212"/>
      <c r="FQ40" s="212"/>
    </row>
    <row r="41" spans="1:194" hidden="1">
      <c r="L41" s="212"/>
      <c r="M41" s="212"/>
      <c r="N41" s="212"/>
      <c r="Q41" s="211"/>
      <c r="S41" s="211"/>
      <c r="V41" s="211"/>
      <c r="W41" s="211"/>
      <c r="Y41" s="211"/>
      <c r="AT41" s="211"/>
      <c r="AU41" s="211"/>
      <c r="AV41" s="211"/>
      <c r="AW41" s="211"/>
      <c r="AX41" s="211"/>
      <c r="BV41" s="211"/>
      <c r="BW41" s="211"/>
      <c r="BX41" s="211"/>
      <c r="BY41" s="211"/>
      <c r="CA41" s="212"/>
      <c r="CB41" s="212"/>
      <c r="CC41" s="212"/>
      <c r="CD41" s="212"/>
      <c r="CF41" s="212"/>
      <c r="CG41" s="212"/>
      <c r="CH41" s="212"/>
      <c r="CI41" s="212"/>
      <c r="CJ41" s="212"/>
      <c r="CL41" s="212"/>
      <c r="CM41" s="212"/>
      <c r="CN41" s="212"/>
      <c r="CO41" s="212"/>
      <c r="CP41" s="212"/>
      <c r="CQ41" s="212"/>
      <c r="CS41" s="212"/>
      <c r="CT41" s="212"/>
      <c r="CU41" s="212"/>
      <c r="CV41" s="212"/>
      <c r="CW41" s="212"/>
      <c r="CY41" s="212"/>
      <c r="CZ41" s="212"/>
      <c r="DA41" s="212"/>
      <c r="DB41" s="212"/>
      <c r="DC41" s="212"/>
      <c r="DD41" s="212"/>
      <c r="DE41" s="212"/>
      <c r="DG41" s="212"/>
      <c r="DH41" s="212"/>
      <c r="DI41" s="212"/>
      <c r="DJ41" s="212"/>
      <c r="EF41" s="212"/>
      <c r="EI41" s="212"/>
      <c r="EJ41" s="212"/>
      <c r="EK41" s="212"/>
      <c r="EN41" s="212"/>
      <c r="EO41" s="212"/>
      <c r="FE41" s="212"/>
      <c r="FF41" s="212"/>
      <c r="FG41" s="212"/>
      <c r="FM41" s="212"/>
      <c r="FO41" s="212"/>
      <c r="FP41" s="212"/>
      <c r="FQ41" s="212"/>
      <c r="FU41" s="211"/>
    </row>
    <row r="42" spans="1:194" hidden="1">
      <c r="L42" s="212"/>
      <c r="M42" s="212"/>
      <c r="N42" s="212"/>
      <c r="W42" s="211"/>
      <c r="Y42" s="211"/>
      <c r="BA42" s="211"/>
      <c r="BC42" s="211"/>
      <c r="BW42" s="211"/>
      <c r="BY42" s="211"/>
      <c r="CA42" s="212"/>
      <c r="CB42" s="212"/>
      <c r="CC42" s="212"/>
      <c r="CD42" s="212"/>
      <c r="CF42" s="212"/>
      <c r="CG42" s="212"/>
      <c r="CH42" s="212"/>
      <c r="CI42" s="212"/>
      <c r="CJ42" s="212"/>
      <c r="CL42" s="212"/>
      <c r="CM42" s="212"/>
      <c r="CN42" s="212"/>
      <c r="CO42" s="212"/>
      <c r="CP42" s="212"/>
      <c r="CQ42" s="212"/>
      <c r="CS42" s="212"/>
      <c r="CT42" s="212"/>
      <c r="CU42" s="212"/>
      <c r="CV42" s="212"/>
      <c r="CW42" s="212"/>
      <c r="CY42" s="212"/>
      <c r="CZ42" s="212"/>
      <c r="DA42" s="212"/>
      <c r="DB42" s="212"/>
      <c r="DC42" s="212"/>
      <c r="DD42" s="212"/>
      <c r="DE42" s="212"/>
      <c r="DG42" s="212"/>
      <c r="DH42" s="212"/>
      <c r="DI42" s="212"/>
      <c r="DJ42" s="212"/>
      <c r="EP42" s="212"/>
      <c r="EQ42" s="212"/>
      <c r="ER42" s="212"/>
      <c r="FE42" s="212"/>
      <c r="FF42" s="212"/>
      <c r="FG42" s="212"/>
      <c r="FM42" s="212"/>
      <c r="FO42" s="212"/>
      <c r="FP42" s="212"/>
      <c r="FQ42" s="212"/>
    </row>
    <row r="43" spans="1:194" hidden="1">
      <c r="L43" s="212"/>
      <c r="M43" s="212"/>
      <c r="N43" s="212"/>
      <c r="W43" s="211"/>
      <c r="Y43" s="211"/>
      <c r="BI43" s="211"/>
      <c r="BK43" s="211"/>
      <c r="BW43" s="211"/>
      <c r="BY43" s="211"/>
      <c r="CA43" s="212"/>
      <c r="CB43" s="212"/>
      <c r="CC43" s="212"/>
      <c r="CD43" s="212"/>
      <c r="CF43" s="212"/>
      <c r="CG43" s="212"/>
      <c r="CH43" s="212"/>
      <c r="CI43" s="212"/>
      <c r="CJ43" s="212"/>
      <c r="CL43" s="212"/>
      <c r="CM43" s="212"/>
      <c r="CN43" s="212"/>
      <c r="CO43" s="212"/>
      <c r="CP43" s="212"/>
      <c r="CQ43" s="212"/>
      <c r="CS43" s="212"/>
      <c r="CT43" s="212"/>
      <c r="CU43" s="212"/>
      <c r="CV43" s="212"/>
      <c r="CW43" s="212"/>
      <c r="CY43" s="212"/>
      <c r="CZ43" s="212"/>
      <c r="DA43" s="212"/>
      <c r="DB43" s="212"/>
      <c r="DC43" s="212"/>
      <c r="DD43" s="212"/>
      <c r="DE43" s="212"/>
      <c r="DG43" s="212"/>
      <c r="DH43" s="212"/>
      <c r="DI43" s="212"/>
      <c r="DJ43" s="212"/>
      <c r="EV43" s="212"/>
      <c r="EW43" s="212"/>
      <c r="EX43" s="212"/>
      <c r="EY43" s="212"/>
      <c r="FE43" s="212"/>
      <c r="FF43" s="212"/>
      <c r="FP43" s="212"/>
      <c r="FQ43" s="212"/>
    </row>
    <row r="44" spans="1:194" hidden="1">
      <c r="M44" s="212"/>
      <c r="N44" s="212"/>
      <c r="BI44" s="211"/>
      <c r="BK44" s="211"/>
      <c r="BW44" s="211"/>
      <c r="BY44" s="211"/>
      <c r="CA44" s="212"/>
      <c r="CB44" s="212"/>
      <c r="CC44" s="212"/>
      <c r="CD44" s="212"/>
      <c r="CF44" s="212"/>
      <c r="CG44" s="212"/>
      <c r="CH44" s="212"/>
      <c r="CI44" s="212"/>
      <c r="CJ44" s="212"/>
      <c r="CL44" s="212"/>
      <c r="CM44" s="212"/>
      <c r="CN44" s="212"/>
      <c r="CO44" s="212"/>
      <c r="CP44" s="212"/>
      <c r="CQ44" s="212"/>
      <c r="CS44" s="212"/>
      <c r="CT44" s="212"/>
      <c r="CU44" s="212"/>
      <c r="CV44" s="212"/>
      <c r="CW44" s="212"/>
      <c r="CY44" s="212"/>
      <c r="CZ44" s="212"/>
      <c r="DA44" s="212"/>
      <c r="DB44" s="212"/>
      <c r="DC44" s="212"/>
      <c r="DD44" s="212"/>
      <c r="DE44" s="212"/>
      <c r="DG44" s="212"/>
      <c r="DH44" s="212"/>
      <c r="DI44" s="212"/>
      <c r="DJ44" s="212"/>
      <c r="EV44" s="212"/>
      <c r="EW44" s="212"/>
      <c r="EX44" s="212"/>
      <c r="EY44" s="212"/>
      <c r="FE44" s="212"/>
      <c r="FF44" s="212"/>
      <c r="FP44" s="212"/>
      <c r="FQ44" s="212"/>
    </row>
    <row r="45" spans="1:194" hidden="1">
      <c r="L45" s="212"/>
      <c r="M45" s="212"/>
      <c r="N45" s="212"/>
      <c r="BI45" s="211"/>
      <c r="BK45" s="211"/>
      <c r="BW45" s="211"/>
      <c r="BY45" s="211"/>
      <c r="CA45" s="212"/>
      <c r="CB45" s="212"/>
      <c r="CC45" s="212"/>
      <c r="CD45" s="212"/>
      <c r="CF45" s="212"/>
      <c r="CG45" s="212"/>
      <c r="CH45" s="212"/>
      <c r="CI45" s="212"/>
      <c r="CJ45" s="212"/>
      <c r="CL45" s="212"/>
      <c r="CM45" s="212"/>
      <c r="CN45" s="212"/>
      <c r="CO45" s="212"/>
      <c r="CP45" s="212"/>
      <c r="CQ45" s="212"/>
      <c r="CS45" s="212"/>
      <c r="CT45" s="212"/>
      <c r="CU45" s="212"/>
      <c r="CV45" s="212"/>
      <c r="CW45" s="212"/>
      <c r="CY45" s="212"/>
      <c r="CZ45" s="212"/>
      <c r="DA45" s="212"/>
      <c r="DB45" s="212"/>
      <c r="DC45" s="212"/>
      <c r="DD45" s="212"/>
      <c r="DE45" s="212"/>
      <c r="DG45" s="212"/>
      <c r="DH45" s="212"/>
      <c r="DI45" s="212"/>
      <c r="DJ45" s="212"/>
      <c r="EV45" s="212"/>
      <c r="EW45" s="212"/>
      <c r="EX45" s="212"/>
      <c r="EY45" s="212"/>
      <c r="FE45" s="212"/>
      <c r="FF45" s="212"/>
      <c r="FP45" s="212"/>
      <c r="FQ45" s="212"/>
    </row>
    <row r="46" spans="1:194" hidden="1">
      <c r="L46" s="212"/>
      <c r="M46" s="212"/>
      <c r="N46" s="212"/>
      <c r="W46" s="211"/>
      <c r="Y46" s="211"/>
      <c r="BI46" s="211"/>
      <c r="BK46" s="211"/>
      <c r="BW46" s="211"/>
      <c r="BY46" s="211"/>
      <c r="CA46" s="212"/>
      <c r="CB46" s="212"/>
      <c r="CC46" s="212"/>
      <c r="CD46" s="212"/>
      <c r="CF46" s="212"/>
      <c r="CG46" s="212"/>
      <c r="CH46" s="212"/>
      <c r="CI46" s="212"/>
      <c r="CJ46" s="212"/>
      <c r="CL46" s="212"/>
      <c r="CM46" s="212"/>
      <c r="CN46" s="212"/>
      <c r="CO46" s="212"/>
      <c r="CP46" s="212"/>
      <c r="CQ46" s="212"/>
      <c r="CS46" s="212"/>
      <c r="CT46" s="212"/>
      <c r="CU46" s="212"/>
      <c r="CV46" s="212"/>
      <c r="CW46" s="212"/>
      <c r="CY46" s="212"/>
      <c r="CZ46" s="212"/>
      <c r="DA46" s="212"/>
      <c r="DB46" s="212"/>
      <c r="DC46" s="212"/>
      <c r="DD46" s="212"/>
      <c r="DE46" s="212"/>
      <c r="DG46" s="212"/>
      <c r="DH46" s="212"/>
      <c r="DI46" s="212"/>
      <c r="DJ46" s="212"/>
      <c r="EV46" s="212"/>
      <c r="EW46" s="212"/>
      <c r="EX46" s="212"/>
      <c r="EY46" s="212"/>
      <c r="FE46" s="212"/>
      <c r="FF46" s="212"/>
      <c r="FP46" s="212"/>
      <c r="FQ46" s="212"/>
    </row>
    <row r="47" spans="1:194" hidden="1">
      <c r="L47" s="212"/>
      <c r="M47" s="212"/>
      <c r="N47" s="212"/>
      <c r="Q47" s="211"/>
      <c r="S47" s="211"/>
      <c r="W47" s="211"/>
      <c r="Y47" s="211"/>
      <c r="BA47" s="211"/>
      <c r="BC47" s="211"/>
      <c r="BW47" s="211"/>
      <c r="BY47" s="211"/>
      <c r="CA47" s="212"/>
      <c r="CB47" s="212"/>
      <c r="CC47" s="212"/>
      <c r="CD47" s="212"/>
      <c r="CF47" s="212"/>
      <c r="CG47" s="212"/>
      <c r="CH47" s="212"/>
      <c r="CI47" s="212"/>
      <c r="CJ47" s="212"/>
      <c r="CL47" s="212"/>
      <c r="CM47" s="212"/>
      <c r="CN47" s="212"/>
      <c r="CO47" s="212"/>
      <c r="CP47" s="212"/>
      <c r="CQ47" s="212"/>
      <c r="CS47" s="212"/>
      <c r="CT47" s="212"/>
      <c r="CU47" s="212"/>
      <c r="CV47" s="212"/>
      <c r="CW47" s="212"/>
      <c r="CY47" s="212"/>
      <c r="CZ47" s="212"/>
      <c r="DA47" s="212"/>
      <c r="DB47" s="212"/>
      <c r="DC47" s="212"/>
      <c r="DD47" s="212"/>
      <c r="DE47" s="212"/>
      <c r="DG47" s="212"/>
      <c r="DH47" s="212"/>
      <c r="DI47" s="212"/>
      <c r="DJ47" s="212"/>
      <c r="EP47" s="212"/>
      <c r="EQ47" s="212"/>
      <c r="ER47" s="212"/>
      <c r="FE47" s="212"/>
      <c r="FF47" s="212"/>
      <c r="FP47" s="212"/>
      <c r="FQ47" s="212"/>
    </row>
    <row r="48" spans="1:194" hidden="1">
      <c r="A48" t="s">
        <v>356</v>
      </c>
      <c r="B48" t="s">
        <v>357</v>
      </c>
      <c r="C48" t="s">
        <v>358</v>
      </c>
      <c r="D48" t="s">
        <v>309</v>
      </c>
      <c r="E48" t="s">
        <v>359</v>
      </c>
      <c r="F48" t="s">
        <v>338</v>
      </c>
      <c r="G48" t="s">
        <v>312</v>
      </c>
      <c r="H48" t="s">
        <v>360</v>
      </c>
      <c r="I48" t="s">
        <v>361</v>
      </c>
      <c r="J48">
        <v>66</v>
      </c>
      <c r="K48">
        <v>17</v>
      </c>
      <c r="L48" s="212">
        <v>863200</v>
      </c>
      <c r="M48" s="212">
        <v>863200</v>
      </c>
      <c r="N48" t="s">
        <v>315</v>
      </c>
      <c r="O48">
        <v>-220.97900000000001</v>
      </c>
      <c r="P48">
        <v>-220.97900000000001</v>
      </c>
      <c r="Q48" s="211">
        <v>-3756.6460000000002</v>
      </c>
      <c r="R48">
        <v>-220.97900000000001</v>
      </c>
      <c r="S48" s="211">
        <v>-3756.6460000000002</v>
      </c>
      <c r="T48">
        <v>7.01</v>
      </c>
      <c r="U48">
        <v>5.98</v>
      </c>
      <c r="V48" s="211">
        <v>-1548.8710000000001</v>
      </c>
      <c r="W48" s="211">
        <v>-22477.815999999999</v>
      </c>
      <c r="X48" s="211">
        <v>-1548.8710000000001</v>
      </c>
      <c r="Y48" s="211">
        <v>-22477.815999999999</v>
      </c>
      <c r="Z48">
        <v>-41.323</v>
      </c>
      <c r="AA48">
        <v>-33.81</v>
      </c>
      <c r="AB48" s="211">
        <v>-1641.654</v>
      </c>
      <c r="AC48" s="211">
        <v>-2039.8589999999999</v>
      </c>
      <c r="AD48" t="s">
        <v>316</v>
      </c>
      <c r="AE48" t="s">
        <v>316</v>
      </c>
      <c r="AF48">
        <v>-88.98</v>
      </c>
      <c r="AG48">
        <v>3.74</v>
      </c>
      <c r="AH48">
        <v>3.74</v>
      </c>
      <c r="AI48">
        <v>-61.39</v>
      </c>
      <c r="AJ48">
        <v>-61.39</v>
      </c>
      <c r="AK48" t="s">
        <v>316</v>
      </c>
      <c r="AL48" t="s">
        <v>316</v>
      </c>
      <c r="AM48" t="s">
        <v>316</v>
      </c>
      <c r="AN48" t="s">
        <v>316</v>
      </c>
      <c r="AO48" t="s">
        <v>316</v>
      </c>
      <c r="AP48" t="s">
        <v>316</v>
      </c>
      <c r="AQ48" t="s">
        <v>316</v>
      </c>
      <c r="AR48" t="s">
        <v>316</v>
      </c>
      <c r="AS48" t="s">
        <v>316</v>
      </c>
      <c r="AT48" s="211">
        <v>3119.47</v>
      </c>
      <c r="AU48" s="211">
        <v>3119.47</v>
      </c>
      <c r="AV48" s="211">
        <v>53030.92</v>
      </c>
      <c r="AW48" s="211">
        <v>3119.47</v>
      </c>
      <c r="AX48" s="211">
        <v>53030.92</v>
      </c>
      <c r="AY48" t="s">
        <v>316</v>
      </c>
      <c r="AZ48" t="s">
        <v>316</v>
      </c>
      <c r="BA48" t="s">
        <v>316</v>
      </c>
      <c r="BB48" t="s">
        <v>316</v>
      </c>
      <c r="BC48" t="s">
        <v>316</v>
      </c>
      <c r="BD48" t="s">
        <v>316</v>
      </c>
      <c r="BE48" t="s">
        <v>316</v>
      </c>
      <c r="BF48" t="s">
        <v>316</v>
      </c>
      <c r="BG48" t="s">
        <v>316</v>
      </c>
      <c r="BH48" t="s">
        <v>316</v>
      </c>
      <c r="BI48" t="s">
        <v>316</v>
      </c>
      <c r="BJ48" t="s">
        <v>316</v>
      </c>
      <c r="BK48" t="s">
        <v>316</v>
      </c>
      <c r="BL48" t="s">
        <v>316</v>
      </c>
      <c r="BM48" t="s">
        <v>316</v>
      </c>
      <c r="BN48" t="s">
        <v>316</v>
      </c>
      <c r="BO48" t="s">
        <v>316</v>
      </c>
      <c r="BP48" t="s">
        <v>316</v>
      </c>
      <c r="BQ48" t="s">
        <v>316</v>
      </c>
      <c r="BR48" t="s">
        <v>316</v>
      </c>
      <c r="BS48" t="s">
        <v>316</v>
      </c>
      <c r="BT48" t="s">
        <v>316</v>
      </c>
      <c r="BU48" t="s">
        <v>316</v>
      </c>
      <c r="BV48" s="211">
        <v>1570.6</v>
      </c>
      <c r="BW48" s="211">
        <v>30553.11</v>
      </c>
      <c r="BX48" s="211">
        <v>1570.6</v>
      </c>
      <c r="BY48" s="211">
        <v>30553.11</v>
      </c>
      <c r="BZ48" t="s">
        <v>316</v>
      </c>
      <c r="CA48" s="212">
        <v>-2150</v>
      </c>
      <c r="CB48" s="212">
        <v>-1663</v>
      </c>
      <c r="CC48" s="212">
        <v>-111913</v>
      </c>
      <c r="CD48" s="212">
        <v>-137580</v>
      </c>
      <c r="CE48" t="s">
        <v>315</v>
      </c>
      <c r="CF48" s="212">
        <v>-253306</v>
      </c>
      <c r="CG48" s="212">
        <v>-307</v>
      </c>
      <c r="CH48" s="212">
        <v>-156</v>
      </c>
      <c r="CI48" s="212">
        <v>-18841</v>
      </c>
      <c r="CJ48" s="212">
        <v>-20556</v>
      </c>
      <c r="CK48" t="s">
        <v>315</v>
      </c>
      <c r="CL48" s="212">
        <v>-10261</v>
      </c>
      <c r="CM48" s="212">
        <v>-50120</v>
      </c>
      <c r="CN48" s="212">
        <v>-2068</v>
      </c>
      <c r="CO48" s="212">
        <v>-1884</v>
      </c>
      <c r="CP48" s="212">
        <v>-77068</v>
      </c>
      <c r="CQ48" s="212">
        <v>-101678</v>
      </c>
      <c r="CR48" t="s">
        <v>315</v>
      </c>
      <c r="CS48" s="212">
        <v>-182697</v>
      </c>
      <c r="CT48" s="212">
        <v>-486123</v>
      </c>
      <c r="CU48" s="212">
        <v>2483</v>
      </c>
      <c r="CV48" s="212">
        <v>880</v>
      </c>
      <c r="CW48" s="212">
        <v>3363</v>
      </c>
      <c r="CX48" t="s">
        <v>315</v>
      </c>
      <c r="CY48" s="212">
        <v>984</v>
      </c>
      <c r="CZ48" s="212">
        <v>1011</v>
      </c>
      <c r="DA48" s="212">
        <v>1995</v>
      </c>
      <c r="DB48" s="212">
        <v>25</v>
      </c>
      <c r="DC48" s="212">
        <v>107</v>
      </c>
      <c r="DD48" s="212">
        <v>132</v>
      </c>
      <c r="DE48" s="212">
        <v>6202</v>
      </c>
      <c r="DF48" t="s">
        <v>315</v>
      </c>
      <c r="DG48" s="212">
        <v>6202</v>
      </c>
      <c r="DH48" s="212">
        <v>17424</v>
      </c>
      <c r="DI48" s="212">
        <v>29117</v>
      </c>
      <c r="DJ48" s="212">
        <v>-457006</v>
      </c>
      <c r="DK48" t="s">
        <v>315</v>
      </c>
      <c r="DL48" t="s">
        <v>315</v>
      </c>
      <c r="DM48" t="s">
        <v>315</v>
      </c>
      <c r="DN48" t="s">
        <v>315</v>
      </c>
      <c r="DO48" t="s">
        <v>315</v>
      </c>
      <c r="DP48" t="s">
        <v>315</v>
      </c>
      <c r="DQ48" t="s">
        <v>315</v>
      </c>
      <c r="DR48" t="s">
        <v>315</v>
      </c>
      <c r="DS48" t="s">
        <v>315</v>
      </c>
      <c r="DT48" t="s">
        <v>315</v>
      </c>
      <c r="DU48" t="s">
        <v>315</v>
      </c>
      <c r="DV48" t="s">
        <v>315</v>
      </c>
      <c r="DW48" t="s">
        <v>315</v>
      </c>
      <c r="DX48" t="s">
        <v>315</v>
      </c>
      <c r="DY48" t="s">
        <v>315</v>
      </c>
      <c r="DZ48" t="s">
        <v>315</v>
      </c>
      <c r="EA48" t="s">
        <v>315</v>
      </c>
      <c r="EB48" t="s">
        <v>315</v>
      </c>
      <c r="EC48" t="s">
        <v>315</v>
      </c>
      <c r="ED48" t="s">
        <v>315</v>
      </c>
      <c r="EE48" t="s">
        <v>315</v>
      </c>
      <c r="EF48" s="212">
        <v>1321396</v>
      </c>
      <c r="EG48" t="s">
        <v>315</v>
      </c>
      <c r="EH48" t="s">
        <v>315</v>
      </c>
      <c r="EI48" s="212">
        <v>1321396</v>
      </c>
      <c r="EJ48" s="212">
        <v>2629</v>
      </c>
      <c r="EK48" s="212">
        <v>562963</v>
      </c>
      <c r="EL48" t="s">
        <v>315</v>
      </c>
      <c r="EM48" t="s">
        <v>315</v>
      </c>
      <c r="EN48" s="212">
        <v>562963</v>
      </c>
      <c r="EO48" s="212">
        <v>1886988</v>
      </c>
      <c r="EP48" t="s">
        <v>315</v>
      </c>
      <c r="EQ48" t="s">
        <v>315</v>
      </c>
      <c r="ER48" t="s">
        <v>315</v>
      </c>
      <c r="ES48" t="s">
        <v>315</v>
      </c>
      <c r="ET48" t="s">
        <v>315</v>
      </c>
      <c r="EU48" t="s">
        <v>315</v>
      </c>
      <c r="EV48" t="s">
        <v>315</v>
      </c>
      <c r="EW48" t="s">
        <v>315</v>
      </c>
      <c r="EX48" t="s">
        <v>315</v>
      </c>
      <c r="EY48" t="s">
        <v>315</v>
      </c>
      <c r="EZ48" t="s">
        <v>315</v>
      </c>
      <c r="FA48" t="s">
        <v>315</v>
      </c>
      <c r="FB48" t="s">
        <v>315</v>
      </c>
      <c r="FC48" t="s">
        <v>315</v>
      </c>
      <c r="FD48" t="s">
        <v>315</v>
      </c>
      <c r="FE48" s="212">
        <v>1886988</v>
      </c>
      <c r="FF48" s="212">
        <v>1429982</v>
      </c>
      <c r="FG48" t="s">
        <v>315</v>
      </c>
      <c r="FH48" t="s">
        <v>315</v>
      </c>
      <c r="FI48" s="212">
        <v>-202649</v>
      </c>
      <c r="FJ48" s="212">
        <v>-1106</v>
      </c>
      <c r="FK48" t="s">
        <v>315</v>
      </c>
      <c r="FL48" t="s">
        <v>315</v>
      </c>
      <c r="FM48" s="212">
        <v>-203755</v>
      </c>
      <c r="FN48" t="s">
        <v>315</v>
      </c>
      <c r="FO48" s="212">
        <v>-203755</v>
      </c>
      <c r="FP48" s="212">
        <v>380266</v>
      </c>
      <c r="FQ48" s="212">
        <v>1226227</v>
      </c>
      <c r="FR48">
        <v>0.22</v>
      </c>
      <c r="FS48">
        <v>0.13</v>
      </c>
      <c r="FT48">
        <v>196.96</v>
      </c>
      <c r="FU48" s="211">
        <v>3700.35</v>
      </c>
      <c r="FV48">
        <v>-45.43</v>
      </c>
      <c r="FW48" t="s">
        <v>316</v>
      </c>
      <c r="FX48">
        <v>270.36</v>
      </c>
      <c r="FY48" t="s">
        <v>316</v>
      </c>
      <c r="FZ48" t="s">
        <v>316</v>
      </c>
      <c r="GA48" t="s">
        <v>316</v>
      </c>
      <c r="GB48" t="s">
        <v>316</v>
      </c>
      <c r="GC48">
        <v>224.93</v>
      </c>
      <c r="GD48">
        <v>-25.89</v>
      </c>
      <c r="GE48" t="s">
        <v>316</v>
      </c>
      <c r="GF48">
        <v>270.36</v>
      </c>
      <c r="GG48" t="s">
        <v>316</v>
      </c>
      <c r="GH48" t="s">
        <v>316</v>
      </c>
      <c r="GI48" t="s">
        <v>316</v>
      </c>
      <c r="GJ48" t="s">
        <v>316</v>
      </c>
      <c r="GK48">
        <v>244.47</v>
      </c>
      <c r="GL48">
        <v>1.42</v>
      </c>
    </row>
    <row r="49" spans="1:194" hidden="1">
      <c r="A49" t="s">
        <v>356</v>
      </c>
      <c r="B49" t="s">
        <v>357</v>
      </c>
      <c r="C49" t="s">
        <v>358</v>
      </c>
      <c r="D49" t="s">
        <v>309</v>
      </c>
      <c r="E49" t="s">
        <v>359</v>
      </c>
      <c r="F49" t="s">
        <v>338</v>
      </c>
      <c r="G49" t="s">
        <v>312</v>
      </c>
      <c r="H49" t="s">
        <v>362</v>
      </c>
      <c r="I49" t="s">
        <v>363</v>
      </c>
      <c r="J49">
        <v>3</v>
      </c>
      <c r="K49">
        <v>17</v>
      </c>
      <c r="L49" s="212">
        <v>41600</v>
      </c>
      <c r="M49" s="212">
        <v>41600</v>
      </c>
      <c r="N49" t="s">
        <v>315</v>
      </c>
      <c r="O49">
        <v>-12.394</v>
      </c>
      <c r="P49">
        <v>-12.394</v>
      </c>
      <c r="Q49">
        <v>-210.691</v>
      </c>
      <c r="R49">
        <v>-12.394</v>
      </c>
      <c r="S49">
        <v>-210.691</v>
      </c>
      <c r="T49">
        <v>7.01</v>
      </c>
      <c r="U49">
        <v>5.98</v>
      </c>
      <c r="V49">
        <v>-86.867999999999995</v>
      </c>
      <c r="W49" s="211">
        <v>-1260.6659999999999</v>
      </c>
      <c r="X49">
        <v>-86.867999999999995</v>
      </c>
      <c r="Y49" s="211">
        <v>-1260.6659999999999</v>
      </c>
      <c r="Z49">
        <v>-2.3180000000000001</v>
      </c>
      <c r="AA49">
        <v>-1.8959999999999999</v>
      </c>
      <c r="AB49">
        <v>-92.072000000000003</v>
      </c>
      <c r="AC49">
        <v>-114.405</v>
      </c>
      <c r="AD49" t="s">
        <v>316</v>
      </c>
      <c r="AE49" t="s">
        <v>316</v>
      </c>
      <c r="AF49">
        <v>-5.0199999999999996</v>
      </c>
      <c r="AG49">
        <v>0.18</v>
      </c>
      <c r="AH49">
        <v>0.18</v>
      </c>
      <c r="AI49">
        <v>-3.42</v>
      </c>
      <c r="AJ49">
        <v>-3.42</v>
      </c>
      <c r="AK49" t="s">
        <v>316</v>
      </c>
      <c r="AL49" t="s">
        <v>316</v>
      </c>
      <c r="AM49" t="s">
        <v>316</v>
      </c>
      <c r="AN49" t="s">
        <v>316</v>
      </c>
      <c r="AO49" t="s">
        <v>316</v>
      </c>
      <c r="AP49" t="s">
        <v>316</v>
      </c>
      <c r="AQ49" t="s">
        <v>316</v>
      </c>
      <c r="AR49" t="s">
        <v>316</v>
      </c>
      <c r="AS49" t="s">
        <v>316</v>
      </c>
      <c r="AT49" t="s">
        <v>316</v>
      </c>
      <c r="AU49" t="s">
        <v>316</v>
      </c>
      <c r="AV49" t="s">
        <v>316</v>
      </c>
      <c r="AW49" t="s">
        <v>316</v>
      </c>
      <c r="AX49" t="s">
        <v>316</v>
      </c>
      <c r="AY49">
        <v>172.11</v>
      </c>
      <c r="AZ49">
        <v>172.11</v>
      </c>
      <c r="BA49" s="211">
        <v>2925.82</v>
      </c>
      <c r="BB49">
        <v>172.11</v>
      </c>
      <c r="BC49" s="211">
        <v>2925.82</v>
      </c>
      <c r="BD49" t="s">
        <v>316</v>
      </c>
      <c r="BE49" t="s">
        <v>316</v>
      </c>
      <c r="BF49" t="s">
        <v>316</v>
      </c>
      <c r="BG49" t="s">
        <v>316</v>
      </c>
      <c r="BH49" t="s">
        <v>316</v>
      </c>
      <c r="BI49" t="s">
        <v>316</v>
      </c>
      <c r="BJ49" t="s">
        <v>316</v>
      </c>
      <c r="BK49" t="s">
        <v>316</v>
      </c>
      <c r="BL49" t="s">
        <v>316</v>
      </c>
      <c r="BM49" t="s">
        <v>316</v>
      </c>
      <c r="BN49" t="s">
        <v>316</v>
      </c>
      <c r="BO49" t="s">
        <v>316</v>
      </c>
      <c r="BP49" t="s">
        <v>316</v>
      </c>
      <c r="BQ49" t="s">
        <v>316</v>
      </c>
      <c r="BR49" t="s">
        <v>316</v>
      </c>
      <c r="BS49" t="s">
        <v>316</v>
      </c>
      <c r="BT49" t="s">
        <v>316</v>
      </c>
      <c r="BU49" t="s">
        <v>316</v>
      </c>
      <c r="BV49">
        <v>85.24</v>
      </c>
      <c r="BW49" s="211">
        <v>1665.15</v>
      </c>
      <c r="BX49">
        <v>85.24</v>
      </c>
      <c r="BY49" s="211">
        <v>1665.15</v>
      </c>
      <c r="BZ49" t="s">
        <v>316</v>
      </c>
      <c r="CA49" s="212">
        <v>-121</v>
      </c>
      <c r="CB49" s="212">
        <v>-93</v>
      </c>
      <c r="CC49" s="212">
        <v>-6277</v>
      </c>
      <c r="CD49" s="212">
        <v>-7716</v>
      </c>
      <c r="CE49" t="s">
        <v>315</v>
      </c>
      <c r="CF49" s="212">
        <v>-14207</v>
      </c>
      <c r="CG49" s="212">
        <v>-17</v>
      </c>
      <c r="CH49" s="212">
        <v>-9</v>
      </c>
      <c r="CI49" s="212">
        <v>-1057</v>
      </c>
      <c r="CJ49" s="212">
        <v>-1153</v>
      </c>
      <c r="CK49" t="s">
        <v>315</v>
      </c>
      <c r="CL49" s="212">
        <v>-575</v>
      </c>
      <c r="CM49" s="212">
        <v>-2811</v>
      </c>
      <c r="CN49" s="212">
        <v>-116</v>
      </c>
      <c r="CO49" s="212">
        <v>-106</v>
      </c>
      <c r="CP49" s="212">
        <v>-4322</v>
      </c>
      <c r="CQ49" s="212">
        <v>-5703</v>
      </c>
      <c r="CR49" t="s">
        <v>315</v>
      </c>
      <c r="CS49" s="212">
        <v>-10247</v>
      </c>
      <c r="CT49" s="212">
        <v>-27264</v>
      </c>
      <c r="CU49" s="212">
        <v>120</v>
      </c>
      <c r="CV49" s="212">
        <v>43</v>
      </c>
      <c r="CW49" s="212">
        <v>163</v>
      </c>
      <c r="CX49" t="s">
        <v>315</v>
      </c>
      <c r="CY49" s="212">
        <v>48</v>
      </c>
      <c r="CZ49" s="212">
        <v>49</v>
      </c>
      <c r="DA49" s="212">
        <v>97</v>
      </c>
      <c r="DB49" s="212">
        <v>1</v>
      </c>
      <c r="DC49" s="212">
        <v>5</v>
      </c>
      <c r="DD49" s="212">
        <v>6</v>
      </c>
      <c r="DE49" s="212">
        <v>300</v>
      </c>
      <c r="DF49" t="s">
        <v>315</v>
      </c>
      <c r="DG49" s="212">
        <v>300</v>
      </c>
      <c r="DH49" s="212">
        <v>843</v>
      </c>
      <c r="DI49" s="212">
        <v>1409</v>
      </c>
      <c r="DJ49" s="212">
        <v>-25855</v>
      </c>
      <c r="DK49" t="s">
        <v>315</v>
      </c>
      <c r="DL49" t="s">
        <v>315</v>
      </c>
      <c r="DM49" t="s">
        <v>315</v>
      </c>
      <c r="DN49" t="s">
        <v>315</v>
      </c>
      <c r="DO49" t="s">
        <v>315</v>
      </c>
      <c r="DP49" t="s">
        <v>315</v>
      </c>
      <c r="DQ49" t="s">
        <v>315</v>
      </c>
      <c r="DR49" t="s">
        <v>315</v>
      </c>
      <c r="DS49" t="s">
        <v>315</v>
      </c>
      <c r="DT49" t="s">
        <v>315</v>
      </c>
      <c r="DU49" t="s">
        <v>315</v>
      </c>
      <c r="DV49" t="s">
        <v>315</v>
      </c>
      <c r="DW49" t="s">
        <v>315</v>
      </c>
      <c r="DX49" t="s">
        <v>315</v>
      </c>
      <c r="DY49" t="s">
        <v>315</v>
      </c>
      <c r="DZ49" t="s">
        <v>315</v>
      </c>
      <c r="EA49" t="s">
        <v>315</v>
      </c>
      <c r="EB49" t="s">
        <v>315</v>
      </c>
      <c r="EC49" t="s">
        <v>315</v>
      </c>
      <c r="ED49" t="s">
        <v>315</v>
      </c>
      <c r="EE49" t="s">
        <v>315</v>
      </c>
      <c r="EF49" t="s">
        <v>315</v>
      </c>
      <c r="EG49" t="s">
        <v>315</v>
      </c>
      <c r="EH49" t="s">
        <v>315</v>
      </c>
      <c r="EI49" t="s">
        <v>315</v>
      </c>
      <c r="EJ49" t="s">
        <v>315</v>
      </c>
      <c r="EK49" t="s">
        <v>315</v>
      </c>
      <c r="EL49" t="s">
        <v>315</v>
      </c>
      <c r="EM49" t="s">
        <v>315</v>
      </c>
      <c r="EN49" t="s">
        <v>315</v>
      </c>
      <c r="EO49" t="s">
        <v>315</v>
      </c>
      <c r="EP49" s="212">
        <v>116132</v>
      </c>
      <c r="EQ49" s="212">
        <v>26816</v>
      </c>
      <c r="ER49" s="212">
        <v>142947</v>
      </c>
      <c r="ES49" t="s">
        <v>315</v>
      </c>
      <c r="ET49" t="s">
        <v>315</v>
      </c>
      <c r="EU49" t="s">
        <v>315</v>
      </c>
      <c r="EV49" t="s">
        <v>315</v>
      </c>
      <c r="EW49" t="s">
        <v>315</v>
      </c>
      <c r="EX49" t="s">
        <v>315</v>
      </c>
      <c r="EY49" t="s">
        <v>315</v>
      </c>
      <c r="EZ49" t="s">
        <v>315</v>
      </c>
      <c r="FA49" t="s">
        <v>315</v>
      </c>
      <c r="FB49" t="s">
        <v>315</v>
      </c>
      <c r="FC49" t="s">
        <v>315</v>
      </c>
      <c r="FD49" t="s">
        <v>315</v>
      </c>
      <c r="FE49" s="212">
        <v>142947</v>
      </c>
      <c r="FF49" s="212">
        <v>117092</v>
      </c>
      <c r="FG49" t="s">
        <v>315</v>
      </c>
      <c r="FH49" t="s">
        <v>315</v>
      </c>
      <c r="FI49" s="212">
        <v>-11366</v>
      </c>
      <c r="FJ49" s="212">
        <v>-62</v>
      </c>
      <c r="FK49" t="s">
        <v>315</v>
      </c>
      <c r="FL49" t="s">
        <v>315</v>
      </c>
      <c r="FM49" s="212">
        <v>-11428</v>
      </c>
      <c r="FN49" t="s">
        <v>315</v>
      </c>
      <c r="FO49" s="212">
        <v>-11428</v>
      </c>
      <c r="FP49" s="212">
        <v>16569</v>
      </c>
      <c r="FQ49" s="212">
        <v>105665</v>
      </c>
      <c r="FR49">
        <v>0.22</v>
      </c>
      <c r="FS49">
        <v>0.13</v>
      </c>
      <c r="FT49">
        <v>8.1199999999999992</v>
      </c>
      <c r="FU49">
        <v>157.72999999999999</v>
      </c>
      <c r="FV49">
        <v>-2.5499999999999998</v>
      </c>
      <c r="FW49" t="s">
        <v>316</v>
      </c>
      <c r="FX49" t="s">
        <v>316</v>
      </c>
      <c r="FY49">
        <v>11.94</v>
      </c>
      <c r="FZ49" t="s">
        <v>316</v>
      </c>
      <c r="GA49" t="s">
        <v>316</v>
      </c>
      <c r="GB49" t="s">
        <v>316</v>
      </c>
      <c r="GC49">
        <v>9.39</v>
      </c>
      <c r="GD49">
        <v>-1.45</v>
      </c>
      <c r="GE49" t="s">
        <v>316</v>
      </c>
      <c r="GF49" t="s">
        <v>316</v>
      </c>
      <c r="GG49">
        <v>11.94</v>
      </c>
      <c r="GH49" t="s">
        <v>316</v>
      </c>
      <c r="GI49" t="s">
        <v>316</v>
      </c>
      <c r="GJ49" t="s">
        <v>316</v>
      </c>
      <c r="GK49">
        <v>10.49</v>
      </c>
      <c r="GL49">
        <v>2.54</v>
      </c>
    </row>
    <row r="50" spans="1:194" hidden="1">
      <c r="A50" t="s">
        <v>356</v>
      </c>
      <c r="B50" t="s">
        <v>357</v>
      </c>
      <c r="C50" t="s">
        <v>358</v>
      </c>
      <c r="D50" t="s">
        <v>309</v>
      </c>
      <c r="E50" t="s">
        <v>364</v>
      </c>
      <c r="F50" t="s">
        <v>342</v>
      </c>
      <c r="G50" t="s">
        <v>312</v>
      </c>
      <c r="H50" t="s">
        <v>365</v>
      </c>
      <c r="I50" t="s">
        <v>366</v>
      </c>
      <c r="J50">
        <v>275</v>
      </c>
      <c r="K50">
        <v>17</v>
      </c>
      <c r="L50" s="212">
        <v>8250000</v>
      </c>
      <c r="M50" s="212">
        <v>8250000</v>
      </c>
      <c r="N50" t="s">
        <v>315</v>
      </c>
      <c r="O50" s="211">
        <v>-2320.1750000000002</v>
      </c>
      <c r="P50" s="211">
        <v>-2320.1750000000002</v>
      </c>
      <c r="Q50" s="211">
        <v>-39442.974999999999</v>
      </c>
      <c r="R50" s="211">
        <v>-2320.1750000000002</v>
      </c>
      <c r="S50" s="211">
        <v>-39442.974999999999</v>
      </c>
      <c r="T50">
        <v>7.01</v>
      </c>
      <c r="U50">
        <v>5.98</v>
      </c>
      <c r="V50" s="211">
        <v>-16259.368</v>
      </c>
      <c r="W50" s="211">
        <v>-235855.715</v>
      </c>
      <c r="X50" s="211">
        <v>-16259.368</v>
      </c>
      <c r="Y50" s="211">
        <v>-235855.715</v>
      </c>
      <c r="Z50">
        <v>-157.77199999999999</v>
      </c>
      <c r="AA50">
        <v>-118.32899999999999</v>
      </c>
      <c r="AB50" s="211">
        <v>-17473.238000000001</v>
      </c>
      <c r="AC50" s="211">
        <v>-21693.635999999999</v>
      </c>
      <c r="AD50" t="s">
        <v>316</v>
      </c>
      <c r="AE50" t="s">
        <v>316</v>
      </c>
      <c r="AF50">
        <v>-969.64</v>
      </c>
      <c r="AG50">
        <v>17.71</v>
      </c>
      <c r="AH50">
        <v>17.71</v>
      </c>
      <c r="AI50">
        <v>-634.5</v>
      </c>
      <c r="AJ50">
        <v>-634.5</v>
      </c>
      <c r="AK50" t="s">
        <v>316</v>
      </c>
      <c r="AL50" t="s">
        <v>316</v>
      </c>
      <c r="AM50" t="s">
        <v>316</v>
      </c>
      <c r="AN50" t="s">
        <v>316</v>
      </c>
      <c r="AO50" t="s">
        <v>316</v>
      </c>
      <c r="AP50" t="s">
        <v>316</v>
      </c>
      <c r="AQ50" t="s">
        <v>316</v>
      </c>
      <c r="AR50" t="s">
        <v>316</v>
      </c>
      <c r="AS50" t="s">
        <v>316</v>
      </c>
      <c r="AT50" s="211">
        <v>23076.04</v>
      </c>
      <c r="AU50" s="211">
        <v>23076.04</v>
      </c>
      <c r="AV50" s="211">
        <v>392292.63</v>
      </c>
      <c r="AW50" s="211">
        <v>23076.04</v>
      </c>
      <c r="AX50" s="211">
        <v>392292.63</v>
      </c>
      <c r="AY50" t="s">
        <v>316</v>
      </c>
      <c r="AZ50" t="s">
        <v>316</v>
      </c>
      <c r="BA50" t="s">
        <v>316</v>
      </c>
      <c r="BB50" t="s">
        <v>316</v>
      </c>
      <c r="BC50" t="s">
        <v>316</v>
      </c>
      <c r="BD50" t="s">
        <v>316</v>
      </c>
      <c r="BE50" t="s">
        <v>316</v>
      </c>
      <c r="BF50" t="s">
        <v>316</v>
      </c>
      <c r="BG50" t="s">
        <v>316</v>
      </c>
      <c r="BH50" t="s">
        <v>316</v>
      </c>
      <c r="BI50" t="s">
        <v>316</v>
      </c>
      <c r="BJ50" t="s">
        <v>316</v>
      </c>
      <c r="BK50" t="s">
        <v>316</v>
      </c>
      <c r="BL50" t="s">
        <v>316</v>
      </c>
      <c r="BM50" t="s">
        <v>316</v>
      </c>
      <c r="BN50" t="s">
        <v>316</v>
      </c>
      <c r="BO50" t="s">
        <v>316</v>
      </c>
      <c r="BP50" t="s">
        <v>316</v>
      </c>
      <c r="BQ50" t="s">
        <v>316</v>
      </c>
      <c r="BR50" t="s">
        <v>316</v>
      </c>
      <c r="BS50" t="s">
        <v>316</v>
      </c>
      <c r="BT50" t="s">
        <v>316</v>
      </c>
      <c r="BU50" t="s">
        <v>316</v>
      </c>
      <c r="BV50" s="211">
        <v>6816.67</v>
      </c>
      <c r="BW50" s="211">
        <v>156436.92000000001</v>
      </c>
      <c r="BX50" s="211">
        <v>6816.67</v>
      </c>
      <c r="BY50" s="211">
        <v>156436.92000000001</v>
      </c>
      <c r="BZ50" t="s">
        <v>316</v>
      </c>
      <c r="CA50" s="212">
        <v>-8210</v>
      </c>
      <c r="CB50" s="212">
        <v>-5819</v>
      </c>
      <c r="CC50" s="212">
        <v>-1191164</v>
      </c>
      <c r="CD50" s="212">
        <v>-1463144</v>
      </c>
      <c r="CE50" t="s">
        <v>315</v>
      </c>
      <c r="CF50" s="212">
        <v>-2668338</v>
      </c>
      <c r="CG50" s="212">
        <v>-1171</v>
      </c>
      <c r="CH50" s="212">
        <v>-544</v>
      </c>
      <c r="CI50" s="212">
        <v>-200539</v>
      </c>
      <c r="CJ50" s="212">
        <v>-218614</v>
      </c>
      <c r="CK50" t="s">
        <v>315</v>
      </c>
      <c r="CL50" s="212">
        <v>-107732</v>
      </c>
      <c r="CM50" s="212">
        <v>-528600</v>
      </c>
      <c r="CN50" s="212">
        <v>-7895</v>
      </c>
      <c r="CO50" s="212">
        <v>-6592</v>
      </c>
      <c r="CP50" s="212">
        <v>-820287</v>
      </c>
      <c r="CQ50" s="212">
        <v>-1081329</v>
      </c>
      <c r="CR50" t="s">
        <v>315</v>
      </c>
      <c r="CS50" s="212">
        <v>-1916102</v>
      </c>
      <c r="CT50" s="212">
        <v>-5113040</v>
      </c>
      <c r="CU50" s="212">
        <v>11769</v>
      </c>
      <c r="CV50" s="212">
        <v>4170</v>
      </c>
      <c r="CW50" s="212">
        <v>15939</v>
      </c>
      <c r="CX50" t="s">
        <v>315</v>
      </c>
      <c r="CY50" s="212">
        <v>4666</v>
      </c>
      <c r="CZ50" s="212">
        <v>4789</v>
      </c>
      <c r="DA50" s="212">
        <v>9455</v>
      </c>
      <c r="DB50" s="212">
        <v>118</v>
      </c>
      <c r="DC50" s="212">
        <v>509</v>
      </c>
      <c r="DD50" s="212">
        <v>627</v>
      </c>
      <c r="DE50" s="212">
        <v>29395</v>
      </c>
      <c r="DF50" t="s">
        <v>315</v>
      </c>
      <c r="DG50" s="212">
        <v>29395</v>
      </c>
      <c r="DH50" s="212">
        <v>82579</v>
      </c>
      <c r="DI50" s="212">
        <v>137994</v>
      </c>
      <c r="DJ50" s="212">
        <v>-4975046</v>
      </c>
      <c r="DK50" t="s">
        <v>315</v>
      </c>
      <c r="DL50" t="s">
        <v>315</v>
      </c>
      <c r="DM50" t="s">
        <v>315</v>
      </c>
      <c r="DN50" t="s">
        <v>315</v>
      </c>
      <c r="DO50" t="s">
        <v>315</v>
      </c>
      <c r="DP50" t="s">
        <v>315</v>
      </c>
      <c r="DQ50" t="s">
        <v>315</v>
      </c>
      <c r="DR50" t="s">
        <v>315</v>
      </c>
      <c r="DS50" t="s">
        <v>315</v>
      </c>
      <c r="DT50" t="s">
        <v>315</v>
      </c>
      <c r="DU50" t="s">
        <v>315</v>
      </c>
      <c r="DV50" t="s">
        <v>315</v>
      </c>
      <c r="DW50" t="s">
        <v>315</v>
      </c>
      <c r="DX50" t="s">
        <v>315</v>
      </c>
      <c r="DY50" t="s">
        <v>315</v>
      </c>
      <c r="DZ50" t="s">
        <v>315</v>
      </c>
      <c r="EA50" t="s">
        <v>315</v>
      </c>
      <c r="EB50" t="s">
        <v>315</v>
      </c>
      <c r="EC50" t="s">
        <v>315</v>
      </c>
      <c r="ED50" t="s">
        <v>315</v>
      </c>
      <c r="EE50" t="s">
        <v>315</v>
      </c>
      <c r="EF50" s="212">
        <v>9774939</v>
      </c>
      <c r="EG50" t="s">
        <v>315</v>
      </c>
      <c r="EH50" t="s">
        <v>315</v>
      </c>
      <c r="EI50" s="212">
        <v>9774939</v>
      </c>
      <c r="EJ50" s="212">
        <v>19448</v>
      </c>
      <c r="EK50" s="212">
        <v>4164477</v>
      </c>
      <c r="EL50" t="s">
        <v>315</v>
      </c>
      <c r="EM50" t="s">
        <v>315</v>
      </c>
      <c r="EN50" s="212">
        <v>4164477</v>
      </c>
      <c r="EO50" s="212">
        <v>13958864</v>
      </c>
      <c r="EP50" t="s">
        <v>315</v>
      </c>
      <c r="EQ50" t="s">
        <v>315</v>
      </c>
      <c r="ER50" t="s">
        <v>315</v>
      </c>
      <c r="ES50" t="s">
        <v>315</v>
      </c>
      <c r="ET50" t="s">
        <v>315</v>
      </c>
      <c r="EU50" t="s">
        <v>315</v>
      </c>
      <c r="EV50" t="s">
        <v>315</v>
      </c>
      <c r="EW50" t="s">
        <v>315</v>
      </c>
      <c r="EX50" t="s">
        <v>315</v>
      </c>
      <c r="EY50" t="s">
        <v>315</v>
      </c>
      <c r="EZ50" t="s">
        <v>315</v>
      </c>
      <c r="FA50" t="s">
        <v>315</v>
      </c>
      <c r="FB50" t="s">
        <v>315</v>
      </c>
      <c r="FC50" t="s">
        <v>315</v>
      </c>
      <c r="FD50" t="s">
        <v>315</v>
      </c>
      <c r="FE50" s="212">
        <v>13958864</v>
      </c>
      <c r="FF50" s="212">
        <v>8983818</v>
      </c>
      <c r="FG50" t="s">
        <v>315</v>
      </c>
      <c r="FH50" t="s">
        <v>315</v>
      </c>
      <c r="FI50" s="212">
        <v>-2127713</v>
      </c>
      <c r="FJ50" s="212">
        <v>-11613</v>
      </c>
      <c r="FK50" t="s">
        <v>315</v>
      </c>
      <c r="FL50" t="s">
        <v>315</v>
      </c>
      <c r="FM50" s="212">
        <v>-2139326</v>
      </c>
      <c r="FN50" t="s">
        <v>315</v>
      </c>
      <c r="FO50" s="212">
        <v>-2139326</v>
      </c>
      <c r="FP50" s="212">
        <v>2248375</v>
      </c>
      <c r="FQ50" s="212">
        <v>6844492</v>
      </c>
      <c r="FR50">
        <v>0.22</v>
      </c>
      <c r="FS50">
        <v>0.13</v>
      </c>
      <c r="FT50" s="211">
        <v>1305.6199999999999</v>
      </c>
      <c r="FU50" s="211">
        <v>25903.18</v>
      </c>
      <c r="FV50">
        <v>-477</v>
      </c>
      <c r="FW50" t="s">
        <v>316</v>
      </c>
      <c r="FX50" s="211">
        <v>1999.98</v>
      </c>
      <c r="FY50" t="s">
        <v>316</v>
      </c>
      <c r="FZ50" t="s">
        <v>316</v>
      </c>
      <c r="GA50" t="s">
        <v>316</v>
      </c>
      <c r="GB50" t="s">
        <v>316</v>
      </c>
      <c r="GC50" s="211">
        <v>1522.97</v>
      </c>
      <c r="GD50">
        <v>-271.81</v>
      </c>
      <c r="GE50" t="s">
        <v>316</v>
      </c>
      <c r="GF50" s="211">
        <v>1999.98</v>
      </c>
      <c r="GG50" t="s">
        <v>316</v>
      </c>
      <c r="GH50" t="s">
        <v>316</v>
      </c>
      <c r="GI50" t="s">
        <v>316</v>
      </c>
      <c r="GJ50" t="s">
        <v>316</v>
      </c>
      <c r="GK50" s="211">
        <v>1728.17</v>
      </c>
      <c r="GL50">
        <v>0.83</v>
      </c>
    </row>
    <row r="51" spans="1:194" hidden="1">
      <c r="A51" t="s">
        <v>356</v>
      </c>
      <c r="B51" t="s">
        <v>357</v>
      </c>
      <c r="C51" t="s">
        <v>358</v>
      </c>
      <c r="D51" t="s">
        <v>309</v>
      </c>
      <c r="E51" t="s">
        <v>364</v>
      </c>
      <c r="F51" t="s">
        <v>342</v>
      </c>
      <c r="G51" t="s">
        <v>312</v>
      </c>
      <c r="H51" t="s">
        <v>367</v>
      </c>
      <c r="I51" t="s">
        <v>368</v>
      </c>
      <c r="J51">
        <v>7</v>
      </c>
      <c r="K51">
        <v>17</v>
      </c>
      <c r="L51" s="212">
        <v>210000</v>
      </c>
      <c r="M51" s="212">
        <v>210000</v>
      </c>
      <c r="N51" t="s">
        <v>315</v>
      </c>
      <c r="O51">
        <v>-59.058999999999997</v>
      </c>
      <c r="P51">
        <v>-59.058999999999997</v>
      </c>
      <c r="Q51" s="211">
        <v>-1004.003</v>
      </c>
      <c r="R51">
        <v>-59.058999999999997</v>
      </c>
      <c r="S51" s="211">
        <v>-1004.003</v>
      </c>
      <c r="T51">
        <v>7.01</v>
      </c>
      <c r="U51">
        <v>5.98</v>
      </c>
      <c r="V51">
        <v>-413.875</v>
      </c>
      <c r="W51" s="211">
        <v>-6003.6</v>
      </c>
      <c r="X51">
        <v>-413.875</v>
      </c>
      <c r="Y51" s="211">
        <v>-6003.6</v>
      </c>
      <c r="Z51">
        <v>-4.016</v>
      </c>
      <c r="AA51">
        <v>-3.012</v>
      </c>
      <c r="AB51">
        <v>-444.77300000000002</v>
      </c>
      <c r="AC51">
        <v>-552.202</v>
      </c>
      <c r="AD51" t="s">
        <v>316</v>
      </c>
      <c r="AE51" t="s">
        <v>316</v>
      </c>
      <c r="AF51">
        <v>-24.68</v>
      </c>
      <c r="AG51">
        <v>0.45</v>
      </c>
      <c r="AH51">
        <v>0.45</v>
      </c>
      <c r="AI51">
        <v>-16.149999999999999</v>
      </c>
      <c r="AJ51">
        <v>-16.149999999999999</v>
      </c>
      <c r="AK51" t="s">
        <v>316</v>
      </c>
      <c r="AL51" t="s">
        <v>316</v>
      </c>
      <c r="AM51" t="s">
        <v>316</v>
      </c>
      <c r="AN51" t="s">
        <v>316</v>
      </c>
      <c r="AO51" t="s">
        <v>316</v>
      </c>
      <c r="AP51" t="s">
        <v>316</v>
      </c>
      <c r="AQ51" t="s">
        <v>316</v>
      </c>
      <c r="AR51" t="s">
        <v>316</v>
      </c>
      <c r="AS51" t="s">
        <v>316</v>
      </c>
      <c r="AT51" t="s">
        <v>316</v>
      </c>
      <c r="AU51" t="s">
        <v>316</v>
      </c>
      <c r="AV51" t="s">
        <v>316</v>
      </c>
      <c r="AW51" t="s">
        <v>316</v>
      </c>
      <c r="AX51" t="s">
        <v>316</v>
      </c>
      <c r="AY51">
        <v>587.39</v>
      </c>
      <c r="AZ51">
        <v>587.39</v>
      </c>
      <c r="BA51" s="211">
        <v>9985.6299999999992</v>
      </c>
      <c r="BB51">
        <v>587.39</v>
      </c>
      <c r="BC51" s="211">
        <v>9985.6299999999992</v>
      </c>
      <c r="BD51" t="s">
        <v>316</v>
      </c>
      <c r="BE51" t="s">
        <v>316</v>
      </c>
      <c r="BF51" t="s">
        <v>316</v>
      </c>
      <c r="BG51" t="s">
        <v>316</v>
      </c>
      <c r="BH51" t="s">
        <v>316</v>
      </c>
      <c r="BI51" t="s">
        <v>316</v>
      </c>
      <c r="BJ51" t="s">
        <v>316</v>
      </c>
      <c r="BK51" t="s">
        <v>316</v>
      </c>
      <c r="BL51" t="s">
        <v>316</v>
      </c>
      <c r="BM51" t="s">
        <v>316</v>
      </c>
      <c r="BN51" t="s">
        <v>316</v>
      </c>
      <c r="BO51" t="s">
        <v>316</v>
      </c>
      <c r="BP51" t="s">
        <v>316</v>
      </c>
      <c r="BQ51" t="s">
        <v>316</v>
      </c>
      <c r="BR51" t="s">
        <v>316</v>
      </c>
      <c r="BS51" t="s">
        <v>316</v>
      </c>
      <c r="BT51" t="s">
        <v>316</v>
      </c>
      <c r="BU51" t="s">
        <v>316</v>
      </c>
      <c r="BV51">
        <v>173.52</v>
      </c>
      <c r="BW51" s="211">
        <v>3982.03</v>
      </c>
      <c r="BX51">
        <v>173.52</v>
      </c>
      <c r="BY51" s="211">
        <v>3982.03</v>
      </c>
      <c r="BZ51" t="s">
        <v>316</v>
      </c>
      <c r="CA51" s="212">
        <v>-209</v>
      </c>
      <c r="CB51" s="212">
        <v>-148</v>
      </c>
      <c r="CC51" s="212">
        <v>-30321</v>
      </c>
      <c r="CD51" s="212">
        <v>-37244</v>
      </c>
      <c r="CE51" t="s">
        <v>315</v>
      </c>
      <c r="CF51" s="212">
        <v>-67921</v>
      </c>
      <c r="CG51" s="212">
        <v>-30</v>
      </c>
      <c r="CH51" s="212">
        <v>-14</v>
      </c>
      <c r="CI51" s="212">
        <v>-5105</v>
      </c>
      <c r="CJ51" s="212">
        <v>-5565</v>
      </c>
      <c r="CK51" t="s">
        <v>315</v>
      </c>
      <c r="CL51" s="212">
        <v>-2742</v>
      </c>
      <c r="CM51" s="212">
        <v>-13455</v>
      </c>
      <c r="CN51" s="212">
        <v>-201</v>
      </c>
      <c r="CO51" s="212">
        <v>-168</v>
      </c>
      <c r="CP51" s="212">
        <v>-20880</v>
      </c>
      <c r="CQ51" s="212">
        <v>-27525</v>
      </c>
      <c r="CR51" t="s">
        <v>315</v>
      </c>
      <c r="CS51" s="212">
        <v>-48774</v>
      </c>
      <c r="CT51" s="212">
        <v>-130150</v>
      </c>
      <c r="CU51" s="212">
        <v>300</v>
      </c>
      <c r="CV51" s="212">
        <v>106</v>
      </c>
      <c r="CW51" s="212">
        <v>406</v>
      </c>
      <c r="CX51" t="s">
        <v>315</v>
      </c>
      <c r="CY51" s="212">
        <v>119</v>
      </c>
      <c r="CZ51" s="212">
        <v>122</v>
      </c>
      <c r="DA51" s="212">
        <v>241</v>
      </c>
      <c r="DB51" s="212">
        <v>3</v>
      </c>
      <c r="DC51" s="212">
        <v>13</v>
      </c>
      <c r="DD51" s="212">
        <v>16</v>
      </c>
      <c r="DE51" s="212">
        <v>748</v>
      </c>
      <c r="DF51" t="s">
        <v>315</v>
      </c>
      <c r="DG51" s="212">
        <v>748</v>
      </c>
      <c r="DH51" s="212">
        <v>2102</v>
      </c>
      <c r="DI51" s="212">
        <v>3513</v>
      </c>
      <c r="DJ51" s="212">
        <v>-126638</v>
      </c>
      <c r="DK51" t="s">
        <v>315</v>
      </c>
      <c r="DL51" t="s">
        <v>315</v>
      </c>
      <c r="DM51" t="s">
        <v>315</v>
      </c>
      <c r="DN51" t="s">
        <v>315</v>
      </c>
      <c r="DO51" t="s">
        <v>315</v>
      </c>
      <c r="DP51" t="s">
        <v>315</v>
      </c>
      <c r="DQ51" t="s">
        <v>315</v>
      </c>
      <c r="DR51" t="s">
        <v>315</v>
      </c>
      <c r="DS51" t="s">
        <v>315</v>
      </c>
      <c r="DT51" t="s">
        <v>315</v>
      </c>
      <c r="DU51" t="s">
        <v>315</v>
      </c>
      <c r="DV51" t="s">
        <v>315</v>
      </c>
      <c r="DW51" t="s">
        <v>315</v>
      </c>
      <c r="DX51" t="s">
        <v>315</v>
      </c>
      <c r="DY51" t="s">
        <v>315</v>
      </c>
      <c r="DZ51" t="s">
        <v>315</v>
      </c>
      <c r="EA51" t="s">
        <v>315</v>
      </c>
      <c r="EB51" t="s">
        <v>315</v>
      </c>
      <c r="EC51" t="s">
        <v>315</v>
      </c>
      <c r="ED51" t="s">
        <v>315</v>
      </c>
      <c r="EE51" t="s">
        <v>315</v>
      </c>
      <c r="EF51" t="s">
        <v>315</v>
      </c>
      <c r="EG51" t="s">
        <v>315</v>
      </c>
      <c r="EH51" t="s">
        <v>315</v>
      </c>
      <c r="EI51" t="s">
        <v>315</v>
      </c>
      <c r="EJ51" t="s">
        <v>315</v>
      </c>
      <c r="EK51" t="s">
        <v>315</v>
      </c>
      <c r="EL51" t="s">
        <v>315</v>
      </c>
      <c r="EM51" t="s">
        <v>315</v>
      </c>
      <c r="EN51" t="s">
        <v>315</v>
      </c>
      <c r="EO51" t="s">
        <v>315</v>
      </c>
      <c r="EP51" s="212">
        <v>396349</v>
      </c>
      <c r="EQ51" s="212">
        <v>91520</v>
      </c>
      <c r="ER51" s="212">
        <v>487869</v>
      </c>
      <c r="ES51" t="s">
        <v>315</v>
      </c>
      <c r="ET51" t="s">
        <v>315</v>
      </c>
      <c r="EU51" t="s">
        <v>315</v>
      </c>
      <c r="EV51" t="s">
        <v>315</v>
      </c>
      <c r="EW51" t="s">
        <v>315</v>
      </c>
      <c r="EX51" t="s">
        <v>315</v>
      </c>
      <c r="EY51" t="s">
        <v>315</v>
      </c>
      <c r="EZ51" t="s">
        <v>315</v>
      </c>
      <c r="FA51" t="s">
        <v>315</v>
      </c>
      <c r="FB51" t="s">
        <v>315</v>
      </c>
      <c r="FC51" t="s">
        <v>315</v>
      </c>
      <c r="FD51" t="s">
        <v>315</v>
      </c>
      <c r="FE51" s="212">
        <v>487869</v>
      </c>
      <c r="FF51" s="212">
        <v>361231</v>
      </c>
      <c r="FG51" t="s">
        <v>315</v>
      </c>
      <c r="FH51" t="s">
        <v>315</v>
      </c>
      <c r="FI51" s="212">
        <v>-54160</v>
      </c>
      <c r="FJ51" s="212">
        <v>-296</v>
      </c>
      <c r="FK51" t="s">
        <v>315</v>
      </c>
      <c r="FL51" t="s">
        <v>315</v>
      </c>
      <c r="FM51" s="212">
        <v>-54456</v>
      </c>
      <c r="FN51" t="s">
        <v>315</v>
      </c>
      <c r="FO51" s="212">
        <v>-54456</v>
      </c>
      <c r="FP51" s="212">
        <v>42746</v>
      </c>
      <c r="FQ51" s="212">
        <v>306776</v>
      </c>
      <c r="FR51">
        <v>0.22</v>
      </c>
      <c r="FS51">
        <v>0.13</v>
      </c>
      <c r="FT51">
        <v>24</v>
      </c>
      <c r="FU51">
        <v>502.38</v>
      </c>
      <c r="FV51">
        <v>-12.14</v>
      </c>
      <c r="FW51" t="s">
        <v>316</v>
      </c>
      <c r="FX51" t="s">
        <v>316</v>
      </c>
      <c r="FY51">
        <v>40.75</v>
      </c>
      <c r="FZ51" t="s">
        <v>316</v>
      </c>
      <c r="GA51" t="s">
        <v>316</v>
      </c>
      <c r="GB51" t="s">
        <v>316</v>
      </c>
      <c r="GC51">
        <v>28.61</v>
      </c>
      <c r="GD51">
        <v>-6.92</v>
      </c>
      <c r="GE51" t="s">
        <v>316</v>
      </c>
      <c r="GF51" t="s">
        <v>316</v>
      </c>
      <c r="GG51">
        <v>40.75</v>
      </c>
      <c r="GH51" t="s">
        <v>316</v>
      </c>
      <c r="GI51" t="s">
        <v>316</v>
      </c>
      <c r="GJ51" t="s">
        <v>316</v>
      </c>
      <c r="GK51">
        <v>33.83</v>
      </c>
      <c r="GL51">
        <v>1.46</v>
      </c>
    </row>
    <row r="52" spans="1:194" hidden="1">
      <c r="A52" t="s">
        <v>356</v>
      </c>
      <c r="B52" t="s">
        <v>357</v>
      </c>
      <c r="C52" t="s">
        <v>358</v>
      </c>
      <c r="D52" t="s">
        <v>309</v>
      </c>
      <c r="E52" t="s">
        <v>369</v>
      </c>
      <c r="F52" t="s">
        <v>346</v>
      </c>
      <c r="G52" t="s">
        <v>312</v>
      </c>
      <c r="H52" t="s">
        <v>370</v>
      </c>
      <c r="I52" t="s">
        <v>371</v>
      </c>
      <c r="J52">
        <v>200</v>
      </c>
      <c r="K52">
        <v>18</v>
      </c>
      <c r="L52" s="212">
        <v>3600000</v>
      </c>
      <c r="M52" s="212">
        <v>3600000</v>
      </c>
      <c r="N52" t="s">
        <v>315</v>
      </c>
      <c r="O52">
        <v>-556.79999999999995</v>
      </c>
      <c r="P52">
        <v>-556.79999999999995</v>
      </c>
      <c r="Q52" s="211">
        <v>-10022.4</v>
      </c>
      <c r="R52">
        <v>-556.79999999999995</v>
      </c>
      <c r="S52" s="211">
        <v>-10022.4</v>
      </c>
      <c r="T52">
        <v>7.02</v>
      </c>
      <c r="U52">
        <v>5.98</v>
      </c>
      <c r="V52" s="211">
        <v>-3906.4490000000001</v>
      </c>
      <c r="W52" s="211">
        <v>-59912.171000000002</v>
      </c>
      <c r="X52" s="211">
        <v>-3906.4490000000001</v>
      </c>
      <c r="Y52" s="211">
        <v>-59912.171000000002</v>
      </c>
      <c r="Z52">
        <v>-511.142</v>
      </c>
      <c r="AA52">
        <v>-410.91800000000001</v>
      </c>
      <c r="AB52" s="211">
        <v>-4059.0720000000001</v>
      </c>
      <c r="AC52" s="211">
        <v>-5041.2669999999998</v>
      </c>
      <c r="AD52" t="s">
        <v>316</v>
      </c>
      <c r="AE52" t="s">
        <v>316</v>
      </c>
      <c r="AF52">
        <v>-178</v>
      </c>
      <c r="AG52">
        <v>-26.88</v>
      </c>
      <c r="AH52">
        <v>-26.88</v>
      </c>
      <c r="AI52">
        <v>-128.87</v>
      </c>
      <c r="AJ52">
        <v>-128.87</v>
      </c>
      <c r="AK52" t="s">
        <v>316</v>
      </c>
      <c r="AL52" t="s">
        <v>316</v>
      </c>
      <c r="AM52" t="s">
        <v>316</v>
      </c>
      <c r="AN52" t="s">
        <v>316</v>
      </c>
      <c r="AO52" t="s">
        <v>316</v>
      </c>
      <c r="AP52" t="s">
        <v>316</v>
      </c>
      <c r="AQ52" t="s">
        <v>316</v>
      </c>
      <c r="AR52" t="s">
        <v>316</v>
      </c>
      <c r="AS52" t="s">
        <v>316</v>
      </c>
      <c r="AT52" s="211">
        <v>8852.06</v>
      </c>
      <c r="AU52" s="211">
        <v>8852.06</v>
      </c>
      <c r="AV52" s="211">
        <v>159337.09</v>
      </c>
      <c r="AW52" s="211">
        <v>8852.06</v>
      </c>
      <c r="AX52" s="211">
        <v>159337.09</v>
      </c>
      <c r="AY52" t="s">
        <v>316</v>
      </c>
      <c r="AZ52" t="s">
        <v>316</v>
      </c>
      <c r="BA52" t="s">
        <v>316</v>
      </c>
      <c r="BB52" t="s">
        <v>316</v>
      </c>
      <c r="BC52" t="s">
        <v>316</v>
      </c>
      <c r="BD52" t="s">
        <v>316</v>
      </c>
      <c r="BE52" t="s">
        <v>316</v>
      </c>
      <c r="BF52" t="s">
        <v>316</v>
      </c>
      <c r="BG52" t="s">
        <v>316</v>
      </c>
      <c r="BH52" t="s">
        <v>316</v>
      </c>
      <c r="BI52" t="s">
        <v>316</v>
      </c>
      <c r="BJ52" t="s">
        <v>316</v>
      </c>
      <c r="BK52" t="s">
        <v>316</v>
      </c>
      <c r="BL52" t="s">
        <v>316</v>
      </c>
      <c r="BM52" t="s">
        <v>316</v>
      </c>
      <c r="BN52" t="s">
        <v>316</v>
      </c>
      <c r="BO52" t="s">
        <v>316</v>
      </c>
      <c r="BP52" t="s">
        <v>316</v>
      </c>
      <c r="BQ52" t="s">
        <v>316</v>
      </c>
      <c r="BR52" t="s">
        <v>316</v>
      </c>
      <c r="BS52" t="s">
        <v>316</v>
      </c>
      <c r="BT52" t="s">
        <v>316</v>
      </c>
      <c r="BU52" t="s">
        <v>316</v>
      </c>
      <c r="BV52" s="211">
        <v>4945.6099999999997</v>
      </c>
      <c r="BW52" s="211">
        <v>99424.92</v>
      </c>
      <c r="BX52" s="211">
        <v>4945.6099999999997</v>
      </c>
      <c r="BY52" s="211">
        <v>99424.92</v>
      </c>
      <c r="BZ52" t="s">
        <v>316</v>
      </c>
      <c r="CA52" s="212">
        <v>-26649</v>
      </c>
      <c r="CB52" s="212">
        <v>-20264</v>
      </c>
      <c r="CC52" s="212">
        <v>-276445</v>
      </c>
      <c r="CD52" s="212">
        <v>-340269</v>
      </c>
      <c r="CE52" t="s">
        <v>315</v>
      </c>
      <c r="CF52" s="212">
        <v>-663626</v>
      </c>
      <c r="CG52" s="212">
        <v>-3583</v>
      </c>
      <c r="CH52" s="212">
        <v>-1786</v>
      </c>
      <c r="CI52" s="212">
        <v>-43998</v>
      </c>
      <c r="CJ52" s="212">
        <v>-47980</v>
      </c>
      <c r="CK52" t="s">
        <v>315</v>
      </c>
      <c r="CL52" s="212">
        <v>-25960</v>
      </c>
      <c r="CM52" s="212">
        <v>-123306</v>
      </c>
      <c r="CN52" s="212">
        <v>-25761</v>
      </c>
      <c r="CO52" s="212">
        <v>-22942</v>
      </c>
      <c r="CP52" s="212">
        <v>-191791</v>
      </c>
      <c r="CQ52" s="212">
        <v>-251264</v>
      </c>
      <c r="CR52" t="s">
        <v>315</v>
      </c>
      <c r="CS52" s="212">
        <v>-491758</v>
      </c>
      <c r="CT52" s="212">
        <v>-1278691</v>
      </c>
      <c r="CU52" s="212">
        <v>-19079</v>
      </c>
      <c r="CV52" s="212">
        <v>-6781</v>
      </c>
      <c r="CW52" s="212">
        <v>-25860</v>
      </c>
      <c r="CX52" t="s">
        <v>315</v>
      </c>
      <c r="CY52" s="212">
        <v>-7080</v>
      </c>
      <c r="CZ52" s="212">
        <v>-7269</v>
      </c>
      <c r="DA52" s="212">
        <v>-14349</v>
      </c>
      <c r="DB52" s="212">
        <v>-178</v>
      </c>
      <c r="DC52" s="212">
        <v>-773</v>
      </c>
      <c r="DD52" s="212">
        <v>-951</v>
      </c>
      <c r="DE52" s="212">
        <v>-47185</v>
      </c>
      <c r="DF52" t="s">
        <v>315</v>
      </c>
      <c r="DG52" s="212">
        <v>-47185</v>
      </c>
      <c r="DH52" s="212">
        <v>-132558</v>
      </c>
      <c r="DI52" s="212">
        <v>-220904</v>
      </c>
      <c r="DJ52" s="212">
        <v>-1499594</v>
      </c>
      <c r="DK52" t="s">
        <v>315</v>
      </c>
      <c r="DL52" t="s">
        <v>315</v>
      </c>
      <c r="DM52" t="s">
        <v>315</v>
      </c>
      <c r="DN52" t="s">
        <v>315</v>
      </c>
      <c r="DO52" t="s">
        <v>315</v>
      </c>
      <c r="DP52" t="s">
        <v>315</v>
      </c>
      <c r="DQ52" t="s">
        <v>315</v>
      </c>
      <c r="DR52" t="s">
        <v>315</v>
      </c>
      <c r="DS52" t="s">
        <v>315</v>
      </c>
      <c r="DT52" t="s">
        <v>315</v>
      </c>
      <c r="DU52" t="s">
        <v>315</v>
      </c>
      <c r="DV52" t="s">
        <v>315</v>
      </c>
      <c r="DW52" t="s">
        <v>315</v>
      </c>
      <c r="DX52" t="s">
        <v>315</v>
      </c>
      <c r="DY52" t="s">
        <v>315</v>
      </c>
      <c r="DZ52" t="s">
        <v>315</v>
      </c>
      <c r="EA52" t="s">
        <v>315</v>
      </c>
      <c r="EB52" t="s">
        <v>315</v>
      </c>
      <c r="EC52" t="s">
        <v>315</v>
      </c>
      <c r="ED52" t="s">
        <v>315</v>
      </c>
      <c r="EE52" t="s">
        <v>315</v>
      </c>
      <c r="EF52" s="212">
        <v>3986378</v>
      </c>
      <c r="EG52" t="s">
        <v>315</v>
      </c>
      <c r="EH52" t="s">
        <v>315</v>
      </c>
      <c r="EI52" s="212">
        <v>3986378</v>
      </c>
      <c r="EJ52" s="212">
        <v>7933</v>
      </c>
      <c r="EK52" s="212">
        <v>1700160</v>
      </c>
      <c r="EL52" t="s">
        <v>315</v>
      </c>
      <c r="EM52" t="s">
        <v>315</v>
      </c>
      <c r="EN52" s="212">
        <v>1700160</v>
      </c>
      <c r="EO52" s="212">
        <v>5694470</v>
      </c>
      <c r="EP52" t="s">
        <v>315</v>
      </c>
      <c r="EQ52" t="s">
        <v>315</v>
      </c>
      <c r="ER52" t="s">
        <v>315</v>
      </c>
      <c r="ES52" t="s">
        <v>315</v>
      </c>
      <c r="ET52" t="s">
        <v>315</v>
      </c>
      <c r="EU52" t="s">
        <v>315</v>
      </c>
      <c r="EV52" t="s">
        <v>315</v>
      </c>
      <c r="EW52" t="s">
        <v>315</v>
      </c>
      <c r="EX52" t="s">
        <v>315</v>
      </c>
      <c r="EY52" t="s">
        <v>315</v>
      </c>
      <c r="EZ52" t="s">
        <v>315</v>
      </c>
      <c r="FA52" t="s">
        <v>315</v>
      </c>
      <c r="FB52" t="s">
        <v>315</v>
      </c>
      <c r="FC52" t="s">
        <v>315</v>
      </c>
      <c r="FD52" t="s">
        <v>315</v>
      </c>
      <c r="FE52" s="212">
        <v>5694470</v>
      </c>
      <c r="FF52" s="212">
        <v>4194876</v>
      </c>
      <c r="FG52" t="s">
        <v>315</v>
      </c>
      <c r="FH52" t="s">
        <v>315</v>
      </c>
      <c r="FI52" s="212">
        <v>-540087</v>
      </c>
      <c r="FJ52" s="212">
        <v>-2787</v>
      </c>
      <c r="FK52" t="s">
        <v>315</v>
      </c>
      <c r="FL52" t="s">
        <v>315</v>
      </c>
      <c r="FM52" s="212">
        <v>-542874</v>
      </c>
      <c r="FN52" t="s">
        <v>315</v>
      </c>
      <c r="FO52" s="212">
        <v>-542874</v>
      </c>
      <c r="FP52" s="212">
        <v>1208402</v>
      </c>
      <c r="FQ52" s="212">
        <v>3652002</v>
      </c>
      <c r="FR52">
        <v>0.22</v>
      </c>
      <c r="FS52">
        <v>0.13</v>
      </c>
      <c r="FT52">
        <v>574.33000000000004</v>
      </c>
      <c r="FU52" s="211">
        <v>11281.72</v>
      </c>
      <c r="FV52">
        <v>-114.47</v>
      </c>
      <c r="FW52" t="s">
        <v>316</v>
      </c>
      <c r="FX52">
        <v>767.2</v>
      </c>
      <c r="FY52" t="s">
        <v>316</v>
      </c>
      <c r="FZ52" t="s">
        <v>316</v>
      </c>
      <c r="GA52" t="s">
        <v>316</v>
      </c>
      <c r="GB52" t="s">
        <v>316</v>
      </c>
      <c r="GC52">
        <v>652.73</v>
      </c>
      <c r="GD52">
        <v>-65.23</v>
      </c>
      <c r="GE52" t="s">
        <v>316</v>
      </c>
      <c r="GF52">
        <v>767.2</v>
      </c>
      <c r="GG52" t="s">
        <v>316</v>
      </c>
      <c r="GH52" t="s">
        <v>316</v>
      </c>
      <c r="GI52" t="s">
        <v>316</v>
      </c>
      <c r="GJ52" t="s">
        <v>316</v>
      </c>
      <c r="GK52">
        <v>701.97</v>
      </c>
      <c r="GL52">
        <v>1.01</v>
      </c>
    </row>
    <row r="53" spans="1:194" hidden="1">
      <c r="A53" t="s">
        <v>356</v>
      </c>
      <c r="B53" t="s">
        <v>357</v>
      </c>
      <c r="C53" t="s">
        <v>358</v>
      </c>
      <c r="D53" t="s">
        <v>309</v>
      </c>
      <c r="E53" t="s">
        <v>369</v>
      </c>
      <c r="F53" t="s">
        <v>346</v>
      </c>
      <c r="G53" t="s">
        <v>312</v>
      </c>
      <c r="H53" t="s">
        <v>372</v>
      </c>
      <c r="I53" t="s">
        <v>373</v>
      </c>
      <c r="L53" t="s">
        <v>328</v>
      </c>
      <c r="M53" t="s">
        <v>328</v>
      </c>
      <c r="N53" t="s">
        <v>328</v>
      </c>
      <c r="O53" t="s">
        <v>328</v>
      </c>
      <c r="P53" t="s">
        <v>328</v>
      </c>
      <c r="Q53" t="s">
        <v>328</v>
      </c>
      <c r="R53" t="s">
        <v>328</v>
      </c>
      <c r="S53" t="s">
        <v>328</v>
      </c>
      <c r="T53" t="s">
        <v>328</v>
      </c>
      <c r="U53" t="s">
        <v>328</v>
      </c>
      <c r="V53" t="s">
        <v>328</v>
      </c>
      <c r="W53" t="s">
        <v>328</v>
      </c>
      <c r="X53" t="s">
        <v>328</v>
      </c>
      <c r="Y53" t="s">
        <v>328</v>
      </c>
      <c r="Z53" t="s">
        <v>328</v>
      </c>
      <c r="AA53" t="s">
        <v>328</v>
      </c>
      <c r="AB53" t="s">
        <v>328</v>
      </c>
      <c r="AC53" t="s">
        <v>328</v>
      </c>
      <c r="AD53" t="s">
        <v>316</v>
      </c>
      <c r="AE53" t="s">
        <v>316</v>
      </c>
      <c r="AF53" t="s">
        <v>328</v>
      </c>
      <c r="AG53" t="s">
        <v>328</v>
      </c>
      <c r="AH53" t="s">
        <v>328</v>
      </c>
      <c r="AI53" t="s">
        <v>328</v>
      </c>
      <c r="AJ53" t="s">
        <v>328</v>
      </c>
      <c r="AK53" t="s">
        <v>328</v>
      </c>
      <c r="AL53" t="s">
        <v>328</v>
      </c>
      <c r="AM53" t="s">
        <v>328</v>
      </c>
      <c r="AN53" t="s">
        <v>328</v>
      </c>
      <c r="AO53" t="s">
        <v>328</v>
      </c>
      <c r="AP53" t="s">
        <v>328</v>
      </c>
      <c r="AQ53" t="s">
        <v>328</v>
      </c>
      <c r="AR53" t="s">
        <v>328</v>
      </c>
      <c r="AS53" t="s">
        <v>328</v>
      </c>
      <c r="AT53" t="s">
        <v>328</v>
      </c>
      <c r="AU53" t="s">
        <v>328</v>
      </c>
      <c r="AV53" t="s">
        <v>328</v>
      </c>
      <c r="AW53" t="s">
        <v>328</v>
      </c>
      <c r="AX53" t="s">
        <v>328</v>
      </c>
      <c r="AY53" t="s">
        <v>328</v>
      </c>
      <c r="AZ53" t="s">
        <v>328</v>
      </c>
      <c r="BA53" t="s">
        <v>328</v>
      </c>
      <c r="BB53" t="s">
        <v>328</v>
      </c>
      <c r="BC53" t="s">
        <v>328</v>
      </c>
      <c r="BD53" t="s">
        <v>328</v>
      </c>
      <c r="BE53" t="s">
        <v>328</v>
      </c>
      <c r="BF53" t="s">
        <v>328</v>
      </c>
      <c r="BG53" t="s">
        <v>328</v>
      </c>
      <c r="BH53" t="s">
        <v>328</v>
      </c>
      <c r="BI53" t="s">
        <v>328</v>
      </c>
      <c r="BJ53" t="s">
        <v>328</v>
      </c>
      <c r="BK53" t="s">
        <v>328</v>
      </c>
      <c r="BL53" t="s">
        <v>328</v>
      </c>
      <c r="BM53" t="s">
        <v>328</v>
      </c>
      <c r="BN53" t="s">
        <v>328</v>
      </c>
      <c r="BO53" t="s">
        <v>328</v>
      </c>
      <c r="BP53" t="s">
        <v>328</v>
      </c>
      <c r="BQ53" t="s">
        <v>328</v>
      </c>
      <c r="BR53" t="s">
        <v>328</v>
      </c>
      <c r="BS53" t="s">
        <v>328</v>
      </c>
      <c r="BT53" t="s">
        <v>328</v>
      </c>
      <c r="BU53" t="s">
        <v>328</v>
      </c>
      <c r="BV53" t="s">
        <v>328</v>
      </c>
      <c r="BW53" t="s">
        <v>328</v>
      </c>
      <c r="BX53" t="s">
        <v>328</v>
      </c>
      <c r="BY53" t="s">
        <v>328</v>
      </c>
      <c r="BZ53" t="s">
        <v>328</v>
      </c>
      <c r="CA53" t="s">
        <v>328</v>
      </c>
      <c r="CB53" t="s">
        <v>328</v>
      </c>
      <c r="CC53" t="s">
        <v>328</v>
      </c>
      <c r="CD53" t="s">
        <v>328</v>
      </c>
      <c r="CE53" t="s">
        <v>328</v>
      </c>
      <c r="CF53" t="s">
        <v>328</v>
      </c>
      <c r="CG53" t="s">
        <v>328</v>
      </c>
      <c r="CH53" t="s">
        <v>328</v>
      </c>
      <c r="CI53" t="s">
        <v>328</v>
      </c>
      <c r="CJ53" t="s">
        <v>328</v>
      </c>
      <c r="CK53" t="s">
        <v>328</v>
      </c>
      <c r="CL53" t="s">
        <v>328</v>
      </c>
      <c r="CM53" t="s">
        <v>328</v>
      </c>
      <c r="CN53" t="s">
        <v>328</v>
      </c>
      <c r="CO53" t="s">
        <v>328</v>
      </c>
      <c r="CP53" t="s">
        <v>328</v>
      </c>
      <c r="CQ53" t="s">
        <v>328</v>
      </c>
      <c r="CR53" t="s">
        <v>328</v>
      </c>
      <c r="CS53" t="s">
        <v>328</v>
      </c>
      <c r="CT53" t="s">
        <v>328</v>
      </c>
      <c r="CU53" t="s">
        <v>328</v>
      </c>
      <c r="CV53" t="s">
        <v>328</v>
      </c>
      <c r="CW53" t="s">
        <v>328</v>
      </c>
      <c r="CX53" t="s">
        <v>328</v>
      </c>
      <c r="CY53" t="s">
        <v>328</v>
      </c>
      <c r="CZ53" t="s">
        <v>328</v>
      </c>
      <c r="DA53" t="s">
        <v>328</v>
      </c>
      <c r="DB53" t="s">
        <v>328</v>
      </c>
      <c r="DC53" t="s">
        <v>328</v>
      </c>
      <c r="DD53" t="s">
        <v>328</v>
      </c>
      <c r="DE53" t="s">
        <v>328</v>
      </c>
      <c r="DF53" t="s">
        <v>328</v>
      </c>
      <c r="DG53" t="s">
        <v>328</v>
      </c>
      <c r="DH53" t="s">
        <v>328</v>
      </c>
      <c r="DI53" t="s">
        <v>328</v>
      </c>
      <c r="DJ53" t="s">
        <v>328</v>
      </c>
      <c r="DK53" t="s">
        <v>328</v>
      </c>
      <c r="DL53" t="s">
        <v>328</v>
      </c>
      <c r="DM53" t="s">
        <v>328</v>
      </c>
      <c r="DN53" t="s">
        <v>328</v>
      </c>
      <c r="DO53" t="s">
        <v>328</v>
      </c>
      <c r="DP53" t="s">
        <v>328</v>
      </c>
      <c r="DQ53" t="s">
        <v>328</v>
      </c>
      <c r="DR53" t="s">
        <v>328</v>
      </c>
      <c r="DS53" t="s">
        <v>328</v>
      </c>
      <c r="DT53" t="s">
        <v>328</v>
      </c>
      <c r="DU53" t="s">
        <v>328</v>
      </c>
      <c r="DV53" t="s">
        <v>328</v>
      </c>
      <c r="DW53" t="s">
        <v>328</v>
      </c>
      <c r="DX53" t="s">
        <v>328</v>
      </c>
      <c r="DY53" t="s">
        <v>328</v>
      </c>
      <c r="DZ53" t="s">
        <v>328</v>
      </c>
      <c r="EA53" t="s">
        <v>328</v>
      </c>
      <c r="EB53" t="s">
        <v>328</v>
      </c>
      <c r="EC53" t="s">
        <v>328</v>
      </c>
      <c r="ED53" t="s">
        <v>328</v>
      </c>
      <c r="EE53" t="s">
        <v>328</v>
      </c>
      <c r="EF53" t="s">
        <v>328</v>
      </c>
      <c r="EG53" t="s">
        <v>328</v>
      </c>
      <c r="EH53" t="s">
        <v>328</v>
      </c>
      <c r="EI53" t="s">
        <v>328</v>
      </c>
      <c r="EJ53" t="s">
        <v>328</v>
      </c>
      <c r="EK53" t="s">
        <v>328</v>
      </c>
      <c r="EL53" t="s">
        <v>328</v>
      </c>
      <c r="EM53" t="s">
        <v>328</v>
      </c>
      <c r="EN53" t="s">
        <v>328</v>
      </c>
      <c r="EO53" t="s">
        <v>328</v>
      </c>
      <c r="EP53" t="s">
        <v>328</v>
      </c>
      <c r="EQ53" t="s">
        <v>328</v>
      </c>
      <c r="ER53" t="s">
        <v>328</v>
      </c>
      <c r="ES53" t="s">
        <v>328</v>
      </c>
      <c r="ET53" t="s">
        <v>328</v>
      </c>
      <c r="EU53" t="s">
        <v>328</v>
      </c>
      <c r="EV53" t="s">
        <v>328</v>
      </c>
      <c r="EW53" t="s">
        <v>328</v>
      </c>
      <c r="EX53" t="s">
        <v>328</v>
      </c>
      <c r="EY53" t="s">
        <v>328</v>
      </c>
      <c r="EZ53" t="s">
        <v>328</v>
      </c>
      <c r="FA53" t="s">
        <v>328</v>
      </c>
      <c r="FB53" t="s">
        <v>328</v>
      </c>
      <c r="FC53" t="s">
        <v>328</v>
      </c>
      <c r="FD53" t="s">
        <v>328</v>
      </c>
      <c r="FE53" t="s">
        <v>328</v>
      </c>
      <c r="FF53" t="s">
        <v>328</v>
      </c>
      <c r="FG53" t="s">
        <v>328</v>
      </c>
      <c r="FH53" t="s">
        <v>328</v>
      </c>
      <c r="FI53" t="s">
        <v>328</v>
      </c>
      <c r="FJ53" t="s">
        <v>328</v>
      </c>
      <c r="FK53" t="s">
        <v>328</v>
      </c>
      <c r="FL53" t="s">
        <v>328</v>
      </c>
      <c r="FM53" t="s">
        <v>328</v>
      </c>
      <c r="FN53" t="s">
        <v>328</v>
      </c>
      <c r="FO53" t="s">
        <v>328</v>
      </c>
      <c r="FP53" t="s">
        <v>328</v>
      </c>
      <c r="FQ53" t="s">
        <v>328</v>
      </c>
      <c r="FR53" t="s">
        <v>328</v>
      </c>
      <c r="FS53" t="s">
        <v>328</v>
      </c>
      <c r="FT53" t="s">
        <v>328</v>
      </c>
      <c r="FU53" t="s">
        <v>328</v>
      </c>
      <c r="FV53" t="s">
        <v>328</v>
      </c>
      <c r="FW53" t="s">
        <v>328</v>
      </c>
      <c r="FX53" t="s">
        <v>328</v>
      </c>
      <c r="FY53" t="s">
        <v>328</v>
      </c>
      <c r="FZ53" t="s">
        <v>328</v>
      </c>
      <c r="GA53" t="s">
        <v>328</v>
      </c>
      <c r="GB53" t="s">
        <v>328</v>
      </c>
      <c r="GC53" t="s">
        <v>328</v>
      </c>
      <c r="GD53" t="s">
        <v>328</v>
      </c>
      <c r="GE53" t="s">
        <v>328</v>
      </c>
      <c r="GF53" t="s">
        <v>328</v>
      </c>
      <c r="GG53" t="s">
        <v>328</v>
      </c>
      <c r="GH53" t="s">
        <v>328</v>
      </c>
      <c r="GI53" t="s">
        <v>328</v>
      </c>
      <c r="GJ53" t="s">
        <v>328</v>
      </c>
      <c r="GK53" t="s">
        <v>328</v>
      </c>
      <c r="GL53" t="s">
        <v>328</v>
      </c>
    </row>
    <row r="54" spans="1:194" hidden="1">
      <c r="A54" t="s">
        <v>356</v>
      </c>
      <c r="B54" t="s">
        <v>357</v>
      </c>
      <c r="C54" t="s">
        <v>358</v>
      </c>
      <c r="D54" t="s">
        <v>309</v>
      </c>
      <c r="E54" t="s">
        <v>374</v>
      </c>
      <c r="F54" t="s">
        <v>350</v>
      </c>
      <c r="G54" t="s">
        <v>312</v>
      </c>
      <c r="H54" t="s">
        <v>375</v>
      </c>
      <c r="I54" t="s">
        <v>376</v>
      </c>
      <c r="L54" t="s">
        <v>328</v>
      </c>
      <c r="M54" t="s">
        <v>328</v>
      </c>
      <c r="N54" t="s">
        <v>328</v>
      </c>
      <c r="O54" t="s">
        <v>328</v>
      </c>
      <c r="P54" t="s">
        <v>328</v>
      </c>
      <c r="Q54" t="s">
        <v>328</v>
      </c>
      <c r="R54" t="s">
        <v>328</v>
      </c>
      <c r="S54" t="s">
        <v>328</v>
      </c>
      <c r="T54" t="s">
        <v>328</v>
      </c>
      <c r="U54" t="s">
        <v>328</v>
      </c>
      <c r="V54" t="s">
        <v>328</v>
      </c>
      <c r="W54" t="s">
        <v>328</v>
      </c>
      <c r="X54" t="s">
        <v>328</v>
      </c>
      <c r="Y54" t="s">
        <v>328</v>
      </c>
      <c r="Z54" t="s">
        <v>328</v>
      </c>
      <c r="AA54" t="s">
        <v>328</v>
      </c>
      <c r="AB54" t="s">
        <v>328</v>
      </c>
      <c r="AC54" t="s">
        <v>328</v>
      </c>
      <c r="AD54" t="s">
        <v>316</v>
      </c>
      <c r="AE54" t="s">
        <v>316</v>
      </c>
      <c r="AF54" t="s">
        <v>328</v>
      </c>
      <c r="AG54" t="s">
        <v>328</v>
      </c>
      <c r="AH54" t="s">
        <v>328</v>
      </c>
      <c r="AI54" t="s">
        <v>328</v>
      </c>
      <c r="AJ54" t="s">
        <v>328</v>
      </c>
      <c r="AK54" t="s">
        <v>328</v>
      </c>
      <c r="AL54" t="s">
        <v>328</v>
      </c>
      <c r="AM54" t="s">
        <v>328</v>
      </c>
      <c r="AN54" t="s">
        <v>328</v>
      </c>
      <c r="AO54" t="s">
        <v>328</v>
      </c>
      <c r="AP54" t="s">
        <v>328</v>
      </c>
      <c r="AQ54" t="s">
        <v>328</v>
      </c>
      <c r="AR54" t="s">
        <v>328</v>
      </c>
      <c r="AS54" t="s">
        <v>328</v>
      </c>
      <c r="AT54" t="s">
        <v>328</v>
      </c>
      <c r="AU54" t="s">
        <v>328</v>
      </c>
      <c r="AV54" t="s">
        <v>328</v>
      </c>
      <c r="AW54" t="s">
        <v>328</v>
      </c>
      <c r="AX54" t="s">
        <v>328</v>
      </c>
      <c r="AY54" t="s">
        <v>328</v>
      </c>
      <c r="AZ54" t="s">
        <v>328</v>
      </c>
      <c r="BA54" t="s">
        <v>328</v>
      </c>
      <c r="BB54" t="s">
        <v>328</v>
      </c>
      <c r="BC54" t="s">
        <v>328</v>
      </c>
      <c r="BD54" t="s">
        <v>328</v>
      </c>
      <c r="BE54" t="s">
        <v>328</v>
      </c>
      <c r="BF54" t="s">
        <v>328</v>
      </c>
      <c r="BG54" t="s">
        <v>328</v>
      </c>
      <c r="BH54" t="s">
        <v>328</v>
      </c>
      <c r="BI54" t="s">
        <v>328</v>
      </c>
      <c r="BJ54" t="s">
        <v>328</v>
      </c>
      <c r="BK54" t="s">
        <v>328</v>
      </c>
      <c r="BL54" t="s">
        <v>328</v>
      </c>
      <c r="BM54" t="s">
        <v>328</v>
      </c>
      <c r="BN54" t="s">
        <v>328</v>
      </c>
      <c r="BO54" t="s">
        <v>328</v>
      </c>
      <c r="BP54" t="s">
        <v>328</v>
      </c>
      <c r="BQ54" t="s">
        <v>328</v>
      </c>
      <c r="BR54" t="s">
        <v>328</v>
      </c>
      <c r="BS54" t="s">
        <v>328</v>
      </c>
      <c r="BT54" t="s">
        <v>328</v>
      </c>
      <c r="BU54" t="s">
        <v>328</v>
      </c>
      <c r="BV54" t="s">
        <v>328</v>
      </c>
      <c r="BW54" t="s">
        <v>328</v>
      </c>
      <c r="BX54" t="s">
        <v>328</v>
      </c>
      <c r="BY54" t="s">
        <v>328</v>
      </c>
      <c r="BZ54" t="s">
        <v>328</v>
      </c>
      <c r="CA54" t="s">
        <v>328</v>
      </c>
      <c r="CB54" t="s">
        <v>328</v>
      </c>
      <c r="CC54" t="s">
        <v>328</v>
      </c>
      <c r="CD54" t="s">
        <v>328</v>
      </c>
      <c r="CE54" t="s">
        <v>328</v>
      </c>
      <c r="CF54" t="s">
        <v>328</v>
      </c>
      <c r="CG54" t="s">
        <v>328</v>
      </c>
      <c r="CH54" t="s">
        <v>328</v>
      </c>
      <c r="CI54" t="s">
        <v>328</v>
      </c>
      <c r="CJ54" t="s">
        <v>328</v>
      </c>
      <c r="CK54" t="s">
        <v>328</v>
      </c>
      <c r="CL54" t="s">
        <v>328</v>
      </c>
      <c r="CM54" t="s">
        <v>328</v>
      </c>
      <c r="CN54" t="s">
        <v>328</v>
      </c>
      <c r="CO54" t="s">
        <v>328</v>
      </c>
      <c r="CP54" t="s">
        <v>328</v>
      </c>
      <c r="CQ54" t="s">
        <v>328</v>
      </c>
      <c r="CR54" t="s">
        <v>328</v>
      </c>
      <c r="CS54" t="s">
        <v>328</v>
      </c>
      <c r="CT54" t="s">
        <v>328</v>
      </c>
      <c r="CU54" t="s">
        <v>328</v>
      </c>
      <c r="CV54" t="s">
        <v>328</v>
      </c>
      <c r="CW54" t="s">
        <v>328</v>
      </c>
      <c r="CX54" t="s">
        <v>328</v>
      </c>
      <c r="CY54" t="s">
        <v>328</v>
      </c>
      <c r="CZ54" t="s">
        <v>328</v>
      </c>
      <c r="DA54" t="s">
        <v>328</v>
      </c>
      <c r="DB54" t="s">
        <v>328</v>
      </c>
      <c r="DC54" t="s">
        <v>328</v>
      </c>
      <c r="DD54" t="s">
        <v>328</v>
      </c>
      <c r="DE54" t="s">
        <v>328</v>
      </c>
      <c r="DF54" t="s">
        <v>328</v>
      </c>
      <c r="DG54" t="s">
        <v>328</v>
      </c>
      <c r="DH54" t="s">
        <v>328</v>
      </c>
      <c r="DI54" t="s">
        <v>328</v>
      </c>
      <c r="DJ54" t="s">
        <v>328</v>
      </c>
      <c r="DK54" t="s">
        <v>328</v>
      </c>
      <c r="DL54" t="s">
        <v>328</v>
      </c>
      <c r="DM54" t="s">
        <v>328</v>
      </c>
      <c r="DN54" t="s">
        <v>328</v>
      </c>
      <c r="DO54" t="s">
        <v>328</v>
      </c>
      <c r="DP54" t="s">
        <v>328</v>
      </c>
      <c r="DQ54" t="s">
        <v>328</v>
      </c>
      <c r="DR54" t="s">
        <v>328</v>
      </c>
      <c r="DS54" t="s">
        <v>328</v>
      </c>
      <c r="DT54" t="s">
        <v>328</v>
      </c>
      <c r="DU54" t="s">
        <v>328</v>
      </c>
      <c r="DV54" t="s">
        <v>328</v>
      </c>
      <c r="DW54" t="s">
        <v>328</v>
      </c>
      <c r="DX54" t="s">
        <v>328</v>
      </c>
      <c r="DY54" t="s">
        <v>328</v>
      </c>
      <c r="DZ54" t="s">
        <v>328</v>
      </c>
      <c r="EA54" t="s">
        <v>328</v>
      </c>
      <c r="EB54" t="s">
        <v>328</v>
      </c>
      <c r="EC54" t="s">
        <v>328</v>
      </c>
      <c r="ED54" t="s">
        <v>328</v>
      </c>
      <c r="EE54" t="s">
        <v>328</v>
      </c>
      <c r="EF54" t="s">
        <v>328</v>
      </c>
      <c r="EG54" t="s">
        <v>328</v>
      </c>
      <c r="EH54" t="s">
        <v>328</v>
      </c>
      <c r="EI54" t="s">
        <v>328</v>
      </c>
      <c r="EJ54" t="s">
        <v>328</v>
      </c>
      <c r="EK54" t="s">
        <v>328</v>
      </c>
      <c r="EL54" t="s">
        <v>328</v>
      </c>
      <c r="EM54" t="s">
        <v>328</v>
      </c>
      <c r="EN54" t="s">
        <v>328</v>
      </c>
      <c r="EO54" t="s">
        <v>328</v>
      </c>
      <c r="EP54" t="s">
        <v>328</v>
      </c>
      <c r="EQ54" t="s">
        <v>328</v>
      </c>
      <c r="ER54" t="s">
        <v>328</v>
      </c>
      <c r="ES54" t="s">
        <v>328</v>
      </c>
      <c r="ET54" t="s">
        <v>328</v>
      </c>
      <c r="EU54" t="s">
        <v>328</v>
      </c>
      <c r="EV54" t="s">
        <v>328</v>
      </c>
      <c r="EW54" t="s">
        <v>328</v>
      </c>
      <c r="EX54" t="s">
        <v>328</v>
      </c>
      <c r="EY54" t="s">
        <v>328</v>
      </c>
      <c r="EZ54" t="s">
        <v>328</v>
      </c>
      <c r="FA54" t="s">
        <v>328</v>
      </c>
      <c r="FB54" t="s">
        <v>328</v>
      </c>
      <c r="FC54" t="s">
        <v>328</v>
      </c>
      <c r="FD54" t="s">
        <v>328</v>
      </c>
      <c r="FE54" t="s">
        <v>328</v>
      </c>
      <c r="FF54" t="s">
        <v>328</v>
      </c>
      <c r="FG54" t="s">
        <v>328</v>
      </c>
      <c r="FH54" t="s">
        <v>328</v>
      </c>
      <c r="FI54" t="s">
        <v>328</v>
      </c>
      <c r="FJ54" t="s">
        <v>328</v>
      </c>
      <c r="FK54" t="s">
        <v>328</v>
      </c>
      <c r="FL54" t="s">
        <v>328</v>
      </c>
      <c r="FM54" t="s">
        <v>328</v>
      </c>
      <c r="FN54" t="s">
        <v>328</v>
      </c>
      <c r="FO54" t="s">
        <v>328</v>
      </c>
      <c r="FP54" t="s">
        <v>328</v>
      </c>
      <c r="FQ54" t="s">
        <v>328</v>
      </c>
      <c r="FR54" t="s">
        <v>328</v>
      </c>
      <c r="FS54" t="s">
        <v>328</v>
      </c>
      <c r="FT54" t="s">
        <v>328</v>
      </c>
      <c r="FU54" t="s">
        <v>328</v>
      </c>
      <c r="FV54" t="s">
        <v>328</v>
      </c>
      <c r="FW54" t="s">
        <v>328</v>
      </c>
      <c r="FX54" t="s">
        <v>328</v>
      </c>
      <c r="FY54" t="s">
        <v>328</v>
      </c>
      <c r="FZ54" t="s">
        <v>328</v>
      </c>
      <c r="GA54" t="s">
        <v>328</v>
      </c>
      <c r="GB54" t="s">
        <v>328</v>
      </c>
      <c r="GC54" t="s">
        <v>328</v>
      </c>
      <c r="GD54" t="s">
        <v>328</v>
      </c>
      <c r="GE54" t="s">
        <v>328</v>
      </c>
      <c r="GF54" t="s">
        <v>328</v>
      </c>
      <c r="GG54" t="s">
        <v>328</v>
      </c>
      <c r="GH54" t="s">
        <v>328</v>
      </c>
      <c r="GI54" t="s">
        <v>328</v>
      </c>
      <c r="GJ54" t="s">
        <v>328</v>
      </c>
      <c r="GK54" t="s">
        <v>328</v>
      </c>
      <c r="GL54" t="s">
        <v>328</v>
      </c>
    </row>
    <row r="55" spans="1:194" hidden="1">
      <c r="A55" t="s">
        <v>356</v>
      </c>
      <c r="B55" t="s">
        <v>357</v>
      </c>
      <c r="C55" t="s">
        <v>358</v>
      </c>
      <c r="D55" t="s">
        <v>309</v>
      </c>
      <c r="E55" t="s">
        <v>374</v>
      </c>
      <c r="F55" t="s">
        <v>350</v>
      </c>
      <c r="G55" t="s">
        <v>312</v>
      </c>
      <c r="H55" t="s">
        <v>377</v>
      </c>
      <c r="I55" t="s">
        <v>378</v>
      </c>
      <c r="L55" t="s">
        <v>328</v>
      </c>
      <c r="M55" t="s">
        <v>328</v>
      </c>
      <c r="N55" t="s">
        <v>328</v>
      </c>
      <c r="O55" t="s">
        <v>328</v>
      </c>
      <c r="P55" t="s">
        <v>328</v>
      </c>
      <c r="Q55" t="s">
        <v>328</v>
      </c>
      <c r="R55" t="s">
        <v>328</v>
      </c>
      <c r="S55" t="s">
        <v>328</v>
      </c>
      <c r="T55" t="s">
        <v>328</v>
      </c>
      <c r="U55" t="s">
        <v>328</v>
      </c>
      <c r="V55" t="s">
        <v>328</v>
      </c>
      <c r="W55" t="s">
        <v>328</v>
      </c>
      <c r="X55" t="s">
        <v>328</v>
      </c>
      <c r="Y55" t="s">
        <v>328</v>
      </c>
      <c r="Z55" t="s">
        <v>328</v>
      </c>
      <c r="AA55" t="s">
        <v>328</v>
      </c>
      <c r="AB55" t="s">
        <v>328</v>
      </c>
      <c r="AC55" t="s">
        <v>328</v>
      </c>
      <c r="AD55" t="s">
        <v>316</v>
      </c>
      <c r="AE55" t="s">
        <v>316</v>
      </c>
      <c r="AF55" t="s">
        <v>328</v>
      </c>
      <c r="AG55" t="s">
        <v>328</v>
      </c>
      <c r="AH55" t="s">
        <v>328</v>
      </c>
      <c r="AI55" t="s">
        <v>328</v>
      </c>
      <c r="AJ55" t="s">
        <v>328</v>
      </c>
      <c r="AK55" t="s">
        <v>328</v>
      </c>
      <c r="AL55" t="s">
        <v>328</v>
      </c>
      <c r="AM55" t="s">
        <v>328</v>
      </c>
      <c r="AN55" t="s">
        <v>328</v>
      </c>
      <c r="AO55" t="s">
        <v>328</v>
      </c>
      <c r="AP55" t="s">
        <v>328</v>
      </c>
      <c r="AQ55" t="s">
        <v>328</v>
      </c>
      <c r="AR55" t="s">
        <v>328</v>
      </c>
      <c r="AS55" t="s">
        <v>328</v>
      </c>
      <c r="AT55" t="s">
        <v>328</v>
      </c>
      <c r="AU55" t="s">
        <v>328</v>
      </c>
      <c r="AV55" t="s">
        <v>328</v>
      </c>
      <c r="AW55" t="s">
        <v>328</v>
      </c>
      <c r="AX55" t="s">
        <v>328</v>
      </c>
      <c r="AY55" t="s">
        <v>328</v>
      </c>
      <c r="AZ55" t="s">
        <v>328</v>
      </c>
      <c r="BA55" t="s">
        <v>328</v>
      </c>
      <c r="BB55" t="s">
        <v>328</v>
      </c>
      <c r="BC55" t="s">
        <v>328</v>
      </c>
      <c r="BD55" t="s">
        <v>328</v>
      </c>
      <c r="BE55" t="s">
        <v>328</v>
      </c>
      <c r="BF55" t="s">
        <v>328</v>
      </c>
      <c r="BG55" t="s">
        <v>328</v>
      </c>
      <c r="BH55" t="s">
        <v>328</v>
      </c>
      <c r="BI55" t="s">
        <v>328</v>
      </c>
      <c r="BJ55" t="s">
        <v>328</v>
      </c>
      <c r="BK55" t="s">
        <v>328</v>
      </c>
      <c r="BL55" t="s">
        <v>328</v>
      </c>
      <c r="BM55" t="s">
        <v>328</v>
      </c>
      <c r="BN55" t="s">
        <v>328</v>
      </c>
      <c r="BO55" t="s">
        <v>328</v>
      </c>
      <c r="BP55" t="s">
        <v>328</v>
      </c>
      <c r="BQ55" t="s">
        <v>328</v>
      </c>
      <c r="BR55" t="s">
        <v>328</v>
      </c>
      <c r="BS55" t="s">
        <v>328</v>
      </c>
      <c r="BT55" t="s">
        <v>328</v>
      </c>
      <c r="BU55" t="s">
        <v>328</v>
      </c>
      <c r="BV55" t="s">
        <v>328</v>
      </c>
      <c r="BW55" t="s">
        <v>328</v>
      </c>
      <c r="BX55" t="s">
        <v>328</v>
      </c>
      <c r="BY55" t="s">
        <v>328</v>
      </c>
      <c r="BZ55" t="s">
        <v>328</v>
      </c>
      <c r="CA55" t="s">
        <v>328</v>
      </c>
      <c r="CB55" t="s">
        <v>328</v>
      </c>
      <c r="CC55" t="s">
        <v>328</v>
      </c>
      <c r="CD55" t="s">
        <v>328</v>
      </c>
      <c r="CE55" t="s">
        <v>328</v>
      </c>
      <c r="CF55" t="s">
        <v>328</v>
      </c>
      <c r="CG55" t="s">
        <v>328</v>
      </c>
      <c r="CH55" t="s">
        <v>328</v>
      </c>
      <c r="CI55" t="s">
        <v>328</v>
      </c>
      <c r="CJ55" t="s">
        <v>328</v>
      </c>
      <c r="CK55" t="s">
        <v>328</v>
      </c>
      <c r="CL55" t="s">
        <v>328</v>
      </c>
      <c r="CM55" t="s">
        <v>328</v>
      </c>
      <c r="CN55" t="s">
        <v>328</v>
      </c>
      <c r="CO55" t="s">
        <v>328</v>
      </c>
      <c r="CP55" t="s">
        <v>328</v>
      </c>
      <c r="CQ55" t="s">
        <v>328</v>
      </c>
      <c r="CR55" t="s">
        <v>328</v>
      </c>
      <c r="CS55" t="s">
        <v>328</v>
      </c>
      <c r="CT55" t="s">
        <v>328</v>
      </c>
      <c r="CU55" t="s">
        <v>328</v>
      </c>
      <c r="CV55" t="s">
        <v>328</v>
      </c>
      <c r="CW55" t="s">
        <v>328</v>
      </c>
      <c r="CX55" t="s">
        <v>328</v>
      </c>
      <c r="CY55" t="s">
        <v>328</v>
      </c>
      <c r="CZ55" t="s">
        <v>328</v>
      </c>
      <c r="DA55" t="s">
        <v>328</v>
      </c>
      <c r="DB55" t="s">
        <v>328</v>
      </c>
      <c r="DC55" t="s">
        <v>328</v>
      </c>
      <c r="DD55" t="s">
        <v>328</v>
      </c>
      <c r="DE55" t="s">
        <v>328</v>
      </c>
      <c r="DF55" t="s">
        <v>328</v>
      </c>
      <c r="DG55" t="s">
        <v>328</v>
      </c>
      <c r="DH55" t="s">
        <v>328</v>
      </c>
      <c r="DI55" t="s">
        <v>328</v>
      </c>
      <c r="DJ55" t="s">
        <v>328</v>
      </c>
      <c r="DK55" t="s">
        <v>328</v>
      </c>
      <c r="DL55" t="s">
        <v>328</v>
      </c>
      <c r="DM55" t="s">
        <v>328</v>
      </c>
      <c r="DN55" t="s">
        <v>328</v>
      </c>
      <c r="DO55" t="s">
        <v>328</v>
      </c>
      <c r="DP55" t="s">
        <v>328</v>
      </c>
      <c r="DQ55" t="s">
        <v>328</v>
      </c>
      <c r="DR55" t="s">
        <v>328</v>
      </c>
      <c r="DS55" t="s">
        <v>328</v>
      </c>
      <c r="DT55" t="s">
        <v>328</v>
      </c>
      <c r="DU55" t="s">
        <v>328</v>
      </c>
      <c r="DV55" t="s">
        <v>328</v>
      </c>
      <c r="DW55" t="s">
        <v>328</v>
      </c>
      <c r="DX55" t="s">
        <v>328</v>
      </c>
      <c r="DY55" t="s">
        <v>328</v>
      </c>
      <c r="DZ55" t="s">
        <v>328</v>
      </c>
      <c r="EA55" t="s">
        <v>328</v>
      </c>
      <c r="EB55" t="s">
        <v>328</v>
      </c>
      <c r="EC55" t="s">
        <v>328</v>
      </c>
      <c r="ED55" t="s">
        <v>328</v>
      </c>
      <c r="EE55" t="s">
        <v>328</v>
      </c>
      <c r="EF55" t="s">
        <v>328</v>
      </c>
      <c r="EG55" t="s">
        <v>328</v>
      </c>
      <c r="EH55" t="s">
        <v>328</v>
      </c>
      <c r="EI55" t="s">
        <v>328</v>
      </c>
      <c r="EJ55" t="s">
        <v>328</v>
      </c>
      <c r="EK55" t="s">
        <v>328</v>
      </c>
      <c r="EL55" t="s">
        <v>328</v>
      </c>
      <c r="EM55" t="s">
        <v>328</v>
      </c>
      <c r="EN55" t="s">
        <v>328</v>
      </c>
      <c r="EO55" t="s">
        <v>328</v>
      </c>
      <c r="EP55" t="s">
        <v>328</v>
      </c>
      <c r="EQ55" t="s">
        <v>328</v>
      </c>
      <c r="ER55" t="s">
        <v>328</v>
      </c>
      <c r="ES55" t="s">
        <v>328</v>
      </c>
      <c r="ET55" t="s">
        <v>328</v>
      </c>
      <c r="EU55" t="s">
        <v>328</v>
      </c>
      <c r="EV55" t="s">
        <v>328</v>
      </c>
      <c r="EW55" t="s">
        <v>328</v>
      </c>
      <c r="EX55" t="s">
        <v>328</v>
      </c>
      <c r="EY55" t="s">
        <v>328</v>
      </c>
      <c r="EZ55" t="s">
        <v>328</v>
      </c>
      <c r="FA55" t="s">
        <v>328</v>
      </c>
      <c r="FB55" t="s">
        <v>328</v>
      </c>
      <c r="FC55" t="s">
        <v>328</v>
      </c>
      <c r="FD55" t="s">
        <v>328</v>
      </c>
      <c r="FE55" t="s">
        <v>328</v>
      </c>
      <c r="FF55" t="s">
        <v>328</v>
      </c>
      <c r="FG55" t="s">
        <v>328</v>
      </c>
      <c r="FH55" t="s">
        <v>328</v>
      </c>
      <c r="FI55" t="s">
        <v>328</v>
      </c>
      <c r="FJ55" t="s">
        <v>328</v>
      </c>
      <c r="FK55" t="s">
        <v>328</v>
      </c>
      <c r="FL55" t="s">
        <v>328</v>
      </c>
      <c r="FM55" t="s">
        <v>328</v>
      </c>
      <c r="FN55" t="s">
        <v>328</v>
      </c>
      <c r="FO55" t="s">
        <v>328</v>
      </c>
      <c r="FP55" t="s">
        <v>328</v>
      </c>
      <c r="FQ55" t="s">
        <v>328</v>
      </c>
      <c r="FR55" t="s">
        <v>328</v>
      </c>
      <c r="FS55" t="s">
        <v>328</v>
      </c>
      <c r="FT55" t="s">
        <v>328</v>
      </c>
      <c r="FU55" t="s">
        <v>328</v>
      </c>
      <c r="FV55" t="s">
        <v>328</v>
      </c>
      <c r="FW55" t="s">
        <v>328</v>
      </c>
      <c r="FX55" t="s">
        <v>328</v>
      </c>
      <c r="FY55" t="s">
        <v>328</v>
      </c>
      <c r="FZ55" t="s">
        <v>328</v>
      </c>
      <c r="GA55" t="s">
        <v>328</v>
      </c>
      <c r="GB55" t="s">
        <v>328</v>
      </c>
      <c r="GC55" t="s">
        <v>328</v>
      </c>
      <c r="GD55" t="s">
        <v>328</v>
      </c>
      <c r="GE55" t="s">
        <v>328</v>
      </c>
      <c r="GF55" t="s">
        <v>328</v>
      </c>
      <c r="GG55" t="s">
        <v>328</v>
      </c>
      <c r="GH55" t="s">
        <v>328</v>
      </c>
      <c r="GI55" t="s">
        <v>328</v>
      </c>
      <c r="GJ55" t="s">
        <v>328</v>
      </c>
      <c r="GK55" t="s">
        <v>328</v>
      </c>
      <c r="GL55" t="s">
        <v>328</v>
      </c>
    </row>
    <row r="56" spans="1:194" hidden="1">
      <c r="A56" t="s">
        <v>356</v>
      </c>
      <c r="B56" t="s">
        <v>357</v>
      </c>
      <c r="C56" t="s">
        <v>358</v>
      </c>
      <c r="D56" t="s">
        <v>309</v>
      </c>
      <c r="E56" t="s">
        <v>374</v>
      </c>
      <c r="F56" t="s">
        <v>350</v>
      </c>
      <c r="G56" t="s">
        <v>317</v>
      </c>
      <c r="H56" t="s">
        <v>379</v>
      </c>
      <c r="I56" t="s">
        <v>380</v>
      </c>
      <c r="J56">
        <v>130</v>
      </c>
      <c r="K56">
        <v>13</v>
      </c>
      <c r="L56" s="212">
        <v>351000</v>
      </c>
      <c r="M56" s="212">
        <v>351000</v>
      </c>
      <c r="N56" t="s">
        <v>315</v>
      </c>
      <c r="O56">
        <v>-147.94</v>
      </c>
      <c r="P56">
        <v>-147.94</v>
      </c>
      <c r="Q56" s="211">
        <v>-1923.22</v>
      </c>
      <c r="R56">
        <v>-147.94</v>
      </c>
      <c r="S56" s="211">
        <v>-1923.22</v>
      </c>
      <c r="T56">
        <v>7.01</v>
      </c>
      <c r="U56">
        <v>6.18</v>
      </c>
      <c r="V56" s="211">
        <v>-1037.4780000000001</v>
      </c>
      <c r="W56" s="211">
        <v>-11878.487999999999</v>
      </c>
      <c r="X56" s="211">
        <v>-1037.4780000000001</v>
      </c>
      <c r="Y56" s="211">
        <v>-11878.487999999999</v>
      </c>
      <c r="Z56">
        <v>-291.34800000000001</v>
      </c>
      <c r="AA56">
        <v>-217.71700000000001</v>
      </c>
      <c r="AB56">
        <v>-806.53700000000003</v>
      </c>
      <c r="AC56">
        <v>-607.61800000000005</v>
      </c>
      <c r="AD56" t="s">
        <v>316</v>
      </c>
      <c r="AE56" t="s">
        <v>316</v>
      </c>
      <c r="AF56">
        <v>-36.950000000000003</v>
      </c>
      <c r="AG56">
        <v>-11.36</v>
      </c>
      <c r="AH56">
        <v>-11.36</v>
      </c>
      <c r="AI56">
        <v>-30.99</v>
      </c>
      <c r="AJ56">
        <v>-30.99</v>
      </c>
      <c r="AK56" t="s">
        <v>316</v>
      </c>
      <c r="AL56" t="s">
        <v>316</v>
      </c>
      <c r="AM56" t="s">
        <v>316</v>
      </c>
      <c r="AN56" t="s">
        <v>316</v>
      </c>
      <c r="AO56" t="s">
        <v>316</v>
      </c>
      <c r="AP56" t="s">
        <v>316</v>
      </c>
      <c r="AQ56" t="s">
        <v>316</v>
      </c>
      <c r="AR56" t="s">
        <v>316</v>
      </c>
      <c r="AS56" t="s">
        <v>316</v>
      </c>
      <c r="AT56" s="211">
        <v>2262</v>
      </c>
      <c r="AU56" s="211">
        <v>2262</v>
      </c>
      <c r="AV56" s="211">
        <v>29406</v>
      </c>
      <c r="AW56" s="211">
        <v>2262</v>
      </c>
      <c r="AX56" s="211">
        <v>29406</v>
      </c>
      <c r="AY56" t="s">
        <v>316</v>
      </c>
      <c r="AZ56" t="s">
        <v>316</v>
      </c>
      <c r="BA56" t="s">
        <v>316</v>
      </c>
      <c r="BB56" t="s">
        <v>316</v>
      </c>
      <c r="BC56" t="s">
        <v>316</v>
      </c>
      <c r="BD56" t="s">
        <v>316</v>
      </c>
      <c r="BE56" t="s">
        <v>316</v>
      </c>
      <c r="BF56" t="s">
        <v>316</v>
      </c>
      <c r="BG56" t="s">
        <v>316</v>
      </c>
      <c r="BH56" t="s">
        <v>316</v>
      </c>
      <c r="BI56" t="s">
        <v>316</v>
      </c>
      <c r="BJ56" t="s">
        <v>316</v>
      </c>
      <c r="BK56" t="s">
        <v>316</v>
      </c>
      <c r="BL56" t="s">
        <v>316</v>
      </c>
      <c r="BM56" t="s">
        <v>316</v>
      </c>
      <c r="BN56" t="s">
        <v>316</v>
      </c>
      <c r="BO56" t="s">
        <v>316</v>
      </c>
      <c r="BP56" t="s">
        <v>316</v>
      </c>
      <c r="BQ56" t="s">
        <v>316</v>
      </c>
      <c r="BR56" t="s">
        <v>316</v>
      </c>
      <c r="BS56" t="s">
        <v>316</v>
      </c>
      <c r="BT56" t="s">
        <v>316</v>
      </c>
      <c r="BU56" t="s">
        <v>316</v>
      </c>
      <c r="BV56" s="211">
        <v>1224.52</v>
      </c>
      <c r="BW56" s="211">
        <v>17527.509999999998</v>
      </c>
      <c r="BX56" s="211">
        <v>1224.52</v>
      </c>
      <c r="BY56" s="211">
        <v>17527.509999999998</v>
      </c>
      <c r="BZ56" t="s">
        <v>316</v>
      </c>
      <c r="CA56" s="212">
        <v>-14901</v>
      </c>
      <c r="CB56" s="212">
        <v>-10476</v>
      </c>
      <c r="CC56" s="212">
        <v>-54832</v>
      </c>
      <c r="CD56" s="212">
        <v>-40530</v>
      </c>
      <c r="CE56" t="s">
        <v>315</v>
      </c>
      <c r="CF56" s="212">
        <v>-120739</v>
      </c>
      <c r="CG56" s="212">
        <v>-2828</v>
      </c>
      <c r="CH56" s="212">
        <v>-1310</v>
      </c>
      <c r="CI56" s="212">
        <v>-12105</v>
      </c>
      <c r="CJ56" s="212">
        <v>-8007</v>
      </c>
      <c r="CK56" t="s">
        <v>315</v>
      </c>
      <c r="CL56" s="212">
        <v>-6757</v>
      </c>
      <c r="CM56" s="212">
        <v>-31006</v>
      </c>
      <c r="CN56" s="212">
        <v>-14218</v>
      </c>
      <c r="CO56" s="212">
        <v>-12111</v>
      </c>
      <c r="CP56" s="212">
        <v>-37230</v>
      </c>
      <c r="CQ56" s="212">
        <v>-30539</v>
      </c>
      <c r="CR56" t="s">
        <v>315</v>
      </c>
      <c r="CS56" s="212">
        <v>-94097</v>
      </c>
      <c r="CT56" s="212">
        <v>-245842</v>
      </c>
      <c r="CU56" s="212">
        <v>-5630</v>
      </c>
      <c r="CV56" s="212">
        <v>-1960</v>
      </c>
      <c r="CW56" s="212">
        <v>-7590</v>
      </c>
      <c r="CX56" t="s">
        <v>315</v>
      </c>
      <c r="CY56" s="212">
        <v>-2992</v>
      </c>
      <c r="CZ56" s="212">
        <v>-3071</v>
      </c>
      <c r="DA56" s="212">
        <v>-6063</v>
      </c>
      <c r="DB56" s="212">
        <v>-75</v>
      </c>
      <c r="DC56" s="212">
        <v>-327</v>
      </c>
      <c r="DD56" s="212">
        <v>-402</v>
      </c>
      <c r="DE56" s="212">
        <v>-14473</v>
      </c>
      <c r="DF56" t="s">
        <v>315</v>
      </c>
      <c r="DG56" s="212">
        <v>-14473</v>
      </c>
      <c r="DH56" s="212">
        <v>-40661</v>
      </c>
      <c r="DI56" s="212">
        <v>-69188</v>
      </c>
      <c r="DJ56" s="212">
        <v>-315030</v>
      </c>
      <c r="DK56" t="s">
        <v>315</v>
      </c>
      <c r="DL56" t="s">
        <v>315</v>
      </c>
      <c r="DM56" t="s">
        <v>315</v>
      </c>
      <c r="DN56" t="s">
        <v>315</v>
      </c>
      <c r="DO56" t="s">
        <v>315</v>
      </c>
      <c r="DP56" t="s">
        <v>315</v>
      </c>
      <c r="DQ56" t="s">
        <v>315</v>
      </c>
      <c r="DR56" t="s">
        <v>315</v>
      </c>
      <c r="DS56" t="s">
        <v>315</v>
      </c>
      <c r="DT56" t="s">
        <v>315</v>
      </c>
      <c r="DU56" t="s">
        <v>315</v>
      </c>
      <c r="DV56" t="s">
        <v>315</v>
      </c>
      <c r="DW56" t="s">
        <v>315</v>
      </c>
      <c r="DX56" t="s">
        <v>315</v>
      </c>
      <c r="DY56" t="s">
        <v>315</v>
      </c>
      <c r="DZ56" t="s">
        <v>315</v>
      </c>
      <c r="EA56" t="s">
        <v>315</v>
      </c>
      <c r="EB56" t="s">
        <v>315</v>
      </c>
      <c r="EC56" t="s">
        <v>315</v>
      </c>
      <c r="ED56" t="s">
        <v>315</v>
      </c>
      <c r="EE56" t="s">
        <v>315</v>
      </c>
      <c r="EF56" s="212">
        <v>718869</v>
      </c>
      <c r="EG56" t="s">
        <v>315</v>
      </c>
      <c r="EH56" t="s">
        <v>315</v>
      </c>
      <c r="EI56" s="212">
        <v>718869</v>
      </c>
      <c r="EJ56" s="212">
        <v>1428</v>
      </c>
      <c r="EK56" s="212">
        <v>305830</v>
      </c>
      <c r="EL56" t="s">
        <v>315</v>
      </c>
      <c r="EM56" t="s">
        <v>315</v>
      </c>
      <c r="EN56" s="212">
        <v>305830</v>
      </c>
      <c r="EO56" s="212">
        <v>1026127</v>
      </c>
      <c r="EP56" t="s">
        <v>315</v>
      </c>
      <c r="EQ56" t="s">
        <v>315</v>
      </c>
      <c r="ER56" t="s">
        <v>315</v>
      </c>
      <c r="ES56" t="s">
        <v>315</v>
      </c>
      <c r="ET56" t="s">
        <v>315</v>
      </c>
      <c r="EU56" t="s">
        <v>315</v>
      </c>
      <c r="EV56" t="s">
        <v>315</v>
      </c>
      <c r="EW56" t="s">
        <v>315</v>
      </c>
      <c r="EX56" t="s">
        <v>315</v>
      </c>
      <c r="EY56" t="s">
        <v>315</v>
      </c>
      <c r="EZ56" t="s">
        <v>315</v>
      </c>
      <c r="FA56" t="s">
        <v>315</v>
      </c>
      <c r="FB56" t="s">
        <v>315</v>
      </c>
      <c r="FC56" t="s">
        <v>315</v>
      </c>
      <c r="FD56" t="s">
        <v>315</v>
      </c>
      <c r="FE56" s="212">
        <v>1026127</v>
      </c>
      <c r="FF56" s="212">
        <v>711096</v>
      </c>
      <c r="FG56" s="212">
        <v>7751</v>
      </c>
      <c r="FH56" t="s">
        <v>315</v>
      </c>
      <c r="FI56" s="212">
        <v>-104178</v>
      </c>
      <c r="FJ56" s="212">
        <v>-740</v>
      </c>
      <c r="FK56" t="s">
        <v>315</v>
      </c>
      <c r="FL56" t="s">
        <v>315</v>
      </c>
      <c r="FM56" s="212">
        <v>-97167</v>
      </c>
      <c r="FN56" t="s">
        <v>315</v>
      </c>
      <c r="FO56" s="212">
        <v>-97167</v>
      </c>
      <c r="FP56" s="212">
        <v>211733</v>
      </c>
      <c r="FQ56" s="212">
        <v>613929</v>
      </c>
      <c r="FR56">
        <v>0.22</v>
      </c>
      <c r="FS56">
        <v>0.15</v>
      </c>
      <c r="FT56">
        <v>145.27000000000001</v>
      </c>
      <c r="FU56" s="211">
        <v>2036.74</v>
      </c>
      <c r="FV56">
        <v>-27.65</v>
      </c>
      <c r="FW56" t="s">
        <v>316</v>
      </c>
      <c r="FX56">
        <v>178.22</v>
      </c>
      <c r="FY56" t="s">
        <v>316</v>
      </c>
      <c r="FZ56" t="s">
        <v>316</v>
      </c>
      <c r="GA56" t="s">
        <v>316</v>
      </c>
      <c r="GB56" t="s">
        <v>316</v>
      </c>
      <c r="GC56">
        <v>150.57</v>
      </c>
      <c r="GD56">
        <v>-15.76</v>
      </c>
      <c r="GE56" t="s">
        <v>316</v>
      </c>
      <c r="GF56">
        <v>178.22</v>
      </c>
      <c r="GG56" t="s">
        <v>316</v>
      </c>
      <c r="GH56" t="s">
        <v>316</v>
      </c>
      <c r="GI56" t="s">
        <v>316</v>
      </c>
      <c r="GJ56" t="s">
        <v>316</v>
      </c>
      <c r="GK56">
        <v>162.47</v>
      </c>
      <c r="GL56">
        <v>1.75</v>
      </c>
    </row>
    <row r="57" spans="1:194" hidden="1">
      <c r="A57" t="s">
        <v>356</v>
      </c>
      <c r="B57" t="s">
        <v>357</v>
      </c>
      <c r="C57" t="s">
        <v>358</v>
      </c>
      <c r="D57" t="s">
        <v>309</v>
      </c>
      <c r="E57" t="s">
        <v>374</v>
      </c>
      <c r="F57" t="s">
        <v>350</v>
      </c>
      <c r="G57" t="s">
        <v>317</v>
      </c>
      <c r="H57" t="s">
        <v>381</v>
      </c>
      <c r="I57" t="s">
        <v>382</v>
      </c>
      <c r="J57">
        <v>20</v>
      </c>
      <c r="K57">
        <v>13</v>
      </c>
      <c r="L57" s="212">
        <v>54000</v>
      </c>
      <c r="M57" s="212">
        <v>54000</v>
      </c>
      <c r="N57" t="s">
        <v>315</v>
      </c>
      <c r="O57">
        <v>-16.62</v>
      </c>
      <c r="P57">
        <v>-16.62</v>
      </c>
      <c r="Q57">
        <v>-216.06</v>
      </c>
      <c r="R57">
        <v>-16.62</v>
      </c>
      <c r="S57">
        <v>-216.06</v>
      </c>
      <c r="T57">
        <v>7.01</v>
      </c>
      <c r="U57">
        <v>6.18</v>
      </c>
      <c r="V57">
        <v>-116.553</v>
      </c>
      <c r="W57" s="211">
        <v>-1334.463</v>
      </c>
      <c r="X57">
        <v>-116.553</v>
      </c>
      <c r="Y57" s="211">
        <v>-1334.463</v>
      </c>
      <c r="Z57">
        <v>-32.731000000000002</v>
      </c>
      <c r="AA57">
        <v>-24.459</v>
      </c>
      <c r="AB57">
        <v>-90.608999999999995</v>
      </c>
      <c r="AC57">
        <v>-68.262</v>
      </c>
      <c r="AD57" t="s">
        <v>316</v>
      </c>
      <c r="AE57" t="s">
        <v>316</v>
      </c>
      <c r="AF57">
        <v>-4.1500000000000004</v>
      </c>
      <c r="AG57">
        <v>-1.28</v>
      </c>
      <c r="AH57">
        <v>-1.28</v>
      </c>
      <c r="AI57">
        <v>-3.48</v>
      </c>
      <c r="AJ57">
        <v>-3.48</v>
      </c>
      <c r="AK57" t="s">
        <v>316</v>
      </c>
      <c r="AL57" t="s">
        <v>316</v>
      </c>
      <c r="AM57" t="s">
        <v>316</v>
      </c>
      <c r="AN57" t="s">
        <v>316</v>
      </c>
      <c r="AO57" t="s">
        <v>316</v>
      </c>
      <c r="AP57" t="s">
        <v>316</v>
      </c>
      <c r="AQ57" t="s">
        <v>316</v>
      </c>
      <c r="AR57" t="s">
        <v>316</v>
      </c>
      <c r="AS57" t="s">
        <v>316</v>
      </c>
      <c r="AT57" t="s">
        <v>316</v>
      </c>
      <c r="AU57" t="s">
        <v>316</v>
      </c>
      <c r="AV57" t="s">
        <v>316</v>
      </c>
      <c r="AW57" t="s">
        <v>316</v>
      </c>
      <c r="AX57" t="s">
        <v>316</v>
      </c>
      <c r="AY57">
        <v>328</v>
      </c>
      <c r="AZ57">
        <v>328</v>
      </c>
      <c r="BA57" s="211">
        <v>4264</v>
      </c>
      <c r="BB57">
        <v>328</v>
      </c>
      <c r="BC57" s="211">
        <v>4264</v>
      </c>
      <c r="BD57" t="s">
        <v>316</v>
      </c>
      <c r="BE57" t="s">
        <v>316</v>
      </c>
      <c r="BF57" t="s">
        <v>316</v>
      </c>
      <c r="BG57" t="s">
        <v>316</v>
      </c>
      <c r="BH57" t="s">
        <v>316</v>
      </c>
      <c r="BI57" t="s">
        <v>316</v>
      </c>
      <c r="BJ57" t="s">
        <v>316</v>
      </c>
      <c r="BK57" t="s">
        <v>316</v>
      </c>
      <c r="BL57" t="s">
        <v>316</v>
      </c>
      <c r="BM57" t="s">
        <v>316</v>
      </c>
      <c r="BN57" t="s">
        <v>316</v>
      </c>
      <c r="BO57" t="s">
        <v>316</v>
      </c>
      <c r="BP57" t="s">
        <v>316</v>
      </c>
      <c r="BQ57" t="s">
        <v>316</v>
      </c>
      <c r="BR57" t="s">
        <v>316</v>
      </c>
      <c r="BS57" t="s">
        <v>316</v>
      </c>
      <c r="BT57" t="s">
        <v>316</v>
      </c>
      <c r="BU57" t="s">
        <v>316</v>
      </c>
      <c r="BV57">
        <v>211.45</v>
      </c>
      <c r="BW57" s="211">
        <v>2929.54</v>
      </c>
      <c r="BX57">
        <v>211.45</v>
      </c>
      <c r="BY57" s="211">
        <v>2929.54</v>
      </c>
      <c r="BZ57" t="s">
        <v>316</v>
      </c>
      <c r="CA57" s="212">
        <v>-1674</v>
      </c>
      <c r="CB57" s="212">
        <v>-1177</v>
      </c>
      <c r="CC57" s="212">
        <v>-6160</v>
      </c>
      <c r="CD57" s="212">
        <v>-4553</v>
      </c>
      <c r="CE57" t="s">
        <v>315</v>
      </c>
      <c r="CF57" s="212">
        <v>-13564</v>
      </c>
      <c r="CG57" s="212">
        <v>-318</v>
      </c>
      <c r="CH57" s="212">
        <v>-147</v>
      </c>
      <c r="CI57" s="212">
        <v>-1360</v>
      </c>
      <c r="CJ57" s="212">
        <v>-900</v>
      </c>
      <c r="CK57" t="s">
        <v>315</v>
      </c>
      <c r="CL57" s="212">
        <v>-759</v>
      </c>
      <c r="CM57" s="212">
        <v>-3483</v>
      </c>
      <c r="CN57" s="212">
        <v>-1597</v>
      </c>
      <c r="CO57" s="212">
        <v>-1361</v>
      </c>
      <c r="CP57" s="212">
        <v>-4182</v>
      </c>
      <c r="CQ57" s="212">
        <v>-3431</v>
      </c>
      <c r="CR57" t="s">
        <v>315</v>
      </c>
      <c r="CS57" s="212">
        <v>-10571</v>
      </c>
      <c r="CT57" s="212">
        <v>-27619</v>
      </c>
      <c r="CU57" s="212">
        <v>-632</v>
      </c>
      <c r="CV57" s="212">
        <v>-220</v>
      </c>
      <c r="CW57" s="212">
        <v>-853</v>
      </c>
      <c r="CX57" t="s">
        <v>315</v>
      </c>
      <c r="CY57" s="212">
        <v>-336</v>
      </c>
      <c r="CZ57" s="212">
        <v>-345</v>
      </c>
      <c r="DA57" s="212">
        <v>-681</v>
      </c>
      <c r="DB57" s="212">
        <v>-8</v>
      </c>
      <c r="DC57" s="212">
        <v>-37</v>
      </c>
      <c r="DD57" s="212">
        <v>-45</v>
      </c>
      <c r="DE57" s="212">
        <v>-1626</v>
      </c>
      <c r="DF57" t="s">
        <v>315</v>
      </c>
      <c r="DG57" s="212">
        <v>-1626</v>
      </c>
      <c r="DH57" s="212">
        <v>-4568</v>
      </c>
      <c r="DI57" s="212">
        <v>-7773</v>
      </c>
      <c r="DJ57" s="212">
        <v>-35391</v>
      </c>
      <c r="DK57" t="s">
        <v>315</v>
      </c>
      <c r="DL57" t="s">
        <v>315</v>
      </c>
      <c r="DM57" t="s">
        <v>315</v>
      </c>
      <c r="DN57" t="s">
        <v>315</v>
      </c>
      <c r="DO57" t="s">
        <v>315</v>
      </c>
      <c r="DP57" t="s">
        <v>315</v>
      </c>
      <c r="DQ57" t="s">
        <v>315</v>
      </c>
      <c r="DR57" t="s">
        <v>315</v>
      </c>
      <c r="DS57" t="s">
        <v>315</v>
      </c>
      <c r="DT57" t="s">
        <v>315</v>
      </c>
      <c r="DU57" t="s">
        <v>315</v>
      </c>
      <c r="DV57" t="s">
        <v>315</v>
      </c>
      <c r="DW57" t="s">
        <v>315</v>
      </c>
      <c r="DX57" t="s">
        <v>315</v>
      </c>
      <c r="DY57" t="s">
        <v>315</v>
      </c>
      <c r="DZ57" t="s">
        <v>315</v>
      </c>
      <c r="EA57" t="s">
        <v>315</v>
      </c>
      <c r="EB57" t="s">
        <v>315</v>
      </c>
      <c r="EC57" t="s">
        <v>315</v>
      </c>
      <c r="ED57" t="s">
        <v>315</v>
      </c>
      <c r="EE57" t="s">
        <v>315</v>
      </c>
      <c r="EF57" t="s">
        <v>315</v>
      </c>
      <c r="EG57" t="s">
        <v>315</v>
      </c>
      <c r="EH57" t="s">
        <v>315</v>
      </c>
      <c r="EI57" t="s">
        <v>315</v>
      </c>
      <c r="EJ57" t="s">
        <v>315</v>
      </c>
      <c r="EK57" t="s">
        <v>315</v>
      </c>
      <c r="EL57" t="s">
        <v>315</v>
      </c>
      <c r="EM57" t="s">
        <v>315</v>
      </c>
      <c r="EN57" t="s">
        <v>315</v>
      </c>
      <c r="EO57" t="s">
        <v>315</v>
      </c>
      <c r="EP57" s="212">
        <v>167502</v>
      </c>
      <c r="EQ57" s="212">
        <v>38287</v>
      </c>
      <c r="ER57" s="212">
        <v>205789</v>
      </c>
      <c r="ES57" t="s">
        <v>315</v>
      </c>
      <c r="ET57" t="s">
        <v>315</v>
      </c>
      <c r="EU57" t="s">
        <v>315</v>
      </c>
      <c r="EV57" t="s">
        <v>315</v>
      </c>
      <c r="EW57" t="s">
        <v>315</v>
      </c>
      <c r="EX57" t="s">
        <v>315</v>
      </c>
      <c r="EY57" t="s">
        <v>315</v>
      </c>
      <c r="EZ57" t="s">
        <v>315</v>
      </c>
      <c r="FA57" t="s">
        <v>315</v>
      </c>
      <c r="FB57" t="s">
        <v>315</v>
      </c>
      <c r="FC57" t="s">
        <v>315</v>
      </c>
      <c r="FD57" t="s">
        <v>315</v>
      </c>
      <c r="FE57" s="212">
        <v>205789</v>
      </c>
      <c r="FF57" s="212">
        <v>170397</v>
      </c>
      <c r="FG57" s="212">
        <v>1193</v>
      </c>
      <c r="FH57" t="s">
        <v>315</v>
      </c>
      <c r="FI57" s="212">
        <v>-11704</v>
      </c>
      <c r="FJ57" s="212">
        <v>-83</v>
      </c>
      <c r="FK57" t="s">
        <v>315</v>
      </c>
      <c r="FL57" t="s">
        <v>315</v>
      </c>
      <c r="FM57" s="212">
        <v>-10594</v>
      </c>
      <c r="FN57" t="s">
        <v>315</v>
      </c>
      <c r="FO57" s="212">
        <v>-10594</v>
      </c>
      <c r="FP57" s="212">
        <v>27716</v>
      </c>
      <c r="FQ57" s="212">
        <v>159803</v>
      </c>
      <c r="FR57">
        <v>0.22</v>
      </c>
      <c r="FS57">
        <v>0.15</v>
      </c>
      <c r="FT57">
        <v>16.98</v>
      </c>
      <c r="FU57">
        <v>237.46</v>
      </c>
      <c r="FV57">
        <v>-3.11</v>
      </c>
      <c r="FW57" t="s">
        <v>316</v>
      </c>
      <c r="FX57" t="s">
        <v>316</v>
      </c>
      <c r="FY57">
        <v>20.69</v>
      </c>
      <c r="FZ57" t="s">
        <v>316</v>
      </c>
      <c r="GA57" t="s">
        <v>316</v>
      </c>
      <c r="GB57" t="s">
        <v>316</v>
      </c>
      <c r="GC57">
        <v>17.579999999999998</v>
      </c>
      <c r="GD57">
        <v>-1.77</v>
      </c>
      <c r="GE57" t="s">
        <v>316</v>
      </c>
      <c r="GF57" t="s">
        <v>316</v>
      </c>
      <c r="GG57">
        <v>20.69</v>
      </c>
      <c r="GH57" t="s">
        <v>316</v>
      </c>
      <c r="GI57" t="s">
        <v>316</v>
      </c>
      <c r="GJ57" t="s">
        <v>316</v>
      </c>
      <c r="GK57">
        <v>18.920000000000002</v>
      </c>
      <c r="GL57">
        <v>2.96</v>
      </c>
    </row>
    <row r="58" spans="1:194" hidden="1">
      <c r="A58" t="s">
        <v>356</v>
      </c>
      <c r="B58" t="s">
        <v>357</v>
      </c>
      <c r="C58" t="s">
        <v>358</v>
      </c>
      <c r="D58" t="s">
        <v>309</v>
      </c>
      <c r="E58" t="s">
        <v>374</v>
      </c>
      <c r="F58" t="s">
        <v>350</v>
      </c>
      <c r="G58" t="s">
        <v>317</v>
      </c>
      <c r="H58" t="s">
        <v>383</v>
      </c>
      <c r="I58" t="s">
        <v>384</v>
      </c>
      <c r="L58" t="s">
        <v>328</v>
      </c>
      <c r="M58" t="s">
        <v>328</v>
      </c>
      <c r="N58" t="s">
        <v>328</v>
      </c>
      <c r="O58" t="s">
        <v>328</v>
      </c>
      <c r="P58" t="s">
        <v>328</v>
      </c>
      <c r="Q58" t="s">
        <v>328</v>
      </c>
      <c r="R58" t="s">
        <v>328</v>
      </c>
      <c r="S58" t="s">
        <v>328</v>
      </c>
      <c r="T58" t="s">
        <v>328</v>
      </c>
      <c r="U58" t="s">
        <v>328</v>
      </c>
      <c r="V58" t="s">
        <v>328</v>
      </c>
      <c r="W58" t="s">
        <v>328</v>
      </c>
      <c r="X58" t="s">
        <v>328</v>
      </c>
      <c r="Y58" t="s">
        <v>328</v>
      </c>
      <c r="Z58" t="s">
        <v>328</v>
      </c>
      <c r="AA58" t="s">
        <v>328</v>
      </c>
      <c r="AB58" t="s">
        <v>328</v>
      </c>
      <c r="AC58" t="s">
        <v>328</v>
      </c>
      <c r="AD58" t="s">
        <v>316</v>
      </c>
      <c r="AE58" t="s">
        <v>316</v>
      </c>
      <c r="AF58" t="s">
        <v>328</v>
      </c>
      <c r="AG58" t="s">
        <v>328</v>
      </c>
      <c r="AH58" t="s">
        <v>328</v>
      </c>
      <c r="AI58" t="s">
        <v>328</v>
      </c>
      <c r="AJ58" t="s">
        <v>328</v>
      </c>
      <c r="AK58" t="s">
        <v>328</v>
      </c>
      <c r="AL58" t="s">
        <v>328</v>
      </c>
      <c r="AM58" t="s">
        <v>328</v>
      </c>
      <c r="AN58" t="s">
        <v>328</v>
      </c>
      <c r="AO58" t="s">
        <v>328</v>
      </c>
      <c r="AP58" t="s">
        <v>328</v>
      </c>
      <c r="AQ58" t="s">
        <v>328</v>
      </c>
      <c r="AR58" t="s">
        <v>328</v>
      </c>
      <c r="AS58" t="s">
        <v>328</v>
      </c>
      <c r="AT58" t="s">
        <v>328</v>
      </c>
      <c r="AU58" t="s">
        <v>328</v>
      </c>
      <c r="AV58" t="s">
        <v>328</v>
      </c>
      <c r="AW58" t="s">
        <v>328</v>
      </c>
      <c r="AX58" t="s">
        <v>328</v>
      </c>
      <c r="AY58" t="s">
        <v>328</v>
      </c>
      <c r="AZ58" t="s">
        <v>328</v>
      </c>
      <c r="BA58" t="s">
        <v>328</v>
      </c>
      <c r="BB58" t="s">
        <v>328</v>
      </c>
      <c r="BC58" t="s">
        <v>328</v>
      </c>
      <c r="BD58" t="s">
        <v>328</v>
      </c>
      <c r="BE58" t="s">
        <v>328</v>
      </c>
      <c r="BF58" t="s">
        <v>328</v>
      </c>
      <c r="BG58" t="s">
        <v>328</v>
      </c>
      <c r="BH58" t="s">
        <v>328</v>
      </c>
      <c r="BI58" t="s">
        <v>328</v>
      </c>
      <c r="BJ58" t="s">
        <v>328</v>
      </c>
      <c r="BK58" t="s">
        <v>328</v>
      </c>
      <c r="BL58" t="s">
        <v>328</v>
      </c>
      <c r="BM58" t="s">
        <v>328</v>
      </c>
      <c r="BN58" t="s">
        <v>328</v>
      </c>
      <c r="BO58" t="s">
        <v>328</v>
      </c>
      <c r="BP58" t="s">
        <v>328</v>
      </c>
      <c r="BQ58" t="s">
        <v>328</v>
      </c>
      <c r="BR58" t="s">
        <v>328</v>
      </c>
      <c r="BS58" t="s">
        <v>328</v>
      </c>
      <c r="BT58" t="s">
        <v>328</v>
      </c>
      <c r="BU58" t="s">
        <v>328</v>
      </c>
      <c r="BV58" t="s">
        <v>328</v>
      </c>
      <c r="BW58" t="s">
        <v>328</v>
      </c>
      <c r="BX58" t="s">
        <v>328</v>
      </c>
      <c r="BY58" t="s">
        <v>328</v>
      </c>
      <c r="BZ58" t="s">
        <v>328</v>
      </c>
      <c r="CA58" t="s">
        <v>328</v>
      </c>
      <c r="CB58" t="s">
        <v>328</v>
      </c>
      <c r="CC58" t="s">
        <v>328</v>
      </c>
      <c r="CD58" t="s">
        <v>328</v>
      </c>
      <c r="CE58" t="s">
        <v>328</v>
      </c>
      <c r="CF58" t="s">
        <v>328</v>
      </c>
      <c r="CG58" t="s">
        <v>328</v>
      </c>
      <c r="CH58" t="s">
        <v>328</v>
      </c>
      <c r="CI58" t="s">
        <v>328</v>
      </c>
      <c r="CJ58" t="s">
        <v>328</v>
      </c>
      <c r="CK58" t="s">
        <v>328</v>
      </c>
      <c r="CL58" t="s">
        <v>328</v>
      </c>
      <c r="CM58" t="s">
        <v>328</v>
      </c>
      <c r="CN58" t="s">
        <v>328</v>
      </c>
      <c r="CO58" t="s">
        <v>328</v>
      </c>
      <c r="CP58" t="s">
        <v>328</v>
      </c>
      <c r="CQ58" t="s">
        <v>328</v>
      </c>
      <c r="CR58" t="s">
        <v>328</v>
      </c>
      <c r="CS58" t="s">
        <v>328</v>
      </c>
      <c r="CT58" t="s">
        <v>328</v>
      </c>
      <c r="CU58" t="s">
        <v>328</v>
      </c>
      <c r="CV58" t="s">
        <v>328</v>
      </c>
      <c r="CW58" t="s">
        <v>328</v>
      </c>
      <c r="CX58" t="s">
        <v>328</v>
      </c>
      <c r="CY58" t="s">
        <v>328</v>
      </c>
      <c r="CZ58" t="s">
        <v>328</v>
      </c>
      <c r="DA58" t="s">
        <v>328</v>
      </c>
      <c r="DB58" t="s">
        <v>328</v>
      </c>
      <c r="DC58" t="s">
        <v>328</v>
      </c>
      <c r="DD58" t="s">
        <v>328</v>
      </c>
      <c r="DE58" t="s">
        <v>328</v>
      </c>
      <c r="DF58" t="s">
        <v>328</v>
      </c>
      <c r="DG58" t="s">
        <v>328</v>
      </c>
      <c r="DH58" t="s">
        <v>328</v>
      </c>
      <c r="DI58" t="s">
        <v>328</v>
      </c>
      <c r="DJ58" t="s">
        <v>328</v>
      </c>
      <c r="DK58" t="s">
        <v>328</v>
      </c>
      <c r="DL58" t="s">
        <v>328</v>
      </c>
      <c r="DM58" t="s">
        <v>328</v>
      </c>
      <c r="DN58" t="s">
        <v>328</v>
      </c>
      <c r="DO58" t="s">
        <v>328</v>
      </c>
      <c r="DP58" t="s">
        <v>328</v>
      </c>
      <c r="DQ58" t="s">
        <v>328</v>
      </c>
      <c r="DR58" t="s">
        <v>328</v>
      </c>
      <c r="DS58" t="s">
        <v>328</v>
      </c>
      <c r="DT58" t="s">
        <v>328</v>
      </c>
      <c r="DU58" t="s">
        <v>328</v>
      </c>
      <c r="DV58" t="s">
        <v>328</v>
      </c>
      <c r="DW58" t="s">
        <v>328</v>
      </c>
      <c r="DX58" t="s">
        <v>328</v>
      </c>
      <c r="DY58" t="s">
        <v>328</v>
      </c>
      <c r="DZ58" t="s">
        <v>328</v>
      </c>
      <c r="EA58" t="s">
        <v>328</v>
      </c>
      <c r="EB58" t="s">
        <v>328</v>
      </c>
      <c r="EC58" t="s">
        <v>328</v>
      </c>
      <c r="ED58" t="s">
        <v>328</v>
      </c>
      <c r="EE58" t="s">
        <v>328</v>
      </c>
      <c r="EF58" t="s">
        <v>328</v>
      </c>
      <c r="EG58" t="s">
        <v>328</v>
      </c>
      <c r="EH58" t="s">
        <v>328</v>
      </c>
      <c r="EI58" t="s">
        <v>328</v>
      </c>
      <c r="EJ58" t="s">
        <v>328</v>
      </c>
      <c r="EK58" t="s">
        <v>328</v>
      </c>
      <c r="EL58" t="s">
        <v>328</v>
      </c>
      <c r="EM58" t="s">
        <v>328</v>
      </c>
      <c r="EN58" t="s">
        <v>328</v>
      </c>
      <c r="EO58" t="s">
        <v>328</v>
      </c>
      <c r="EP58" t="s">
        <v>328</v>
      </c>
      <c r="EQ58" t="s">
        <v>328</v>
      </c>
      <c r="ER58" t="s">
        <v>328</v>
      </c>
      <c r="ES58" t="s">
        <v>328</v>
      </c>
      <c r="ET58" t="s">
        <v>328</v>
      </c>
      <c r="EU58" t="s">
        <v>328</v>
      </c>
      <c r="EV58" t="s">
        <v>328</v>
      </c>
      <c r="EW58" t="s">
        <v>328</v>
      </c>
      <c r="EX58" t="s">
        <v>328</v>
      </c>
      <c r="EY58" t="s">
        <v>328</v>
      </c>
      <c r="EZ58" t="s">
        <v>328</v>
      </c>
      <c r="FA58" t="s">
        <v>328</v>
      </c>
      <c r="FB58" t="s">
        <v>328</v>
      </c>
      <c r="FC58" t="s">
        <v>328</v>
      </c>
      <c r="FD58" t="s">
        <v>328</v>
      </c>
      <c r="FE58" t="s">
        <v>328</v>
      </c>
      <c r="FF58" t="s">
        <v>328</v>
      </c>
      <c r="FG58" t="s">
        <v>328</v>
      </c>
      <c r="FH58" t="s">
        <v>328</v>
      </c>
      <c r="FI58" t="s">
        <v>328</v>
      </c>
      <c r="FJ58" t="s">
        <v>328</v>
      </c>
      <c r="FK58" t="s">
        <v>328</v>
      </c>
      <c r="FL58" t="s">
        <v>328</v>
      </c>
      <c r="FM58" t="s">
        <v>328</v>
      </c>
      <c r="FN58" t="s">
        <v>328</v>
      </c>
      <c r="FO58" t="s">
        <v>328</v>
      </c>
      <c r="FP58" t="s">
        <v>328</v>
      </c>
      <c r="FQ58" t="s">
        <v>328</v>
      </c>
      <c r="FR58" t="s">
        <v>328</v>
      </c>
      <c r="FS58" t="s">
        <v>328</v>
      </c>
      <c r="FT58" t="s">
        <v>328</v>
      </c>
      <c r="FU58" t="s">
        <v>328</v>
      </c>
      <c r="FV58" t="s">
        <v>328</v>
      </c>
      <c r="FW58" t="s">
        <v>328</v>
      </c>
      <c r="FX58" t="s">
        <v>328</v>
      </c>
      <c r="FY58" t="s">
        <v>328</v>
      </c>
      <c r="FZ58" t="s">
        <v>328</v>
      </c>
      <c r="GA58" t="s">
        <v>328</v>
      </c>
      <c r="GB58" t="s">
        <v>328</v>
      </c>
      <c r="GC58" t="s">
        <v>328</v>
      </c>
      <c r="GD58" t="s">
        <v>328</v>
      </c>
      <c r="GE58" t="s">
        <v>328</v>
      </c>
      <c r="GF58" t="s">
        <v>328</v>
      </c>
      <c r="GG58" t="s">
        <v>328</v>
      </c>
      <c r="GH58" t="s">
        <v>328</v>
      </c>
      <c r="GI58" t="s">
        <v>328</v>
      </c>
      <c r="GJ58" t="s">
        <v>328</v>
      </c>
      <c r="GK58" t="s">
        <v>328</v>
      </c>
      <c r="GL58" t="s">
        <v>328</v>
      </c>
    </row>
    <row r="59" spans="1:194" hidden="1">
      <c r="A59" t="s">
        <v>356</v>
      </c>
      <c r="B59" t="s">
        <v>357</v>
      </c>
      <c r="C59" t="s">
        <v>358</v>
      </c>
      <c r="D59" t="s">
        <v>309</v>
      </c>
      <c r="E59" t="s">
        <v>374</v>
      </c>
      <c r="F59" t="s">
        <v>350</v>
      </c>
      <c r="G59" t="s">
        <v>317</v>
      </c>
      <c r="H59" t="s">
        <v>385</v>
      </c>
      <c r="I59" t="s">
        <v>386</v>
      </c>
      <c r="L59" t="s">
        <v>328</v>
      </c>
      <c r="M59" t="s">
        <v>328</v>
      </c>
      <c r="N59" t="s">
        <v>328</v>
      </c>
      <c r="O59" t="s">
        <v>328</v>
      </c>
      <c r="P59" t="s">
        <v>328</v>
      </c>
      <c r="Q59" t="s">
        <v>328</v>
      </c>
      <c r="R59" t="s">
        <v>328</v>
      </c>
      <c r="S59" t="s">
        <v>328</v>
      </c>
      <c r="T59" t="s">
        <v>328</v>
      </c>
      <c r="U59" t="s">
        <v>328</v>
      </c>
      <c r="V59" t="s">
        <v>328</v>
      </c>
      <c r="W59" t="s">
        <v>328</v>
      </c>
      <c r="X59" t="s">
        <v>328</v>
      </c>
      <c r="Y59" t="s">
        <v>328</v>
      </c>
      <c r="Z59" t="s">
        <v>328</v>
      </c>
      <c r="AA59" t="s">
        <v>328</v>
      </c>
      <c r="AB59" t="s">
        <v>328</v>
      </c>
      <c r="AC59" t="s">
        <v>328</v>
      </c>
      <c r="AD59" t="s">
        <v>316</v>
      </c>
      <c r="AE59" t="s">
        <v>316</v>
      </c>
      <c r="AF59" t="s">
        <v>328</v>
      </c>
      <c r="AG59" t="s">
        <v>328</v>
      </c>
      <c r="AH59" t="s">
        <v>328</v>
      </c>
      <c r="AI59" t="s">
        <v>328</v>
      </c>
      <c r="AJ59" t="s">
        <v>328</v>
      </c>
      <c r="AK59" t="s">
        <v>328</v>
      </c>
      <c r="AL59" t="s">
        <v>328</v>
      </c>
      <c r="AM59" t="s">
        <v>328</v>
      </c>
      <c r="AN59" t="s">
        <v>328</v>
      </c>
      <c r="AO59" t="s">
        <v>328</v>
      </c>
      <c r="AP59" t="s">
        <v>328</v>
      </c>
      <c r="AQ59" t="s">
        <v>328</v>
      </c>
      <c r="AR59" t="s">
        <v>328</v>
      </c>
      <c r="AS59" t="s">
        <v>328</v>
      </c>
      <c r="AT59" t="s">
        <v>328</v>
      </c>
      <c r="AU59" t="s">
        <v>328</v>
      </c>
      <c r="AV59" t="s">
        <v>328</v>
      </c>
      <c r="AW59" t="s">
        <v>328</v>
      </c>
      <c r="AX59" t="s">
        <v>328</v>
      </c>
      <c r="AY59" t="s">
        <v>328</v>
      </c>
      <c r="AZ59" t="s">
        <v>328</v>
      </c>
      <c r="BA59" t="s">
        <v>328</v>
      </c>
      <c r="BB59" t="s">
        <v>328</v>
      </c>
      <c r="BC59" t="s">
        <v>328</v>
      </c>
      <c r="BD59" t="s">
        <v>328</v>
      </c>
      <c r="BE59" t="s">
        <v>328</v>
      </c>
      <c r="BF59" t="s">
        <v>328</v>
      </c>
      <c r="BG59" t="s">
        <v>328</v>
      </c>
      <c r="BH59" t="s">
        <v>328</v>
      </c>
      <c r="BI59" t="s">
        <v>328</v>
      </c>
      <c r="BJ59" t="s">
        <v>328</v>
      </c>
      <c r="BK59" t="s">
        <v>328</v>
      </c>
      <c r="BL59" t="s">
        <v>328</v>
      </c>
      <c r="BM59" t="s">
        <v>328</v>
      </c>
      <c r="BN59" t="s">
        <v>328</v>
      </c>
      <c r="BO59" t="s">
        <v>328</v>
      </c>
      <c r="BP59" t="s">
        <v>328</v>
      </c>
      <c r="BQ59" t="s">
        <v>328</v>
      </c>
      <c r="BR59" t="s">
        <v>328</v>
      </c>
      <c r="BS59" t="s">
        <v>328</v>
      </c>
      <c r="BT59" t="s">
        <v>328</v>
      </c>
      <c r="BU59" t="s">
        <v>328</v>
      </c>
      <c r="BV59" t="s">
        <v>328</v>
      </c>
      <c r="BW59" t="s">
        <v>328</v>
      </c>
      <c r="BX59" t="s">
        <v>328</v>
      </c>
      <c r="BY59" t="s">
        <v>328</v>
      </c>
      <c r="BZ59" t="s">
        <v>328</v>
      </c>
      <c r="CA59" t="s">
        <v>328</v>
      </c>
      <c r="CB59" t="s">
        <v>328</v>
      </c>
      <c r="CC59" t="s">
        <v>328</v>
      </c>
      <c r="CD59" t="s">
        <v>328</v>
      </c>
      <c r="CE59" t="s">
        <v>328</v>
      </c>
      <c r="CF59" t="s">
        <v>328</v>
      </c>
      <c r="CG59" t="s">
        <v>328</v>
      </c>
      <c r="CH59" t="s">
        <v>328</v>
      </c>
      <c r="CI59" t="s">
        <v>328</v>
      </c>
      <c r="CJ59" t="s">
        <v>328</v>
      </c>
      <c r="CK59" t="s">
        <v>328</v>
      </c>
      <c r="CL59" t="s">
        <v>328</v>
      </c>
      <c r="CM59" t="s">
        <v>328</v>
      </c>
      <c r="CN59" t="s">
        <v>328</v>
      </c>
      <c r="CO59" t="s">
        <v>328</v>
      </c>
      <c r="CP59" t="s">
        <v>328</v>
      </c>
      <c r="CQ59" t="s">
        <v>328</v>
      </c>
      <c r="CR59" t="s">
        <v>328</v>
      </c>
      <c r="CS59" t="s">
        <v>328</v>
      </c>
      <c r="CT59" t="s">
        <v>328</v>
      </c>
      <c r="CU59" t="s">
        <v>328</v>
      </c>
      <c r="CV59" t="s">
        <v>328</v>
      </c>
      <c r="CW59" t="s">
        <v>328</v>
      </c>
      <c r="CX59" t="s">
        <v>328</v>
      </c>
      <c r="CY59" t="s">
        <v>328</v>
      </c>
      <c r="CZ59" t="s">
        <v>328</v>
      </c>
      <c r="DA59" t="s">
        <v>328</v>
      </c>
      <c r="DB59" t="s">
        <v>328</v>
      </c>
      <c r="DC59" t="s">
        <v>328</v>
      </c>
      <c r="DD59" t="s">
        <v>328</v>
      </c>
      <c r="DE59" t="s">
        <v>328</v>
      </c>
      <c r="DF59" t="s">
        <v>328</v>
      </c>
      <c r="DG59" t="s">
        <v>328</v>
      </c>
      <c r="DH59" t="s">
        <v>328</v>
      </c>
      <c r="DI59" t="s">
        <v>328</v>
      </c>
      <c r="DJ59" t="s">
        <v>328</v>
      </c>
      <c r="DK59" t="s">
        <v>328</v>
      </c>
      <c r="DL59" t="s">
        <v>328</v>
      </c>
      <c r="DM59" t="s">
        <v>328</v>
      </c>
      <c r="DN59" t="s">
        <v>328</v>
      </c>
      <c r="DO59" t="s">
        <v>328</v>
      </c>
      <c r="DP59" t="s">
        <v>328</v>
      </c>
      <c r="DQ59" t="s">
        <v>328</v>
      </c>
      <c r="DR59" t="s">
        <v>328</v>
      </c>
      <c r="DS59" t="s">
        <v>328</v>
      </c>
      <c r="DT59" t="s">
        <v>328</v>
      </c>
      <c r="DU59" t="s">
        <v>328</v>
      </c>
      <c r="DV59" t="s">
        <v>328</v>
      </c>
      <c r="DW59" t="s">
        <v>328</v>
      </c>
      <c r="DX59" t="s">
        <v>328</v>
      </c>
      <c r="DY59" t="s">
        <v>328</v>
      </c>
      <c r="DZ59" t="s">
        <v>328</v>
      </c>
      <c r="EA59" t="s">
        <v>328</v>
      </c>
      <c r="EB59" t="s">
        <v>328</v>
      </c>
      <c r="EC59" t="s">
        <v>328</v>
      </c>
      <c r="ED59" t="s">
        <v>328</v>
      </c>
      <c r="EE59" t="s">
        <v>328</v>
      </c>
      <c r="EF59" t="s">
        <v>328</v>
      </c>
      <c r="EG59" t="s">
        <v>328</v>
      </c>
      <c r="EH59" t="s">
        <v>328</v>
      </c>
      <c r="EI59" t="s">
        <v>328</v>
      </c>
      <c r="EJ59" t="s">
        <v>328</v>
      </c>
      <c r="EK59" t="s">
        <v>328</v>
      </c>
      <c r="EL59" t="s">
        <v>328</v>
      </c>
      <c r="EM59" t="s">
        <v>328</v>
      </c>
      <c r="EN59" t="s">
        <v>328</v>
      </c>
      <c r="EO59" t="s">
        <v>328</v>
      </c>
      <c r="EP59" t="s">
        <v>328</v>
      </c>
      <c r="EQ59" t="s">
        <v>328</v>
      </c>
      <c r="ER59" t="s">
        <v>328</v>
      </c>
      <c r="ES59" t="s">
        <v>328</v>
      </c>
      <c r="ET59" t="s">
        <v>328</v>
      </c>
      <c r="EU59" t="s">
        <v>328</v>
      </c>
      <c r="EV59" t="s">
        <v>328</v>
      </c>
      <c r="EW59" t="s">
        <v>328</v>
      </c>
      <c r="EX59" t="s">
        <v>328</v>
      </c>
      <c r="EY59" t="s">
        <v>328</v>
      </c>
      <c r="EZ59" t="s">
        <v>328</v>
      </c>
      <c r="FA59" t="s">
        <v>328</v>
      </c>
      <c r="FB59" t="s">
        <v>328</v>
      </c>
      <c r="FC59" t="s">
        <v>328</v>
      </c>
      <c r="FD59" t="s">
        <v>328</v>
      </c>
      <c r="FE59" t="s">
        <v>328</v>
      </c>
      <c r="FF59" t="s">
        <v>328</v>
      </c>
      <c r="FG59" t="s">
        <v>328</v>
      </c>
      <c r="FH59" t="s">
        <v>328</v>
      </c>
      <c r="FI59" t="s">
        <v>328</v>
      </c>
      <c r="FJ59" t="s">
        <v>328</v>
      </c>
      <c r="FK59" t="s">
        <v>328</v>
      </c>
      <c r="FL59" t="s">
        <v>328</v>
      </c>
      <c r="FM59" t="s">
        <v>328</v>
      </c>
      <c r="FN59" t="s">
        <v>328</v>
      </c>
      <c r="FO59" t="s">
        <v>328</v>
      </c>
      <c r="FP59" t="s">
        <v>328</v>
      </c>
      <c r="FQ59" t="s">
        <v>328</v>
      </c>
      <c r="FR59" t="s">
        <v>328</v>
      </c>
      <c r="FS59" t="s">
        <v>328</v>
      </c>
      <c r="FT59" t="s">
        <v>328</v>
      </c>
      <c r="FU59" t="s">
        <v>328</v>
      </c>
      <c r="FV59" t="s">
        <v>328</v>
      </c>
      <c r="FW59" t="s">
        <v>328</v>
      </c>
      <c r="FX59" t="s">
        <v>328</v>
      </c>
      <c r="FY59" t="s">
        <v>328</v>
      </c>
      <c r="FZ59" t="s">
        <v>328</v>
      </c>
      <c r="GA59" t="s">
        <v>328</v>
      </c>
      <c r="GB59" t="s">
        <v>328</v>
      </c>
      <c r="GC59" t="s">
        <v>328</v>
      </c>
      <c r="GD59" t="s">
        <v>328</v>
      </c>
      <c r="GE59" t="s">
        <v>328</v>
      </c>
      <c r="GF59" t="s">
        <v>328</v>
      </c>
      <c r="GG59" t="s">
        <v>328</v>
      </c>
      <c r="GH59" t="s">
        <v>328</v>
      </c>
      <c r="GI59" t="s">
        <v>328</v>
      </c>
      <c r="GJ59" t="s">
        <v>328</v>
      </c>
      <c r="GK59" t="s">
        <v>328</v>
      </c>
      <c r="GL59" t="s">
        <v>328</v>
      </c>
    </row>
    <row r="60" spans="1:194" hidden="1">
      <c r="A60" t="s">
        <v>356</v>
      </c>
      <c r="B60" t="s">
        <v>357</v>
      </c>
      <c r="C60" t="s">
        <v>358</v>
      </c>
      <c r="D60" t="s">
        <v>309</v>
      </c>
      <c r="E60" t="s">
        <v>387</v>
      </c>
      <c r="F60" t="s">
        <v>388</v>
      </c>
      <c r="G60" t="s">
        <v>312</v>
      </c>
      <c r="H60" t="s">
        <v>389</v>
      </c>
      <c r="I60" t="s">
        <v>390</v>
      </c>
      <c r="J60">
        <v>82</v>
      </c>
      <c r="K60">
        <v>15</v>
      </c>
      <c r="L60" s="212">
        <v>1230000</v>
      </c>
      <c r="M60" s="212">
        <v>1230000</v>
      </c>
      <c r="N60" t="s">
        <v>315</v>
      </c>
      <c r="O60">
        <v>-437.577</v>
      </c>
      <c r="P60">
        <v>-437.577</v>
      </c>
      <c r="Q60" s="211">
        <v>-6563.6490000000003</v>
      </c>
      <c r="R60">
        <v>-437.577</v>
      </c>
      <c r="S60" s="211">
        <v>-6563.6490000000003</v>
      </c>
      <c r="T60">
        <v>7.05</v>
      </c>
      <c r="U60">
        <v>6.17</v>
      </c>
      <c r="V60" s="211">
        <v>-3084.4949999999999</v>
      </c>
      <c r="W60" s="211">
        <v>-40480.966999999997</v>
      </c>
      <c r="X60" s="211">
        <v>-3084.4949999999999</v>
      </c>
      <c r="Y60" s="211">
        <v>-40480.966999999997</v>
      </c>
      <c r="Z60" s="211">
        <v>-1600.991</v>
      </c>
      <c r="AA60" s="211">
        <v>-1369.337</v>
      </c>
      <c r="AB60" s="211">
        <v>-1671.549</v>
      </c>
      <c r="AC60" s="211">
        <v>-1921.7719999999999</v>
      </c>
      <c r="AD60" t="s">
        <v>316</v>
      </c>
      <c r="AE60" t="s">
        <v>316</v>
      </c>
      <c r="AF60">
        <v>-306.3</v>
      </c>
      <c r="AG60">
        <v>-113.33</v>
      </c>
      <c r="AH60">
        <v>-113.33</v>
      </c>
      <c r="AI60">
        <v>-67.39</v>
      </c>
      <c r="AJ60">
        <v>-67.39</v>
      </c>
      <c r="AK60" t="s">
        <v>316</v>
      </c>
      <c r="AL60" t="s">
        <v>316</v>
      </c>
      <c r="AM60" t="s">
        <v>316</v>
      </c>
      <c r="AN60" t="s">
        <v>316</v>
      </c>
      <c r="AO60" t="s">
        <v>316</v>
      </c>
      <c r="AP60" t="s">
        <v>316</v>
      </c>
      <c r="AQ60" t="s">
        <v>316</v>
      </c>
      <c r="AR60" t="s">
        <v>316</v>
      </c>
      <c r="AS60" t="s">
        <v>316</v>
      </c>
      <c r="AT60" s="211">
        <v>6042.99</v>
      </c>
      <c r="AU60" s="211">
        <v>6042.99</v>
      </c>
      <c r="AV60" s="211">
        <v>90644.85</v>
      </c>
      <c r="AW60" s="211">
        <v>6042.99</v>
      </c>
      <c r="AX60" s="211">
        <v>90644.85</v>
      </c>
      <c r="AY60" t="s">
        <v>316</v>
      </c>
      <c r="AZ60" t="s">
        <v>316</v>
      </c>
      <c r="BA60" t="s">
        <v>316</v>
      </c>
      <c r="BB60" t="s">
        <v>316</v>
      </c>
      <c r="BC60" t="s">
        <v>316</v>
      </c>
      <c r="BD60" t="s">
        <v>316</v>
      </c>
      <c r="BE60" t="s">
        <v>316</v>
      </c>
      <c r="BF60" t="s">
        <v>316</v>
      </c>
      <c r="BG60" t="s">
        <v>316</v>
      </c>
      <c r="BH60" t="s">
        <v>316</v>
      </c>
      <c r="BI60" t="s">
        <v>316</v>
      </c>
      <c r="BJ60" t="s">
        <v>316</v>
      </c>
      <c r="BK60" t="s">
        <v>316</v>
      </c>
      <c r="BL60" t="s">
        <v>316</v>
      </c>
      <c r="BM60" t="s">
        <v>316</v>
      </c>
      <c r="BN60" t="s">
        <v>316</v>
      </c>
      <c r="BO60" t="s">
        <v>316</v>
      </c>
      <c r="BP60" t="s">
        <v>316</v>
      </c>
      <c r="BQ60" t="s">
        <v>316</v>
      </c>
      <c r="BR60" t="s">
        <v>316</v>
      </c>
      <c r="BS60" t="s">
        <v>316</v>
      </c>
      <c r="BT60" t="s">
        <v>316</v>
      </c>
      <c r="BU60" t="s">
        <v>316</v>
      </c>
      <c r="BV60" s="211">
        <v>2958.5</v>
      </c>
      <c r="BW60" s="211">
        <v>50163.88</v>
      </c>
      <c r="BX60" s="211">
        <v>2958.5</v>
      </c>
      <c r="BY60" s="211">
        <v>50163.88</v>
      </c>
      <c r="BZ60" t="s">
        <v>316</v>
      </c>
      <c r="CA60" s="212">
        <v>-82822</v>
      </c>
      <c r="CB60" s="212">
        <v>-66827</v>
      </c>
      <c r="CC60" s="212">
        <v>-114017</v>
      </c>
      <c r="CD60" s="212">
        <v>-129200</v>
      </c>
      <c r="CE60" t="s">
        <v>315</v>
      </c>
      <c r="CF60" s="212">
        <v>-392867</v>
      </c>
      <c r="CG60" s="212">
        <v>-13467</v>
      </c>
      <c r="CH60" s="212">
        <v>-7140</v>
      </c>
      <c r="CI60" s="212">
        <v>-21742</v>
      </c>
      <c r="CJ60" s="212">
        <v>-21948</v>
      </c>
      <c r="CK60" t="s">
        <v>315</v>
      </c>
      <c r="CL60" s="212">
        <v>-20151</v>
      </c>
      <c r="CM60" s="212">
        <v>-84449</v>
      </c>
      <c r="CN60" s="212">
        <v>-79045</v>
      </c>
      <c r="CO60" s="212">
        <v>-76096</v>
      </c>
      <c r="CP60" s="212">
        <v>-77647</v>
      </c>
      <c r="CQ60" s="212">
        <v>-96007</v>
      </c>
      <c r="CR60" t="s">
        <v>315</v>
      </c>
      <c r="CS60" s="212">
        <v>-328795</v>
      </c>
      <c r="CT60" s="212">
        <v>-806111</v>
      </c>
      <c r="CU60" s="212">
        <v>-65473</v>
      </c>
      <c r="CV60" s="212">
        <v>-23018</v>
      </c>
      <c r="CW60" s="212">
        <v>-88492</v>
      </c>
      <c r="CX60" t="s">
        <v>315</v>
      </c>
      <c r="CY60" s="212">
        <v>-29855</v>
      </c>
      <c r="CZ60" s="212">
        <v>-30648</v>
      </c>
      <c r="DA60" s="212">
        <v>-60503</v>
      </c>
      <c r="DB60" s="212">
        <v>-753</v>
      </c>
      <c r="DC60" s="212">
        <v>-3259</v>
      </c>
      <c r="DD60" s="212">
        <v>-4011</v>
      </c>
      <c r="DE60" s="212">
        <v>-166316</v>
      </c>
      <c r="DF60" t="s">
        <v>315</v>
      </c>
      <c r="DG60" s="212">
        <v>-166316</v>
      </c>
      <c r="DH60" s="212">
        <v>-467235</v>
      </c>
      <c r="DI60" s="212">
        <v>-786557</v>
      </c>
      <c r="DJ60" s="212">
        <v>-1592668</v>
      </c>
      <c r="DK60" t="s">
        <v>315</v>
      </c>
      <c r="DL60" t="s">
        <v>315</v>
      </c>
      <c r="DM60" t="s">
        <v>315</v>
      </c>
      <c r="DN60" t="s">
        <v>315</v>
      </c>
      <c r="DO60" t="s">
        <v>315</v>
      </c>
      <c r="DP60" t="s">
        <v>315</v>
      </c>
      <c r="DQ60" t="s">
        <v>315</v>
      </c>
      <c r="DR60" t="s">
        <v>315</v>
      </c>
      <c r="DS60" t="s">
        <v>315</v>
      </c>
      <c r="DT60" t="s">
        <v>315</v>
      </c>
      <c r="DU60" t="s">
        <v>315</v>
      </c>
      <c r="DV60" t="s">
        <v>315</v>
      </c>
      <c r="DW60" t="s">
        <v>315</v>
      </c>
      <c r="DX60" t="s">
        <v>315</v>
      </c>
      <c r="DY60" t="s">
        <v>315</v>
      </c>
      <c r="DZ60" t="s">
        <v>315</v>
      </c>
      <c r="EA60" t="s">
        <v>315</v>
      </c>
      <c r="EB60" t="s">
        <v>315</v>
      </c>
      <c r="EC60" t="s">
        <v>315</v>
      </c>
      <c r="ED60" t="s">
        <v>315</v>
      </c>
      <c r="EE60" t="s">
        <v>315</v>
      </c>
      <c r="EF60" s="212">
        <v>2238749</v>
      </c>
      <c r="EG60" t="s">
        <v>315</v>
      </c>
      <c r="EH60" t="s">
        <v>315</v>
      </c>
      <c r="EI60" s="212">
        <v>2238749</v>
      </c>
      <c r="EJ60" s="212">
        <v>4451</v>
      </c>
      <c r="EK60" s="212">
        <v>952457</v>
      </c>
      <c r="EL60" t="s">
        <v>315</v>
      </c>
      <c r="EM60" t="s">
        <v>315</v>
      </c>
      <c r="EN60" s="212">
        <v>952457</v>
      </c>
      <c r="EO60" s="212">
        <v>3195658</v>
      </c>
      <c r="EP60" t="s">
        <v>315</v>
      </c>
      <c r="EQ60" t="s">
        <v>315</v>
      </c>
      <c r="ER60" t="s">
        <v>315</v>
      </c>
      <c r="ES60" t="s">
        <v>315</v>
      </c>
      <c r="ET60" t="s">
        <v>315</v>
      </c>
      <c r="EU60" t="s">
        <v>315</v>
      </c>
      <c r="EV60" t="s">
        <v>315</v>
      </c>
      <c r="EW60" t="s">
        <v>315</v>
      </c>
      <c r="EX60" t="s">
        <v>315</v>
      </c>
      <c r="EY60" t="s">
        <v>315</v>
      </c>
      <c r="EZ60" t="s">
        <v>315</v>
      </c>
      <c r="FA60" t="s">
        <v>315</v>
      </c>
      <c r="FB60" t="s">
        <v>315</v>
      </c>
      <c r="FC60" t="s">
        <v>315</v>
      </c>
      <c r="FD60" t="s">
        <v>315</v>
      </c>
      <c r="FE60" s="212">
        <v>3195658</v>
      </c>
      <c r="FF60" s="212">
        <v>1602990</v>
      </c>
      <c r="FG60" s="212">
        <v>1014797</v>
      </c>
      <c r="FH60" t="s">
        <v>315</v>
      </c>
      <c r="FI60" s="212">
        <v>-354806</v>
      </c>
      <c r="FJ60" s="212">
        <v>-2190</v>
      </c>
      <c r="FK60" t="s">
        <v>315</v>
      </c>
      <c r="FL60" t="s">
        <v>315</v>
      </c>
      <c r="FM60" s="212">
        <v>657801</v>
      </c>
      <c r="FN60" t="s">
        <v>315</v>
      </c>
      <c r="FO60" s="212">
        <v>657801</v>
      </c>
      <c r="FP60" s="212">
        <v>623662</v>
      </c>
      <c r="FQ60" s="212">
        <v>2260791</v>
      </c>
      <c r="FR60">
        <v>0.22</v>
      </c>
      <c r="FS60">
        <v>0.14000000000000001</v>
      </c>
      <c r="FT60">
        <v>378.97</v>
      </c>
      <c r="FU60" s="211">
        <v>6204.37</v>
      </c>
      <c r="FV60">
        <v>-89.96</v>
      </c>
      <c r="FW60" t="s">
        <v>316</v>
      </c>
      <c r="FX60">
        <v>523.74</v>
      </c>
      <c r="FY60" t="s">
        <v>316</v>
      </c>
      <c r="FZ60" t="s">
        <v>316</v>
      </c>
      <c r="GA60" t="s">
        <v>316</v>
      </c>
      <c r="GB60" t="s">
        <v>316</v>
      </c>
      <c r="GC60">
        <v>433.78</v>
      </c>
      <c r="GD60">
        <v>-51.26</v>
      </c>
      <c r="GE60" t="s">
        <v>316</v>
      </c>
      <c r="GF60">
        <v>523.74</v>
      </c>
      <c r="GG60" t="s">
        <v>316</v>
      </c>
      <c r="GH60" t="s">
        <v>316</v>
      </c>
      <c r="GI60" t="s">
        <v>316</v>
      </c>
      <c r="GJ60" t="s">
        <v>316</v>
      </c>
      <c r="GK60">
        <v>472.48</v>
      </c>
      <c r="GL60">
        <v>1.84</v>
      </c>
    </row>
    <row r="61" spans="1:194" hidden="1">
      <c r="A61" t="s">
        <v>356</v>
      </c>
      <c r="B61" t="s">
        <v>357</v>
      </c>
      <c r="C61" t="s">
        <v>358</v>
      </c>
      <c r="D61" t="s">
        <v>309</v>
      </c>
      <c r="E61" t="s">
        <v>387</v>
      </c>
      <c r="F61" t="s">
        <v>388</v>
      </c>
      <c r="G61" t="s">
        <v>312</v>
      </c>
      <c r="H61" t="s">
        <v>391</v>
      </c>
      <c r="I61" t="s">
        <v>392</v>
      </c>
      <c r="L61" t="s">
        <v>328</v>
      </c>
      <c r="M61" t="s">
        <v>328</v>
      </c>
      <c r="N61" t="s">
        <v>328</v>
      </c>
      <c r="O61" t="s">
        <v>328</v>
      </c>
      <c r="P61" t="s">
        <v>328</v>
      </c>
      <c r="Q61" t="s">
        <v>328</v>
      </c>
      <c r="R61" t="s">
        <v>328</v>
      </c>
      <c r="S61" t="s">
        <v>328</v>
      </c>
      <c r="T61" t="s">
        <v>328</v>
      </c>
      <c r="U61" t="s">
        <v>328</v>
      </c>
      <c r="V61" t="s">
        <v>328</v>
      </c>
      <c r="W61" t="s">
        <v>328</v>
      </c>
      <c r="X61" t="s">
        <v>328</v>
      </c>
      <c r="Y61" t="s">
        <v>328</v>
      </c>
      <c r="Z61" t="s">
        <v>328</v>
      </c>
      <c r="AA61" t="s">
        <v>328</v>
      </c>
      <c r="AB61" t="s">
        <v>328</v>
      </c>
      <c r="AC61" t="s">
        <v>328</v>
      </c>
      <c r="AD61" t="s">
        <v>316</v>
      </c>
      <c r="AE61" t="s">
        <v>316</v>
      </c>
      <c r="AF61" t="s">
        <v>328</v>
      </c>
      <c r="AG61" t="s">
        <v>328</v>
      </c>
      <c r="AH61" t="s">
        <v>328</v>
      </c>
      <c r="AI61" t="s">
        <v>328</v>
      </c>
      <c r="AJ61" t="s">
        <v>328</v>
      </c>
      <c r="AK61" t="s">
        <v>328</v>
      </c>
      <c r="AL61" t="s">
        <v>328</v>
      </c>
      <c r="AM61" t="s">
        <v>328</v>
      </c>
      <c r="AN61" t="s">
        <v>328</v>
      </c>
      <c r="AO61" t="s">
        <v>328</v>
      </c>
      <c r="AP61" t="s">
        <v>328</v>
      </c>
      <c r="AQ61" t="s">
        <v>328</v>
      </c>
      <c r="AR61" t="s">
        <v>328</v>
      </c>
      <c r="AS61" t="s">
        <v>328</v>
      </c>
      <c r="AT61" t="s">
        <v>328</v>
      </c>
      <c r="AU61" t="s">
        <v>328</v>
      </c>
      <c r="AV61" t="s">
        <v>328</v>
      </c>
      <c r="AW61" t="s">
        <v>328</v>
      </c>
      <c r="AX61" t="s">
        <v>328</v>
      </c>
      <c r="AY61" t="s">
        <v>328</v>
      </c>
      <c r="AZ61" t="s">
        <v>328</v>
      </c>
      <c r="BA61" t="s">
        <v>328</v>
      </c>
      <c r="BB61" t="s">
        <v>328</v>
      </c>
      <c r="BC61" t="s">
        <v>328</v>
      </c>
      <c r="BD61" t="s">
        <v>328</v>
      </c>
      <c r="BE61" t="s">
        <v>328</v>
      </c>
      <c r="BF61" t="s">
        <v>328</v>
      </c>
      <c r="BG61" t="s">
        <v>328</v>
      </c>
      <c r="BH61" t="s">
        <v>328</v>
      </c>
      <c r="BI61" t="s">
        <v>328</v>
      </c>
      <c r="BJ61" t="s">
        <v>328</v>
      </c>
      <c r="BK61" t="s">
        <v>328</v>
      </c>
      <c r="BL61" t="s">
        <v>328</v>
      </c>
      <c r="BM61" t="s">
        <v>328</v>
      </c>
      <c r="BN61" t="s">
        <v>328</v>
      </c>
      <c r="BO61" t="s">
        <v>328</v>
      </c>
      <c r="BP61" t="s">
        <v>328</v>
      </c>
      <c r="BQ61" t="s">
        <v>328</v>
      </c>
      <c r="BR61" t="s">
        <v>328</v>
      </c>
      <c r="BS61" t="s">
        <v>328</v>
      </c>
      <c r="BT61" t="s">
        <v>328</v>
      </c>
      <c r="BU61" t="s">
        <v>328</v>
      </c>
      <c r="BV61" t="s">
        <v>328</v>
      </c>
      <c r="BW61" t="s">
        <v>328</v>
      </c>
      <c r="BX61" t="s">
        <v>328</v>
      </c>
      <c r="BY61" t="s">
        <v>328</v>
      </c>
      <c r="BZ61" t="s">
        <v>328</v>
      </c>
      <c r="CA61" t="s">
        <v>328</v>
      </c>
      <c r="CB61" t="s">
        <v>328</v>
      </c>
      <c r="CC61" t="s">
        <v>328</v>
      </c>
      <c r="CD61" t="s">
        <v>328</v>
      </c>
      <c r="CE61" t="s">
        <v>328</v>
      </c>
      <c r="CF61" t="s">
        <v>328</v>
      </c>
      <c r="CG61" t="s">
        <v>328</v>
      </c>
      <c r="CH61" t="s">
        <v>328</v>
      </c>
      <c r="CI61" t="s">
        <v>328</v>
      </c>
      <c r="CJ61" t="s">
        <v>328</v>
      </c>
      <c r="CK61" t="s">
        <v>328</v>
      </c>
      <c r="CL61" t="s">
        <v>328</v>
      </c>
      <c r="CM61" t="s">
        <v>328</v>
      </c>
      <c r="CN61" t="s">
        <v>328</v>
      </c>
      <c r="CO61" t="s">
        <v>328</v>
      </c>
      <c r="CP61" t="s">
        <v>328</v>
      </c>
      <c r="CQ61" t="s">
        <v>328</v>
      </c>
      <c r="CR61" t="s">
        <v>328</v>
      </c>
      <c r="CS61" t="s">
        <v>328</v>
      </c>
      <c r="CT61" t="s">
        <v>328</v>
      </c>
      <c r="CU61" t="s">
        <v>328</v>
      </c>
      <c r="CV61" t="s">
        <v>328</v>
      </c>
      <c r="CW61" t="s">
        <v>328</v>
      </c>
      <c r="CX61" t="s">
        <v>328</v>
      </c>
      <c r="CY61" t="s">
        <v>328</v>
      </c>
      <c r="CZ61" t="s">
        <v>328</v>
      </c>
      <c r="DA61" t="s">
        <v>328</v>
      </c>
      <c r="DB61" t="s">
        <v>328</v>
      </c>
      <c r="DC61" t="s">
        <v>328</v>
      </c>
      <c r="DD61" t="s">
        <v>328</v>
      </c>
      <c r="DE61" t="s">
        <v>328</v>
      </c>
      <c r="DF61" t="s">
        <v>328</v>
      </c>
      <c r="DG61" t="s">
        <v>328</v>
      </c>
      <c r="DH61" t="s">
        <v>328</v>
      </c>
      <c r="DI61" t="s">
        <v>328</v>
      </c>
      <c r="DJ61" t="s">
        <v>328</v>
      </c>
      <c r="DK61" t="s">
        <v>328</v>
      </c>
      <c r="DL61" t="s">
        <v>328</v>
      </c>
      <c r="DM61" t="s">
        <v>328</v>
      </c>
      <c r="DN61" t="s">
        <v>328</v>
      </c>
      <c r="DO61" t="s">
        <v>328</v>
      </c>
      <c r="DP61" t="s">
        <v>328</v>
      </c>
      <c r="DQ61" t="s">
        <v>328</v>
      </c>
      <c r="DR61" t="s">
        <v>328</v>
      </c>
      <c r="DS61" t="s">
        <v>328</v>
      </c>
      <c r="DT61" t="s">
        <v>328</v>
      </c>
      <c r="DU61" t="s">
        <v>328</v>
      </c>
      <c r="DV61" t="s">
        <v>328</v>
      </c>
      <c r="DW61" t="s">
        <v>328</v>
      </c>
      <c r="DX61" t="s">
        <v>328</v>
      </c>
      <c r="DY61" t="s">
        <v>328</v>
      </c>
      <c r="DZ61" t="s">
        <v>328</v>
      </c>
      <c r="EA61" t="s">
        <v>328</v>
      </c>
      <c r="EB61" t="s">
        <v>328</v>
      </c>
      <c r="EC61" t="s">
        <v>328</v>
      </c>
      <c r="ED61" t="s">
        <v>328</v>
      </c>
      <c r="EE61" t="s">
        <v>328</v>
      </c>
      <c r="EF61" t="s">
        <v>328</v>
      </c>
      <c r="EG61" t="s">
        <v>328</v>
      </c>
      <c r="EH61" t="s">
        <v>328</v>
      </c>
      <c r="EI61" t="s">
        <v>328</v>
      </c>
      <c r="EJ61" t="s">
        <v>328</v>
      </c>
      <c r="EK61" t="s">
        <v>328</v>
      </c>
      <c r="EL61" t="s">
        <v>328</v>
      </c>
      <c r="EM61" t="s">
        <v>328</v>
      </c>
      <c r="EN61" t="s">
        <v>328</v>
      </c>
      <c r="EO61" t="s">
        <v>328</v>
      </c>
      <c r="EP61" t="s">
        <v>328</v>
      </c>
      <c r="EQ61" t="s">
        <v>328</v>
      </c>
      <c r="ER61" t="s">
        <v>328</v>
      </c>
      <c r="ES61" t="s">
        <v>328</v>
      </c>
      <c r="ET61" t="s">
        <v>328</v>
      </c>
      <c r="EU61" t="s">
        <v>328</v>
      </c>
      <c r="EV61" t="s">
        <v>328</v>
      </c>
      <c r="EW61" t="s">
        <v>328</v>
      </c>
      <c r="EX61" t="s">
        <v>328</v>
      </c>
      <c r="EY61" t="s">
        <v>328</v>
      </c>
      <c r="EZ61" t="s">
        <v>328</v>
      </c>
      <c r="FA61" t="s">
        <v>328</v>
      </c>
      <c r="FB61" t="s">
        <v>328</v>
      </c>
      <c r="FC61" t="s">
        <v>328</v>
      </c>
      <c r="FD61" t="s">
        <v>328</v>
      </c>
      <c r="FE61" t="s">
        <v>328</v>
      </c>
      <c r="FF61" t="s">
        <v>328</v>
      </c>
      <c r="FG61" t="s">
        <v>328</v>
      </c>
      <c r="FH61" t="s">
        <v>328</v>
      </c>
      <c r="FI61" t="s">
        <v>328</v>
      </c>
      <c r="FJ61" t="s">
        <v>328</v>
      </c>
      <c r="FK61" t="s">
        <v>328</v>
      </c>
      <c r="FL61" t="s">
        <v>328</v>
      </c>
      <c r="FM61" t="s">
        <v>328</v>
      </c>
      <c r="FN61" t="s">
        <v>328</v>
      </c>
      <c r="FO61" t="s">
        <v>328</v>
      </c>
      <c r="FP61" t="s">
        <v>328</v>
      </c>
      <c r="FQ61" t="s">
        <v>328</v>
      </c>
      <c r="FR61" t="s">
        <v>328</v>
      </c>
      <c r="FS61" t="s">
        <v>328</v>
      </c>
      <c r="FT61" t="s">
        <v>328</v>
      </c>
      <c r="FU61" t="s">
        <v>328</v>
      </c>
      <c r="FV61" t="s">
        <v>328</v>
      </c>
      <c r="FW61" t="s">
        <v>328</v>
      </c>
      <c r="FX61" t="s">
        <v>328</v>
      </c>
      <c r="FY61" t="s">
        <v>328</v>
      </c>
      <c r="FZ61" t="s">
        <v>328</v>
      </c>
      <c r="GA61" t="s">
        <v>328</v>
      </c>
      <c r="GB61" t="s">
        <v>328</v>
      </c>
      <c r="GC61" t="s">
        <v>328</v>
      </c>
      <c r="GD61" t="s">
        <v>328</v>
      </c>
      <c r="GE61" t="s">
        <v>328</v>
      </c>
      <c r="GF61" t="s">
        <v>328</v>
      </c>
      <c r="GG61" t="s">
        <v>328</v>
      </c>
      <c r="GH61" t="s">
        <v>328</v>
      </c>
      <c r="GI61" t="s">
        <v>328</v>
      </c>
      <c r="GJ61" t="s">
        <v>328</v>
      </c>
      <c r="GK61" t="s">
        <v>328</v>
      </c>
      <c r="GL61" t="s">
        <v>328</v>
      </c>
    </row>
    <row r="62" spans="1:194" hidden="1">
      <c r="A62" t="s">
        <v>393</v>
      </c>
      <c r="B62" t="s">
        <v>394</v>
      </c>
      <c r="C62" t="s">
        <v>395</v>
      </c>
      <c r="D62" t="s">
        <v>309</v>
      </c>
      <c r="E62" t="s">
        <v>396</v>
      </c>
      <c r="F62" t="s">
        <v>397</v>
      </c>
      <c r="G62" t="s">
        <v>312</v>
      </c>
      <c r="H62" t="s">
        <v>398</v>
      </c>
      <c r="I62" t="s">
        <v>399</v>
      </c>
      <c r="J62">
        <v>30</v>
      </c>
      <c r="K62">
        <v>15</v>
      </c>
      <c r="L62" s="212">
        <v>3786750</v>
      </c>
      <c r="M62" s="212">
        <v>2970000</v>
      </c>
      <c r="N62" s="212">
        <v>816750</v>
      </c>
      <c r="O62">
        <v>-574.20000000000005</v>
      </c>
      <c r="P62">
        <v>-574.20000000000005</v>
      </c>
      <c r="Q62" s="211">
        <v>-8613</v>
      </c>
      <c r="R62">
        <v>-585.68399999999997</v>
      </c>
      <c r="S62" s="211">
        <v>-8785.26</v>
      </c>
      <c r="T62">
        <v>7.04</v>
      </c>
      <c r="U62">
        <v>6.19</v>
      </c>
      <c r="V62" s="211">
        <v>-4042.7689999999998</v>
      </c>
      <c r="W62" s="211">
        <v>-53302.036999999997</v>
      </c>
      <c r="X62" s="211">
        <v>-4123.625</v>
      </c>
      <c r="Y62" s="211">
        <v>-54368.078000000001</v>
      </c>
      <c r="Z62" s="211">
        <v>-3066.056</v>
      </c>
      <c r="AA62" s="211">
        <v>-1941.5419999999999</v>
      </c>
      <c r="AB62" s="211">
        <v>-2319.3090000000002</v>
      </c>
      <c r="AC62" s="211">
        <v>-1458.3530000000001</v>
      </c>
      <c r="AD62" t="s">
        <v>316</v>
      </c>
      <c r="AE62" t="s">
        <v>316</v>
      </c>
      <c r="AF62">
        <v>-158.13</v>
      </c>
      <c r="AG62">
        <v>77.52</v>
      </c>
      <c r="AH62">
        <v>79.069999999999993</v>
      </c>
      <c r="AI62">
        <v>-155.03</v>
      </c>
      <c r="AJ62">
        <v>-158.13</v>
      </c>
      <c r="AK62" t="s">
        <v>316</v>
      </c>
      <c r="AL62" t="s">
        <v>316</v>
      </c>
      <c r="AM62" t="s">
        <v>316</v>
      </c>
      <c r="AN62" t="s">
        <v>316</v>
      </c>
      <c r="AO62" t="s">
        <v>316</v>
      </c>
      <c r="AP62" t="s">
        <v>316</v>
      </c>
      <c r="AQ62" t="s">
        <v>316</v>
      </c>
      <c r="AR62" t="s">
        <v>316</v>
      </c>
      <c r="AS62" t="s">
        <v>316</v>
      </c>
      <c r="AT62" s="211">
        <v>7260</v>
      </c>
      <c r="AU62" s="211">
        <v>7260</v>
      </c>
      <c r="AV62" s="211">
        <v>108900</v>
      </c>
      <c r="AW62" s="211">
        <v>7405.2</v>
      </c>
      <c r="AX62" s="211">
        <v>111078</v>
      </c>
      <c r="AY62" t="s">
        <v>316</v>
      </c>
      <c r="AZ62" t="s">
        <v>316</v>
      </c>
      <c r="BA62" t="s">
        <v>316</v>
      </c>
      <c r="BB62" t="s">
        <v>316</v>
      </c>
      <c r="BC62" t="s">
        <v>316</v>
      </c>
      <c r="BD62" t="s">
        <v>316</v>
      </c>
      <c r="BE62" t="s">
        <v>316</v>
      </c>
      <c r="BF62" t="s">
        <v>316</v>
      </c>
      <c r="BG62" t="s">
        <v>316</v>
      </c>
      <c r="BH62" t="s">
        <v>316</v>
      </c>
      <c r="BI62" t="s">
        <v>316</v>
      </c>
      <c r="BJ62" t="s">
        <v>316</v>
      </c>
      <c r="BK62" t="s">
        <v>316</v>
      </c>
      <c r="BL62" t="s">
        <v>316</v>
      </c>
      <c r="BM62" t="s">
        <v>316</v>
      </c>
      <c r="BN62" t="s">
        <v>316</v>
      </c>
      <c r="BO62" t="s">
        <v>316</v>
      </c>
      <c r="BP62" t="s">
        <v>316</v>
      </c>
      <c r="BQ62" t="s">
        <v>316</v>
      </c>
      <c r="BR62" t="s">
        <v>316</v>
      </c>
      <c r="BS62" t="s">
        <v>316</v>
      </c>
      <c r="BT62" t="s">
        <v>316</v>
      </c>
      <c r="BU62" t="s">
        <v>316</v>
      </c>
      <c r="BV62" s="211">
        <v>3217.23</v>
      </c>
      <c r="BW62" s="211">
        <v>55597.96</v>
      </c>
      <c r="BX62" s="211">
        <v>3281.58</v>
      </c>
      <c r="BY62" s="211">
        <v>56709.919999999998</v>
      </c>
      <c r="BZ62" t="s">
        <v>316</v>
      </c>
      <c r="CA62" s="212">
        <v>-158613</v>
      </c>
      <c r="CB62" s="212">
        <v>-94753</v>
      </c>
      <c r="CC62" s="212">
        <v>-158201</v>
      </c>
      <c r="CD62" s="212">
        <v>-98045</v>
      </c>
      <c r="CE62" t="s">
        <v>315</v>
      </c>
      <c r="CF62" s="212">
        <v>-509611</v>
      </c>
      <c r="CG62" s="212">
        <v>-25791</v>
      </c>
      <c r="CH62" s="212">
        <v>-10124</v>
      </c>
      <c r="CI62" s="212">
        <v>-30168</v>
      </c>
      <c r="CJ62" s="212">
        <v>-16656</v>
      </c>
      <c r="CK62" t="s">
        <v>315</v>
      </c>
      <c r="CL62" s="212">
        <v>-26972</v>
      </c>
      <c r="CM62" s="212">
        <v>-109710</v>
      </c>
      <c r="CN62" s="212">
        <v>-151378</v>
      </c>
      <c r="CO62" s="212">
        <v>-107894</v>
      </c>
      <c r="CP62" s="212">
        <v>-107737</v>
      </c>
      <c r="CQ62" s="212">
        <v>-72856</v>
      </c>
      <c r="CR62" t="s">
        <v>315</v>
      </c>
      <c r="CS62" s="212">
        <v>-439866</v>
      </c>
      <c r="CT62" s="212">
        <v>-1059187</v>
      </c>
      <c r="CU62" s="212">
        <v>45678</v>
      </c>
      <c r="CV62" s="212">
        <v>16059</v>
      </c>
      <c r="CW62" s="212">
        <v>61737</v>
      </c>
      <c r="CX62" t="s">
        <v>315</v>
      </c>
      <c r="CY62" s="212">
        <v>20829</v>
      </c>
      <c r="CZ62" s="212">
        <v>21382</v>
      </c>
      <c r="DA62" s="212">
        <v>42211</v>
      </c>
      <c r="DB62" s="212">
        <v>525</v>
      </c>
      <c r="DC62" s="212">
        <v>2273</v>
      </c>
      <c r="DD62" s="212">
        <v>2798</v>
      </c>
      <c r="DE62" s="212">
        <v>116032</v>
      </c>
      <c r="DF62" t="s">
        <v>315</v>
      </c>
      <c r="DG62" s="212">
        <v>116032</v>
      </c>
      <c r="DH62" s="212">
        <v>325970</v>
      </c>
      <c r="DI62" s="212">
        <v>548748</v>
      </c>
      <c r="DJ62" s="212">
        <v>-510439</v>
      </c>
      <c r="DK62" t="s">
        <v>315</v>
      </c>
      <c r="DL62" t="s">
        <v>315</v>
      </c>
      <c r="DM62" t="s">
        <v>315</v>
      </c>
      <c r="DN62" t="s">
        <v>315</v>
      </c>
      <c r="DO62" t="s">
        <v>315</v>
      </c>
      <c r="DP62" t="s">
        <v>315</v>
      </c>
      <c r="DQ62" t="s">
        <v>315</v>
      </c>
      <c r="DR62" t="s">
        <v>315</v>
      </c>
      <c r="DS62" t="s">
        <v>315</v>
      </c>
      <c r="DT62" t="s">
        <v>315</v>
      </c>
      <c r="DU62" t="s">
        <v>315</v>
      </c>
      <c r="DV62" t="s">
        <v>315</v>
      </c>
      <c r="DW62" t="s">
        <v>315</v>
      </c>
      <c r="DX62" t="s">
        <v>315</v>
      </c>
      <c r="DY62" t="s">
        <v>315</v>
      </c>
      <c r="DZ62" t="s">
        <v>315</v>
      </c>
      <c r="EA62" t="s">
        <v>315</v>
      </c>
      <c r="EB62" t="s">
        <v>315</v>
      </c>
      <c r="EC62" t="s">
        <v>315</v>
      </c>
      <c r="ED62" t="s">
        <v>315</v>
      </c>
      <c r="EE62" t="s">
        <v>315</v>
      </c>
      <c r="EF62" t="s">
        <v>315</v>
      </c>
      <c r="EG62" s="212">
        <v>2477472</v>
      </c>
      <c r="EH62" t="s">
        <v>315</v>
      </c>
      <c r="EI62" s="212">
        <v>2477472</v>
      </c>
      <c r="EJ62" s="212">
        <v>5455</v>
      </c>
      <c r="EK62" t="s">
        <v>315</v>
      </c>
      <c r="EL62" s="212">
        <v>1170690</v>
      </c>
      <c r="EM62" t="s">
        <v>315</v>
      </c>
      <c r="EN62" s="212">
        <v>1170690</v>
      </c>
      <c r="EO62" s="212">
        <v>3653616</v>
      </c>
      <c r="EP62" t="s">
        <v>315</v>
      </c>
      <c r="EQ62" t="s">
        <v>315</v>
      </c>
      <c r="ER62" t="s">
        <v>315</v>
      </c>
      <c r="ES62" t="s">
        <v>315</v>
      </c>
      <c r="ET62" t="s">
        <v>315</v>
      </c>
      <c r="EU62" t="s">
        <v>315</v>
      </c>
      <c r="EV62" t="s">
        <v>315</v>
      </c>
      <c r="EW62" t="s">
        <v>315</v>
      </c>
      <c r="EX62" t="s">
        <v>315</v>
      </c>
      <c r="EY62" t="s">
        <v>315</v>
      </c>
      <c r="EZ62" t="s">
        <v>315</v>
      </c>
      <c r="FA62" t="s">
        <v>315</v>
      </c>
      <c r="FB62" t="s">
        <v>315</v>
      </c>
      <c r="FC62" t="s">
        <v>315</v>
      </c>
      <c r="FD62" t="s">
        <v>315</v>
      </c>
      <c r="FE62" s="212">
        <v>3653616</v>
      </c>
      <c r="FF62" s="212">
        <v>3143178</v>
      </c>
      <c r="FG62" t="s">
        <v>315</v>
      </c>
      <c r="FH62" t="s">
        <v>315</v>
      </c>
      <c r="FI62" s="212">
        <v>1219186</v>
      </c>
      <c r="FJ62" t="s">
        <v>315</v>
      </c>
      <c r="FK62" t="s">
        <v>315</v>
      </c>
      <c r="FL62" t="s">
        <v>315</v>
      </c>
      <c r="FM62" s="212">
        <v>1219186</v>
      </c>
      <c r="FN62" t="s">
        <v>315</v>
      </c>
      <c r="FO62" s="212">
        <v>1219186</v>
      </c>
      <c r="FP62" s="212">
        <v>730824</v>
      </c>
      <c r="FQ62" s="212">
        <v>4362364</v>
      </c>
      <c r="FR62">
        <v>0.22</v>
      </c>
      <c r="FS62">
        <v>0.15</v>
      </c>
      <c r="FT62">
        <v>443.33</v>
      </c>
      <c r="FU62" s="211">
        <v>7307.95</v>
      </c>
      <c r="FV62">
        <v>-118.05</v>
      </c>
      <c r="FW62" t="s">
        <v>316</v>
      </c>
      <c r="FX62">
        <v>629.22</v>
      </c>
      <c r="FY62" t="s">
        <v>316</v>
      </c>
      <c r="FZ62" t="s">
        <v>316</v>
      </c>
      <c r="GA62" t="s">
        <v>316</v>
      </c>
      <c r="GB62" t="s">
        <v>316</v>
      </c>
      <c r="GC62">
        <v>511.17</v>
      </c>
      <c r="GD62">
        <v>-67.27</v>
      </c>
      <c r="GE62" t="s">
        <v>316</v>
      </c>
      <c r="GF62">
        <v>629.22</v>
      </c>
      <c r="GG62" t="s">
        <v>316</v>
      </c>
      <c r="GH62" t="s">
        <v>316</v>
      </c>
      <c r="GI62" t="s">
        <v>316</v>
      </c>
      <c r="GJ62" t="s">
        <v>316</v>
      </c>
      <c r="GK62">
        <v>561.95000000000005</v>
      </c>
      <c r="GL62">
        <v>1.1499999999999999</v>
      </c>
    </row>
    <row r="63" spans="1:194" hidden="1">
      <c r="A63" t="s">
        <v>393</v>
      </c>
      <c r="B63" t="s">
        <v>394</v>
      </c>
      <c r="C63" t="s">
        <v>395</v>
      </c>
      <c r="D63" t="s">
        <v>309</v>
      </c>
      <c r="E63" t="s">
        <v>396</v>
      </c>
      <c r="F63" t="s">
        <v>397</v>
      </c>
      <c r="G63" t="s">
        <v>312</v>
      </c>
      <c r="H63" t="s">
        <v>400</v>
      </c>
      <c r="I63" t="s">
        <v>401</v>
      </c>
      <c r="L63" t="s">
        <v>328</v>
      </c>
      <c r="M63" t="s">
        <v>328</v>
      </c>
      <c r="N63" t="s">
        <v>328</v>
      </c>
      <c r="O63" t="s">
        <v>328</v>
      </c>
      <c r="P63" t="s">
        <v>328</v>
      </c>
      <c r="Q63" t="s">
        <v>328</v>
      </c>
      <c r="R63" t="s">
        <v>328</v>
      </c>
      <c r="S63" t="s">
        <v>328</v>
      </c>
      <c r="T63" t="s">
        <v>328</v>
      </c>
      <c r="U63" t="s">
        <v>328</v>
      </c>
      <c r="V63" t="s">
        <v>328</v>
      </c>
      <c r="W63" t="s">
        <v>328</v>
      </c>
      <c r="X63" t="s">
        <v>328</v>
      </c>
      <c r="Y63" t="s">
        <v>328</v>
      </c>
      <c r="Z63" t="s">
        <v>328</v>
      </c>
      <c r="AA63" t="s">
        <v>328</v>
      </c>
      <c r="AB63" t="s">
        <v>328</v>
      </c>
      <c r="AC63" t="s">
        <v>328</v>
      </c>
      <c r="AD63" t="s">
        <v>316</v>
      </c>
      <c r="AE63" t="s">
        <v>316</v>
      </c>
      <c r="AF63" t="s">
        <v>328</v>
      </c>
      <c r="AG63" t="s">
        <v>328</v>
      </c>
      <c r="AH63" t="s">
        <v>328</v>
      </c>
      <c r="AI63" t="s">
        <v>328</v>
      </c>
      <c r="AJ63" t="s">
        <v>328</v>
      </c>
      <c r="AK63" t="s">
        <v>328</v>
      </c>
      <c r="AL63" t="s">
        <v>328</v>
      </c>
      <c r="AM63" t="s">
        <v>328</v>
      </c>
      <c r="AN63" t="s">
        <v>328</v>
      </c>
      <c r="AO63" t="s">
        <v>328</v>
      </c>
      <c r="AP63" t="s">
        <v>328</v>
      </c>
      <c r="AQ63" t="s">
        <v>328</v>
      </c>
      <c r="AR63" t="s">
        <v>328</v>
      </c>
      <c r="AS63" t="s">
        <v>328</v>
      </c>
      <c r="AT63" t="s">
        <v>328</v>
      </c>
      <c r="AU63" t="s">
        <v>328</v>
      </c>
      <c r="AV63" t="s">
        <v>328</v>
      </c>
      <c r="AW63" t="s">
        <v>328</v>
      </c>
      <c r="AX63" t="s">
        <v>328</v>
      </c>
      <c r="AY63" t="s">
        <v>328</v>
      </c>
      <c r="AZ63" t="s">
        <v>328</v>
      </c>
      <c r="BA63" t="s">
        <v>328</v>
      </c>
      <c r="BB63" t="s">
        <v>328</v>
      </c>
      <c r="BC63" t="s">
        <v>328</v>
      </c>
      <c r="BD63" t="s">
        <v>328</v>
      </c>
      <c r="BE63" t="s">
        <v>328</v>
      </c>
      <c r="BF63" t="s">
        <v>328</v>
      </c>
      <c r="BG63" t="s">
        <v>328</v>
      </c>
      <c r="BH63" t="s">
        <v>328</v>
      </c>
      <c r="BI63" t="s">
        <v>328</v>
      </c>
      <c r="BJ63" t="s">
        <v>328</v>
      </c>
      <c r="BK63" t="s">
        <v>328</v>
      </c>
      <c r="BL63" t="s">
        <v>328</v>
      </c>
      <c r="BM63" t="s">
        <v>328</v>
      </c>
      <c r="BN63" t="s">
        <v>328</v>
      </c>
      <c r="BO63" t="s">
        <v>328</v>
      </c>
      <c r="BP63" t="s">
        <v>328</v>
      </c>
      <c r="BQ63" t="s">
        <v>328</v>
      </c>
      <c r="BR63" t="s">
        <v>328</v>
      </c>
      <c r="BS63" t="s">
        <v>328</v>
      </c>
      <c r="BT63" t="s">
        <v>328</v>
      </c>
      <c r="BU63" t="s">
        <v>328</v>
      </c>
      <c r="BV63" t="s">
        <v>328</v>
      </c>
      <c r="BW63" t="s">
        <v>328</v>
      </c>
      <c r="BX63" t="s">
        <v>328</v>
      </c>
      <c r="BY63" t="s">
        <v>328</v>
      </c>
      <c r="BZ63" t="s">
        <v>328</v>
      </c>
      <c r="CA63" t="s">
        <v>328</v>
      </c>
      <c r="CB63" t="s">
        <v>328</v>
      </c>
      <c r="CC63" t="s">
        <v>328</v>
      </c>
      <c r="CD63" t="s">
        <v>328</v>
      </c>
      <c r="CE63" t="s">
        <v>328</v>
      </c>
      <c r="CF63" t="s">
        <v>328</v>
      </c>
      <c r="CG63" t="s">
        <v>328</v>
      </c>
      <c r="CH63" t="s">
        <v>328</v>
      </c>
      <c r="CI63" t="s">
        <v>328</v>
      </c>
      <c r="CJ63" t="s">
        <v>328</v>
      </c>
      <c r="CK63" t="s">
        <v>328</v>
      </c>
      <c r="CL63" t="s">
        <v>328</v>
      </c>
      <c r="CM63" t="s">
        <v>328</v>
      </c>
      <c r="CN63" t="s">
        <v>328</v>
      </c>
      <c r="CO63" t="s">
        <v>328</v>
      </c>
      <c r="CP63" t="s">
        <v>328</v>
      </c>
      <c r="CQ63" t="s">
        <v>328</v>
      </c>
      <c r="CR63" t="s">
        <v>328</v>
      </c>
      <c r="CS63" t="s">
        <v>328</v>
      </c>
      <c r="CT63" t="s">
        <v>328</v>
      </c>
      <c r="CU63" t="s">
        <v>328</v>
      </c>
      <c r="CV63" t="s">
        <v>328</v>
      </c>
      <c r="CW63" t="s">
        <v>328</v>
      </c>
      <c r="CX63" t="s">
        <v>328</v>
      </c>
      <c r="CY63" t="s">
        <v>328</v>
      </c>
      <c r="CZ63" t="s">
        <v>328</v>
      </c>
      <c r="DA63" t="s">
        <v>328</v>
      </c>
      <c r="DB63" t="s">
        <v>328</v>
      </c>
      <c r="DC63" t="s">
        <v>328</v>
      </c>
      <c r="DD63" t="s">
        <v>328</v>
      </c>
      <c r="DE63" t="s">
        <v>328</v>
      </c>
      <c r="DF63" t="s">
        <v>328</v>
      </c>
      <c r="DG63" t="s">
        <v>328</v>
      </c>
      <c r="DH63" t="s">
        <v>328</v>
      </c>
      <c r="DI63" t="s">
        <v>328</v>
      </c>
      <c r="DJ63" t="s">
        <v>328</v>
      </c>
      <c r="DK63" t="s">
        <v>328</v>
      </c>
      <c r="DL63" t="s">
        <v>328</v>
      </c>
      <c r="DM63" t="s">
        <v>328</v>
      </c>
      <c r="DN63" t="s">
        <v>328</v>
      </c>
      <c r="DO63" t="s">
        <v>328</v>
      </c>
      <c r="DP63" t="s">
        <v>328</v>
      </c>
      <c r="DQ63" t="s">
        <v>328</v>
      </c>
      <c r="DR63" t="s">
        <v>328</v>
      </c>
      <c r="DS63" t="s">
        <v>328</v>
      </c>
      <c r="DT63" t="s">
        <v>328</v>
      </c>
      <c r="DU63" t="s">
        <v>328</v>
      </c>
      <c r="DV63" t="s">
        <v>328</v>
      </c>
      <c r="DW63" t="s">
        <v>328</v>
      </c>
      <c r="DX63" t="s">
        <v>328</v>
      </c>
      <c r="DY63" t="s">
        <v>328</v>
      </c>
      <c r="DZ63" t="s">
        <v>328</v>
      </c>
      <c r="EA63" t="s">
        <v>328</v>
      </c>
      <c r="EB63" t="s">
        <v>328</v>
      </c>
      <c r="EC63" t="s">
        <v>328</v>
      </c>
      <c r="ED63" t="s">
        <v>328</v>
      </c>
      <c r="EE63" t="s">
        <v>328</v>
      </c>
      <c r="EF63" t="s">
        <v>328</v>
      </c>
      <c r="EG63" t="s">
        <v>328</v>
      </c>
      <c r="EH63" t="s">
        <v>328</v>
      </c>
      <c r="EI63" t="s">
        <v>328</v>
      </c>
      <c r="EJ63" t="s">
        <v>328</v>
      </c>
      <c r="EK63" t="s">
        <v>328</v>
      </c>
      <c r="EL63" t="s">
        <v>328</v>
      </c>
      <c r="EM63" t="s">
        <v>328</v>
      </c>
      <c r="EN63" t="s">
        <v>328</v>
      </c>
      <c r="EO63" t="s">
        <v>328</v>
      </c>
      <c r="EP63" t="s">
        <v>328</v>
      </c>
      <c r="EQ63" t="s">
        <v>328</v>
      </c>
      <c r="ER63" t="s">
        <v>328</v>
      </c>
      <c r="ES63" t="s">
        <v>328</v>
      </c>
      <c r="ET63" t="s">
        <v>328</v>
      </c>
      <c r="EU63" t="s">
        <v>328</v>
      </c>
      <c r="EV63" t="s">
        <v>328</v>
      </c>
      <c r="EW63" t="s">
        <v>328</v>
      </c>
      <c r="EX63" t="s">
        <v>328</v>
      </c>
      <c r="EY63" t="s">
        <v>328</v>
      </c>
      <c r="EZ63" t="s">
        <v>328</v>
      </c>
      <c r="FA63" t="s">
        <v>328</v>
      </c>
      <c r="FB63" t="s">
        <v>328</v>
      </c>
      <c r="FC63" t="s">
        <v>328</v>
      </c>
      <c r="FD63" t="s">
        <v>328</v>
      </c>
      <c r="FE63" t="s">
        <v>328</v>
      </c>
      <c r="FF63" t="s">
        <v>328</v>
      </c>
      <c r="FG63" t="s">
        <v>328</v>
      </c>
      <c r="FH63" t="s">
        <v>328</v>
      </c>
      <c r="FI63" t="s">
        <v>328</v>
      </c>
      <c r="FJ63" t="s">
        <v>328</v>
      </c>
      <c r="FK63" t="s">
        <v>328</v>
      </c>
      <c r="FL63" t="s">
        <v>328</v>
      </c>
      <c r="FM63" t="s">
        <v>328</v>
      </c>
      <c r="FN63" t="s">
        <v>328</v>
      </c>
      <c r="FO63" t="s">
        <v>328</v>
      </c>
      <c r="FP63" t="s">
        <v>328</v>
      </c>
      <c r="FQ63" t="s">
        <v>328</v>
      </c>
      <c r="FR63" t="s">
        <v>328</v>
      </c>
      <c r="FS63" t="s">
        <v>328</v>
      </c>
      <c r="FT63" t="s">
        <v>328</v>
      </c>
      <c r="FU63" t="s">
        <v>328</v>
      </c>
      <c r="FV63" t="s">
        <v>328</v>
      </c>
      <c r="FW63" t="s">
        <v>328</v>
      </c>
      <c r="FX63" t="s">
        <v>328</v>
      </c>
      <c r="FY63" t="s">
        <v>328</v>
      </c>
      <c r="FZ63" t="s">
        <v>328</v>
      </c>
      <c r="GA63" t="s">
        <v>328</v>
      </c>
      <c r="GB63" t="s">
        <v>328</v>
      </c>
      <c r="GC63" t="s">
        <v>328</v>
      </c>
      <c r="GD63" t="s">
        <v>328</v>
      </c>
      <c r="GE63" t="s">
        <v>328</v>
      </c>
      <c r="GF63" t="s">
        <v>328</v>
      </c>
      <c r="GG63" t="s">
        <v>328</v>
      </c>
      <c r="GH63" t="s">
        <v>328</v>
      </c>
      <c r="GI63" t="s">
        <v>328</v>
      </c>
      <c r="GJ63" t="s">
        <v>328</v>
      </c>
      <c r="GK63" t="s">
        <v>328</v>
      </c>
      <c r="GL63" t="s">
        <v>328</v>
      </c>
    </row>
    <row r="64" spans="1:194" hidden="1">
      <c r="A64" t="s">
        <v>393</v>
      </c>
      <c r="B64" t="s">
        <v>394</v>
      </c>
      <c r="C64" t="s">
        <v>402</v>
      </c>
      <c r="D64" t="s">
        <v>309</v>
      </c>
      <c r="E64" t="s">
        <v>403</v>
      </c>
      <c r="F64" t="s">
        <v>404</v>
      </c>
      <c r="G64" t="s">
        <v>312</v>
      </c>
      <c r="H64" t="s">
        <v>405</v>
      </c>
      <c r="I64" t="s">
        <v>406</v>
      </c>
      <c r="J64">
        <v>35</v>
      </c>
      <c r="K64">
        <v>17</v>
      </c>
      <c r="L64" s="212">
        <v>502200</v>
      </c>
      <c r="M64" s="212">
        <v>420000</v>
      </c>
      <c r="N64" s="212">
        <v>82200</v>
      </c>
      <c r="O64">
        <v>-111.3</v>
      </c>
      <c r="P64">
        <v>-111.3</v>
      </c>
      <c r="Q64" s="211">
        <v>-1892.1</v>
      </c>
      <c r="R64">
        <v>-93.158000000000001</v>
      </c>
      <c r="S64" s="211">
        <v>-1583.6880000000001</v>
      </c>
      <c r="T64">
        <v>7.04</v>
      </c>
      <c r="U64">
        <v>6.13</v>
      </c>
      <c r="V64">
        <v>-783.63</v>
      </c>
      <c r="W64" s="211">
        <v>-11598.753000000001</v>
      </c>
      <c r="X64">
        <v>-655.89800000000002</v>
      </c>
      <c r="Y64" s="211">
        <v>-9708.1560000000009</v>
      </c>
      <c r="Z64">
        <v>-552.70699999999999</v>
      </c>
      <c r="AA64">
        <v>-349.995</v>
      </c>
      <c r="AB64">
        <v>-418.09399999999999</v>
      </c>
      <c r="AC64">
        <v>-262.892</v>
      </c>
      <c r="AD64" t="s">
        <v>316</v>
      </c>
      <c r="AE64" t="s">
        <v>316</v>
      </c>
      <c r="AF64">
        <v>-25.15</v>
      </c>
      <c r="AG64">
        <v>6.61</v>
      </c>
      <c r="AH64">
        <v>5.53</v>
      </c>
      <c r="AI64">
        <v>-9.02</v>
      </c>
      <c r="AJ64">
        <v>-7.55</v>
      </c>
      <c r="AK64" t="s">
        <v>316</v>
      </c>
      <c r="AL64" t="s">
        <v>316</v>
      </c>
      <c r="AM64" t="s">
        <v>316</v>
      </c>
      <c r="AN64" t="s">
        <v>316</v>
      </c>
      <c r="AO64" t="s">
        <v>316</v>
      </c>
      <c r="AP64" t="s">
        <v>316</v>
      </c>
      <c r="AQ64" t="s">
        <v>316</v>
      </c>
      <c r="AR64" t="s">
        <v>316</v>
      </c>
      <c r="AS64" t="s">
        <v>316</v>
      </c>
      <c r="AT64" s="211">
        <v>1638</v>
      </c>
      <c r="AU64" s="211">
        <v>1638</v>
      </c>
      <c r="AV64" s="211">
        <v>27846</v>
      </c>
      <c r="AW64" s="211">
        <v>1371.01</v>
      </c>
      <c r="AX64" s="211">
        <v>23307.1</v>
      </c>
      <c r="AY64" t="s">
        <v>316</v>
      </c>
      <c r="AZ64" t="s">
        <v>316</v>
      </c>
      <c r="BA64" t="s">
        <v>316</v>
      </c>
      <c r="BB64" t="s">
        <v>316</v>
      </c>
      <c r="BC64" t="s">
        <v>316</v>
      </c>
      <c r="BD64" t="s">
        <v>316</v>
      </c>
      <c r="BE64" t="s">
        <v>316</v>
      </c>
      <c r="BF64" t="s">
        <v>316</v>
      </c>
      <c r="BG64" t="s">
        <v>316</v>
      </c>
      <c r="BH64" t="s">
        <v>316</v>
      </c>
      <c r="BI64" t="s">
        <v>316</v>
      </c>
      <c r="BJ64" t="s">
        <v>316</v>
      </c>
      <c r="BK64" t="s">
        <v>316</v>
      </c>
      <c r="BL64" t="s">
        <v>316</v>
      </c>
      <c r="BM64" t="s">
        <v>316</v>
      </c>
      <c r="BN64" t="s">
        <v>316</v>
      </c>
      <c r="BO64" t="s">
        <v>316</v>
      </c>
      <c r="BP64" t="s">
        <v>316</v>
      </c>
      <c r="BQ64" t="s">
        <v>316</v>
      </c>
      <c r="BR64" t="s">
        <v>316</v>
      </c>
      <c r="BS64" t="s">
        <v>316</v>
      </c>
      <c r="BT64" t="s">
        <v>316</v>
      </c>
      <c r="BU64" t="s">
        <v>316</v>
      </c>
      <c r="BV64">
        <v>854.37</v>
      </c>
      <c r="BW64" s="211">
        <v>16247.25</v>
      </c>
      <c r="BX64">
        <v>715.11</v>
      </c>
      <c r="BY64" s="211">
        <v>13598.95</v>
      </c>
      <c r="BZ64" t="s">
        <v>316</v>
      </c>
      <c r="CA64" s="212">
        <v>-28760</v>
      </c>
      <c r="CB64" s="212">
        <v>-17213</v>
      </c>
      <c r="CC64" s="212">
        <v>-28502</v>
      </c>
      <c r="CD64" s="212">
        <v>-17731</v>
      </c>
      <c r="CE64" t="s">
        <v>315</v>
      </c>
      <c r="CF64" s="212">
        <v>-92205</v>
      </c>
      <c r="CG64" s="212">
        <v>-4102</v>
      </c>
      <c r="CH64" s="212">
        <v>-1610</v>
      </c>
      <c r="CI64" s="212">
        <v>-4798</v>
      </c>
      <c r="CJ64" s="212">
        <v>-2649</v>
      </c>
      <c r="CK64" t="s">
        <v>315</v>
      </c>
      <c r="CL64" s="212">
        <v>-4326</v>
      </c>
      <c r="CM64" s="212">
        <v>-17486</v>
      </c>
      <c r="CN64" s="212">
        <v>-27657</v>
      </c>
      <c r="CO64" s="212">
        <v>-19498</v>
      </c>
      <c r="CP64" s="212">
        <v>-19628</v>
      </c>
      <c r="CQ64" s="212">
        <v>-13104</v>
      </c>
      <c r="CR64" t="s">
        <v>315</v>
      </c>
      <c r="CS64" s="212">
        <v>-79886</v>
      </c>
      <c r="CT64" s="212">
        <v>-189577</v>
      </c>
      <c r="CU64" s="212">
        <v>3677</v>
      </c>
      <c r="CV64" s="212">
        <v>1303</v>
      </c>
      <c r="CW64" s="212">
        <v>4980</v>
      </c>
      <c r="CX64" t="s">
        <v>315</v>
      </c>
      <c r="CY64" s="212">
        <v>1458</v>
      </c>
      <c r="CZ64" s="212">
        <v>1496</v>
      </c>
      <c r="DA64" s="212">
        <v>2954</v>
      </c>
      <c r="DB64" s="212">
        <v>37</v>
      </c>
      <c r="DC64" s="212">
        <v>159</v>
      </c>
      <c r="DD64" s="212">
        <v>196</v>
      </c>
      <c r="DE64" s="212">
        <v>9184</v>
      </c>
      <c r="DF64" t="s">
        <v>315</v>
      </c>
      <c r="DG64" s="212">
        <v>9184</v>
      </c>
      <c r="DH64" s="212">
        <v>25801</v>
      </c>
      <c r="DI64" s="212">
        <v>43116</v>
      </c>
      <c r="DJ64" s="212">
        <v>-146461</v>
      </c>
      <c r="DK64" t="s">
        <v>315</v>
      </c>
      <c r="DL64" t="s">
        <v>315</v>
      </c>
      <c r="DM64" t="s">
        <v>315</v>
      </c>
      <c r="DN64" t="s">
        <v>315</v>
      </c>
      <c r="DO64" t="s">
        <v>315</v>
      </c>
      <c r="DP64" t="s">
        <v>315</v>
      </c>
      <c r="DQ64" t="s">
        <v>315</v>
      </c>
      <c r="DR64" t="s">
        <v>315</v>
      </c>
      <c r="DS64" t="s">
        <v>315</v>
      </c>
      <c r="DT64" t="s">
        <v>315</v>
      </c>
      <c r="DU64" t="s">
        <v>315</v>
      </c>
      <c r="DV64" t="s">
        <v>315</v>
      </c>
      <c r="DW64" t="s">
        <v>315</v>
      </c>
      <c r="DX64" t="s">
        <v>315</v>
      </c>
      <c r="DY64" t="s">
        <v>315</v>
      </c>
      <c r="DZ64" t="s">
        <v>315</v>
      </c>
      <c r="EA64" t="s">
        <v>315</v>
      </c>
      <c r="EB64" t="s">
        <v>315</v>
      </c>
      <c r="EC64" t="s">
        <v>315</v>
      </c>
      <c r="ED64" t="s">
        <v>315</v>
      </c>
      <c r="EE64" t="s">
        <v>315</v>
      </c>
      <c r="EF64" t="s">
        <v>315</v>
      </c>
      <c r="EG64" s="212">
        <v>523673</v>
      </c>
      <c r="EH64" t="s">
        <v>315</v>
      </c>
      <c r="EI64" s="212">
        <v>523673</v>
      </c>
      <c r="EJ64" s="212">
        <v>1155</v>
      </c>
      <c r="EK64" t="s">
        <v>315</v>
      </c>
      <c r="EL64" s="212">
        <v>248170</v>
      </c>
      <c r="EM64" t="s">
        <v>315</v>
      </c>
      <c r="EN64" s="212">
        <v>248170</v>
      </c>
      <c r="EO64" s="212">
        <v>772999</v>
      </c>
      <c r="EP64" t="s">
        <v>315</v>
      </c>
      <c r="EQ64" t="s">
        <v>315</v>
      </c>
      <c r="ER64" t="s">
        <v>315</v>
      </c>
      <c r="ES64" t="s">
        <v>315</v>
      </c>
      <c r="ET64" t="s">
        <v>315</v>
      </c>
      <c r="EU64" t="s">
        <v>315</v>
      </c>
      <c r="EV64" t="s">
        <v>315</v>
      </c>
      <c r="EW64" t="s">
        <v>315</v>
      </c>
      <c r="EX64" t="s">
        <v>315</v>
      </c>
      <c r="EY64" t="s">
        <v>315</v>
      </c>
      <c r="EZ64" t="s">
        <v>315</v>
      </c>
      <c r="FA64" t="s">
        <v>315</v>
      </c>
      <c r="FB64" t="s">
        <v>315</v>
      </c>
      <c r="FC64" t="s">
        <v>315</v>
      </c>
      <c r="FD64" t="s">
        <v>315</v>
      </c>
      <c r="FE64" s="212">
        <v>772999</v>
      </c>
      <c r="FF64" s="212">
        <v>626537</v>
      </c>
      <c r="FG64" t="s">
        <v>315</v>
      </c>
      <c r="FH64" t="s">
        <v>315</v>
      </c>
      <c r="FI64" s="212">
        <v>268580</v>
      </c>
      <c r="FJ64" t="s">
        <v>315</v>
      </c>
      <c r="FK64" t="s">
        <v>315</v>
      </c>
      <c r="FL64" t="s">
        <v>315</v>
      </c>
      <c r="FM64" s="212">
        <v>268580</v>
      </c>
      <c r="FN64" t="s">
        <v>315</v>
      </c>
      <c r="FO64" s="212">
        <v>268580</v>
      </c>
      <c r="FP64" s="212">
        <v>168285</v>
      </c>
      <c r="FQ64" s="212">
        <v>895117</v>
      </c>
      <c r="FR64">
        <v>0.22</v>
      </c>
      <c r="FS64">
        <v>0.14000000000000001</v>
      </c>
      <c r="FT64">
        <v>104.11</v>
      </c>
      <c r="FU64" s="211">
        <v>1923.21</v>
      </c>
      <c r="FV64">
        <v>-25.38</v>
      </c>
      <c r="FW64" t="s">
        <v>316</v>
      </c>
      <c r="FX64">
        <v>157.44999999999999</v>
      </c>
      <c r="FY64" t="s">
        <v>316</v>
      </c>
      <c r="FZ64" t="s">
        <v>316</v>
      </c>
      <c r="GA64" t="s">
        <v>316</v>
      </c>
      <c r="GB64" t="s">
        <v>316</v>
      </c>
      <c r="GC64">
        <v>132.07</v>
      </c>
      <c r="GD64">
        <v>-14.46</v>
      </c>
      <c r="GE64" t="s">
        <v>316</v>
      </c>
      <c r="GF64">
        <v>157.44999999999999</v>
      </c>
      <c r="GG64" t="s">
        <v>316</v>
      </c>
      <c r="GH64" t="s">
        <v>316</v>
      </c>
      <c r="GI64" t="s">
        <v>316</v>
      </c>
      <c r="GJ64" t="s">
        <v>316</v>
      </c>
      <c r="GK64">
        <v>142.99</v>
      </c>
      <c r="GL64">
        <v>1.78</v>
      </c>
    </row>
    <row r="65" spans="1:194" hidden="1">
      <c r="A65" t="s">
        <v>393</v>
      </c>
      <c r="B65" t="s">
        <v>394</v>
      </c>
      <c r="C65" t="s">
        <v>402</v>
      </c>
      <c r="D65" t="s">
        <v>309</v>
      </c>
      <c r="E65" t="s">
        <v>407</v>
      </c>
      <c r="F65" t="s">
        <v>408</v>
      </c>
      <c r="G65" t="s">
        <v>312</v>
      </c>
      <c r="H65" t="s">
        <v>409</v>
      </c>
      <c r="I65" t="s">
        <v>410</v>
      </c>
      <c r="J65">
        <v>75</v>
      </c>
      <c r="K65">
        <v>17</v>
      </c>
      <c r="L65" s="212">
        <v>1076143</v>
      </c>
      <c r="M65" s="212">
        <v>900000</v>
      </c>
      <c r="N65" s="212">
        <v>176143</v>
      </c>
      <c r="O65">
        <v>-287.10000000000002</v>
      </c>
      <c r="P65">
        <v>-287.10000000000002</v>
      </c>
      <c r="Q65" s="211">
        <v>-4880.7</v>
      </c>
      <c r="R65">
        <v>-240.303</v>
      </c>
      <c r="S65" s="211">
        <v>-4085.1460000000002</v>
      </c>
      <c r="T65">
        <v>7.04</v>
      </c>
      <c r="U65">
        <v>6.13</v>
      </c>
      <c r="V65" s="211">
        <v>-2021.385</v>
      </c>
      <c r="W65" s="211">
        <v>-29919.154999999999</v>
      </c>
      <c r="X65" s="211">
        <v>-1691.8989999999999</v>
      </c>
      <c r="Y65" s="211">
        <v>-25042.331999999999</v>
      </c>
      <c r="Z65" s="211">
        <v>-1425.7159999999999</v>
      </c>
      <c r="AA65">
        <v>-902.81700000000001</v>
      </c>
      <c r="AB65" s="211">
        <v>-1078.479</v>
      </c>
      <c r="AC65">
        <v>-678.13400000000001</v>
      </c>
      <c r="AD65" t="s">
        <v>316</v>
      </c>
      <c r="AE65" t="s">
        <v>316</v>
      </c>
      <c r="AF65">
        <v>-64.88</v>
      </c>
      <c r="AG65">
        <v>24.03</v>
      </c>
      <c r="AH65">
        <v>20.11</v>
      </c>
      <c r="AI65">
        <v>-23.26</v>
      </c>
      <c r="AJ65">
        <v>-19.46</v>
      </c>
      <c r="AK65" t="s">
        <v>316</v>
      </c>
      <c r="AL65" t="s">
        <v>316</v>
      </c>
      <c r="AM65" t="s">
        <v>316</v>
      </c>
      <c r="AN65" t="s">
        <v>316</v>
      </c>
      <c r="AO65" t="s">
        <v>316</v>
      </c>
      <c r="AP65" t="s">
        <v>316</v>
      </c>
      <c r="AQ65" t="s">
        <v>316</v>
      </c>
      <c r="AR65" t="s">
        <v>316</v>
      </c>
      <c r="AS65" t="s">
        <v>316</v>
      </c>
      <c r="AT65" s="211">
        <v>4500</v>
      </c>
      <c r="AU65" s="211">
        <v>4500</v>
      </c>
      <c r="AV65" s="211">
        <v>76500</v>
      </c>
      <c r="AW65" s="211">
        <v>3766.5</v>
      </c>
      <c r="AX65" s="211">
        <v>64030.5</v>
      </c>
      <c r="AY65" t="s">
        <v>316</v>
      </c>
      <c r="AZ65" t="s">
        <v>316</v>
      </c>
      <c r="BA65" t="s">
        <v>316</v>
      </c>
      <c r="BB65" t="s">
        <v>316</v>
      </c>
      <c r="BC65" t="s">
        <v>316</v>
      </c>
      <c r="BD65" t="s">
        <v>316</v>
      </c>
      <c r="BE65" t="s">
        <v>316</v>
      </c>
      <c r="BF65" t="s">
        <v>316</v>
      </c>
      <c r="BG65" t="s">
        <v>316</v>
      </c>
      <c r="BH65" t="s">
        <v>316</v>
      </c>
      <c r="BI65" t="s">
        <v>316</v>
      </c>
      <c r="BJ65" t="s">
        <v>316</v>
      </c>
      <c r="BK65" t="s">
        <v>316</v>
      </c>
      <c r="BL65" t="s">
        <v>316</v>
      </c>
      <c r="BM65" t="s">
        <v>316</v>
      </c>
      <c r="BN65" t="s">
        <v>316</v>
      </c>
      <c r="BO65" t="s">
        <v>316</v>
      </c>
      <c r="BP65" t="s">
        <v>316</v>
      </c>
      <c r="BQ65" t="s">
        <v>316</v>
      </c>
      <c r="BR65" t="s">
        <v>316</v>
      </c>
      <c r="BS65" t="s">
        <v>316</v>
      </c>
      <c r="BT65" t="s">
        <v>316</v>
      </c>
      <c r="BU65" t="s">
        <v>316</v>
      </c>
      <c r="BV65" s="211">
        <v>2478.62</v>
      </c>
      <c r="BW65" s="211">
        <v>46580.85</v>
      </c>
      <c r="BX65" s="211">
        <v>2074.6</v>
      </c>
      <c r="BY65" s="211">
        <v>38988.17</v>
      </c>
      <c r="BZ65" t="s">
        <v>316</v>
      </c>
      <c r="CA65" s="212">
        <v>-74186</v>
      </c>
      <c r="CB65" s="212">
        <v>-44400</v>
      </c>
      <c r="CC65" s="212">
        <v>-73521</v>
      </c>
      <c r="CD65" s="212">
        <v>-45737</v>
      </c>
      <c r="CE65" t="s">
        <v>315</v>
      </c>
      <c r="CF65" s="212">
        <v>-237845</v>
      </c>
      <c r="CG65" s="212">
        <v>-10582</v>
      </c>
      <c r="CH65" s="212">
        <v>-4154</v>
      </c>
      <c r="CI65" s="212">
        <v>-12378</v>
      </c>
      <c r="CJ65" s="212">
        <v>-6834</v>
      </c>
      <c r="CK65" t="s">
        <v>315</v>
      </c>
      <c r="CL65" s="212">
        <v>-11158</v>
      </c>
      <c r="CM65" s="212">
        <v>-45105</v>
      </c>
      <c r="CN65" s="212">
        <v>-71341</v>
      </c>
      <c r="CO65" s="212">
        <v>-50295</v>
      </c>
      <c r="CP65" s="212">
        <v>-50630</v>
      </c>
      <c r="CQ65" s="212">
        <v>-33802</v>
      </c>
      <c r="CR65" t="s">
        <v>315</v>
      </c>
      <c r="CS65" s="212">
        <v>-206067</v>
      </c>
      <c r="CT65" s="212">
        <v>-489016</v>
      </c>
      <c r="CU65" s="212">
        <v>13366</v>
      </c>
      <c r="CV65" s="212">
        <v>4735</v>
      </c>
      <c r="CW65" s="212">
        <v>18101</v>
      </c>
      <c r="CX65" t="s">
        <v>315</v>
      </c>
      <c r="CY65" s="212">
        <v>5298</v>
      </c>
      <c r="CZ65" s="212">
        <v>5439</v>
      </c>
      <c r="DA65" s="212">
        <v>10738</v>
      </c>
      <c r="DB65" s="212">
        <v>134</v>
      </c>
      <c r="DC65" s="212">
        <v>578</v>
      </c>
      <c r="DD65" s="212">
        <v>712</v>
      </c>
      <c r="DE65" s="212">
        <v>33383</v>
      </c>
      <c r="DF65" t="s">
        <v>315</v>
      </c>
      <c r="DG65" s="212">
        <v>33383</v>
      </c>
      <c r="DH65" s="212">
        <v>93782</v>
      </c>
      <c r="DI65" s="212">
        <v>156715</v>
      </c>
      <c r="DJ65" s="212">
        <v>-332301</v>
      </c>
      <c r="DK65" t="s">
        <v>315</v>
      </c>
      <c r="DL65" t="s">
        <v>315</v>
      </c>
      <c r="DM65" t="s">
        <v>315</v>
      </c>
      <c r="DN65" t="s">
        <v>315</v>
      </c>
      <c r="DO65" t="s">
        <v>315</v>
      </c>
      <c r="DP65" t="s">
        <v>315</v>
      </c>
      <c r="DQ65" t="s">
        <v>315</v>
      </c>
      <c r="DR65" t="s">
        <v>315</v>
      </c>
      <c r="DS65" t="s">
        <v>315</v>
      </c>
      <c r="DT65" t="s">
        <v>315</v>
      </c>
      <c r="DU65" t="s">
        <v>315</v>
      </c>
      <c r="DV65" t="s">
        <v>315</v>
      </c>
      <c r="DW65" t="s">
        <v>315</v>
      </c>
      <c r="DX65" t="s">
        <v>315</v>
      </c>
      <c r="DY65" t="s">
        <v>315</v>
      </c>
      <c r="DZ65" t="s">
        <v>315</v>
      </c>
      <c r="EA65" t="s">
        <v>315</v>
      </c>
      <c r="EB65" t="s">
        <v>315</v>
      </c>
      <c r="EC65" t="s">
        <v>315</v>
      </c>
      <c r="ED65" t="s">
        <v>315</v>
      </c>
      <c r="EE65" t="s">
        <v>315</v>
      </c>
      <c r="EF65" t="s">
        <v>315</v>
      </c>
      <c r="EG65" s="212">
        <v>1438661</v>
      </c>
      <c r="EH65" t="s">
        <v>315</v>
      </c>
      <c r="EI65" s="212">
        <v>1438661</v>
      </c>
      <c r="EJ65" s="212">
        <v>3174</v>
      </c>
      <c r="EK65" t="s">
        <v>315</v>
      </c>
      <c r="EL65" s="212">
        <v>681787</v>
      </c>
      <c r="EM65" t="s">
        <v>315</v>
      </c>
      <c r="EN65" s="212">
        <v>681787</v>
      </c>
      <c r="EO65" s="212">
        <v>2123622</v>
      </c>
      <c r="EP65" t="s">
        <v>315</v>
      </c>
      <c r="EQ65" t="s">
        <v>315</v>
      </c>
      <c r="ER65" t="s">
        <v>315</v>
      </c>
      <c r="ES65" t="s">
        <v>315</v>
      </c>
      <c r="ET65" t="s">
        <v>315</v>
      </c>
      <c r="EU65" t="s">
        <v>315</v>
      </c>
      <c r="EV65" t="s">
        <v>315</v>
      </c>
      <c r="EW65" t="s">
        <v>315</v>
      </c>
      <c r="EX65" t="s">
        <v>315</v>
      </c>
      <c r="EY65" t="s">
        <v>315</v>
      </c>
      <c r="EZ65" t="s">
        <v>315</v>
      </c>
      <c r="FA65" t="s">
        <v>315</v>
      </c>
      <c r="FB65" t="s">
        <v>315</v>
      </c>
      <c r="FC65" t="s">
        <v>315</v>
      </c>
      <c r="FD65" t="s">
        <v>315</v>
      </c>
      <c r="FE65" s="212">
        <v>2123622</v>
      </c>
      <c r="FF65" s="212">
        <v>1791321</v>
      </c>
      <c r="FG65" t="s">
        <v>315</v>
      </c>
      <c r="FH65" t="s">
        <v>315</v>
      </c>
      <c r="FI65" s="212">
        <v>751454</v>
      </c>
      <c r="FJ65" t="s">
        <v>315</v>
      </c>
      <c r="FK65" t="s">
        <v>315</v>
      </c>
      <c r="FL65" t="s">
        <v>315</v>
      </c>
      <c r="FM65" s="212">
        <v>751454</v>
      </c>
      <c r="FN65" t="s">
        <v>315</v>
      </c>
      <c r="FO65" s="212">
        <v>751454</v>
      </c>
      <c r="FP65" s="212">
        <v>475720</v>
      </c>
      <c r="FQ65" s="212">
        <v>2542775</v>
      </c>
      <c r="FR65">
        <v>0.22</v>
      </c>
      <c r="FS65">
        <v>0.14000000000000001</v>
      </c>
      <c r="FT65">
        <v>290.20999999999998</v>
      </c>
      <c r="FU65" s="211">
        <v>5328.97</v>
      </c>
      <c r="FV65">
        <v>-65.459999999999994</v>
      </c>
      <c r="FW65" t="s">
        <v>316</v>
      </c>
      <c r="FX65">
        <v>432.56</v>
      </c>
      <c r="FY65" t="s">
        <v>316</v>
      </c>
      <c r="FZ65" t="s">
        <v>316</v>
      </c>
      <c r="GA65" t="s">
        <v>316</v>
      </c>
      <c r="GB65" t="s">
        <v>316</v>
      </c>
      <c r="GC65">
        <v>367.09</v>
      </c>
      <c r="GD65">
        <v>-37.299999999999997</v>
      </c>
      <c r="GE65" t="s">
        <v>316</v>
      </c>
      <c r="GF65">
        <v>432.56</v>
      </c>
      <c r="GG65" t="s">
        <v>316</v>
      </c>
      <c r="GH65" t="s">
        <v>316</v>
      </c>
      <c r="GI65" t="s">
        <v>316</v>
      </c>
      <c r="GJ65" t="s">
        <v>316</v>
      </c>
      <c r="GK65">
        <v>395.25</v>
      </c>
      <c r="GL65">
        <v>2.36</v>
      </c>
    </row>
    <row r="66" spans="1:194" hidden="1">
      <c r="A66" t="s">
        <v>393</v>
      </c>
      <c r="B66" t="s">
        <v>394</v>
      </c>
      <c r="C66" t="s">
        <v>402</v>
      </c>
      <c r="D66" t="s">
        <v>309</v>
      </c>
      <c r="E66" t="s">
        <v>403</v>
      </c>
      <c r="F66" t="s">
        <v>404</v>
      </c>
      <c r="G66" t="s">
        <v>312</v>
      </c>
      <c r="H66" t="s">
        <v>411</v>
      </c>
      <c r="I66" t="s">
        <v>412</v>
      </c>
      <c r="J66">
        <v>5</v>
      </c>
      <c r="K66">
        <v>17</v>
      </c>
      <c r="L66" s="212">
        <v>71743</v>
      </c>
      <c r="M66" s="212">
        <v>60000</v>
      </c>
      <c r="N66" s="212">
        <v>11743</v>
      </c>
      <c r="O66">
        <v>-15.9</v>
      </c>
      <c r="P66">
        <v>-15.9</v>
      </c>
      <c r="Q66">
        <v>-270.3</v>
      </c>
      <c r="R66">
        <v>-13.308</v>
      </c>
      <c r="S66">
        <v>-226.24100000000001</v>
      </c>
      <c r="T66">
        <v>7.04</v>
      </c>
      <c r="U66">
        <v>6.13</v>
      </c>
      <c r="V66">
        <v>-111.947</v>
      </c>
      <c r="W66" s="211">
        <v>-1656.9649999999999</v>
      </c>
      <c r="X66">
        <v>-93.7</v>
      </c>
      <c r="Y66" s="211">
        <v>-1386.8789999999999</v>
      </c>
      <c r="Z66">
        <v>-78.957999999999998</v>
      </c>
      <c r="AA66">
        <v>-49.999000000000002</v>
      </c>
      <c r="AB66">
        <v>-59.728000000000002</v>
      </c>
      <c r="AC66">
        <v>-37.555999999999997</v>
      </c>
      <c r="AD66" t="s">
        <v>316</v>
      </c>
      <c r="AE66" t="s">
        <v>316</v>
      </c>
      <c r="AF66">
        <v>-3.59</v>
      </c>
      <c r="AG66">
        <v>0.73</v>
      </c>
      <c r="AH66">
        <v>0.61</v>
      </c>
      <c r="AI66">
        <v>-1.29</v>
      </c>
      <c r="AJ66">
        <v>-1.08</v>
      </c>
      <c r="AK66" t="s">
        <v>316</v>
      </c>
      <c r="AL66" t="s">
        <v>316</v>
      </c>
      <c r="AM66" t="s">
        <v>316</v>
      </c>
      <c r="AN66" t="s">
        <v>316</v>
      </c>
      <c r="AO66" t="s">
        <v>316</v>
      </c>
      <c r="AP66" t="s">
        <v>316</v>
      </c>
      <c r="AQ66" t="s">
        <v>316</v>
      </c>
      <c r="AR66" t="s">
        <v>316</v>
      </c>
      <c r="AS66" t="s">
        <v>316</v>
      </c>
      <c r="AT66" t="s">
        <v>316</v>
      </c>
      <c r="AU66" t="s">
        <v>316</v>
      </c>
      <c r="AV66" t="s">
        <v>316</v>
      </c>
      <c r="AW66" t="s">
        <v>316</v>
      </c>
      <c r="AX66" t="s">
        <v>316</v>
      </c>
      <c r="AY66">
        <v>234</v>
      </c>
      <c r="AZ66">
        <v>234</v>
      </c>
      <c r="BA66" s="211">
        <v>3978</v>
      </c>
      <c r="BB66">
        <v>195.86</v>
      </c>
      <c r="BC66" s="211">
        <v>3329.59</v>
      </c>
      <c r="BD66" t="s">
        <v>316</v>
      </c>
      <c r="BE66" t="s">
        <v>316</v>
      </c>
      <c r="BF66" t="s">
        <v>316</v>
      </c>
      <c r="BG66" t="s">
        <v>316</v>
      </c>
      <c r="BH66" t="s">
        <v>316</v>
      </c>
      <c r="BI66" t="s">
        <v>316</v>
      </c>
      <c r="BJ66" t="s">
        <v>316</v>
      </c>
      <c r="BK66" t="s">
        <v>316</v>
      </c>
      <c r="BL66" t="s">
        <v>316</v>
      </c>
      <c r="BM66" t="s">
        <v>316</v>
      </c>
      <c r="BN66" t="s">
        <v>316</v>
      </c>
      <c r="BO66" t="s">
        <v>316</v>
      </c>
      <c r="BP66" t="s">
        <v>316</v>
      </c>
      <c r="BQ66" t="s">
        <v>316</v>
      </c>
      <c r="BR66" t="s">
        <v>316</v>
      </c>
      <c r="BS66" t="s">
        <v>316</v>
      </c>
      <c r="BT66" t="s">
        <v>316</v>
      </c>
      <c r="BU66" t="s">
        <v>316</v>
      </c>
      <c r="BV66">
        <v>122.05</v>
      </c>
      <c r="BW66" s="211">
        <v>2321.04</v>
      </c>
      <c r="BX66">
        <v>102.16</v>
      </c>
      <c r="BY66" s="211">
        <v>1942.71</v>
      </c>
      <c r="BZ66" t="s">
        <v>316</v>
      </c>
      <c r="CA66" s="212">
        <v>-4109</v>
      </c>
      <c r="CB66" s="212">
        <v>-2459</v>
      </c>
      <c r="CC66" s="212">
        <v>-4072</v>
      </c>
      <c r="CD66" s="212">
        <v>-2533</v>
      </c>
      <c r="CE66" t="s">
        <v>315</v>
      </c>
      <c r="CF66" s="212">
        <v>-13172</v>
      </c>
      <c r="CG66" s="212">
        <v>-586</v>
      </c>
      <c r="CH66" s="212">
        <v>-230</v>
      </c>
      <c r="CI66" s="212">
        <v>-685</v>
      </c>
      <c r="CJ66" s="212">
        <v>-378</v>
      </c>
      <c r="CK66" t="s">
        <v>315</v>
      </c>
      <c r="CL66" s="212">
        <v>-618</v>
      </c>
      <c r="CM66" s="212">
        <v>-2498</v>
      </c>
      <c r="CN66" s="212">
        <v>-3951</v>
      </c>
      <c r="CO66" s="212">
        <v>-2785</v>
      </c>
      <c r="CP66" s="212">
        <v>-2804</v>
      </c>
      <c r="CQ66" s="212">
        <v>-1872</v>
      </c>
      <c r="CR66" t="s">
        <v>315</v>
      </c>
      <c r="CS66" s="212">
        <v>-11412</v>
      </c>
      <c r="CT66" s="212">
        <v>-27082</v>
      </c>
      <c r="CU66" s="212">
        <v>406</v>
      </c>
      <c r="CV66" s="212">
        <v>144</v>
      </c>
      <c r="CW66" s="212">
        <v>550</v>
      </c>
      <c r="CX66" t="s">
        <v>315</v>
      </c>
      <c r="CY66" s="212">
        <v>161</v>
      </c>
      <c r="CZ66" s="212">
        <v>165</v>
      </c>
      <c r="DA66" s="212">
        <v>326</v>
      </c>
      <c r="DB66" s="212">
        <v>4</v>
      </c>
      <c r="DC66" s="212">
        <v>18</v>
      </c>
      <c r="DD66" s="212">
        <v>22</v>
      </c>
      <c r="DE66" s="212">
        <v>1014</v>
      </c>
      <c r="DF66" t="s">
        <v>315</v>
      </c>
      <c r="DG66" s="212">
        <v>1014</v>
      </c>
      <c r="DH66" s="212">
        <v>2848</v>
      </c>
      <c r="DI66" s="212">
        <v>4760</v>
      </c>
      <c r="DJ66" s="212">
        <v>-22323</v>
      </c>
      <c r="DK66" t="s">
        <v>315</v>
      </c>
      <c r="DL66" t="s">
        <v>315</v>
      </c>
      <c r="DM66" t="s">
        <v>315</v>
      </c>
      <c r="DN66" t="s">
        <v>315</v>
      </c>
      <c r="DO66" t="s">
        <v>315</v>
      </c>
      <c r="DP66" t="s">
        <v>315</v>
      </c>
      <c r="DQ66" t="s">
        <v>315</v>
      </c>
      <c r="DR66" t="s">
        <v>315</v>
      </c>
      <c r="DS66" t="s">
        <v>315</v>
      </c>
      <c r="DT66" t="s">
        <v>315</v>
      </c>
      <c r="DU66" t="s">
        <v>315</v>
      </c>
      <c r="DV66" t="s">
        <v>315</v>
      </c>
      <c r="DW66" t="s">
        <v>315</v>
      </c>
      <c r="DX66" t="s">
        <v>315</v>
      </c>
      <c r="DY66" t="s">
        <v>315</v>
      </c>
      <c r="DZ66" t="s">
        <v>315</v>
      </c>
      <c r="EA66" t="s">
        <v>315</v>
      </c>
      <c r="EB66" t="s">
        <v>315</v>
      </c>
      <c r="EC66" t="s">
        <v>315</v>
      </c>
      <c r="ED66" t="s">
        <v>315</v>
      </c>
      <c r="EE66" t="s">
        <v>315</v>
      </c>
      <c r="EF66" t="s">
        <v>315</v>
      </c>
      <c r="EG66" t="s">
        <v>315</v>
      </c>
      <c r="EH66" t="s">
        <v>315</v>
      </c>
      <c r="EI66" t="s">
        <v>315</v>
      </c>
      <c r="EJ66" t="s">
        <v>315</v>
      </c>
      <c r="EK66" t="s">
        <v>315</v>
      </c>
      <c r="EL66" t="s">
        <v>315</v>
      </c>
      <c r="EM66" t="s">
        <v>315</v>
      </c>
      <c r="EN66" t="s">
        <v>315</v>
      </c>
      <c r="EO66" t="s">
        <v>315</v>
      </c>
      <c r="EP66" s="212">
        <v>132158</v>
      </c>
      <c r="EQ66" s="212">
        <v>30516</v>
      </c>
      <c r="ER66" s="212">
        <v>162674</v>
      </c>
      <c r="ES66" t="s">
        <v>315</v>
      </c>
      <c r="ET66" t="s">
        <v>315</v>
      </c>
      <c r="EU66" t="s">
        <v>315</v>
      </c>
      <c r="EV66" t="s">
        <v>315</v>
      </c>
      <c r="EW66" t="s">
        <v>315</v>
      </c>
      <c r="EX66" t="s">
        <v>315</v>
      </c>
      <c r="EY66" t="s">
        <v>315</v>
      </c>
      <c r="EZ66" t="s">
        <v>315</v>
      </c>
      <c r="FA66" t="s">
        <v>315</v>
      </c>
      <c r="FB66" t="s">
        <v>315</v>
      </c>
      <c r="FC66" t="s">
        <v>315</v>
      </c>
      <c r="FD66" t="s">
        <v>315</v>
      </c>
      <c r="FE66" s="212">
        <v>162674</v>
      </c>
      <c r="FF66" s="212">
        <v>140351</v>
      </c>
      <c r="FG66" t="s">
        <v>315</v>
      </c>
      <c r="FH66" t="s">
        <v>315</v>
      </c>
      <c r="FI66" s="212">
        <v>38369</v>
      </c>
      <c r="FJ66" t="s">
        <v>315</v>
      </c>
      <c r="FK66" t="s">
        <v>315</v>
      </c>
      <c r="FL66" t="s">
        <v>315</v>
      </c>
      <c r="FM66" s="212">
        <v>38369</v>
      </c>
      <c r="FN66" t="s">
        <v>315</v>
      </c>
      <c r="FO66" s="212">
        <v>38369</v>
      </c>
      <c r="FP66" s="212">
        <v>19104</v>
      </c>
      <c r="FQ66" s="212">
        <v>178720</v>
      </c>
      <c r="FR66">
        <v>0.22</v>
      </c>
      <c r="FS66">
        <v>0.14000000000000001</v>
      </c>
      <c r="FT66">
        <v>11.19</v>
      </c>
      <c r="FU66">
        <v>212.21</v>
      </c>
      <c r="FV66">
        <v>-3.63</v>
      </c>
      <c r="FW66" t="s">
        <v>316</v>
      </c>
      <c r="FX66" t="s">
        <v>316</v>
      </c>
      <c r="FY66">
        <v>18.010000000000002</v>
      </c>
      <c r="FZ66" t="s">
        <v>316</v>
      </c>
      <c r="GA66" t="s">
        <v>316</v>
      </c>
      <c r="GB66" t="s">
        <v>316</v>
      </c>
      <c r="GC66">
        <v>14.38</v>
      </c>
      <c r="GD66">
        <v>-2.0699999999999998</v>
      </c>
      <c r="GE66" t="s">
        <v>316</v>
      </c>
      <c r="GF66" t="s">
        <v>316</v>
      </c>
      <c r="GG66">
        <v>18.010000000000002</v>
      </c>
      <c r="GH66" t="s">
        <v>316</v>
      </c>
      <c r="GI66" t="s">
        <v>316</v>
      </c>
      <c r="GJ66" t="s">
        <v>316</v>
      </c>
      <c r="GK66">
        <v>15.94</v>
      </c>
      <c r="GL66">
        <v>2.4900000000000002</v>
      </c>
    </row>
    <row r="67" spans="1:194" hidden="1">
      <c r="A67" t="s">
        <v>393</v>
      </c>
      <c r="B67" t="s">
        <v>394</v>
      </c>
      <c r="C67" t="s">
        <v>402</v>
      </c>
      <c r="D67" t="s">
        <v>309</v>
      </c>
      <c r="E67" t="s">
        <v>407</v>
      </c>
      <c r="F67" t="s">
        <v>408</v>
      </c>
      <c r="G67" t="s">
        <v>312</v>
      </c>
      <c r="H67" t="s">
        <v>413</v>
      </c>
      <c r="I67" t="s">
        <v>414</v>
      </c>
      <c r="J67">
        <v>5</v>
      </c>
      <c r="K67">
        <v>17</v>
      </c>
      <c r="L67" s="212">
        <v>71743</v>
      </c>
      <c r="M67" s="212">
        <v>60000</v>
      </c>
      <c r="N67" s="212">
        <v>11743</v>
      </c>
      <c r="O67">
        <v>-19.14</v>
      </c>
      <c r="P67">
        <v>-19.14</v>
      </c>
      <c r="Q67">
        <v>-325.38</v>
      </c>
      <c r="R67">
        <v>-16.02</v>
      </c>
      <c r="S67">
        <v>-272.34300000000002</v>
      </c>
      <c r="T67">
        <v>7.04</v>
      </c>
      <c r="U67">
        <v>6.13</v>
      </c>
      <c r="V67">
        <v>-134.75899999999999</v>
      </c>
      <c r="W67" s="211">
        <v>-1994.61</v>
      </c>
      <c r="X67">
        <v>-112.79300000000001</v>
      </c>
      <c r="Y67" s="211">
        <v>-1669.489</v>
      </c>
      <c r="Z67">
        <v>-95.048000000000002</v>
      </c>
      <c r="AA67">
        <v>-60.188000000000002</v>
      </c>
      <c r="AB67">
        <v>-71.899000000000001</v>
      </c>
      <c r="AC67">
        <v>-45.209000000000003</v>
      </c>
      <c r="AD67" t="s">
        <v>316</v>
      </c>
      <c r="AE67" t="s">
        <v>316</v>
      </c>
      <c r="AF67">
        <v>-4.33</v>
      </c>
      <c r="AG67">
        <v>1.4</v>
      </c>
      <c r="AH67">
        <v>1.17</v>
      </c>
      <c r="AI67">
        <v>-1.55</v>
      </c>
      <c r="AJ67">
        <v>-1.3</v>
      </c>
      <c r="AK67" t="s">
        <v>316</v>
      </c>
      <c r="AL67" t="s">
        <v>316</v>
      </c>
      <c r="AM67" t="s">
        <v>316</v>
      </c>
      <c r="AN67" t="s">
        <v>316</v>
      </c>
      <c r="AO67" t="s">
        <v>316</v>
      </c>
      <c r="AP67" t="s">
        <v>316</v>
      </c>
      <c r="AQ67" t="s">
        <v>316</v>
      </c>
      <c r="AR67" t="s">
        <v>316</v>
      </c>
      <c r="AS67" t="s">
        <v>316</v>
      </c>
      <c r="AT67" t="s">
        <v>316</v>
      </c>
      <c r="AU67" t="s">
        <v>316</v>
      </c>
      <c r="AV67" t="s">
        <v>316</v>
      </c>
      <c r="AW67" t="s">
        <v>316</v>
      </c>
      <c r="AX67" t="s">
        <v>316</v>
      </c>
      <c r="AY67">
        <v>300</v>
      </c>
      <c r="AZ67">
        <v>300</v>
      </c>
      <c r="BA67" s="211">
        <v>5100</v>
      </c>
      <c r="BB67">
        <v>251.1</v>
      </c>
      <c r="BC67" s="211">
        <v>4268.7</v>
      </c>
      <c r="BD67" t="s">
        <v>316</v>
      </c>
      <c r="BE67" t="s">
        <v>316</v>
      </c>
      <c r="BF67" t="s">
        <v>316</v>
      </c>
      <c r="BG67" t="s">
        <v>316</v>
      </c>
      <c r="BH67" t="s">
        <v>316</v>
      </c>
      <c r="BI67" t="s">
        <v>316</v>
      </c>
      <c r="BJ67" t="s">
        <v>316</v>
      </c>
      <c r="BK67" t="s">
        <v>316</v>
      </c>
      <c r="BL67" t="s">
        <v>316</v>
      </c>
      <c r="BM67" t="s">
        <v>316</v>
      </c>
      <c r="BN67" t="s">
        <v>316</v>
      </c>
      <c r="BO67" t="s">
        <v>316</v>
      </c>
      <c r="BP67" t="s">
        <v>316</v>
      </c>
      <c r="BQ67" t="s">
        <v>316</v>
      </c>
      <c r="BR67" t="s">
        <v>316</v>
      </c>
      <c r="BS67" t="s">
        <v>316</v>
      </c>
      <c r="BT67" t="s">
        <v>316</v>
      </c>
      <c r="BU67" t="s">
        <v>316</v>
      </c>
      <c r="BV67">
        <v>165.24</v>
      </c>
      <c r="BW67" s="211">
        <v>3105.39</v>
      </c>
      <c r="BX67">
        <v>138.31</v>
      </c>
      <c r="BY67" s="211">
        <v>2599.21</v>
      </c>
      <c r="BZ67" t="s">
        <v>316</v>
      </c>
      <c r="CA67" s="212">
        <v>-4946</v>
      </c>
      <c r="CB67" s="212">
        <v>-2960</v>
      </c>
      <c r="CC67" s="212">
        <v>-4901</v>
      </c>
      <c r="CD67" s="212">
        <v>-3049</v>
      </c>
      <c r="CE67" t="s">
        <v>315</v>
      </c>
      <c r="CF67" s="212">
        <v>-15856</v>
      </c>
      <c r="CG67" s="212">
        <v>-705</v>
      </c>
      <c r="CH67" s="212">
        <v>-277</v>
      </c>
      <c r="CI67" s="212">
        <v>-825</v>
      </c>
      <c r="CJ67" s="212">
        <v>-456</v>
      </c>
      <c r="CK67" t="s">
        <v>315</v>
      </c>
      <c r="CL67" s="212">
        <v>-744</v>
      </c>
      <c r="CM67" s="212">
        <v>-3007</v>
      </c>
      <c r="CN67" s="212">
        <v>-4756</v>
      </c>
      <c r="CO67" s="212">
        <v>-3353</v>
      </c>
      <c r="CP67" s="212">
        <v>-3375</v>
      </c>
      <c r="CQ67" s="212">
        <v>-2253</v>
      </c>
      <c r="CR67" t="s">
        <v>315</v>
      </c>
      <c r="CS67" s="212">
        <v>-13738</v>
      </c>
      <c r="CT67" s="212">
        <v>-32601</v>
      </c>
      <c r="CU67" s="212">
        <v>776</v>
      </c>
      <c r="CV67" s="212">
        <v>275</v>
      </c>
      <c r="CW67" s="212">
        <v>1051</v>
      </c>
      <c r="CX67" t="s">
        <v>315</v>
      </c>
      <c r="CY67" s="212">
        <v>308</v>
      </c>
      <c r="CZ67" s="212">
        <v>316</v>
      </c>
      <c r="DA67" s="212">
        <v>623</v>
      </c>
      <c r="DB67" s="212">
        <v>8</v>
      </c>
      <c r="DC67" s="212">
        <v>34</v>
      </c>
      <c r="DD67" s="212">
        <v>41</v>
      </c>
      <c r="DE67" s="212">
        <v>1938</v>
      </c>
      <c r="DF67" t="s">
        <v>315</v>
      </c>
      <c r="DG67" s="212">
        <v>1938</v>
      </c>
      <c r="DH67" s="212">
        <v>5445</v>
      </c>
      <c r="DI67" s="212">
        <v>9100</v>
      </c>
      <c r="DJ67" s="212">
        <v>-23501</v>
      </c>
      <c r="DK67" t="s">
        <v>315</v>
      </c>
      <c r="DL67" t="s">
        <v>315</v>
      </c>
      <c r="DM67" t="s">
        <v>315</v>
      </c>
      <c r="DN67" t="s">
        <v>315</v>
      </c>
      <c r="DO67" t="s">
        <v>315</v>
      </c>
      <c r="DP67" t="s">
        <v>315</v>
      </c>
      <c r="DQ67" t="s">
        <v>315</v>
      </c>
      <c r="DR67" t="s">
        <v>315</v>
      </c>
      <c r="DS67" t="s">
        <v>315</v>
      </c>
      <c r="DT67" t="s">
        <v>315</v>
      </c>
      <c r="DU67" t="s">
        <v>315</v>
      </c>
      <c r="DV67" t="s">
        <v>315</v>
      </c>
      <c r="DW67" t="s">
        <v>315</v>
      </c>
      <c r="DX67" t="s">
        <v>315</v>
      </c>
      <c r="DY67" t="s">
        <v>315</v>
      </c>
      <c r="DZ67" t="s">
        <v>315</v>
      </c>
      <c r="EA67" t="s">
        <v>315</v>
      </c>
      <c r="EB67" t="s">
        <v>315</v>
      </c>
      <c r="EC67" t="s">
        <v>315</v>
      </c>
      <c r="ED67" t="s">
        <v>315</v>
      </c>
      <c r="EE67" t="s">
        <v>315</v>
      </c>
      <c r="EF67" t="s">
        <v>315</v>
      </c>
      <c r="EG67" t="s">
        <v>315</v>
      </c>
      <c r="EH67" t="s">
        <v>315</v>
      </c>
      <c r="EI67" t="s">
        <v>315</v>
      </c>
      <c r="EJ67" t="s">
        <v>315</v>
      </c>
      <c r="EK67" t="s">
        <v>315</v>
      </c>
      <c r="EL67" t="s">
        <v>315</v>
      </c>
      <c r="EM67" t="s">
        <v>315</v>
      </c>
      <c r="EN67" t="s">
        <v>315</v>
      </c>
      <c r="EO67" t="s">
        <v>315</v>
      </c>
      <c r="EP67" s="212">
        <v>169433</v>
      </c>
      <c r="EQ67" s="212">
        <v>39123</v>
      </c>
      <c r="ER67" s="212">
        <v>208556</v>
      </c>
      <c r="ES67" t="s">
        <v>315</v>
      </c>
      <c r="ET67" t="s">
        <v>315</v>
      </c>
      <c r="EU67" t="s">
        <v>315</v>
      </c>
      <c r="EV67" t="s">
        <v>315</v>
      </c>
      <c r="EW67" t="s">
        <v>315</v>
      </c>
      <c r="EX67" t="s">
        <v>315</v>
      </c>
      <c r="EY67" t="s">
        <v>315</v>
      </c>
      <c r="EZ67" t="s">
        <v>315</v>
      </c>
      <c r="FA67" t="s">
        <v>315</v>
      </c>
      <c r="FB67" t="s">
        <v>315</v>
      </c>
      <c r="FC67" t="s">
        <v>315</v>
      </c>
      <c r="FD67" t="s">
        <v>315</v>
      </c>
      <c r="FE67" s="212">
        <v>208556</v>
      </c>
      <c r="FF67" s="212">
        <v>185055</v>
      </c>
      <c r="FG67" t="s">
        <v>315</v>
      </c>
      <c r="FH67" t="s">
        <v>315</v>
      </c>
      <c r="FI67" s="212">
        <v>50097</v>
      </c>
      <c r="FJ67" t="s">
        <v>315</v>
      </c>
      <c r="FK67" t="s">
        <v>315</v>
      </c>
      <c r="FL67" t="s">
        <v>315</v>
      </c>
      <c r="FM67" s="212">
        <v>50097</v>
      </c>
      <c r="FN67" t="s">
        <v>315</v>
      </c>
      <c r="FO67" s="212">
        <v>50097</v>
      </c>
      <c r="FP67" s="212">
        <v>25385</v>
      </c>
      <c r="FQ67" s="212">
        <v>235152</v>
      </c>
      <c r="FR67">
        <v>0.22</v>
      </c>
      <c r="FS67">
        <v>0.14000000000000001</v>
      </c>
      <c r="FT67">
        <v>14.63</v>
      </c>
      <c r="FU67">
        <v>275.08999999999997</v>
      </c>
      <c r="FV67">
        <v>-4.3600000000000003</v>
      </c>
      <c r="FW67" t="s">
        <v>316</v>
      </c>
      <c r="FX67" t="s">
        <v>316</v>
      </c>
      <c r="FY67">
        <v>23.08</v>
      </c>
      <c r="FZ67" t="s">
        <v>316</v>
      </c>
      <c r="GA67" t="s">
        <v>316</v>
      </c>
      <c r="GB67" t="s">
        <v>316</v>
      </c>
      <c r="GC67">
        <v>18.72</v>
      </c>
      <c r="GD67">
        <v>-2.4900000000000002</v>
      </c>
      <c r="GE67" t="s">
        <v>316</v>
      </c>
      <c r="GF67" t="s">
        <v>316</v>
      </c>
      <c r="GG67">
        <v>23.08</v>
      </c>
      <c r="GH67" t="s">
        <v>316</v>
      </c>
      <c r="GI67" t="s">
        <v>316</v>
      </c>
      <c r="GJ67" t="s">
        <v>316</v>
      </c>
      <c r="GK67">
        <v>20.6</v>
      </c>
      <c r="GL67">
        <v>3.28</v>
      </c>
    </row>
    <row r="68" spans="1:194" hidden="1">
      <c r="A68" t="s">
        <v>393</v>
      </c>
      <c r="B68" t="s">
        <v>394</v>
      </c>
      <c r="C68" t="s">
        <v>402</v>
      </c>
      <c r="D68" t="s">
        <v>309</v>
      </c>
      <c r="E68" t="s">
        <v>415</v>
      </c>
      <c r="F68" t="s">
        <v>416</v>
      </c>
      <c r="G68" t="s">
        <v>312</v>
      </c>
      <c r="H68" t="s">
        <v>417</v>
      </c>
      <c r="I68" t="s">
        <v>418</v>
      </c>
      <c r="J68">
        <v>5</v>
      </c>
      <c r="K68">
        <v>17</v>
      </c>
      <c r="L68" s="212">
        <v>89679</v>
      </c>
      <c r="M68" s="212">
        <v>75000</v>
      </c>
      <c r="N68" s="212">
        <v>14679</v>
      </c>
      <c r="O68">
        <v>-44.875</v>
      </c>
      <c r="P68">
        <v>-44.875</v>
      </c>
      <c r="Q68">
        <v>-762.875</v>
      </c>
      <c r="R68">
        <v>-37.56</v>
      </c>
      <c r="S68">
        <v>-638.52599999999995</v>
      </c>
      <c r="T68">
        <v>7.04</v>
      </c>
      <c r="U68">
        <v>6.13</v>
      </c>
      <c r="V68">
        <v>-315.95100000000002</v>
      </c>
      <c r="W68" s="211">
        <v>-4676.4960000000001</v>
      </c>
      <c r="X68">
        <v>-264.45100000000002</v>
      </c>
      <c r="Y68" s="211">
        <v>-3914.2269999999999</v>
      </c>
      <c r="Z68">
        <v>-222.846</v>
      </c>
      <c r="AA68">
        <v>-141.114</v>
      </c>
      <c r="AB68">
        <v>-168.571</v>
      </c>
      <c r="AC68">
        <v>-105.995</v>
      </c>
      <c r="AD68" t="s">
        <v>316</v>
      </c>
      <c r="AE68" t="s">
        <v>316</v>
      </c>
      <c r="AF68">
        <v>-10.14</v>
      </c>
      <c r="AG68">
        <v>2.67</v>
      </c>
      <c r="AH68">
        <v>2.23</v>
      </c>
      <c r="AI68">
        <v>-3.63</v>
      </c>
      <c r="AJ68">
        <v>-3.04</v>
      </c>
      <c r="AK68" t="s">
        <v>316</v>
      </c>
      <c r="AL68" t="s">
        <v>316</v>
      </c>
      <c r="AM68" t="s">
        <v>316</v>
      </c>
      <c r="AN68" t="s">
        <v>316</v>
      </c>
      <c r="AO68" t="s">
        <v>316</v>
      </c>
      <c r="AP68" t="s">
        <v>316</v>
      </c>
      <c r="AQ68" t="s">
        <v>316</v>
      </c>
      <c r="AR68" t="s">
        <v>316</v>
      </c>
      <c r="AS68" t="s">
        <v>316</v>
      </c>
      <c r="AT68">
        <v>447.5</v>
      </c>
      <c r="AU68">
        <v>447.5</v>
      </c>
      <c r="AV68" s="211">
        <v>7607.5</v>
      </c>
      <c r="AW68">
        <v>374.56</v>
      </c>
      <c r="AX68" s="211">
        <v>6367.48</v>
      </c>
      <c r="AY68" t="s">
        <v>316</v>
      </c>
      <c r="AZ68" t="s">
        <v>316</v>
      </c>
      <c r="BA68" t="s">
        <v>316</v>
      </c>
      <c r="BB68" t="s">
        <v>316</v>
      </c>
      <c r="BC68" t="s">
        <v>316</v>
      </c>
      <c r="BD68" t="s">
        <v>316</v>
      </c>
      <c r="BE68" t="s">
        <v>316</v>
      </c>
      <c r="BF68" t="s">
        <v>316</v>
      </c>
      <c r="BG68" t="s">
        <v>316</v>
      </c>
      <c r="BH68" t="s">
        <v>316</v>
      </c>
      <c r="BI68" t="s">
        <v>316</v>
      </c>
      <c r="BJ68" t="s">
        <v>316</v>
      </c>
      <c r="BK68" t="s">
        <v>316</v>
      </c>
      <c r="BL68" t="s">
        <v>316</v>
      </c>
      <c r="BM68" t="s">
        <v>316</v>
      </c>
      <c r="BN68" t="s">
        <v>316</v>
      </c>
      <c r="BO68" t="s">
        <v>316</v>
      </c>
      <c r="BP68" t="s">
        <v>316</v>
      </c>
      <c r="BQ68" t="s">
        <v>316</v>
      </c>
      <c r="BR68" t="s">
        <v>316</v>
      </c>
      <c r="BS68" t="s">
        <v>316</v>
      </c>
      <c r="BT68" t="s">
        <v>316</v>
      </c>
      <c r="BU68" t="s">
        <v>316</v>
      </c>
      <c r="BV68">
        <v>131.55000000000001</v>
      </c>
      <c r="BW68" s="211">
        <v>2931</v>
      </c>
      <c r="BX68">
        <v>110.11</v>
      </c>
      <c r="BY68" s="211">
        <v>2453.25</v>
      </c>
      <c r="BZ68" t="s">
        <v>316</v>
      </c>
      <c r="CA68" s="212">
        <v>-11596</v>
      </c>
      <c r="CB68" s="212">
        <v>-6940</v>
      </c>
      <c r="CC68" s="212">
        <v>-11492</v>
      </c>
      <c r="CD68" s="212">
        <v>-7149</v>
      </c>
      <c r="CE68" t="s">
        <v>315</v>
      </c>
      <c r="CF68" s="212">
        <v>-37176</v>
      </c>
      <c r="CG68" s="212">
        <v>-1654</v>
      </c>
      <c r="CH68" s="212">
        <v>-649</v>
      </c>
      <c r="CI68" s="212">
        <v>-1935</v>
      </c>
      <c r="CJ68" s="212">
        <v>-1068</v>
      </c>
      <c r="CK68" t="s">
        <v>315</v>
      </c>
      <c r="CL68" s="212">
        <v>-1744</v>
      </c>
      <c r="CM68" s="212">
        <v>-7050</v>
      </c>
      <c r="CN68" s="212">
        <v>-11151</v>
      </c>
      <c r="CO68" s="212">
        <v>-7861</v>
      </c>
      <c r="CP68" s="212">
        <v>-7914</v>
      </c>
      <c r="CQ68" s="212">
        <v>-5283</v>
      </c>
      <c r="CR68" t="s">
        <v>315</v>
      </c>
      <c r="CS68" s="212">
        <v>-32209</v>
      </c>
      <c r="CT68" s="212">
        <v>-76435</v>
      </c>
      <c r="CU68" s="212">
        <v>1483</v>
      </c>
      <c r="CV68" s="212">
        <v>525</v>
      </c>
      <c r="CW68" s="212">
        <v>2008</v>
      </c>
      <c r="CX68" t="s">
        <v>315</v>
      </c>
      <c r="CY68" s="212">
        <v>588</v>
      </c>
      <c r="CZ68" s="212">
        <v>603</v>
      </c>
      <c r="DA68" s="212">
        <v>1191</v>
      </c>
      <c r="DB68" s="212">
        <v>15</v>
      </c>
      <c r="DC68" s="212">
        <v>64</v>
      </c>
      <c r="DD68" s="212">
        <v>79</v>
      </c>
      <c r="DE68" s="212">
        <v>3703</v>
      </c>
      <c r="DF68" t="s">
        <v>315</v>
      </c>
      <c r="DG68" s="212">
        <v>3703</v>
      </c>
      <c r="DH68" s="212">
        <v>10403</v>
      </c>
      <c r="DI68" s="212">
        <v>17384</v>
      </c>
      <c r="DJ68" s="212">
        <v>-59052</v>
      </c>
      <c r="DK68" t="s">
        <v>315</v>
      </c>
      <c r="DL68" t="s">
        <v>315</v>
      </c>
      <c r="DM68" t="s">
        <v>315</v>
      </c>
      <c r="DN68" t="s">
        <v>315</v>
      </c>
      <c r="DO68" t="s">
        <v>315</v>
      </c>
      <c r="DP68" t="s">
        <v>315</v>
      </c>
      <c r="DQ68" t="s">
        <v>315</v>
      </c>
      <c r="DR68" t="s">
        <v>315</v>
      </c>
      <c r="DS68" t="s">
        <v>315</v>
      </c>
      <c r="DT68" t="s">
        <v>315</v>
      </c>
      <c r="DU68" t="s">
        <v>315</v>
      </c>
      <c r="DV68" t="s">
        <v>315</v>
      </c>
      <c r="DW68" t="s">
        <v>315</v>
      </c>
      <c r="DX68" t="s">
        <v>315</v>
      </c>
      <c r="DY68" t="s">
        <v>315</v>
      </c>
      <c r="DZ68" t="s">
        <v>315</v>
      </c>
      <c r="EA68" t="s">
        <v>315</v>
      </c>
      <c r="EB68" t="s">
        <v>315</v>
      </c>
      <c r="EC68" t="s">
        <v>315</v>
      </c>
      <c r="ED68" t="s">
        <v>315</v>
      </c>
      <c r="EE68" t="s">
        <v>315</v>
      </c>
      <c r="EF68" t="s">
        <v>315</v>
      </c>
      <c r="EG68" s="212">
        <v>143067</v>
      </c>
      <c r="EH68" t="s">
        <v>315</v>
      </c>
      <c r="EI68" s="212">
        <v>143067</v>
      </c>
      <c r="EJ68" s="212">
        <v>316</v>
      </c>
      <c r="EK68" t="s">
        <v>315</v>
      </c>
      <c r="EL68" s="212">
        <v>67800</v>
      </c>
      <c r="EM68" t="s">
        <v>315</v>
      </c>
      <c r="EN68" s="212">
        <v>67800</v>
      </c>
      <c r="EO68" s="212">
        <v>211182</v>
      </c>
      <c r="EP68" t="s">
        <v>315</v>
      </c>
      <c r="EQ68" t="s">
        <v>315</v>
      </c>
      <c r="ER68" t="s">
        <v>315</v>
      </c>
      <c r="ES68" t="s">
        <v>315</v>
      </c>
      <c r="ET68" t="s">
        <v>315</v>
      </c>
      <c r="EU68" t="s">
        <v>315</v>
      </c>
      <c r="EV68" t="s">
        <v>315</v>
      </c>
      <c r="EW68" t="s">
        <v>315</v>
      </c>
      <c r="EX68" t="s">
        <v>315</v>
      </c>
      <c r="EY68" t="s">
        <v>315</v>
      </c>
      <c r="EZ68" t="s">
        <v>315</v>
      </c>
      <c r="FA68" t="s">
        <v>315</v>
      </c>
      <c r="FB68" t="s">
        <v>315</v>
      </c>
      <c r="FC68" t="s">
        <v>315</v>
      </c>
      <c r="FD68" t="s">
        <v>315</v>
      </c>
      <c r="FE68" s="212">
        <v>211182</v>
      </c>
      <c r="FF68" s="212">
        <v>152131</v>
      </c>
      <c r="FG68" t="s">
        <v>315</v>
      </c>
      <c r="FH68" t="s">
        <v>315</v>
      </c>
      <c r="FI68" s="212">
        <v>62838</v>
      </c>
      <c r="FJ68" t="s">
        <v>315</v>
      </c>
      <c r="FK68" t="s">
        <v>315</v>
      </c>
      <c r="FL68" t="s">
        <v>315</v>
      </c>
      <c r="FM68" s="212">
        <v>62838</v>
      </c>
      <c r="FN68" t="s">
        <v>315</v>
      </c>
      <c r="FO68" s="212">
        <v>62838</v>
      </c>
      <c r="FP68" s="212">
        <v>35591</v>
      </c>
      <c r="FQ68" s="212">
        <v>214969</v>
      </c>
      <c r="FR68">
        <v>0.22</v>
      </c>
      <c r="FS68">
        <v>0.14000000000000001</v>
      </c>
      <c r="FT68">
        <v>25.2</v>
      </c>
      <c r="FU68">
        <v>490.22</v>
      </c>
      <c r="FV68">
        <v>-10.23</v>
      </c>
      <c r="FW68" t="s">
        <v>316</v>
      </c>
      <c r="FX68">
        <v>43.02</v>
      </c>
      <c r="FY68" t="s">
        <v>316</v>
      </c>
      <c r="FZ68" t="s">
        <v>316</v>
      </c>
      <c r="GA68" t="s">
        <v>316</v>
      </c>
      <c r="GB68" t="s">
        <v>316</v>
      </c>
      <c r="GC68">
        <v>32.78</v>
      </c>
      <c r="GD68">
        <v>-5.83</v>
      </c>
      <c r="GE68" t="s">
        <v>316</v>
      </c>
      <c r="GF68">
        <v>43.02</v>
      </c>
      <c r="GG68" t="s">
        <v>316</v>
      </c>
      <c r="GH68" t="s">
        <v>316</v>
      </c>
      <c r="GI68" t="s">
        <v>316</v>
      </c>
      <c r="GJ68" t="s">
        <v>316</v>
      </c>
      <c r="GK68">
        <v>37.18</v>
      </c>
      <c r="GL68">
        <v>2.4</v>
      </c>
    </row>
    <row r="69" spans="1:194" hidden="1">
      <c r="A69" t="s">
        <v>393</v>
      </c>
      <c r="B69" t="s">
        <v>394</v>
      </c>
      <c r="C69" t="s">
        <v>402</v>
      </c>
      <c r="D69" t="s">
        <v>309</v>
      </c>
      <c r="E69" t="s">
        <v>415</v>
      </c>
      <c r="F69" t="s">
        <v>416</v>
      </c>
      <c r="G69" t="s">
        <v>312</v>
      </c>
      <c r="H69" t="s">
        <v>419</v>
      </c>
      <c r="I69" t="s">
        <v>420</v>
      </c>
      <c r="J69">
        <v>1</v>
      </c>
      <c r="K69">
        <v>17</v>
      </c>
      <c r="L69" s="212">
        <v>17936</v>
      </c>
      <c r="M69" s="212">
        <v>15000</v>
      </c>
      <c r="N69" s="212">
        <v>2936</v>
      </c>
      <c r="O69">
        <v>-7.54</v>
      </c>
      <c r="P69">
        <v>-7.54</v>
      </c>
      <c r="Q69">
        <v>-128.18</v>
      </c>
      <c r="R69">
        <v>-6.3109999999999999</v>
      </c>
      <c r="S69">
        <v>-107.28700000000001</v>
      </c>
      <c r="T69">
        <v>7.04</v>
      </c>
      <c r="U69">
        <v>6.13</v>
      </c>
      <c r="V69">
        <v>-53.087000000000003</v>
      </c>
      <c r="W69">
        <v>-785.75599999999997</v>
      </c>
      <c r="X69">
        <v>-44.433999999999997</v>
      </c>
      <c r="Y69">
        <v>-657.67700000000002</v>
      </c>
      <c r="Z69">
        <v>-37.442999999999998</v>
      </c>
      <c r="AA69">
        <v>-23.71</v>
      </c>
      <c r="AB69">
        <v>-28.324000000000002</v>
      </c>
      <c r="AC69">
        <v>-17.809999999999999</v>
      </c>
      <c r="AD69" t="s">
        <v>316</v>
      </c>
      <c r="AE69" t="s">
        <v>316</v>
      </c>
      <c r="AF69">
        <v>-1.7</v>
      </c>
      <c r="AG69">
        <v>0.63</v>
      </c>
      <c r="AH69">
        <v>0.53</v>
      </c>
      <c r="AI69">
        <v>-0.61</v>
      </c>
      <c r="AJ69">
        <v>-0.51</v>
      </c>
      <c r="AK69" t="s">
        <v>316</v>
      </c>
      <c r="AL69" t="s">
        <v>316</v>
      </c>
      <c r="AM69" t="s">
        <v>316</v>
      </c>
      <c r="AN69" t="s">
        <v>316</v>
      </c>
      <c r="AO69" t="s">
        <v>316</v>
      </c>
      <c r="AP69" t="s">
        <v>316</v>
      </c>
      <c r="AQ69" t="s">
        <v>316</v>
      </c>
      <c r="AR69" t="s">
        <v>316</v>
      </c>
      <c r="AS69" t="s">
        <v>316</v>
      </c>
      <c r="AT69">
        <v>89.5</v>
      </c>
      <c r="AU69">
        <v>89.5</v>
      </c>
      <c r="AV69" s="211">
        <v>1521.5</v>
      </c>
      <c r="AW69">
        <v>74.91</v>
      </c>
      <c r="AX69" s="211">
        <v>1273.5</v>
      </c>
      <c r="AY69" t="s">
        <v>316</v>
      </c>
      <c r="AZ69" t="s">
        <v>316</v>
      </c>
      <c r="BA69" t="s">
        <v>316</v>
      </c>
      <c r="BB69" t="s">
        <v>316</v>
      </c>
      <c r="BC69" t="s">
        <v>316</v>
      </c>
      <c r="BD69" t="s">
        <v>316</v>
      </c>
      <c r="BE69" t="s">
        <v>316</v>
      </c>
      <c r="BF69" t="s">
        <v>316</v>
      </c>
      <c r="BG69" t="s">
        <v>316</v>
      </c>
      <c r="BH69" t="s">
        <v>316</v>
      </c>
      <c r="BI69" t="s">
        <v>316</v>
      </c>
      <c r="BJ69" t="s">
        <v>316</v>
      </c>
      <c r="BK69" t="s">
        <v>316</v>
      </c>
      <c r="BL69" t="s">
        <v>316</v>
      </c>
      <c r="BM69" t="s">
        <v>316</v>
      </c>
      <c r="BN69" t="s">
        <v>316</v>
      </c>
      <c r="BO69" t="s">
        <v>316</v>
      </c>
      <c r="BP69" t="s">
        <v>316</v>
      </c>
      <c r="BQ69" t="s">
        <v>316</v>
      </c>
      <c r="BR69" t="s">
        <v>316</v>
      </c>
      <c r="BS69" t="s">
        <v>316</v>
      </c>
      <c r="BT69" t="s">
        <v>316</v>
      </c>
      <c r="BU69" t="s">
        <v>316</v>
      </c>
      <c r="BV69">
        <v>36.409999999999997</v>
      </c>
      <c r="BW69">
        <v>735.74</v>
      </c>
      <c r="BX69">
        <v>30.48</v>
      </c>
      <c r="BY69">
        <v>615.82000000000005</v>
      </c>
      <c r="BZ69" t="s">
        <v>316</v>
      </c>
      <c r="CA69" s="212">
        <v>-1948</v>
      </c>
      <c r="CB69" s="212">
        <v>-1166</v>
      </c>
      <c r="CC69" s="212">
        <v>-1931</v>
      </c>
      <c r="CD69" s="212">
        <v>-1201</v>
      </c>
      <c r="CE69" t="s">
        <v>315</v>
      </c>
      <c r="CF69" s="212">
        <v>-6246</v>
      </c>
      <c r="CG69" s="212">
        <v>-278</v>
      </c>
      <c r="CH69" s="212">
        <v>-109</v>
      </c>
      <c r="CI69" s="212">
        <v>-325</v>
      </c>
      <c r="CJ69" s="212">
        <v>-179</v>
      </c>
      <c r="CK69" t="s">
        <v>315</v>
      </c>
      <c r="CL69" s="212">
        <v>-293</v>
      </c>
      <c r="CM69" s="212">
        <v>-1185</v>
      </c>
      <c r="CN69" s="212">
        <v>-1874</v>
      </c>
      <c r="CO69" s="212">
        <v>-1321</v>
      </c>
      <c r="CP69" s="212">
        <v>-1330</v>
      </c>
      <c r="CQ69" s="212">
        <v>-888</v>
      </c>
      <c r="CR69" t="s">
        <v>315</v>
      </c>
      <c r="CS69" s="212">
        <v>-5412</v>
      </c>
      <c r="CT69" s="212">
        <v>-12843</v>
      </c>
      <c r="CU69" s="212">
        <v>351</v>
      </c>
      <c r="CV69" s="212">
        <v>124</v>
      </c>
      <c r="CW69" s="212">
        <v>475</v>
      </c>
      <c r="CX69" t="s">
        <v>315</v>
      </c>
      <c r="CY69" s="212">
        <v>139</v>
      </c>
      <c r="CZ69" s="212">
        <v>143</v>
      </c>
      <c r="DA69" s="212">
        <v>282</v>
      </c>
      <c r="DB69" s="212">
        <v>4</v>
      </c>
      <c r="DC69" s="212">
        <v>15</v>
      </c>
      <c r="DD69" s="212">
        <v>19</v>
      </c>
      <c r="DE69" s="212">
        <v>877</v>
      </c>
      <c r="DF69" t="s">
        <v>315</v>
      </c>
      <c r="DG69" s="212">
        <v>877</v>
      </c>
      <c r="DH69" s="212">
        <v>2463</v>
      </c>
      <c r="DI69" s="212">
        <v>4116</v>
      </c>
      <c r="DJ69" s="212">
        <v>-8727</v>
      </c>
      <c r="DK69" t="s">
        <v>315</v>
      </c>
      <c r="DL69" t="s">
        <v>315</v>
      </c>
      <c r="DM69" t="s">
        <v>315</v>
      </c>
      <c r="DN69" t="s">
        <v>315</v>
      </c>
      <c r="DO69" t="s">
        <v>315</v>
      </c>
      <c r="DP69" t="s">
        <v>315</v>
      </c>
      <c r="DQ69" t="s">
        <v>315</v>
      </c>
      <c r="DR69" t="s">
        <v>315</v>
      </c>
      <c r="DS69" t="s">
        <v>315</v>
      </c>
      <c r="DT69" t="s">
        <v>315</v>
      </c>
      <c r="DU69" t="s">
        <v>315</v>
      </c>
      <c r="DV69" t="s">
        <v>315</v>
      </c>
      <c r="DW69" t="s">
        <v>315</v>
      </c>
      <c r="DX69" t="s">
        <v>315</v>
      </c>
      <c r="DY69" t="s">
        <v>315</v>
      </c>
      <c r="DZ69" t="s">
        <v>315</v>
      </c>
      <c r="EA69" t="s">
        <v>315</v>
      </c>
      <c r="EB69" t="s">
        <v>315</v>
      </c>
      <c r="EC69" t="s">
        <v>315</v>
      </c>
      <c r="ED69" t="s">
        <v>315</v>
      </c>
      <c r="EE69" t="s">
        <v>315</v>
      </c>
      <c r="EF69" t="s">
        <v>315</v>
      </c>
      <c r="EG69" s="212">
        <v>28613</v>
      </c>
      <c r="EH69" t="s">
        <v>315</v>
      </c>
      <c r="EI69" s="212">
        <v>28613</v>
      </c>
      <c r="EJ69" s="212">
        <v>63</v>
      </c>
      <c r="EK69" t="s">
        <v>315</v>
      </c>
      <c r="EL69" s="212">
        <v>13560</v>
      </c>
      <c r="EM69" t="s">
        <v>315</v>
      </c>
      <c r="EN69" s="212">
        <v>13560</v>
      </c>
      <c r="EO69" s="212">
        <v>42236</v>
      </c>
      <c r="EP69" t="s">
        <v>315</v>
      </c>
      <c r="EQ69" t="s">
        <v>315</v>
      </c>
      <c r="ER69" t="s">
        <v>315</v>
      </c>
      <c r="ES69" t="s">
        <v>315</v>
      </c>
      <c r="ET69" t="s">
        <v>315</v>
      </c>
      <c r="EU69" t="s">
        <v>315</v>
      </c>
      <c r="EV69" t="s">
        <v>315</v>
      </c>
      <c r="EW69" t="s">
        <v>315</v>
      </c>
      <c r="EX69" t="s">
        <v>315</v>
      </c>
      <c r="EY69" t="s">
        <v>315</v>
      </c>
      <c r="EZ69" t="s">
        <v>315</v>
      </c>
      <c r="FA69" t="s">
        <v>315</v>
      </c>
      <c r="FB69" t="s">
        <v>315</v>
      </c>
      <c r="FC69" t="s">
        <v>315</v>
      </c>
      <c r="FD69" t="s">
        <v>315</v>
      </c>
      <c r="FE69" s="212">
        <v>42236</v>
      </c>
      <c r="FF69" s="212">
        <v>33509</v>
      </c>
      <c r="FG69" t="s">
        <v>315</v>
      </c>
      <c r="FH69" t="s">
        <v>315</v>
      </c>
      <c r="FI69" s="212">
        <v>13613</v>
      </c>
      <c r="FJ69" t="s">
        <v>315</v>
      </c>
      <c r="FK69" t="s">
        <v>315</v>
      </c>
      <c r="FL69" t="s">
        <v>315</v>
      </c>
      <c r="FM69" s="212">
        <v>13613</v>
      </c>
      <c r="FN69" t="s">
        <v>315</v>
      </c>
      <c r="FO69" s="212">
        <v>13613</v>
      </c>
      <c r="FP69" s="212">
        <v>8148</v>
      </c>
      <c r="FQ69" s="212">
        <v>47122</v>
      </c>
      <c r="FR69">
        <v>0.22</v>
      </c>
      <c r="FS69">
        <v>0.14000000000000001</v>
      </c>
      <c r="FT69">
        <v>5.36</v>
      </c>
      <c r="FU69">
        <v>101.54</v>
      </c>
      <c r="FV69">
        <v>-1.72</v>
      </c>
      <c r="FW69" t="s">
        <v>316</v>
      </c>
      <c r="FX69">
        <v>8.6</v>
      </c>
      <c r="FY69" t="s">
        <v>316</v>
      </c>
      <c r="FZ69" t="s">
        <v>316</v>
      </c>
      <c r="GA69" t="s">
        <v>316</v>
      </c>
      <c r="GB69" t="s">
        <v>316</v>
      </c>
      <c r="GC69">
        <v>6.88</v>
      </c>
      <c r="GD69">
        <v>-0.98</v>
      </c>
      <c r="GE69" t="s">
        <v>316</v>
      </c>
      <c r="GF69">
        <v>8.6</v>
      </c>
      <c r="GG69" t="s">
        <v>316</v>
      </c>
      <c r="GH69" t="s">
        <v>316</v>
      </c>
      <c r="GI69" t="s">
        <v>316</v>
      </c>
      <c r="GJ69" t="s">
        <v>316</v>
      </c>
      <c r="GK69">
        <v>7.62</v>
      </c>
      <c r="GL69">
        <v>2.63</v>
      </c>
    </row>
    <row r="70" spans="1:194" hidden="1">
      <c r="A70" t="s">
        <v>393</v>
      </c>
      <c r="B70" t="s">
        <v>394</v>
      </c>
      <c r="C70" t="s">
        <v>402</v>
      </c>
      <c r="D70" t="s">
        <v>309</v>
      </c>
      <c r="E70" t="s">
        <v>415</v>
      </c>
      <c r="F70" t="s">
        <v>416</v>
      </c>
      <c r="G70" t="s">
        <v>312</v>
      </c>
      <c r="H70" t="s">
        <v>421</v>
      </c>
      <c r="I70" t="s">
        <v>422</v>
      </c>
      <c r="J70">
        <v>1</v>
      </c>
      <c r="K70">
        <v>17</v>
      </c>
      <c r="L70" s="212">
        <v>17936</v>
      </c>
      <c r="M70" s="212">
        <v>15000</v>
      </c>
      <c r="N70" s="212">
        <v>2936</v>
      </c>
      <c r="O70">
        <v>-8.9749999999999996</v>
      </c>
      <c r="P70">
        <v>-8.9749999999999996</v>
      </c>
      <c r="Q70">
        <v>-152.57499999999999</v>
      </c>
      <c r="R70">
        <v>-7.5119999999999996</v>
      </c>
      <c r="S70">
        <v>-127.705</v>
      </c>
      <c r="T70">
        <v>7.04</v>
      </c>
      <c r="U70">
        <v>6.13</v>
      </c>
      <c r="V70">
        <v>-63.19</v>
      </c>
      <c r="W70">
        <v>-935.29899999999998</v>
      </c>
      <c r="X70">
        <v>-52.89</v>
      </c>
      <c r="Y70">
        <v>-782.84500000000003</v>
      </c>
      <c r="Z70">
        <v>-44.569000000000003</v>
      </c>
      <c r="AA70">
        <v>-28.222999999999999</v>
      </c>
      <c r="AB70">
        <v>-33.713999999999999</v>
      </c>
      <c r="AC70">
        <v>-21.199000000000002</v>
      </c>
      <c r="AD70" t="s">
        <v>316</v>
      </c>
      <c r="AE70" t="s">
        <v>316</v>
      </c>
      <c r="AF70">
        <v>-2.0299999999999998</v>
      </c>
      <c r="AG70">
        <v>0.41</v>
      </c>
      <c r="AH70">
        <v>0.34</v>
      </c>
      <c r="AI70">
        <v>-0.73</v>
      </c>
      <c r="AJ70">
        <v>-0.61</v>
      </c>
      <c r="AK70" t="s">
        <v>316</v>
      </c>
      <c r="AL70" t="s">
        <v>316</v>
      </c>
      <c r="AM70" t="s">
        <v>316</v>
      </c>
      <c r="AN70" t="s">
        <v>316</v>
      </c>
      <c r="AO70" t="s">
        <v>316</v>
      </c>
      <c r="AP70" t="s">
        <v>316</v>
      </c>
      <c r="AQ70" t="s">
        <v>316</v>
      </c>
      <c r="AR70" t="s">
        <v>316</v>
      </c>
      <c r="AS70" t="s">
        <v>316</v>
      </c>
      <c r="AT70" t="s">
        <v>316</v>
      </c>
      <c r="AU70" t="s">
        <v>316</v>
      </c>
      <c r="AV70" t="s">
        <v>316</v>
      </c>
      <c r="AW70" t="s">
        <v>316</v>
      </c>
      <c r="AX70" t="s">
        <v>316</v>
      </c>
      <c r="AY70">
        <v>89.5</v>
      </c>
      <c r="AZ70">
        <v>89.5</v>
      </c>
      <c r="BA70" s="211">
        <v>1521.5</v>
      </c>
      <c r="BB70">
        <v>74.91</v>
      </c>
      <c r="BC70" s="211">
        <v>1273.5</v>
      </c>
      <c r="BD70" t="s">
        <v>316</v>
      </c>
      <c r="BE70" t="s">
        <v>316</v>
      </c>
      <c r="BF70" t="s">
        <v>316</v>
      </c>
      <c r="BG70" t="s">
        <v>316</v>
      </c>
      <c r="BH70" t="s">
        <v>316</v>
      </c>
      <c r="BI70" t="s">
        <v>316</v>
      </c>
      <c r="BJ70" t="s">
        <v>316</v>
      </c>
      <c r="BK70" t="s">
        <v>316</v>
      </c>
      <c r="BL70" t="s">
        <v>316</v>
      </c>
      <c r="BM70" t="s">
        <v>316</v>
      </c>
      <c r="BN70" t="s">
        <v>316</v>
      </c>
      <c r="BO70" t="s">
        <v>316</v>
      </c>
      <c r="BP70" t="s">
        <v>316</v>
      </c>
      <c r="BQ70" t="s">
        <v>316</v>
      </c>
      <c r="BR70" t="s">
        <v>316</v>
      </c>
      <c r="BS70" t="s">
        <v>316</v>
      </c>
      <c r="BT70" t="s">
        <v>316</v>
      </c>
      <c r="BU70" t="s">
        <v>316</v>
      </c>
      <c r="BV70">
        <v>26.31</v>
      </c>
      <c r="BW70">
        <v>586.20000000000005</v>
      </c>
      <c r="BX70">
        <v>22.02</v>
      </c>
      <c r="BY70">
        <v>490.65</v>
      </c>
      <c r="BZ70" t="s">
        <v>316</v>
      </c>
      <c r="CA70" s="212">
        <v>-2319</v>
      </c>
      <c r="CB70" s="212">
        <v>-1388</v>
      </c>
      <c r="CC70" s="212">
        <v>-2298</v>
      </c>
      <c r="CD70" s="212">
        <v>-1430</v>
      </c>
      <c r="CE70" t="s">
        <v>315</v>
      </c>
      <c r="CF70" s="212">
        <v>-7435</v>
      </c>
      <c r="CG70" s="212">
        <v>-331</v>
      </c>
      <c r="CH70" s="212">
        <v>-130</v>
      </c>
      <c r="CI70" s="212">
        <v>-387</v>
      </c>
      <c r="CJ70" s="212">
        <v>-214</v>
      </c>
      <c r="CK70" t="s">
        <v>315</v>
      </c>
      <c r="CL70" s="212">
        <v>-349</v>
      </c>
      <c r="CM70" s="212">
        <v>-1410</v>
      </c>
      <c r="CN70" s="212">
        <v>-2230</v>
      </c>
      <c r="CO70" s="212">
        <v>-1572</v>
      </c>
      <c r="CP70" s="212">
        <v>-1583</v>
      </c>
      <c r="CQ70" s="212">
        <v>-1057</v>
      </c>
      <c r="CR70" t="s">
        <v>315</v>
      </c>
      <c r="CS70" s="212">
        <v>-6442</v>
      </c>
      <c r="CT70" s="212">
        <v>-15287</v>
      </c>
      <c r="CU70" s="212">
        <v>229</v>
      </c>
      <c r="CV70" s="212">
        <v>81</v>
      </c>
      <c r="CW70" s="212">
        <v>310</v>
      </c>
      <c r="CX70" t="s">
        <v>315</v>
      </c>
      <c r="CY70" s="212">
        <v>91</v>
      </c>
      <c r="CZ70" s="212">
        <v>93</v>
      </c>
      <c r="DA70" s="212">
        <v>184</v>
      </c>
      <c r="DB70" s="212">
        <v>2</v>
      </c>
      <c r="DC70" s="212">
        <v>10</v>
      </c>
      <c r="DD70" s="212">
        <v>12</v>
      </c>
      <c r="DE70" s="212">
        <v>572</v>
      </c>
      <c r="DF70" t="s">
        <v>315</v>
      </c>
      <c r="DG70" s="212">
        <v>572</v>
      </c>
      <c r="DH70" s="212">
        <v>1608</v>
      </c>
      <c r="DI70" s="212">
        <v>2687</v>
      </c>
      <c r="DJ70" s="212">
        <v>-12600</v>
      </c>
      <c r="DK70" t="s">
        <v>315</v>
      </c>
      <c r="DL70" t="s">
        <v>315</v>
      </c>
      <c r="DM70" t="s">
        <v>315</v>
      </c>
      <c r="DN70" t="s">
        <v>315</v>
      </c>
      <c r="DO70" t="s">
        <v>315</v>
      </c>
      <c r="DP70" t="s">
        <v>315</v>
      </c>
      <c r="DQ70" t="s">
        <v>315</v>
      </c>
      <c r="DR70" t="s">
        <v>315</v>
      </c>
      <c r="DS70" t="s">
        <v>315</v>
      </c>
      <c r="DT70" t="s">
        <v>315</v>
      </c>
      <c r="DU70" t="s">
        <v>315</v>
      </c>
      <c r="DV70" t="s">
        <v>315</v>
      </c>
      <c r="DW70" t="s">
        <v>315</v>
      </c>
      <c r="DX70" t="s">
        <v>315</v>
      </c>
      <c r="DY70" t="s">
        <v>315</v>
      </c>
      <c r="DZ70" t="s">
        <v>315</v>
      </c>
      <c r="EA70" t="s">
        <v>315</v>
      </c>
      <c r="EB70" t="s">
        <v>315</v>
      </c>
      <c r="EC70" t="s">
        <v>315</v>
      </c>
      <c r="ED70" t="s">
        <v>315</v>
      </c>
      <c r="EE70" t="s">
        <v>315</v>
      </c>
      <c r="EF70" t="s">
        <v>315</v>
      </c>
      <c r="EG70" t="s">
        <v>315</v>
      </c>
      <c r="EH70" t="s">
        <v>315</v>
      </c>
      <c r="EI70" t="s">
        <v>315</v>
      </c>
      <c r="EJ70" t="s">
        <v>315</v>
      </c>
      <c r="EK70" t="s">
        <v>315</v>
      </c>
      <c r="EL70" t="s">
        <v>315</v>
      </c>
      <c r="EM70" t="s">
        <v>315</v>
      </c>
      <c r="EN70" t="s">
        <v>315</v>
      </c>
      <c r="EO70" t="s">
        <v>315</v>
      </c>
      <c r="EP70" s="212">
        <v>50548</v>
      </c>
      <c r="EQ70" s="212">
        <v>11672</v>
      </c>
      <c r="ER70" s="212">
        <v>62219</v>
      </c>
      <c r="ES70" t="s">
        <v>315</v>
      </c>
      <c r="ET70" t="s">
        <v>315</v>
      </c>
      <c r="EU70" t="s">
        <v>315</v>
      </c>
      <c r="EV70" t="s">
        <v>315</v>
      </c>
      <c r="EW70" t="s">
        <v>315</v>
      </c>
      <c r="EX70" t="s">
        <v>315</v>
      </c>
      <c r="EY70" t="s">
        <v>315</v>
      </c>
      <c r="EZ70" t="s">
        <v>315</v>
      </c>
      <c r="FA70" t="s">
        <v>315</v>
      </c>
      <c r="FB70" t="s">
        <v>315</v>
      </c>
      <c r="FC70" t="s">
        <v>315</v>
      </c>
      <c r="FD70" t="s">
        <v>315</v>
      </c>
      <c r="FE70" s="212">
        <v>62219</v>
      </c>
      <c r="FF70" s="212">
        <v>49619</v>
      </c>
      <c r="FG70" t="s">
        <v>315</v>
      </c>
      <c r="FH70" t="s">
        <v>315</v>
      </c>
      <c r="FI70" s="212">
        <v>12568</v>
      </c>
      <c r="FJ70" t="s">
        <v>315</v>
      </c>
      <c r="FK70" t="s">
        <v>315</v>
      </c>
      <c r="FL70" t="s">
        <v>315</v>
      </c>
      <c r="FM70" s="212">
        <v>12568</v>
      </c>
      <c r="FN70" t="s">
        <v>315</v>
      </c>
      <c r="FO70" s="212">
        <v>12568</v>
      </c>
      <c r="FP70" s="212">
        <v>5230</v>
      </c>
      <c r="FQ70" s="212">
        <v>62186</v>
      </c>
      <c r="FR70">
        <v>0.22</v>
      </c>
      <c r="FS70">
        <v>0.14000000000000001</v>
      </c>
      <c r="FT70">
        <v>3.63</v>
      </c>
      <c r="FU70">
        <v>74.13</v>
      </c>
      <c r="FV70">
        <v>-2.0499999999999998</v>
      </c>
      <c r="FW70" t="s">
        <v>316</v>
      </c>
      <c r="FX70" t="s">
        <v>316</v>
      </c>
      <c r="FY70">
        <v>6.89</v>
      </c>
      <c r="FZ70" t="s">
        <v>316</v>
      </c>
      <c r="GA70" t="s">
        <v>316</v>
      </c>
      <c r="GB70" t="s">
        <v>316</v>
      </c>
      <c r="GC70">
        <v>4.84</v>
      </c>
      <c r="GD70">
        <v>-1.17</v>
      </c>
      <c r="GE70" t="s">
        <v>316</v>
      </c>
      <c r="GF70" t="s">
        <v>316</v>
      </c>
      <c r="GG70">
        <v>6.89</v>
      </c>
      <c r="GH70" t="s">
        <v>316</v>
      </c>
      <c r="GI70" t="s">
        <v>316</v>
      </c>
      <c r="GJ70" t="s">
        <v>316</v>
      </c>
      <c r="GK70">
        <v>5.72</v>
      </c>
      <c r="GL70">
        <v>3.47</v>
      </c>
    </row>
    <row r="71" spans="1:194" hidden="1">
      <c r="A71" t="s">
        <v>393</v>
      </c>
      <c r="B71" t="s">
        <v>394</v>
      </c>
      <c r="C71" t="s">
        <v>402</v>
      </c>
      <c r="D71" t="s">
        <v>309</v>
      </c>
      <c r="E71" t="s">
        <v>415</v>
      </c>
      <c r="F71" t="s">
        <v>416</v>
      </c>
      <c r="G71" t="s">
        <v>312</v>
      </c>
      <c r="H71" t="s">
        <v>423</v>
      </c>
      <c r="I71" t="s">
        <v>424</v>
      </c>
      <c r="J71">
        <v>1</v>
      </c>
      <c r="K71">
        <v>17</v>
      </c>
      <c r="L71" s="212">
        <v>17936</v>
      </c>
      <c r="M71" s="212">
        <v>15000</v>
      </c>
      <c r="N71" s="212">
        <v>2936</v>
      </c>
      <c r="O71">
        <v>-7.54</v>
      </c>
      <c r="P71">
        <v>-7.54</v>
      </c>
      <c r="Q71">
        <v>-128.18</v>
      </c>
      <c r="R71">
        <v>-6.3109999999999999</v>
      </c>
      <c r="S71">
        <v>-107.28700000000001</v>
      </c>
      <c r="T71">
        <v>7.04</v>
      </c>
      <c r="U71">
        <v>6.13</v>
      </c>
      <c r="V71">
        <v>-53.087000000000003</v>
      </c>
      <c r="W71">
        <v>-785.75599999999997</v>
      </c>
      <c r="X71">
        <v>-44.433999999999997</v>
      </c>
      <c r="Y71">
        <v>-657.67700000000002</v>
      </c>
      <c r="Z71">
        <v>-37.442999999999998</v>
      </c>
      <c r="AA71">
        <v>-23.71</v>
      </c>
      <c r="AB71">
        <v>-28.324000000000002</v>
      </c>
      <c r="AC71">
        <v>-17.809999999999999</v>
      </c>
      <c r="AD71" t="s">
        <v>316</v>
      </c>
      <c r="AE71" t="s">
        <v>316</v>
      </c>
      <c r="AF71">
        <v>-1.7</v>
      </c>
      <c r="AG71">
        <v>0.55000000000000004</v>
      </c>
      <c r="AH71">
        <v>0.46</v>
      </c>
      <c r="AI71">
        <v>-0.61</v>
      </c>
      <c r="AJ71">
        <v>-0.51</v>
      </c>
      <c r="AK71" t="s">
        <v>316</v>
      </c>
      <c r="AL71" t="s">
        <v>316</v>
      </c>
      <c r="AM71" t="s">
        <v>316</v>
      </c>
      <c r="AN71" t="s">
        <v>316</v>
      </c>
      <c r="AO71" t="s">
        <v>316</v>
      </c>
      <c r="AP71" t="s">
        <v>316</v>
      </c>
      <c r="AQ71" t="s">
        <v>316</v>
      </c>
      <c r="AR71" t="s">
        <v>316</v>
      </c>
      <c r="AS71" t="s">
        <v>316</v>
      </c>
      <c r="AT71" t="s">
        <v>316</v>
      </c>
      <c r="AU71" t="s">
        <v>316</v>
      </c>
      <c r="AV71" t="s">
        <v>316</v>
      </c>
      <c r="AW71" t="s">
        <v>316</v>
      </c>
      <c r="AX71" t="s">
        <v>316</v>
      </c>
      <c r="AY71">
        <v>89.5</v>
      </c>
      <c r="AZ71">
        <v>89.5</v>
      </c>
      <c r="BA71" s="211">
        <v>1521.5</v>
      </c>
      <c r="BB71">
        <v>74.91</v>
      </c>
      <c r="BC71" s="211">
        <v>1273.5</v>
      </c>
      <c r="BD71" t="s">
        <v>316</v>
      </c>
      <c r="BE71" t="s">
        <v>316</v>
      </c>
      <c r="BF71" t="s">
        <v>316</v>
      </c>
      <c r="BG71" t="s">
        <v>316</v>
      </c>
      <c r="BH71" t="s">
        <v>316</v>
      </c>
      <c r="BI71" t="s">
        <v>316</v>
      </c>
      <c r="BJ71" t="s">
        <v>316</v>
      </c>
      <c r="BK71" t="s">
        <v>316</v>
      </c>
      <c r="BL71" t="s">
        <v>316</v>
      </c>
      <c r="BM71" t="s">
        <v>316</v>
      </c>
      <c r="BN71" t="s">
        <v>316</v>
      </c>
      <c r="BO71" t="s">
        <v>316</v>
      </c>
      <c r="BP71" t="s">
        <v>316</v>
      </c>
      <c r="BQ71" t="s">
        <v>316</v>
      </c>
      <c r="BR71" t="s">
        <v>316</v>
      </c>
      <c r="BS71" t="s">
        <v>316</v>
      </c>
      <c r="BT71" t="s">
        <v>316</v>
      </c>
      <c r="BU71" t="s">
        <v>316</v>
      </c>
      <c r="BV71">
        <v>36.409999999999997</v>
      </c>
      <c r="BW71">
        <v>735.74</v>
      </c>
      <c r="BX71">
        <v>30.48</v>
      </c>
      <c r="BY71">
        <v>615.82000000000005</v>
      </c>
      <c r="BZ71" t="s">
        <v>316</v>
      </c>
      <c r="CA71" s="212">
        <v>-1948</v>
      </c>
      <c r="CB71" s="212">
        <v>-1166</v>
      </c>
      <c r="CC71" s="212">
        <v>-1931</v>
      </c>
      <c r="CD71" s="212">
        <v>-1201</v>
      </c>
      <c r="CE71" t="s">
        <v>315</v>
      </c>
      <c r="CF71" s="212">
        <v>-6246</v>
      </c>
      <c r="CG71" s="212">
        <v>-278</v>
      </c>
      <c r="CH71" s="212">
        <v>-109</v>
      </c>
      <c r="CI71" s="212">
        <v>-325</v>
      </c>
      <c r="CJ71" s="212">
        <v>-179</v>
      </c>
      <c r="CK71" t="s">
        <v>315</v>
      </c>
      <c r="CL71" s="212">
        <v>-293</v>
      </c>
      <c r="CM71" s="212">
        <v>-1185</v>
      </c>
      <c r="CN71" s="212">
        <v>-1874</v>
      </c>
      <c r="CO71" s="212">
        <v>-1321</v>
      </c>
      <c r="CP71" s="212">
        <v>-1330</v>
      </c>
      <c r="CQ71" s="212">
        <v>-888</v>
      </c>
      <c r="CR71" t="s">
        <v>315</v>
      </c>
      <c r="CS71" s="212">
        <v>-5412</v>
      </c>
      <c r="CT71" s="212">
        <v>-12843</v>
      </c>
      <c r="CU71" s="212">
        <v>306</v>
      </c>
      <c r="CV71" s="212">
        <v>108</v>
      </c>
      <c r="CW71" s="212">
        <v>414</v>
      </c>
      <c r="CX71" t="s">
        <v>315</v>
      </c>
      <c r="CY71" s="212">
        <v>121</v>
      </c>
      <c r="CZ71" s="212">
        <v>124</v>
      </c>
      <c r="DA71" s="212">
        <v>246</v>
      </c>
      <c r="DB71" s="212">
        <v>3</v>
      </c>
      <c r="DC71" s="212">
        <v>13</v>
      </c>
      <c r="DD71" s="212">
        <v>16</v>
      </c>
      <c r="DE71" s="212">
        <v>764</v>
      </c>
      <c r="DF71" t="s">
        <v>315</v>
      </c>
      <c r="DG71" s="212">
        <v>764</v>
      </c>
      <c r="DH71" s="212">
        <v>2145</v>
      </c>
      <c r="DI71" s="212">
        <v>3585</v>
      </c>
      <c r="DJ71" s="212">
        <v>-9258</v>
      </c>
      <c r="DK71" t="s">
        <v>315</v>
      </c>
      <c r="DL71" t="s">
        <v>315</v>
      </c>
      <c r="DM71" t="s">
        <v>315</v>
      </c>
      <c r="DN71" t="s">
        <v>315</v>
      </c>
      <c r="DO71" t="s">
        <v>315</v>
      </c>
      <c r="DP71" t="s">
        <v>315</v>
      </c>
      <c r="DQ71" t="s">
        <v>315</v>
      </c>
      <c r="DR71" t="s">
        <v>315</v>
      </c>
      <c r="DS71" t="s">
        <v>315</v>
      </c>
      <c r="DT71" t="s">
        <v>315</v>
      </c>
      <c r="DU71" t="s">
        <v>315</v>
      </c>
      <c r="DV71" t="s">
        <v>315</v>
      </c>
      <c r="DW71" t="s">
        <v>315</v>
      </c>
      <c r="DX71" t="s">
        <v>315</v>
      </c>
      <c r="DY71" t="s">
        <v>315</v>
      </c>
      <c r="DZ71" t="s">
        <v>315</v>
      </c>
      <c r="EA71" t="s">
        <v>315</v>
      </c>
      <c r="EB71" t="s">
        <v>315</v>
      </c>
      <c r="EC71" t="s">
        <v>315</v>
      </c>
      <c r="ED71" t="s">
        <v>315</v>
      </c>
      <c r="EE71" t="s">
        <v>315</v>
      </c>
      <c r="EF71" t="s">
        <v>315</v>
      </c>
      <c r="EG71" t="s">
        <v>315</v>
      </c>
      <c r="EH71" t="s">
        <v>315</v>
      </c>
      <c r="EI71" t="s">
        <v>315</v>
      </c>
      <c r="EJ71" t="s">
        <v>315</v>
      </c>
      <c r="EK71" t="s">
        <v>315</v>
      </c>
      <c r="EL71" t="s">
        <v>315</v>
      </c>
      <c r="EM71" t="s">
        <v>315</v>
      </c>
      <c r="EN71" t="s">
        <v>315</v>
      </c>
      <c r="EO71" t="s">
        <v>315</v>
      </c>
      <c r="EP71" s="212">
        <v>50548</v>
      </c>
      <c r="EQ71" s="212">
        <v>11672</v>
      </c>
      <c r="ER71" s="212">
        <v>62219</v>
      </c>
      <c r="ES71" t="s">
        <v>315</v>
      </c>
      <c r="ET71" t="s">
        <v>315</v>
      </c>
      <c r="EU71" t="s">
        <v>315</v>
      </c>
      <c r="EV71" t="s">
        <v>315</v>
      </c>
      <c r="EW71" t="s">
        <v>315</v>
      </c>
      <c r="EX71" t="s">
        <v>315</v>
      </c>
      <c r="EY71" t="s">
        <v>315</v>
      </c>
      <c r="EZ71" t="s">
        <v>315</v>
      </c>
      <c r="FA71" t="s">
        <v>315</v>
      </c>
      <c r="FB71" t="s">
        <v>315</v>
      </c>
      <c r="FC71" t="s">
        <v>315</v>
      </c>
      <c r="FD71" t="s">
        <v>315</v>
      </c>
      <c r="FE71" s="212">
        <v>62219</v>
      </c>
      <c r="FF71" s="212">
        <v>52961</v>
      </c>
      <c r="FG71" t="s">
        <v>315</v>
      </c>
      <c r="FH71" t="s">
        <v>315</v>
      </c>
      <c r="FI71" s="212">
        <v>13613</v>
      </c>
      <c r="FJ71" t="s">
        <v>315</v>
      </c>
      <c r="FK71" t="s">
        <v>315</v>
      </c>
      <c r="FL71" t="s">
        <v>315</v>
      </c>
      <c r="FM71" s="212">
        <v>13613</v>
      </c>
      <c r="FN71" t="s">
        <v>315</v>
      </c>
      <c r="FO71" s="212">
        <v>13613</v>
      </c>
      <c r="FP71" s="212">
        <v>6260</v>
      </c>
      <c r="FQ71" s="212">
        <v>66574</v>
      </c>
      <c r="FR71">
        <v>0.22</v>
      </c>
      <c r="FS71">
        <v>0.14000000000000001</v>
      </c>
      <c r="FT71">
        <v>3.95</v>
      </c>
      <c r="FU71">
        <v>77.62</v>
      </c>
      <c r="FV71">
        <v>-1.72</v>
      </c>
      <c r="FW71" t="s">
        <v>316</v>
      </c>
      <c r="FX71" t="s">
        <v>316</v>
      </c>
      <c r="FY71">
        <v>6.89</v>
      </c>
      <c r="FZ71" t="s">
        <v>316</v>
      </c>
      <c r="GA71" t="s">
        <v>316</v>
      </c>
      <c r="GB71" t="s">
        <v>316</v>
      </c>
      <c r="GC71">
        <v>5.17</v>
      </c>
      <c r="GD71">
        <v>-0.98</v>
      </c>
      <c r="GE71" t="s">
        <v>316</v>
      </c>
      <c r="GF71" t="s">
        <v>316</v>
      </c>
      <c r="GG71">
        <v>6.89</v>
      </c>
      <c r="GH71" t="s">
        <v>316</v>
      </c>
      <c r="GI71" t="s">
        <v>316</v>
      </c>
      <c r="GJ71" t="s">
        <v>316</v>
      </c>
      <c r="GK71">
        <v>5.91</v>
      </c>
      <c r="GL71">
        <v>3.71</v>
      </c>
    </row>
    <row r="72" spans="1:194" hidden="1">
      <c r="A72" t="s">
        <v>393</v>
      </c>
      <c r="B72" t="s">
        <v>394</v>
      </c>
      <c r="C72" t="s">
        <v>402</v>
      </c>
      <c r="D72" t="s">
        <v>309</v>
      </c>
      <c r="E72" t="s">
        <v>425</v>
      </c>
      <c r="F72" t="s">
        <v>426</v>
      </c>
      <c r="G72" t="s">
        <v>427</v>
      </c>
      <c r="H72" t="s">
        <v>428</v>
      </c>
      <c r="I72" t="s">
        <v>429</v>
      </c>
      <c r="J72">
        <v>43</v>
      </c>
      <c r="K72">
        <v>7</v>
      </c>
      <c r="L72" s="212">
        <v>206400</v>
      </c>
      <c r="M72" s="212">
        <v>150500</v>
      </c>
      <c r="N72" s="212">
        <v>55900</v>
      </c>
      <c r="O72">
        <v>-409.96199999999999</v>
      </c>
      <c r="P72">
        <v>-409.96199999999999</v>
      </c>
      <c r="Q72" s="211">
        <v>-2869.7339999999999</v>
      </c>
      <c r="R72">
        <v>-409.96199999999999</v>
      </c>
      <c r="S72" s="211">
        <v>-2869.7339999999999</v>
      </c>
      <c r="T72">
        <v>7.09</v>
      </c>
      <c r="U72">
        <v>6.6</v>
      </c>
      <c r="V72" s="211">
        <v>-2905.0619999999999</v>
      </c>
      <c r="W72" s="211">
        <v>-18949.715</v>
      </c>
      <c r="X72" s="211">
        <v>-2905.0619999999999</v>
      </c>
      <c r="Y72" s="211">
        <v>-18949.715</v>
      </c>
      <c r="Z72" s="211">
        <v>-1565.328</v>
      </c>
      <c r="AA72" s="211">
        <v>-1096.732</v>
      </c>
      <c r="AB72">
        <v>-139.30099999999999</v>
      </c>
      <c r="AC72">
        <v>-68.373000000000005</v>
      </c>
      <c r="AD72" t="s">
        <v>316</v>
      </c>
      <c r="AE72" t="s">
        <v>316</v>
      </c>
      <c r="AF72">
        <v>-431.65</v>
      </c>
      <c r="AG72">
        <v>-237.41</v>
      </c>
      <c r="AH72">
        <v>-237.41</v>
      </c>
      <c r="AI72" t="s">
        <v>316</v>
      </c>
      <c r="AJ72" t="s">
        <v>316</v>
      </c>
      <c r="AK72" t="s">
        <v>316</v>
      </c>
      <c r="AL72" t="s">
        <v>316</v>
      </c>
      <c r="AM72" t="s">
        <v>316</v>
      </c>
      <c r="AN72" t="s">
        <v>316</v>
      </c>
      <c r="AO72" t="s">
        <v>316</v>
      </c>
      <c r="AP72" t="s">
        <v>316</v>
      </c>
      <c r="AQ72" t="s">
        <v>316</v>
      </c>
      <c r="AR72" t="s">
        <v>316</v>
      </c>
      <c r="AS72" t="s">
        <v>316</v>
      </c>
      <c r="AT72" t="s">
        <v>316</v>
      </c>
      <c r="AU72" t="s">
        <v>316</v>
      </c>
      <c r="AV72" t="s">
        <v>316</v>
      </c>
      <c r="AW72" t="s">
        <v>316</v>
      </c>
      <c r="AX72" t="s">
        <v>316</v>
      </c>
      <c r="AY72" t="s">
        <v>316</v>
      </c>
      <c r="AZ72" t="s">
        <v>316</v>
      </c>
      <c r="BA72" t="s">
        <v>316</v>
      </c>
      <c r="BB72" t="s">
        <v>316</v>
      </c>
      <c r="BC72" t="s">
        <v>316</v>
      </c>
      <c r="BD72" t="s">
        <v>316</v>
      </c>
      <c r="BE72" t="s">
        <v>316</v>
      </c>
      <c r="BF72" t="s">
        <v>316</v>
      </c>
      <c r="BG72" t="s">
        <v>316</v>
      </c>
      <c r="BH72" s="211">
        <v>4661.2</v>
      </c>
      <c r="BI72" s="211">
        <v>32628.400000000001</v>
      </c>
      <c r="BJ72" s="211">
        <v>4661.2</v>
      </c>
      <c r="BK72" s="211">
        <v>32628.400000000001</v>
      </c>
      <c r="BL72" t="s">
        <v>316</v>
      </c>
      <c r="BM72" t="s">
        <v>316</v>
      </c>
      <c r="BN72" t="s">
        <v>316</v>
      </c>
      <c r="BO72" t="s">
        <v>316</v>
      </c>
      <c r="BP72" t="s">
        <v>316</v>
      </c>
      <c r="BQ72" t="s">
        <v>316</v>
      </c>
      <c r="BR72" t="s">
        <v>316</v>
      </c>
      <c r="BS72" t="s">
        <v>316</v>
      </c>
      <c r="BT72" t="s">
        <v>316</v>
      </c>
      <c r="BU72" t="s">
        <v>316</v>
      </c>
      <c r="BV72" s="211">
        <v>1756.14</v>
      </c>
      <c r="BW72" s="211">
        <v>13678.68</v>
      </c>
      <c r="BX72" s="211">
        <v>1756.14</v>
      </c>
      <c r="BY72" s="211">
        <v>13678.68</v>
      </c>
      <c r="BZ72" t="s">
        <v>316</v>
      </c>
      <c r="CA72" s="212">
        <v>-73835</v>
      </c>
      <c r="CB72" s="212">
        <v>-48398</v>
      </c>
      <c r="CC72" s="212">
        <v>-9140</v>
      </c>
      <c r="CD72" s="212">
        <v>-4331</v>
      </c>
      <c r="CE72" t="s">
        <v>315</v>
      </c>
      <c r="CF72" s="212">
        <v>-135704</v>
      </c>
      <c r="CG72" s="212">
        <v>-19388</v>
      </c>
      <c r="CH72" s="212">
        <v>-8380</v>
      </c>
      <c r="CI72" s="212">
        <v>-2742</v>
      </c>
      <c r="CJ72" s="212">
        <v>-1169</v>
      </c>
      <c r="CK72" t="s">
        <v>315</v>
      </c>
      <c r="CL72" s="212">
        <v>-16852</v>
      </c>
      <c r="CM72" s="212">
        <v>-48531</v>
      </c>
      <c r="CN72" s="212">
        <v>-75685</v>
      </c>
      <c r="CO72" s="212">
        <v>-64063</v>
      </c>
      <c r="CP72" s="212">
        <v>-6621</v>
      </c>
      <c r="CQ72" s="212">
        <v>-3616</v>
      </c>
      <c r="CR72" t="s">
        <v>315</v>
      </c>
      <c r="CS72" s="212">
        <v>-149984</v>
      </c>
      <c r="CT72" s="212">
        <v>-334219</v>
      </c>
      <c r="CU72" s="212">
        <v>-56673</v>
      </c>
      <c r="CV72" s="212">
        <v>-21302</v>
      </c>
      <c r="CW72" s="212">
        <v>-77975</v>
      </c>
      <c r="CX72" t="s">
        <v>315</v>
      </c>
      <c r="CY72" s="212">
        <v>-62541</v>
      </c>
      <c r="CZ72" s="212">
        <v>-32047</v>
      </c>
      <c r="DA72" s="212">
        <v>-94588</v>
      </c>
      <c r="DB72" s="212">
        <v>-1576</v>
      </c>
      <c r="DC72" s="212">
        <v>-6416</v>
      </c>
      <c r="DD72" s="212">
        <v>-7992</v>
      </c>
      <c r="DE72" s="212">
        <v>-163939</v>
      </c>
      <c r="DF72" t="s">
        <v>315</v>
      </c>
      <c r="DG72" s="212">
        <v>-163939</v>
      </c>
      <c r="DH72" s="212">
        <v>-460556</v>
      </c>
      <c r="DI72" s="212">
        <v>-805050</v>
      </c>
      <c r="DJ72" s="212">
        <v>-1139269</v>
      </c>
      <c r="DK72" t="s">
        <v>315</v>
      </c>
      <c r="DL72" t="s">
        <v>315</v>
      </c>
      <c r="DM72" t="s">
        <v>315</v>
      </c>
      <c r="DN72" t="s">
        <v>315</v>
      </c>
      <c r="DO72" t="s">
        <v>315</v>
      </c>
      <c r="DP72" t="s">
        <v>315</v>
      </c>
      <c r="DQ72" t="s">
        <v>315</v>
      </c>
      <c r="DR72" t="s">
        <v>315</v>
      </c>
      <c r="DS72" t="s">
        <v>315</v>
      </c>
      <c r="DT72" t="s">
        <v>315</v>
      </c>
      <c r="DU72" t="s">
        <v>315</v>
      </c>
      <c r="DV72" t="s">
        <v>315</v>
      </c>
      <c r="DW72" t="s">
        <v>315</v>
      </c>
      <c r="DX72" t="s">
        <v>315</v>
      </c>
      <c r="DY72" t="s">
        <v>315</v>
      </c>
      <c r="DZ72" t="s">
        <v>315</v>
      </c>
      <c r="EA72" t="s">
        <v>315</v>
      </c>
      <c r="EB72" t="s">
        <v>315</v>
      </c>
      <c r="EC72" t="s">
        <v>315</v>
      </c>
      <c r="ED72" t="s">
        <v>315</v>
      </c>
      <c r="EE72" t="s">
        <v>315</v>
      </c>
      <c r="EF72" t="s">
        <v>315</v>
      </c>
      <c r="EG72" t="s">
        <v>315</v>
      </c>
      <c r="EH72" t="s">
        <v>315</v>
      </c>
      <c r="EI72" t="s">
        <v>315</v>
      </c>
      <c r="EJ72" t="s">
        <v>315</v>
      </c>
      <c r="EK72" t="s">
        <v>315</v>
      </c>
      <c r="EL72" t="s">
        <v>315</v>
      </c>
      <c r="EM72" t="s">
        <v>315</v>
      </c>
      <c r="EN72" t="s">
        <v>315</v>
      </c>
      <c r="EO72" t="s">
        <v>315</v>
      </c>
      <c r="EP72" t="s">
        <v>315</v>
      </c>
      <c r="EQ72" t="s">
        <v>315</v>
      </c>
      <c r="ER72" t="s">
        <v>315</v>
      </c>
      <c r="ES72" t="s">
        <v>315</v>
      </c>
      <c r="ET72" t="s">
        <v>315</v>
      </c>
      <c r="EU72" t="s">
        <v>315</v>
      </c>
      <c r="EV72" s="212">
        <v>699482</v>
      </c>
      <c r="EW72" s="212">
        <v>1477</v>
      </c>
      <c r="EX72" s="212">
        <v>320746</v>
      </c>
      <c r="EY72" s="212">
        <v>1021705</v>
      </c>
      <c r="EZ72" t="s">
        <v>315</v>
      </c>
      <c r="FA72" t="s">
        <v>315</v>
      </c>
      <c r="FB72" t="s">
        <v>315</v>
      </c>
      <c r="FC72" t="s">
        <v>315</v>
      </c>
      <c r="FD72" t="s">
        <v>315</v>
      </c>
      <c r="FE72" s="212">
        <v>1021705</v>
      </c>
      <c r="FF72" s="212">
        <v>-117563</v>
      </c>
      <c r="FG72" t="s">
        <v>315</v>
      </c>
      <c r="FH72" t="s">
        <v>315</v>
      </c>
      <c r="FI72" t="s">
        <v>315</v>
      </c>
      <c r="FJ72" t="s">
        <v>315</v>
      </c>
      <c r="FK72" t="s">
        <v>315</v>
      </c>
      <c r="FL72" t="s">
        <v>315</v>
      </c>
      <c r="FM72" t="s">
        <v>315</v>
      </c>
      <c r="FN72" t="s">
        <v>315</v>
      </c>
      <c r="FO72" t="s">
        <v>315</v>
      </c>
      <c r="FP72" s="212">
        <v>170762</v>
      </c>
      <c r="FQ72" s="212">
        <v>-117563</v>
      </c>
      <c r="FR72">
        <v>0.22</v>
      </c>
      <c r="FS72">
        <v>0.18</v>
      </c>
      <c r="FT72">
        <v>240.36</v>
      </c>
      <c r="FU72" s="211">
        <v>1807.74</v>
      </c>
      <c r="FV72">
        <v>-76.62</v>
      </c>
      <c r="FW72" t="s">
        <v>316</v>
      </c>
      <c r="FX72" t="s">
        <v>316</v>
      </c>
      <c r="FY72" t="s">
        <v>316</v>
      </c>
      <c r="FZ72">
        <v>332.34</v>
      </c>
      <c r="GA72" t="s">
        <v>316</v>
      </c>
      <c r="GB72" t="s">
        <v>316</v>
      </c>
      <c r="GC72">
        <v>255.72</v>
      </c>
      <c r="GD72" t="s">
        <v>316</v>
      </c>
      <c r="GE72" t="s">
        <v>316</v>
      </c>
      <c r="GF72" t="s">
        <v>316</v>
      </c>
      <c r="GG72" t="s">
        <v>316</v>
      </c>
      <c r="GH72" t="s">
        <v>316</v>
      </c>
      <c r="GI72" t="s">
        <v>316</v>
      </c>
      <c r="GJ72" t="s">
        <v>316</v>
      </c>
      <c r="GK72" t="s">
        <v>316</v>
      </c>
      <c r="GL72">
        <v>-0.56999999999999995</v>
      </c>
    </row>
    <row r="73" spans="1:194" hidden="1">
      <c r="A73" t="s">
        <v>393</v>
      </c>
      <c r="B73" t="s">
        <v>394</v>
      </c>
      <c r="C73" t="s">
        <v>402</v>
      </c>
      <c r="D73" t="s">
        <v>309</v>
      </c>
      <c r="E73" t="s">
        <v>425</v>
      </c>
      <c r="F73" t="s">
        <v>426</v>
      </c>
      <c r="G73" t="s">
        <v>427</v>
      </c>
      <c r="H73" t="s">
        <v>430</v>
      </c>
      <c r="I73" t="s">
        <v>431</v>
      </c>
      <c r="J73">
        <v>215</v>
      </c>
      <c r="K73">
        <v>2</v>
      </c>
      <c r="L73" s="212">
        <v>24510</v>
      </c>
      <c r="M73" s="212">
        <v>21500</v>
      </c>
      <c r="N73" s="212">
        <v>3010</v>
      </c>
      <c r="O73">
        <v>-59.34</v>
      </c>
      <c r="P73">
        <v>-59.34</v>
      </c>
      <c r="Q73">
        <v>-118.68</v>
      </c>
      <c r="R73">
        <v>-59.34</v>
      </c>
      <c r="S73">
        <v>-118.68</v>
      </c>
      <c r="T73">
        <v>7.09</v>
      </c>
      <c r="U73">
        <v>7.06</v>
      </c>
      <c r="V73">
        <v>-420.49400000000003</v>
      </c>
      <c r="W73">
        <v>-837.32799999999997</v>
      </c>
      <c r="X73">
        <v>-420.49400000000003</v>
      </c>
      <c r="Y73">
        <v>-837.32799999999997</v>
      </c>
      <c r="Z73">
        <v>-64.734999999999999</v>
      </c>
      <c r="AA73">
        <v>-45.356000000000002</v>
      </c>
      <c r="AB73">
        <v>-5.7610000000000001</v>
      </c>
      <c r="AC73">
        <v>-2.8279999999999998</v>
      </c>
      <c r="AD73" t="s">
        <v>316</v>
      </c>
      <c r="AE73" t="s">
        <v>316</v>
      </c>
      <c r="AF73">
        <v>-62.48</v>
      </c>
      <c r="AG73">
        <v>-34.36</v>
      </c>
      <c r="AH73">
        <v>-34.36</v>
      </c>
      <c r="AI73" t="s">
        <v>316</v>
      </c>
      <c r="AJ73" t="s">
        <v>316</v>
      </c>
      <c r="AK73" t="s">
        <v>316</v>
      </c>
      <c r="AL73" t="s">
        <v>316</v>
      </c>
      <c r="AM73" t="s">
        <v>316</v>
      </c>
      <c r="AN73" t="s">
        <v>316</v>
      </c>
      <c r="AO73" t="s">
        <v>316</v>
      </c>
      <c r="AP73" t="s">
        <v>316</v>
      </c>
      <c r="AQ73" t="s">
        <v>316</v>
      </c>
      <c r="AR73" t="s">
        <v>316</v>
      </c>
      <c r="AS73" t="s">
        <v>316</v>
      </c>
      <c r="AT73" t="s">
        <v>316</v>
      </c>
      <c r="AU73" t="s">
        <v>316</v>
      </c>
      <c r="AV73" t="s">
        <v>316</v>
      </c>
      <c r="AW73" t="s">
        <v>316</v>
      </c>
      <c r="AX73" t="s">
        <v>316</v>
      </c>
      <c r="AY73" t="s">
        <v>316</v>
      </c>
      <c r="AZ73" t="s">
        <v>316</v>
      </c>
      <c r="BA73" t="s">
        <v>316</v>
      </c>
      <c r="BB73" t="s">
        <v>316</v>
      </c>
      <c r="BC73" t="s">
        <v>316</v>
      </c>
      <c r="BD73" t="s">
        <v>316</v>
      </c>
      <c r="BE73" t="s">
        <v>316</v>
      </c>
      <c r="BF73" t="s">
        <v>316</v>
      </c>
      <c r="BG73" t="s">
        <v>316</v>
      </c>
      <c r="BH73" s="211">
        <v>2967</v>
      </c>
      <c r="BI73" s="211">
        <v>5934</v>
      </c>
      <c r="BJ73" s="211">
        <v>2967</v>
      </c>
      <c r="BK73" s="211">
        <v>5934</v>
      </c>
      <c r="BL73" t="s">
        <v>316</v>
      </c>
      <c r="BM73" t="s">
        <v>316</v>
      </c>
      <c r="BN73" t="s">
        <v>316</v>
      </c>
      <c r="BO73" t="s">
        <v>316</v>
      </c>
      <c r="BP73" t="s">
        <v>316</v>
      </c>
      <c r="BQ73" t="s">
        <v>316</v>
      </c>
      <c r="BR73" t="s">
        <v>316</v>
      </c>
      <c r="BS73" t="s">
        <v>316</v>
      </c>
      <c r="BT73" t="s">
        <v>316</v>
      </c>
      <c r="BU73" t="s">
        <v>316</v>
      </c>
      <c r="BV73" s="211">
        <v>2546.5100000000002</v>
      </c>
      <c r="BW73" s="211">
        <v>5096.67</v>
      </c>
      <c r="BX73" s="211">
        <v>2546.5100000000002</v>
      </c>
      <c r="BY73" s="211">
        <v>5096.67</v>
      </c>
      <c r="BZ73" t="s">
        <v>316</v>
      </c>
      <c r="CA73" s="212">
        <v>-2948</v>
      </c>
      <c r="CB73" s="212">
        <v>-1940</v>
      </c>
      <c r="CC73" s="212">
        <v>-377</v>
      </c>
      <c r="CD73" s="212">
        <v>-177</v>
      </c>
      <c r="CE73" t="s">
        <v>315</v>
      </c>
      <c r="CF73" s="212">
        <v>-5442</v>
      </c>
      <c r="CG73" s="212">
        <v>-676</v>
      </c>
      <c r="CH73" s="212">
        <v>-294</v>
      </c>
      <c r="CI73" s="212">
        <v>-102</v>
      </c>
      <c r="CJ73" s="212">
        <v>-43</v>
      </c>
      <c r="CK73" t="s">
        <v>315</v>
      </c>
      <c r="CL73" s="212">
        <v>-787</v>
      </c>
      <c r="CM73" s="212">
        <v>-1902</v>
      </c>
      <c r="CN73" s="212">
        <v>-2831</v>
      </c>
      <c r="CO73" s="212">
        <v>-2486</v>
      </c>
      <c r="CP73" s="212">
        <v>-266</v>
      </c>
      <c r="CQ73" s="212">
        <v>-140</v>
      </c>
      <c r="CR73" t="s">
        <v>315</v>
      </c>
      <c r="CS73" s="212">
        <v>-5723</v>
      </c>
      <c r="CT73" s="212">
        <v>-13067</v>
      </c>
      <c r="CU73" s="212">
        <v>-2504</v>
      </c>
      <c r="CV73" s="212">
        <v>-813</v>
      </c>
      <c r="CW73" s="212">
        <v>-3316</v>
      </c>
      <c r="CX73" t="s">
        <v>315</v>
      </c>
      <c r="CY73" s="212">
        <v>-3801</v>
      </c>
      <c r="CZ73" s="212">
        <v>-1728</v>
      </c>
      <c r="DA73" s="212">
        <v>-5529</v>
      </c>
      <c r="DB73" s="212">
        <v>-99</v>
      </c>
      <c r="DC73" s="212">
        <v>-325</v>
      </c>
      <c r="DD73" s="212">
        <v>-424</v>
      </c>
      <c r="DE73" s="212">
        <v>-6813</v>
      </c>
      <c r="DF73" t="s">
        <v>315</v>
      </c>
      <c r="DG73" s="212">
        <v>-6813</v>
      </c>
      <c r="DH73" s="212">
        <v>-19139</v>
      </c>
      <c r="DI73" s="212">
        <v>-35222</v>
      </c>
      <c r="DJ73" s="212">
        <v>-48289</v>
      </c>
      <c r="DK73" t="s">
        <v>315</v>
      </c>
      <c r="DL73" t="s">
        <v>315</v>
      </c>
      <c r="DM73" t="s">
        <v>315</v>
      </c>
      <c r="DN73" t="s">
        <v>315</v>
      </c>
      <c r="DO73" t="s">
        <v>315</v>
      </c>
      <c r="DP73" t="s">
        <v>315</v>
      </c>
      <c r="DQ73" t="s">
        <v>315</v>
      </c>
      <c r="DR73" t="s">
        <v>315</v>
      </c>
      <c r="DS73" t="s">
        <v>315</v>
      </c>
      <c r="DT73" t="s">
        <v>315</v>
      </c>
      <c r="DU73" t="s">
        <v>315</v>
      </c>
      <c r="DV73" t="s">
        <v>315</v>
      </c>
      <c r="DW73" t="s">
        <v>315</v>
      </c>
      <c r="DX73" t="s">
        <v>315</v>
      </c>
      <c r="DY73" t="s">
        <v>315</v>
      </c>
      <c r="DZ73" t="s">
        <v>315</v>
      </c>
      <c r="EA73" t="s">
        <v>315</v>
      </c>
      <c r="EB73" t="s">
        <v>315</v>
      </c>
      <c r="EC73" t="s">
        <v>315</v>
      </c>
      <c r="ED73" t="s">
        <v>315</v>
      </c>
      <c r="EE73" t="s">
        <v>315</v>
      </c>
      <c r="EF73" t="s">
        <v>315</v>
      </c>
      <c r="EG73" t="s">
        <v>315</v>
      </c>
      <c r="EH73" t="s">
        <v>315</v>
      </c>
      <c r="EI73" t="s">
        <v>315</v>
      </c>
      <c r="EJ73" t="s">
        <v>315</v>
      </c>
      <c r="EK73" t="s">
        <v>315</v>
      </c>
      <c r="EL73" t="s">
        <v>315</v>
      </c>
      <c r="EM73" t="s">
        <v>315</v>
      </c>
      <c r="EN73" t="s">
        <v>315</v>
      </c>
      <c r="EO73" t="s">
        <v>315</v>
      </c>
      <c r="EP73" t="s">
        <v>315</v>
      </c>
      <c r="EQ73" t="s">
        <v>315</v>
      </c>
      <c r="ER73" t="s">
        <v>315</v>
      </c>
      <c r="ES73" t="s">
        <v>315</v>
      </c>
      <c r="ET73" t="s">
        <v>315</v>
      </c>
      <c r="EU73" t="s">
        <v>315</v>
      </c>
      <c r="EV73" s="212">
        <v>125890</v>
      </c>
      <c r="EW73" s="212">
        <v>240</v>
      </c>
      <c r="EX73" s="212">
        <v>56775</v>
      </c>
      <c r="EY73" s="212">
        <v>182905</v>
      </c>
      <c r="EZ73" t="s">
        <v>315</v>
      </c>
      <c r="FA73" t="s">
        <v>315</v>
      </c>
      <c r="FB73" t="s">
        <v>315</v>
      </c>
      <c r="FC73" t="s">
        <v>315</v>
      </c>
      <c r="FD73" t="s">
        <v>315</v>
      </c>
      <c r="FE73" s="212">
        <v>182905</v>
      </c>
      <c r="FF73" s="212">
        <v>134616</v>
      </c>
      <c r="FG73" t="s">
        <v>315</v>
      </c>
      <c r="FH73" t="s">
        <v>315</v>
      </c>
      <c r="FI73" t="s">
        <v>315</v>
      </c>
      <c r="FJ73" t="s">
        <v>315</v>
      </c>
      <c r="FK73" t="s">
        <v>315</v>
      </c>
      <c r="FL73" t="s">
        <v>315</v>
      </c>
      <c r="FM73" t="s">
        <v>315</v>
      </c>
      <c r="FN73" t="s">
        <v>315</v>
      </c>
      <c r="FO73" t="s">
        <v>315</v>
      </c>
      <c r="FP73" s="212">
        <v>51052</v>
      </c>
      <c r="FQ73" s="212">
        <v>134616</v>
      </c>
      <c r="FR73">
        <v>0.22</v>
      </c>
      <c r="FS73">
        <v>0.22</v>
      </c>
      <c r="FT73">
        <v>198.23</v>
      </c>
      <c r="FU73">
        <v>396.55</v>
      </c>
      <c r="FV73" t="s">
        <v>316</v>
      </c>
      <c r="FW73" t="s">
        <v>316</v>
      </c>
      <c r="FX73" t="s">
        <v>316</v>
      </c>
      <c r="FY73" t="s">
        <v>316</v>
      </c>
      <c r="FZ73" t="s">
        <v>316</v>
      </c>
      <c r="GA73" t="s">
        <v>316</v>
      </c>
      <c r="GB73" t="s">
        <v>316</v>
      </c>
      <c r="GC73" t="s">
        <v>316</v>
      </c>
      <c r="GD73" t="s">
        <v>316</v>
      </c>
      <c r="GE73" t="s">
        <v>316</v>
      </c>
      <c r="GF73" t="s">
        <v>316</v>
      </c>
      <c r="GG73" t="s">
        <v>316</v>
      </c>
      <c r="GH73" t="s">
        <v>316</v>
      </c>
      <c r="GI73" t="s">
        <v>316</v>
      </c>
      <c r="GJ73" t="s">
        <v>316</v>
      </c>
      <c r="GK73" t="s">
        <v>316</v>
      </c>
      <c r="GL73">
        <v>5.49</v>
      </c>
    </row>
    <row r="74" spans="1:194" hidden="1">
      <c r="A74" t="s">
        <v>393</v>
      </c>
      <c r="B74" t="s">
        <v>394</v>
      </c>
      <c r="C74" t="s">
        <v>402</v>
      </c>
      <c r="D74" t="s">
        <v>309</v>
      </c>
      <c r="E74" t="s">
        <v>425</v>
      </c>
      <c r="F74" t="s">
        <v>426</v>
      </c>
      <c r="G74" t="s">
        <v>427</v>
      </c>
      <c r="H74" t="s">
        <v>432</v>
      </c>
      <c r="I74" t="s">
        <v>433</v>
      </c>
      <c r="J74">
        <v>215</v>
      </c>
      <c r="K74">
        <v>2</v>
      </c>
      <c r="L74" s="212">
        <v>25370</v>
      </c>
      <c r="M74" s="212">
        <v>21500</v>
      </c>
      <c r="N74" s="212">
        <v>3870</v>
      </c>
      <c r="O74">
        <v>-52.89</v>
      </c>
      <c r="P74">
        <v>-52.89</v>
      </c>
      <c r="Q74">
        <v>-105.78</v>
      </c>
      <c r="R74">
        <v>-52.89</v>
      </c>
      <c r="S74">
        <v>-105.78</v>
      </c>
      <c r="T74">
        <v>7.09</v>
      </c>
      <c r="U74">
        <v>7.06</v>
      </c>
      <c r="V74">
        <v>-374.78800000000001</v>
      </c>
      <c r="W74">
        <v>-746.31399999999996</v>
      </c>
      <c r="X74">
        <v>-374.78800000000001</v>
      </c>
      <c r="Y74">
        <v>-746.31399999999996</v>
      </c>
      <c r="Z74">
        <v>-57.698999999999998</v>
      </c>
      <c r="AA74">
        <v>-40.426000000000002</v>
      </c>
      <c r="AB74">
        <v>-5.1349999999999998</v>
      </c>
      <c r="AC74">
        <v>-2.52</v>
      </c>
      <c r="AD74" t="s">
        <v>316</v>
      </c>
      <c r="AE74" t="s">
        <v>316</v>
      </c>
      <c r="AF74">
        <v>-55.69</v>
      </c>
      <c r="AG74">
        <v>-30.63</v>
      </c>
      <c r="AH74">
        <v>-30.63</v>
      </c>
      <c r="AI74" t="s">
        <v>316</v>
      </c>
      <c r="AJ74" t="s">
        <v>316</v>
      </c>
      <c r="AK74" t="s">
        <v>316</v>
      </c>
      <c r="AL74" t="s">
        <v>316</v>
      </c>
      <c r="AM74" t="s">
        <v>316</v>
      </c>
      <c r="AN74" t="s">
        <v>316</v>
      </c>
      <c r="AO74" t="s">
        <v>316</v>
      </c>
      <c r="AP74" t="s">
        <v>316</v>
      </c>
      <c r="AQ74" t="s">
        <v>316</v>
      </c>
      <c r="AR74" t="s">
        <v>316</v>
      </c>
      <c r="AS74" t="s">
        <v>316</v>
      </c>
      <c r="AT74" t="s">
        <v>316</v>
      </c>
      <c r="AU74" t="s">
        <v>316</v>
      </c>
      <c r="AV74" t="s">
        <v>316</v>
      </c>
      <c r="AW74" t="s">
        <v>316</v>
      </c>
      <c r="AX74" t="s">
        <v>316</v>
      </c>
      <c r="AY74" t="s">
        <v>316</v>
      </c>
      <c r="AZ74" t="s">
        <v>316</v>
      </c>
      <c r="BA74" t="s">
        <v>316</v>
      </c>
      <c r="BB74" t="s">
        <v>316</v>
      </c>
      <c r="BC74" t="s">
        <v>316</v>
      </c>
      <c r="BD74" t="s">
        <v>316</v>
      </c>
      <c r="BE74" t="s">
        <v>316</v>
      </c>
      <c r="BF74" t="s">
        <v>316</v>
      </c>
      <c r="BG74" t="s">
        <v>316</v>
      </c>
      <c r="BH74" s="211">
        <v>2967</v>
      </c>
      <c r="BI74" s="211">
        <v>5934</v>
      </c>
      <c r="BJ74" s="211">
        <v>2967</v>
      </c>
      <c r="BK74" s="211">
        <v>5934</v>
      </c>
      <c r="BL74" t="s">
        <v>316</v>
      </c>
      <c r="BM74" t="s">
        <v>316</v>
      </c>
      <c r="BN74" t="s">
        <v>316</v>
      </c>
      <c r="BO74" t="s">
        <v>316</v>
      </c>
      <c r="BP74" t="s">
        <v>316</v>
      </c>
      <c r="BQ74" t="s">
        <v>316</v>
      </c>
      <c r="BR74" t="s">
        <v>316</v>
      </c>
      <c r="BS74" t="s">
        <v>316</v>
      </c>
      <c r="BT74" t="s">
        <v>316</v>
      </c>
      <c r="BU74" t="s">
        <v>316</v>
      </c>
      <c r="BV74" s="211">
        <v>2592.21</v>
      </c>
      <c r="BW74" s="211">
        <v>5187.6899999999996</v>
      </c>
      <c r="BX74" s="211">
        <v>2592.21</v>
      </c>
      <c r="BY74" s="211">
        <v>5187.6899999999996</v>
      </c>
      <c r="BZ74" t="s">
        <v>316</v>
      </c>
      <c r="CA74" s="212">
        <v>-2627</v>
      </c>
      <c r="CB74" s="212">
        <v>-1729</v>
      </c>
      <c r="CC74" s="212">
        <v>-336</v>
      </c>
      <c r="CD74" s="212">
        <v>-158</v>
      </c>
      <c r="CE74" t="s">
        <v>315</v>
      </c>
      <c r="CF74" s="212">
        <v>-4850</v>
      </c>
      <c r="CG74" s="212">
        <v>-602</v>
      </c>
      <c r="CH74" s="212">
        <v>-262</v>
      </c>
      <c r="CI74" s="212">
        <v>-91</v>
      </c>
      <c r="CJ74" s="212">
        <v>-38</v>
      </c>
      <c r="CK74" t="s">
        <v>315</v>
      </c>
      <c r="CL74" s="212">
        <v>-701</v>
      </c>
      <c r="CM74" s="212">
        <v>-1695</v>
      </c>
      <c r="CN74" s="212">
        <v>-2523</v>
      </c>
      <c r="CO74" s="212">
        <v>-2216</v>
      </c>
      <c r="CP74" s="212">
        <v>-237</v>
      </c>
      <c r="CQ74" s="212">
        <v>-125</v>
      </c>
      <c r="CR74" t="s">
        <v>315</v>
      </c>
      <c r="CS74" s="212">
        <v>-5101</v>
      </c>
      <c r="CT74" s="212">
        <v>-11647</v>
      </c>
      <c r="CU74" s="212">
        <v>-2232</v>
      </c>
      <c r="CV74" s="212">
        <v>-724</v>
      </c>
      <c r="CW74" s="212">
        <v>-2956</v>
      </c>
      <c r="CX74" t="s">
        <v>315</v>
      </c>
      <c r="CY74" s="212">
        <v>-3388</v>
      </c>
      <c r="CZ74" s="212">
        <v>-1541</v>
      </c>
      <c r="DA74" s="212">
        <v>-4928</v>
      </c>
      <c r="DB74" s="212">
        <v>-89</v>
      </c>
      <c r="DC74" s="212">
        <v>-290</v>
      </c>
      <c r="DD74" s="212">
        <v>-378</v>
      </c>
      <c r="DE74" s="212">
        <v>-6072</v>
      </c>
      <c r="DF74" t="s">
        <v>315</v>
      </c>
      <c r="DG74" s="212">
        <v>-6072</v>
      </c>
      <c r="DH74" s="212">
        <v>-17059</v>
      </c>
      <c r="DI74" s="212">
        <v>-31394</v>
      </c>
      <c r="DJ74" s="212">
        <v>-43040</v>
      </c>
      <c r="DK74" t="s">
        <v>315</v>
      </c>
      <c r="DL74" t="s">
        <v>315</v>
      </c>
      <c r="DM74" t="s">
        <v>315</v>
      </c>
      <c r="DN74" t="s">
        <v>315</v>
      </c>
      <c r="DO74" t="s">
        <v>315</v>
      </c>
      <c r="DP74" t="s">
        <v>315</v>
      </c>
      <c r="DQ74" t="s">
        <v>315</v>
      </c>
      <c r="DR74" t="s">
        <v>315</v>
      </c>
      <c r="DS74" t="s">
        <v>315</v>
      </c>
      <c r="DT74" t="s">
        <v>315</v>
      </c>
      <c r="DU74" t="s">
        <v>315</v>
      </c>
      <c r="DV74" t="s">
        <v>315</v>
      </c>
      <c r="DW74" t="s">
        <v>315</v>
      </c>
      <c r="DX74" t="s">
        <v>315</v>
      </c>
      <c r="DY74" t="s">
        <v>315</v>
      </c>
      <c r="DZ74" t="s">
        <v>315</v>
      </c>
      <c r="EA74" t="s">
        <v>315</v>
      </c>
      <c r="EB74" t="s">
        <v>315</v>
      </c>
      <c r="EC74" t="s">
        <v>315</v>
      </c>
      <c r="ED74" t="s">
        <v>315</v>
      </c>
      <c r="EE74" t="s">
        <v>315</v>
      </c>
      <c r="EF74" t="s">
        <v>315</v>
      </c>
      <c r="EG74" t="s">
        <v>315</v>
      </c>
      <c r="EH74" t="s">
        <v>315</v>
      </c>
      <c r="EI74" t="s">
        <v>315</v>
      </c>
      <c r="EJ74" t="s">
        <v>315</v>
      </c>
      <c r="EK74" t="s">
        <v>315</v>
      </c>
      <c r="EL74" t="s">
        <v>315</v>
      </c>
      <c r="EM74" t="s">
        <v>315</v>
      </c>
      <c r="EN74" t="s">
        <v>315</v>
      </c>
      <c r="EO74" t="s">
        <v>315</v>
      </c>
      <c r="EP74" t="s">
        <v>315</v>
      </c>
      <c r="EQ74" t="s">
        <v>315</v>
      </c>
      <c r="ER74" t="s">
        <v>315</v>
      </c>
      <c r="ES74" t="s">
        <v>315</v>
      </c>
      <c r="ET74" t="s">
        <v>315</v>
      </c>
      <c r="EU74" t="s">
        <v>315</v>
      </c>
      <c r="EV74" s="212">
        <v>125890</v>
      </c>
      <c r="EW74" s="212">
        <v>240</v>
      </c>
      <c r="EX74" s="212">
        <v>56775</v>
      </c>
      <c r="EY74" s="212">
        <v>182905</v>
      </c>
      <c r="EZ74" t="s">
        <v>315</v>
      </c>
      <c r="FA74" t="s">
        <v>315</v>
      </c>
      <c r="FB74" t="s">
        <v>315</v>
      </c>
      <c r="FC74" t="s">
        <v>315</v>
      </c>
      <c r="FD74" t="s">
        <v>315</v>
      </c>
      <c r="FE74" s="212">
        <v>182905</v>
      </c>
      <c r="FF74" s="212">
        <v>139865</v>
      </c>
      <c r="FG74" t="s">
        <v>315</v>
      </c>
      <c r="FH74" t="s">
        <v>315</v>
      </c>
      <c r="FI74" t="s">
        <v>315</v>
      </c>
      <c r="FJ74" t="s">
        <v>315</v>
      </c>
      <c r="FK74" t="s">
        <v>315</v>
      </c>
      <c r="FL74" t="s">
        <v>315</v>
      </c>
      <c r="FM74" t="s">
        <v>315</v>
      </c>
      <c r="FN74" t="s">
        <v>315</v>
      </c>
      <c r="FO74" t="s">
        <v>315</v>
      </c>
      <c r="FP74" s="212">
        <v>51674</v>
      </c>
      <c r="FQ74" s="212">
        <v>139865</v>
      </c>
      <c r="FR74">
        <v>0.22</v>
      </c>
      <c r="FS74">
        <v>0.22</v>
      </c>
      <c r="FT74">
        <v>199.68</v>
      </c>
      <c r="FU74">
        <v>399.44</v>
      </c>
      <c r="FV74" t="s">
        <v>316</v>
      </c>
      <c r="FW74" t="s">
        <v>316</v>
      </c>
      <c r="FX74" t="s">
        <v>316</v>
      </c>
      <c r="FY74" t="s">
        <v>316</v>
      </c>
      <c r="FZ74" t="s">
        <v>316</v>
      </c>
      <c r="GA74" t="s">
        <v>316</v>
      </c>
      <c r="GB74" t="s">
        <v>316</v>
      </c>
      <c r="GC74" t="s">
        <v>316</v>
      </c>
      <c r="GD74" t="s">
        <v>316</v>
      </c>
      <c r="GE74" t="s">
        <v>316</v>
      </c>
      <c r="GF74" t="s">
        <v>316</v>
      </c>
      <c r="GG74" t="s">
        <v>316</v>
      </c>
      <c r="GH74" t="s">
        <v>316</v>
      </c>
      <c r="GI74" t="s">
        <v>316</v>
      </c>
      <c r="GJ74" t="s">
        <v>316</v>
      </c>
      <c r="GK74" t="s">
        <v>316</v>
      </c>
      <c r="GL74">
        <v>5.51</v>
      </c>
    </row>
    <row r="75" spans="1:194" hidden="1">
      <c r="A75" t="s">
        <v>393</v>
      </c>
      <c r="B75" t="s">
        <v>394</v>
      </c>
      <c r="C75" t="s">
        <v>402</v>
      </c>
      <c r="D75" t="s">
        <v>309</v>
      </c>
      <c r="E75" t="s">
        <v>425</v>
      </c>
      <c r="F75" t="s">
        <v>426</v>
      </c>
      <c r="G75" t="s">
        <v>427</v>
      </c>
      <c r="H75" t="s">
        <v>434</v>
      </c>
      <c r="I75" t="s">
        <v>435</v>
      </c>
      <c r="J75">
        <v>215</v>
      </c>
      <c r="K75">
        <v>2</v>
      </c>
      <c r="L75" s="212">
        <v>33325</v>
      </c>
      <c r="M75" s="212">
        <v>21500</v>
      </c>
      <c r="N75" s="212">
        <v>11825</v>
      </c>
      <c r="O75">
        <v>-78.474999999999994</v>
      </c>
      <c r="P75">
        <v>-78.474999999999994</v>
      </c>
      <c r="Q75">
        <v>-156.94999999999999</v>
      </c>
      <c r="R75">
        <v>-78.474999999999994</v>
      </c>
      <c r="S75">
        <v>-156.94999999999999</v>
      </c>
      <c r="T75">
        <v>7.09</v>
      </c>
      <c r="U75">
        <v>7.06</v>
      </c>
      <c r="V75">
        <v>-556.08699999999999</v>
      </c>
      <c r="W75" s="211">
        <v>-1107.336</v>
      </c>
      <c r="X75">
        <v>-556.08699999999999</v>
      </c>
      <c r="Y75" s="211">
        <v>-1107.336</v>
      </c>
      <c r="Z75">
        <v>-85.61</v>
      </c>
      <c r="AA75">
        <v>-59.981999999999999</v>
      </c>
      <c r="AB75">
        <v>-7.6189999999999998</v>
      </c>
      <c r="AC75">
        <v>-3.7389999999999999</v>
      </c>
      <c r="AD75" t="s">
        <v>316</v>
      </c>
      <c r="AE75" t="s">
        <v>316</v>
      </c>
      <c r="AF75">
        <v>-82.63</v>
      </c>
      <c r="AG75">
        <v>-45.45</v>
      </c>
      <c r="AH75">
        <v>-45.45</v>
      </c>
      <c r="AI75" t="s">
        <v>316</v>
      </c>
      <c r="AJ75" t="s">
        <v>316</v>
      </c>
      <c r="AK75" t="s">
        <v>316</v>
      </c>
      <c r="AL75" t="s">
        <v>316</v>
      </c>
      <c r="AM75" t="s">
        <v>316</v>
      </c>
      <c r="AN75" t="s">
        <v>316</v>
      </c>
      <c r="AO75" t="s">
        <v>316</v>
      </c>
      <c r="AP75" t="s">
        <v>316</v>
      </c>
      <c r="AQ75" t="s">
        <v>316</v>
      </c>
      <c r="AR75" t="s">
        <v>316</v>
      </c>
      <c r="AS75" t="s">
        <v>316</v>
      </c>
      <c r="AT75" t="s">
        <v>316</v>
      </c>
      <c r="AU75" t="s">
        <v>316</v>
      </c>
      <c r="AV75" t="s">
        <v>316</v>
      </c>
      <c r="AW75" t="s">
        <v>316</v>
      </c>
      <c r="AX75" t="s">
        <v>316</v>
      </c>
      <c r="AY75" t="s">
        <v>316</v>
      </c>
      <c r="AZ75" t="s">
        <v>316</v>
      </c>
      <c r="BA75" t="s">
        <v>316</v>
      </c>
      <c r="BB75" t="s">
        <v>316</v>
      </c>
      <c r="BC75" t="s">
        <v>316</v>
      </c>
      <c r="BD75" t="s">
        <v>316</v>
      </c>
      <c r="BE75" t="s">
        <v>316</v>
      </c>
      <c r="BF75" t="s">
        <v>316</v>
      </c>
      <c r="BG75" t="s">
        <v>316</v>
      </c>
      <c r="BH75" s="211">
        <v>2967</v>
      </c>
      <c r="BI75" s="211">
        <v>5934</v>
      </c>
      <c r="BJ75" s="211">
        <v>2967</v>
      </c>
      <c r="BK75" s="211">
        <v>5934</v>
      </c>
      <c r="BL75" t="s">
        <v>316</v>
      </c>
      <c r="BM75" t="s">
        <v>316</v>
      </c>
      <c r="BN75" t="s">
        <v>316</v>
      </c>
      <c r="BO75" t="s">
        <v>316</v>
      </c>
      <c r="BP75" t="s">
        <v>316</v>
      </c>
      <c r="BQ75" t="s">
        <v>316</v>
      </c>
      <c r="BR75" t="s">
        <v>316</v>
      </c>
      <c r="BS75" t="s">
        <v>316</v>
      </c>
      <c r="BT75" t="s">
        <v>316</v>
      </c>
      <c r="BU75" t="s">
        <v>316</v>
      </c>
      <c r="BV75" s="211">
        <v>2410.91</v>
      </c>
      <c r="BW75" s="211">
        <v>4826.66</v>
      </c>
      <c r="BX75" s="211">
        <v>2410.91</v>
      </c>
      <c r="BY75" s="211">
        <v>4826.66</v>
      </c>
      <c r="BZ75" t="s">
        <v>316</v>
      </c>
      <c r="CA75" s="212">
        <v>-3898</v>
      </c>
      <c r="CB75" s="212">
        <v>-2565</v>
      </c>
      <c r="CC75" s="212">
        <v>-499</v>
      </c>
      <c r="CD75" s="212">
        <v>-235</v>
      </c>
      <c r="CE75" t="s">
        <v>315</v>
      </c>
      <c r="CF75" s="212">
        <v>-7196</v>
      </c>
      <c r="CG75" s="212">
        <v>-894</v>
      </c>
      <c r="CH75" s="212">
        <v>-389</v>
      </c>
      <c r="CI75" s="212">
        <v>-134</v>
      </c>
      <c r="CJ75" s="212">
        <v>-57</v>
      </c>
      <c r="CK75" t="s">
        <v>315</v>
      </c>
      <c r="CL75" s="212">
        <v>-1041</v>
      </c>
      <c r="CM75" s="212">
        <v>-2515</v>
      </c>
      <c r="CN75" s="212">
        <v>-3744</v>
      </c>
      <c r="CO75" s="212">
        <v>-3288</v>
      </c>
      <c r="CP75" s="212">
        <v>-352</v>
      </c>
      <c r="CQ75" s="212">
        <v>-185</v>
      </c>
      <c r="CR75" t="s">
        <v>315</v>
      </c>
      <c r="CS75" s="212">
        <v>-7569</v>
      </c>
      <c r="CT75" s="212">
        <v>-17280</v>
      </c>
      <c r="CU75" s="212">
        <v>-3311</v>
      </c>
      <c r="CV75" s="212">
        <v>-1075</v>
      </c>
      <c r="CW75" s="212">
        <v>-4386</v>
      </c>
      <c r="CX75" t="s">
        <v>315</v>
      </c>
      <c r="CY75" s="212">
        <v>-5026</v>
      </c>
      <c r="CZ75" s="212">
        <v>-2286</v>
      </c>
      <c r="DA75" s="212">
        <v>-7312</v>
      </c>
      <c r="DB75" s="212">
        <v>-131</v>
      </c>
      <c r="DC75" s="212">
        <v>-430</v>
      </c>
      <c r="DD75" s="212">
        <v>-561</v>
      </c>
      <c r="DE75" s="212">
        <v>-9010</v>
      </c>
      <c r="DF75" t="s">
        <v>315</v>
      </c>
      <c r="DG75" s="212">
        <v>-9010</v>
      </c>
      <c r="DH75" s="212">
        <v>-25311</v>
      </c>
      <c r="DI75" s="212">
        <v>-46580</v>
      </c>
      <c r="DJ75" s="212">
        <v>-63860</v>
      </c>
      <c r="DK75" t="s">
        <v>315</v>
      </c>
      <c r="DL75" t="s">
        <v>315</v>
      </c>
      <c r="DM75" t="s">
        <v>315</v>
      </c>
      <c r="DN75" t="s">
        <v>315</v>
      </c>
      <c r="DO75" t="s">
        <v>315</v>
      </c>
      <c r="DP75" t="s">
        <v>315</v>
      </c>
      <c r="DQ75" t="s">
        <v>315</v>
      </c>
      <c r="DR75" t="s">
        <v>315</v>
      </c>
      <c r="DS75" t="s">
        <v>315</v>
      </c>
      <c r="DT75" t="s">
        <v>315</v>
      </c>
      <c r="DU75" t="s">
        <v>315</v>
      </c>
      <c r="DV75" t="s">
        <v>315</v>
      </c>
      <c r="DW75" t="s">
        <v>315</v>
      </c>
      <c r="DX75" t="s">
        <v>315</v>
      </c>
      <c r="DY75" t="s">
        <v>315</v>
      </c>
      <c r="DZ75" t="s">
        <v>315</v>
      </c>
      <c r="EA75" t="s">
        <v>315</v>
      </c>
      <c r="EB75" t="s">
        <v>315</v>
      </c>
      <c r="EC75" t="s">
        <v>315</v>
      </c>
      <c r="ED75" t="s">
        <v>315</v>
      </c>
      <c r="EE75" t="s">
        <v>315</v>
      </c>
      <c r="EF75" t="s">
        <v>315</v>
      </c>
      <c r="EG75" t="s">
        <v>315</v>
      </c>
      <c r="EH75" t="s">
        <v>315</v>
      </c>
      <c r="EI75" t="s">
        <v>315</v>
      </c>
      <c r="EJ75" t="s">
        <v>315</v>
      </c>
      <c r="EK75" t="s">
        <v>315</v>
      </c>
      <c r="EL75" t="s">
        <v>315</v>
      </c>
      <c r="EM75" t="s">
        <v>315</v>
      </c>
      <c r="EN75" t="s">
        <v>315</v>
      </c>
      <c r="EO75" t="s">
        <v>315</v>
      </c>
      <c r="EP75" t="s">
        <v>315</v>
      </c>
      <c r="EQ75" t="s">
        <v>315</v>
      </c>
      <c r="ER75" t="s">
        <v>315</v>
      </c>
      <c r="ES75" t="s">
        <v>315</v>
      </c>
      <c r="ET75" t="s">
        <v>315</v>
      </c>
      <c r="EU75" t="s">
        <v>315</v>
      </c>
      <c r="EV75" s="212">
        <v>125890</v>
      </c>
      <c r="EW75" s="212">
        <v>240</v>
      </c>
      <c r="EX75" s="212">
        <v>56775</v>
      </c>
      <c r="EY75" s="212">
        <v>182905</v>
      </c>
      <c r="EZ75" t="s">
        <v>315</v>
      </c>
      <c r="FA75" t="s">
        <v>315</v>
      </c>
      <c r="FB75" t="s">
        <v>315</v>
      </c>
      <c r="FC75" t="s">
        <v>315</v>
      </c>
      <c r="FD75" t="s">
        <v>315</v>
      </c>
      <c r="FE75" s="212">
        <v>182905</v>
      </c>
      <c r="FF75" s="212">
        <v>119044</v>
      </c>
      <c r="FG75" t="s">
        <v>315</v>
      </c>
      <c r="FH75" t="s">
        <v>315</v>
      </c>
      <c r="FI75" t="s">
        <v>315</v>
      </c>
      <c r="FJ75" t="s">
        <v>315</v>
      </c>
      <c r="FK75" t="s">
        <v>315</v>
      </c>
      <c r="FL75" t="s">
        <v>315</v>
      </c>
      <c r="FM75" t="s">
        <v>315</v>
      </c>
      <c r="FN75" t="s">
        <v>315</v>
      </c>
      <c r="FO75" t="s">
        <v>315</v>
      </c>
      <c r="FP75" s="212">
        <v>49206</v>
      </c>
      <c r="FQ75" s="212">
        <v>119044</v>
      </c>
      <c r="FR75">
        <v>0.22</v>
      </c>
      <c r="FS75">
        <v>0.22</v>
      </c>
      <c r="FT75">
        <v>193.94</v>
      </c>
      <c r="FU75">
        <v>387.99</v>
      </c>
      <c r="FV75" t="s">
        <v>316</v>
      </c>
      <c r="FW75" t="s">
        <v>316</v>
      </c>
      <c r="FX75" t="s">
        <v>316</v>
      </c>
      <c r="FY75" t="s">
        <v>316</v>
      </c>
      <c r="FZ75" t="s">
        <v>316</v>
      </c>
      <c r="GA75" t="s">
        <v>316</v>
      </c>
      <c r="GB75" t="s">
        <v>316</v>
      </c>
      <c r="GC75" t="s">
        <v>316</v>
      </c>
      <c r="GD75" t="s">
        <v>316</v>
      </c>
      <c r="GE75" t="s">
        <v>316</v>
      </c>
      <c r="GF75" t="s">
        <v>316</v>
      </c>
      <c r="GG75" t="s">
        <v>316</v>
      </c>
      <c r="GH75" t="s">
        <v>316</v>
      </c>
      <c r="GI75" t="s">
        <v>316</v>
      </c>
      <c r="GJ75" t="s">
        <v>316</v>
      </c>
      <c r="GK75" t="s">
        <v>316</v>
      </c>
      <c r="GL75">
        <v>3.57</v>
      </c>
    </row>
    <row r="76" spans="1:194" hidden="1">
      <c r="A76" t="s">
        <v>393</v>
      </c>
      <c r="B76" t="s">
        <v>394</v>
      </c>
      <c r="C76" t="s">
        <v>402</v>
      </c>
      <c r="D76" t="s">
        <v>309</v>
      </c>
      <c r="E76" t="s">
        <v>425</v>
      </c>
      <c r="F76" t="s">
        <v>426</v>
      </c>
      <c r="G76" t="s">
        <v>427</v>
      </c>
      <c r="H76" t="s">
        <v>436</v>
      </c>
      <c r="I76" t="s">
        <v>437</v>
      </c>
      <c r="J76">
        <v>43</v>
      </c>
      <c r="K76">
        <v>8</v>
      </c>
      <c r="L76" s="212">
        <v>258000</v>
      </c>
      <c r="M76" s="212">
        <v>258000</v>
      </c>
      <c r="N76" t="s">
        <v>315</v>
      </c>
      <c r="O76">
        <v>-597.09799999999996</v>
      </c>
      <c r="P76">
        <v>-597.09799999999996</v>
      </c>
      <c r="Q76" s="211">
        <v>-4776.7839999999997</v>
      </c>
      <c r="R76">
        <v>-597.09799999999996</v>
      </c>
      <c r="S76" s="211">
        <v>-4776.7839999999997</v>
      </c>
      <c r="T76">
        <v>7.05</v>
      </c>
      <c r="U76">
        <v>6.44</v>
      </c>
      <c r="V76" s="211">
        <v>-4209.5860000000002</v>
      </c>
      <c r="W76" s="211">
        <v>-30744.608</v>
      </c>
      <c r="X76" s="211">
        <v>-4209.5860000000002</v>
      </c>
      <c r="Y76" s="211">
        <v>-30744.608</v>
      </c>
      <c r="Z76">
        <v>-726.07100000000003</v>
      </c>
      <c r="AA76">
        <v>-874.15099999999995</v>
      </c>
      <c r="AB76" s="211">
        <v>-1456.9190000000001</v>
      </c>
      <c r="AC76" s="211">
        <v>-1724.4190000000001</v>
      </c>
      <c r="AD76" t="s">
        <v>316</v>
      </c>
      <c r="AE76" t="s">
        <v>316</v>
      </c>
      <c r="AF76">
        <v>-68.16</v>
      </c>
      <c r="AG76">
        <v>-68.16</v>
      </c>
      <c r="AH76">
        <v>-68.16</v>
      </c>
      <c r="AI76">
        <v>-68.16</v>
      </c>
      <c r="AJ76">
        <v>-68.16</v>
      </c>
      <c r="AK76" t="s">
        <v>316</v>
      </c>
      <c r="AL76" t="s">
        <v>316</v>
      </c>
      <c r="AM76" t="s">
        <v>316</v>
      </c>
      <c r="AN76" t="s">
        <v>316</v>
      </c>
      <c r="AO76" t="s">
        <v>316</v>
      </c>
      <c r="AP76" t="s">
        <v>316</v>
      </c>
      <c r="AQ76" t="s">
        <v>316</v>
      </c>
      <c r="AR76" t="s">
        <v>316</v>
      </c>
      <c r="AS76" t="s">
        <v>316</v>
      </c>
      <c r="AT76" t="s">
        <v>316</v>
      </c>
      <c r="AU76" t="s">
        <v>316</v>
      </c>
      <c r="AV76" t="s">
        <v>316</v>
      </c>
      <c r="AW76" t="s">
        <v>316</v>
      </c>
      <c r="AX76" t="s">
        <v>316</v>
      </c>
      <c r="AY76" s="211">
        <v>5891</v>
      </c>
      <c r="AZ76" s="211">
        <v>5891</v>
      </c>
      <c r="BA76" s="211">
        <v>47128</v>
      </c>
      <c r="BB76" s="211">
        <v>5891</v>
      </c>
      <c r="BC76" s="211">
        <v>47128</v>
      </c>
      <c r="BD76" t="s">
        <v>316</v>
      </c>
      <c r="BE76" t="s">
        <v>316</v>
      </c>
      <c r="BF76" t="s">
        <v>316</v>
      </c>
      <c r="BG76" t="s">
        <v>316</v>
      </c>
      <c r="BH76" t="s">
        <v>316</v>
      </c>
      <c r="BI76" t="s">
        <v>316</v>
      </c>
      <c r="BJ76" t="s">
        <v>316</v>
      </c>
      <c r="BK76" t="s">
        <v>316</v>
      </c>
      <c r="BL76" t="s">
        <v>316</v>
      </c>
      <c r="BM76" t="s">
        <v>316</v>
      </c>
      <c r="BN76" t="s">
        <v>316</v>
      </c>
      <c r="BO76" t="s">
        <v>316</v>
      </c>
      <c r="BP76" t="s">
        <v>316</v>
      </c>
      <c r="BQ76" t="s">
        <v>316</v>
      </c>
      <c r="BR76" t="s">
        <v>316</v>
      </c>
      <c r="BS76" t="s">
        <v>316</v>
      </c>
      <c r="BT76" t="s">
        <v>316</v>
      </c>
      <c r="BU76" t="s">
        <v>316</v>
      </c>
      <c r="BV76" s="211">
        <v>1681.41</v>
      </c>
      <c r="BW76" s="211">
        <v>16383.39</v>
      </c>
      <c r="BX76" s="211">
        <v>1681.41</v>
      </c>
      <c r="BY76" s="211">
        <v>16383.39</v>
      </c>
      <c r="BZ76" t="s">
        <v>316</v>
      </c>
      <c r="CA76" s="212">
        <v>-34534</v>
      </c>
      <c r="CB76" s="212">
        <v>-39091</v>
      </c>
      <c r="CC76" s="212">
        <v>-95744</v>
      </c>
      <c r="CD76" s="212">
        <v>-110091</v>
      </c>
      <c r="CE76" t="s">
        <v>315</v>
      </c>
      <c r="CF76" s="212">
        <v>-279460</v>
      </c>
      <c r="CG76" s="212">
        <v>-8955</v>
      </c>
      <c r="CH76" s="212">
        <v>-6686</v>
      </c>
      <c r="CI76" s="212">
        <v>-28325</v>
      </c>
      <c r="CJ76" s="212">
        <v>-29286</v>
      </c>
      <c r="CK76" t="s">
        <v>315</v>
      </c>
      <c r="CL76" s="212">
        <v>-25718</v>
      </c>
      <c r="CM76" s="212">
        <v>-98969</v>
      </c>
      <c r="CN76" s="212">
        <v>-35265</v>
      </c>
      <c r="CO76" s="212">
        <v>-50454</v>
      </c>
      <c r="CP76" s="212">
        <v>-69094</v>
      </c>
      <c r="CQ76" s="212">
        <v>-90095</v>
      </c>
      <c r="CR76" t="s">
        <v>315</v>
      </c>
      <c r="CS76" s="212">
        <v>-244908</v>
      </c>
      <c r="CT76" s="212">
        <v>-623337</v>
      </c>
      <c r="CU76" s="212">
        <v>-19009</v>
      </c>
      <c r="CV76" s="212">
        <v>-7057</v>
      </c>
      <c r="CW76" s="212">
        <v>-26066</v>
      </c>
      <c r="CX76" t="s">
        <v>315</v>
      </c>
      <c r="CY76" s="212">
        <v>-17956</v>
      </c>
      <c r="CZ76" s="212">
        <v>-18175</v>
      </c>
      <c r="DA76" s="212">
        <v>-36131</v>
      </c>
      <c r="DB76" s="212">
        <v>-453</v>
      </c>
      <c r="DC76" s="212">
        <v>-1935</v>
      </c>
      <c r="DD76" s="212">
        <v>-2387</v>
      </c>
      <c r="DE76" s="212">
        <v>-53737</v>
      </c>
      <c r="DF76" t="s">
        <v>315</v>
      </c>
      <c r="DG76" s="212">
        <v>-53737</v>
      </c>
      <c r="DH76" s="212">
        <v>-150963</v>
      </c>
      <c r="DI76" s="212">
        <v>-269283</v>
      </c>
      <c r="DJ76" s="212">
        <v>-892621</v>
      </c>
      <c r="DK76" t="s">
        <v>315</v>
      </c>
      <c r="DL76" t="s">
        <v>315</v>
      </c>
      <c r="DM76" t="s">
        <v>315</v>
      </c>
      <c r="DN76" t="s">
        <v>315</v>
      </c>
      <c r="DO76" t="s">
        <v>315</v>
      </c>
      <c r="DP76" t="s">
        <v>315</v>
      </c>
      <c r="DQ76" t="s">
        <v>315</v>
      </c>
      <c r="DR76" t="s">
        <v>315</v>
      </c>
      <c r="DS76" t="s">
        <v>315</v>
      </c>
      <c r="DT76" t="s">
        <v>315</v>
      </c>
      <c r="DU76" t="s">
        <v>315</v>
      </c>
      <c r="DV76" t="s">
        <v>315</v>
      </c>
      <c r="DW76" t="s">
        <v>315</v>
      </c>
      <c r="DX76" t="s">
        <v>315</v>
      </c>
      <c r="DY76" t="s">
        <v>315</v>
      </c>
      <c r="DZ76" t="s">
        <v>315</v>
      </c>
      <c r="EA76" t="s">
        <v>315</v>
      </c>
      <c r="EB76" t="s">
        <v>315</v>
      </c>
      <c r="EC76" t="s">
        <v>315</v>
      </c>
      <c r="ED76" t="s">
        <v>315</v>
      </c>
      <c r="EE76" t="s">
        <v>315</v>
      </c>
      <c r="EF76" t="s">
        <v>315</v>
      </c>
      <c r="EG76" t="s">
        <v>315</v>
      </c>
      <c r="EH76" t="s">
        <v>315</v>
      </c>
      <c r="EI76" t="s">
        <v>315</v>
      </c>
      <c r="EJ76" t="s">
        <v>315</v>
      </c>
      <c r="EK76" t="s">
        <v>315</v>
      </c>
      <c r="EL76" t="s">
        <v>315</v>
      </c>
      <c r="EM76" t="s">
        <v>315</v>
      </c>
      <c r="EN76" t="s">
        <v>315</v>
      </c>
      <c r="EO76" t="s">
        <v>315</v>
      </c>
      <c r="EP76" s="212">
        <v>1808887</v>
      </c>
      <c r="EQ76" s="212">
        <v>412520</v>
      </c>
      <c r="ER76" s="212">
        <v>2221408</v>
      </c>
      <c r="ES76" t="s">
        <v>315</v>
      </c>
      <c r="ET76" t="s">
        <v>315</v>
      </c>
      <c r="EU76" t="s">
        <v>315</v>
      </c>
      <c r="EV76" t="s">
        <v>315</v>
      </c>
      <c r="EW76" t="s">
        <v>315</v>
      </c>
      <c r="EX76" t="s">
        <v>315</v>
      </c>
      <c r="EY76" t="s">
        <v>315</v>
      </c>
      <c r="EZ76" t="s">
        <v>315</v>
      </c>
      <c r="FA76" t="s">
        <v>315</v>
      </c>
      <c r="FB76" t="s">
        <v>315</v>
      </c>
      <c r="FC76" t="s">
        <v>315</v>
      </c>
      <c r="FD76" t="s">
        <v>315</v>
      </c>
      <c r="FE76" s="212">
        <v>2221408</v>
      </c>
      <c r="FF76" s="212">
        <v>1328787</v>
      </c>
      <c r="FG76" t="s">
        <v>315</v>
      </c>
      <c r="FH76" t="s">
        <v>315</v>
      </c>
      <c r="FI76" t="s">
        <v>315</v>
      </c>
      <c r="FJ76" t="s">
        <v>315</v>
      </c>
      <c r="FK76" t="s">
        <v>315</v>
      </c>
      <c r="FL76" t="s">
        <v>315</v>
      </c>
      <c r="FM76" t="s">
        <v>315</v>
      </c>
      <c r="FN76" t="s">
        <v>315</v>
      </c>
      <c r="FO76" t="s">
        <v>315</v>
      </c>
      <c r="FP76" s="212">
        <v>167612</v>
      </c>
      <c r="FQ76" s="212">
        <v>1328787</v>
      </c>
      <c r="FR76">
        <v>0.22</v>
      </c>
      <c r="FS76">
        <v>0.16</v>
      </c>
      <c r="FT76">
        <v>239.47</v>
      </c>
      <c r="FU76" s="211">
        <v>2185.7199999999998</v>
      </c>
      <c r="FV76">
        <v>-111.6</v>
      </c>
      <c r="FW76" t="s">
        <v>316</v>
      </c>
      <c r="FX76" t="s">
        <v>316</v>
      </c>
      <c r="FY76">
        <v>371.55</v>
      </c>
      <c r="FZ76" t="s">
        <v>316</v>
      </c>
      <c r="GA76" t="s">
        <v>316</v>
      </c>
      <c r="GB76" t="s">
        <v>316</v>
      </c>
      <c r="GC76">
        <v>259.95</v>
      </c>
      <c r="GD76">
        <v>-31.8</v>
      </c>
      <c r="GE76" t="s">
        <v>316</v>
      </c>
      <c r="GF76" t="s">
        <v>316</v>
      </c>
      <c r="GG76">
        <v>185.77</v>
      </c>
      <c r="GH76" t="s">
        <v>316</v>
      </c>
      <c r="GI76" t="s">
        <v>316</v>
      </c>
      <c r="GJ76" t="s">
        <v>316</v>
      </c>
      <c r="GK76">
        <v>153.97999999999999</v>
      </c>
      <c r="GL76">
        <v>5.15</v>
      </c>
    </row>
    <row r="77" spans="1:194" hidden="1">
      <c r="A77" t="s">
        <v>393</v>
      </c>
      <c r="B77" t="s">
        <v>394</v>
      </c>
      <c r="C77" t="s">
        <v>402</v>
      </c>
      <c r="D77" t="s">
        <v>330</v>
      </c>
      <c r="E77" t="s">
        <v>438</v>
      </c>
      <c r="F77" t="s">
        <v>439</v>
      </c>
      <c r="G77" t="s">
        <v>440</v>
      </c>
      <c r="H77" t="s">
        <v>441</v>
      </c>
      <c r="I77" t="s">
        <v>442</v>
      </c>
      <c r="J77">
        <v>31</v>
      </c>
      <c r="K77">
        <v>12</v>
      </c>
      <c r="L77" s="212">
        <v>16525</v>
      </c>
      <c r="M77" s="212">
        <v>11550</v>
      </c>
      <c r="N77" s="212">
        <v>4975</v>
      </c>
      <c r="O77">
        <v>53.746000000000002</v>
      </c>
      <c r="P77">
        <v>53.746000000000002</v>
      </c>
      <c r="Q77">
        <v>644.952</v>
      </c>
      <c r="R77">
        <v>44.984999999999999</v>
      </c>
      <c r="S77">
        <v>539.82500000000005</v>
      </c>
      <c r="T77">
        <v>6.94</v>
      </c>
      <c r="U77">
        <v>6.18</v>
      </c>
      <c r="V77">
        <v>372.89100000000002</v>
      </c>
      <c r="W77" s="211">
        <v>3988.9319999999998</v>
      </c>
      <c r="X77">
        <v>312.11</v>
      </c>
      <c r="Y77" s="211">
        <v>3338.7359999999999</v>
      </c>
      <c r="Z77">
        <v>179.94200000000001</v>
      </c>
      <c r="AA77" t="s">
        <v>316</v>
      </c>
      <c r="AB77">
        <v>359.88299999999998</v>
      </c>
      <c r="AC77" t="s">
        <v>316</v>
      </c>
      <c r="AD77">
        <v>44.99</v>
      </c>
      <c r="AE77">
        <v>539.82000000000005</v>
      </c>
      <c r="AF77">
        <v>7.7</v>
      </c>
      <c r="AG77">
        <v>8.2799999999999994</v>
      </c>
      <c r="AH77">
        <v>6.93</v>
      </c>
      <c r="AI77">
        <v>8.2799999999999994</v>
      </c>
      <c r="AJ77">
        <v>6.93</v>
      </c>
      <c r="AK77" t="s">
        <v>316</v>
      </c>
      <c r="AL77" t="s">
        <v>316</v>
      </c>
      <c r="AM77" t="s">
        <v>316</v>
      </c>
      <c r="AN77" t="s">
        <v>316</v>
      </c>
      <c r="AO77" t="s">
        <v>316</v>
      </c>
      <c r="AP77" t="s">
        <v>316</v>
      </c>
      <c r="AQ77" t="s">
        <v>316</v>
      </c>
      <c r="AR77" t="s">
        <v>316</v>
      </c>
      <c r="AS77" t="s">
        <v>316</v>
      </c>
      <c r="AT77" t="s">
        <v>316</v>
      </c>
      <c r="AU77" t="s">
        <v>316</v>
      </c>
      <c r="AV77" t="s">
        <v>316</v>
      </c>
      <c r="AW77" t="s">
        <v>316</v>
      </c>
      <c r="AX77" t="s">
        <v>316</v>
      </c>
      <c r="AY77" t="s">
        <v>316</v>
      </c>
      <c r="AZ77" t="s">
        <v>316</v>
      </c>
      <c r="BA77" t="s">
        <v>316</v>
      </c>
      <c r="BB77" t="s">
        <v>316</v>
      </c>
      <c r="BC77" t="s">
        <v>316</v>
      </c>
      <c r="BD77" t="s">
        <v>316</v>
      </c>
      <c r="BE77" t="s">
        <v>316</v>
      </c>
      <c r="BF77" t="s">
        <v>316</v>
      </c>
      <c r="BG77" t="s">
        <v>316</v>
      </c>
      <c r="BH77" t="s">
        <v>316</v>
      </c>
      <c r="BI77" t="s">
        <v>316</v>
      </c>
      <c r="BJ77" t="s">
        <v>316</v>
      </c>
      <c r="BK77" t="s">
        <v>316</v>
      </c>
      <c r="BL77" t="s">
        <v>316</v>
      </c>
      <c r="BM77" t="s">
        <v>316</v>
      </c>
      <c r="BN77" t="s">
        <v>316</v>
      </c>
      <c r="BO77" t="s">
        <v>316</v>
      </c>
      <c r="BP77" t="s">
        <v>316</v>
      </c>
      <c r="BQ77" t="s">
        <v>316</v>
      </c>
      <c r="BR77" t="s">
        <v>316</v>
      </c>
      <c r="BS77" t="s">
        <v>316</v>
      </c>
      <c r="BT77" t="s">
        <v>316</v>
      </c>
      <c r="BU77" t="s">
        <v>316</v>
      </c>
      <c r="BV77">
        <v>372.89</v>
      </c>
      <c r="BW77" s="211">
        <v>3988.93</v>
      </c>
      <c r="BX77">
        <v>312.11</v>
      </c>
      <c r="BY77" s="211">
        <v>3338.74</v>
      </c>
      <c r="BZ77" t="s">
        <v>316</v>
      </c>
      <c r="CA77" s="212">
        <v>9180</v>
      </c>
      <c r="CB77" t="s">
        <v>315</v>
      </c>
      <c r="CC77" s="212">
        <v>24501</v>
      </c>
      <c r="CD77" t="s">
        <v>315</v>
      </c>
      <c r="CE77" t="s">
        <v>315</v>
      </c>
      <c r="CF77" s="212">
        <v>33682</v>
      </c>
      <c r="CG77" s="212">
        <v>1892</v>
      </c>
      <c r="CH77" t="s">
        <v>315</v>
      </c>
      <c r="CI77" s="212">
        <v>5851</v>
      </c>
      <c r="CJ77" t="s">
        <v>315</v>
      </c>
      <c r="CK77" t="s">
        <v>315</v>
      </c>
      <c r="CL77" s="212">
        <v>2046</v>
      </c>
      <c r="CM77" s="212">
        <v>9789</v>
      </c>
      <c r="CN77" s="212">
        <v>8740</v>
      </c>
      <c r="CO77" t="s">
        <v>315</v>
      </c>
      <c r="CP77" s="212">
        <v>16601</v>
      </c>
      <c r="CQ77" t="s">
        <v>315</v>
      </c>
      <c r="CR77" t="s">
        <v>315</v>
      </c>
      <c r="CS77" s="212">
        <v>25341</v>
      </c>
      <c r="CT77" s="212">
        <v>68812</v>
      </c>
      <c r="CU77" s="212">
        <v>3079</v>
      </c>
      <c r="CV77" s="212">
        <v>1095</v>
      </c>
      <c r="CW77" s="212">
        <v>4174</v>
      </c>
      <c r="CX77" t="s">
        <v>315</v>
      </c>
      <c r="CY77" s="212">
        <v>1826</v>
      </c>
      <c r="CZ77" s="212">
        <v>1875</v>
      </c>
      <c r="DA77" s="212">
        <v>3701</v>
      </c>
      <c r="DB77" s="212">
        <v>46</v>
      </c>
      <c r="DC77" s="212">
        <v>199</v>
      </c>
      <c r="DD77" s="212">
        <v>245</v>
      </c>
      <c r="DE77" s="212">
        <v>8164</v>
      </c>
      <c r="DF77" t="s">
        <v>315</v>
      </c>
      <c r="DG77" s="212">
        <v>8164</v>
      </c>
      <c r="DH77" s="212">
        <v>22936</v>
      </c>
      <c r="DI77" s="212">
        <v>39221</v>
      </c>
      <c r="DJ77" s="212">
        <v>108033</v>
      </c>
      <c r="DK77" t="s">
        <v>315</v>
      </c>
      <c r="DL77" t="s">
        <v>315</v>
      </c>
      <c r="DM77" t="s">
        <v>315</v>
      </c>
      <c r="DN77" t="s">
        <v>315</v>
      </c>
      <c r="DO77" t="s">
        <v>315</v>
      </c>
      <c r="DP77" t="s">
        <v>315</v>
      </c>
      <c r="DQ77" t="s">
        <v>315</v>
      </c>
      <c r="DR77" t="s">
        <v>315</v>
      </c>
      <c r="DS77" t="s">
        <v>315</v>
      </c>
      <c r="DT77" t="s">
        <v>315</v>
      </c>
      <c r="DU77" t="s">
        <v>315</v>
      </c>
      <c r="DV77" t="s">
        <v>315</v>
      </c>
      <c r="DW77" t="s">
        <v>315</v>
      </c>
      <c r="DX77" t="s">
        <v>315</v>
      </c>
      <c r="DY77" t="s">
        <v>315</v>
      </c>
      <c r="DZ77" t="s">
        <v>315</v>
      </c>
      <c r="EA77" t="s">
        <v>315</v>
      </c>
      <c r="EB77" t="s">
        <v>315</v>
      </c>
      <c r="EC77" t="s">
        <v>315</v>
      </c>
      <c r="ED77" t="s">
        <v>315</v>
      </c>
      <c r="EE77" t="s">
        <v>315</v>
      </c>
      <c r="EF77" t="s">
        <v>315</v>
      </c>
      <c r="EG77" t="s">
        <v>315</v>
      </c>
      <c r="EH77" t="s">
        <v>315</v>
      </c>
      <c r="EI77" t="s">
        <v>315</v>
      </c>
      <c r="EJ77" t="s">
        <v>315</v>
      </c>
      <c r="EK77" t="s">
        <v>315</v>
      </c>
      <c r="EL77" t="s">
        <v>315</v>
      </c>
      <c r="EM77" t="s">
        <v>315</v>
      </c>
      <c r="EN77" t="s">
        <v>315</v>
      </c>
      <c r="EO77" t="s">
        <v>315</v>
      </c>
      <c r="EP77" t="s">
        <v>315</v>
      </c>
      <c r="EQ77" t="s">
        <v>315</v>
      </c>
      <c r="ER77" t="s">
        <v>315</v>
      </c>
      <c r="ES77" t="s">
        <v>315</v>
      </c>
      <c r="ET77" t="s">
        <v>315</v>
      </c>
      <c r="EU77" t="s">
        <v>315</v>
      </c>
      <c r="EV77" t="s">
        <v>315</v>
      </c>
      <c r="EW77" t="s">
        <v>315</v>
      </c>
      <c r="EX77" t="s">
        <v>315</v>
      </c>
      <c r="EY77" t="s">
        <v>315</v>
      </c>
      <c r="EZ77" t="s">
        <v>315</v>
      </c>
      <c r="FA77" t="s">
        <v>315</v>
      </c>
      <c r="FB77" t="s">
        <v>315</v>
      </c>
      <c r="FC77" t="s">
        <v>315</v>
      </c>
      <c r="FD77" t="s">
        <v>315</v>
      </c>
      <c r="FE77" t="s">
        <v>315</v>
      </c>
      <c r="FF77" s="212">
        <v>108033</v>
      </c>
      <c r="FG77" t="s">
        <v>315</v>
      </c>
      <c r="FH77" t="s">
        <v>315</v>
      </c>
      <c r="FI77" s="212">
        <v>3205</v>
      </c>
      <c r="FJ77" t="s">
        <v>315</v>
      </c>
      <c r="FK77" t="s">
        <v>315</v>
      </c>
      <c r="FL77" t="s">
        <v>315</v>
      </c>
      <c r="FM77" s="212">
        <v>3205</v>
      </c>
      <c r="FN77" t="s">
        <v>315</v>
      </c>
      <c r="FO77" s="212">
        <v>3205</v>
      </c>
      <c r="FP77" s="212">
        <v>25341</v>
      </c>
      <c r="FQ77" s="212">
        <v>111238</v>
      </c>
      <c r="FR77">
        <v>0.23</v>
      </c>
      <c r="FS77">
        <v>0.16</v>
      </c>
      <c r="FT77">
        <v>12.36</v>
      </c>
      <c r="FU77">
        <v>102.91</v>
      </c>
      <c r="FV77">
        <v>10.050000000000001</v>
      </c>
      <c r="FW77" t="s">
        <v>316</v>
      </c>
      <c r="FX77" t="s">
        <v>316</v>
      </c>
      <c r="FY77" t="s">
        <v>316</v>
      </c>
      <c r="FZ77" t="s">
        <v>316</v>
      </c>
      <c r="GA77" t="s">
        <v>316</v>
      </c>
      <c r="GB77" t="s">
        <v>316</v>
      </c>
      <c r="GC77">
        <v>10.050000000000001</v>
      </c>
      <c r="GD77">
        <v>5.72</v>
      </c>
      <c r="GE77" t="s">
        <v>316</v>
      </c>
      <c r="GF77" t="s">
        <v>316</v>
      </c>
      <c r="GG77" t="s">
        <v>316</v>
      </c>
      <c r="GH77" t="s">
        <v>316</v>
      </c>
      <c r="GI77" t="s">
        <v>316</v>
      </c>
      <c r="GJ77" t="s">
        <v>316</v>
      </c>
      <c r="GK77">
        <v>5.72</v>
      </c>
      <c r="GL77">
        <v>6.73</v>
      </c>
    </row>
    <row r="78" spans="1:194" hidden="1">
      <c r="A78" t="s">
        <v>393</v>
      </c>
      <c r="B78" t="s">
        <v>394</v>
      </c>
      <c r="C78" t="s">
        <v>402</v>
      </c>
      <c r="D78" t="s">
        <v>330</v>
      </c>
      <c r="E78" t="s">
        <v>438</v>
      </c>
      <c r="F78" t="s">
        <v>439</v>
      </c>
      <c r="G78" t="s">
        <v>440</v>
      </c>
      <c r="H78" t="s">
        <v>443</v>
      </c>
      <c r="I78" t="s">
        <v>444</v>
      </c>
      <c r="J78">
        <v>18</v>
      </c>
      <c r="K78">
        <v>12</v>
      </c>
      <c r="L78" s="212">
        <v>57179</v>
      </c>
      <c r="M78" s="212">
        <v>30800</v>
      </c>
      <c r="N78" s="212">
        <v>26379</v>
      </c>
      <c r="O78">
        <v>216.51499999999999</v>
      </c>
      <c r="P78">
        <v>216.51499999999999</v>
      </c>
      <c r="Q78" s="211">
        <v>2598.1819999999998</v>
      </c>
      <c r="R78">
        <v>181.22300000000001</v>
      </c>
      <c r="S78" s="211">
        <v>2174.6790000000001</v>
      </c>
      <c r="T78">
        <v>6.94</v>
      </c>
      <c r="U78">
        <v>6.18</v>
      </c>
      <c r="V78" s="211">
        <v>1502.1869999999999</v>
      </c>
      <c r="W78" s="211">
        <v>16069.370999999999</v>
      </c>
      <c r="X78" s="211">
        <v>1257.3309999999999</v>
      </c>
      <c r="Y78" s="211">
        <v>13450.063</v>
      </c>
      <c r="Z78">
        <v>724.89300000000003</v>
      </c>
      <c r="AA78" t="s">
        <v>316</v>
      </c>
      <c r="AB78" s="211">
        <v>1449.7860000000001</v>
      </c>
      <c r="AC78" t="s">
        <v>316</v>
      </c>
      <c r="AD78">
        <v>181.22</v>
      </c>
      <c r="AE78" s="211">
        <v>2174.6799999999998</v>
      </c>
      <c r="AF78">
        <v>31.03</v>
      </c>
      <c r="AG78">
        <v>33.369999999999997</v>
      </c>
      <c r="AH78">
        <v>27.93</v>
      </c>
      <c r="AI78">
        <v>33.369999999999997</v>
      </c>
      <c r="AJ78">
        <v>27.93</v>
      </c>
      <c r="AK78" t="s">
        <v>316</v>
      </c>
      <c r="AL78" t="s">
        <v>316</v>
      </c>
      <c r="AM78" t="s">
        <v>316</v>
      </c>
      <c r="AN78" t="s">
        <v>316</v>
      </c>
      <c r="AO78" t="s">
        <v>316</v>
      </c>
      <c r="AP78" t="s">
        <v>316</v>
      </c>
      <c r="AQ78" t="s">
        <v>316</v>
      </c>
      <c r="AR78" t="s">
        <v>316</v>
      </c>
      <c r="AS78" t="s">
        <v>316</v>
      </c>
      <c r="AT78" t="s">
        <v>316</v>
      </c>
      <c r="AU78" t="s">
        <v>316</v>
      </c>
      <c r="AV78" t="s">
        <v>316</v>
      </c>
      <c r="AW78" t="s">
        <v>316</v>
      </c>
      <c r="AX78" t="s">
        <v>316</v>
      </c>
      <c r="AY78" t="s">
        <v>316</v>
      </c>
      <c r="AZ78" t="s">
        <v>316</v>
      </c>
      <c r="BA78" t="s">
        <v>316</v>
      </c>
      <c r="BB78" t="s">
        <v>316</v>
      </c>
      <c r="BC78" t="s">
        <v>316</v>
      </c>
      <c r="BD78" t="s">
        <v>316</v>
      </c>
      <c r="BE78" t="s">
        <v>316</v>
      </c>
      <c r="BF78" t="s">
        <v>316</v>
      </c>
      <c r="BG78" t="s">
        <v>316</v>
      </c>
      <c r="BH78" t="s">
        <v>316</v>
      </c>
      <c r="BI78" t="s">
        <v>316</v>
      </c>
      <c r="BJ78" t="s">
        <v>316</v>
      </c>
      <c r="BK78" t="s">
        <v>316</v>
      </c>
      <c r="BL78" t="s">
        <v>316</v>
      </c>
      <c r="BM78" t="s">
        <v>316</v>
      </c>
      <c r="BN78" t="s">
        <v>316</v>
      </c>
      <c r="BO78" t="s">
        <v>316</v>
      </c>
      <c r="BP78" t="s">
        <v>316</v>
      </c>
      <c r="BQ78" t="s">
        <v>316</v>
      </c>
      <c r="BR78" t="s">
        <v>316</v>
      </c>
      <c r="BS78" t="s">
        <v>316</v>
      </c>
      <c r="BT78" t="s">
        <v>316</v>
      </c>
      <c r="BU78" t="s">
        <v>316</v>
      </c>
      <c r="BV78" s="211">
        <v>1502.19</v>
      </c>
      <c r="BW78" s="211">
        <v>16069.37</v>
      </c>
      <c r="BX78" s="211">
        <v>1257.33</v>
      </c>
      <c r="BY78" s="211">
        <v>13450.06</v>
      </c>
      <c r="BZ78" t="s">
        <v>316</v>
      </c>
      <c r="CA78" s="212">
        <v>36984</v>
      </c>
      <c r="CB78" t="s">
        <v>315</v>
      </c>
      <c r="CC78" s="212">
        <v>98703</v>
      </c>
      <c r="CD78" t="s">
        <v>315</v>
      </c>
      <c r="CE78" t="s">
        <v>315</v>
      </c>
      <c r="CF78" s="212">
        <v>135686</v>
      </c>
      <c r="CG78" s="212">
        <v>7622</v>
      </c>
      <c r="CH78" t="s">
        <v>315</v>
      </c>
      <c r="CI78" s="212">
        <v>23572</v>
      </c>
      <c r="CJ78" t="s">
        <v>315</v>
      </c>
      <c r="CK78" t="s">
        <v>315</v>
      </c>
      <c r="CL78" s="212">
        <v>8242</v>
      </c>
      <c r="CM78" s="212">
        <v>39436</v>
      </c>
      <c r="CN78" s="212">
        <v>35208</v>
      </c>
      <c r="CO78" t="s">
        <v>315</v>
      </c>
      <c r="CP78" s="212">
        <v>66879</v>
      </c>
      <c r="CQ78" t="s">
        <v>315</v>
      </c>
      <c r="CR78" t="s">
        <v>315</v>
      </c>
      <c r="CS78" s="212">
        <v>102087</v>
      </c>
      <c r="CT78" s="212">
        <v>277209</v>
      </c>
      <c r="CU78" s="212">
        <v>12402</v>
      </c>
      <c r="CV78" s="212">
        <v>4412</v>
      </c>
      <c r="CW78" s="212">
        <v>16814</v>
      </c>
      <c r="CX78" t="s">
        <v>315</v>
      </c>
      <c r="CY78" s="212">
        <v>7357</v>
      </c>
      <c r="CZ78" s="212">
        <v>7553</v>
      </c>
      <c r="DA78" s="212">
        <v>14910</v>
      </c>
      <c r="DB78" s="212">
        <v>185</v>
      </c>
      <c r="DC78" s="212">
        <v>803</v>
      </c>
      <c r="DD78" s="212">
        <v>988</v>
      </c>
      <c r="DE78" s="212">
        <v>32890</v>
      </c>
      <c r="DF78" t="s">
        <v>315</v>
      </c>
      <c r="DG78" s="212">
        <v>32890</v>
      </c>
      <c r="DH78" s="212">
        <v>92399</v>
      </c>
      <c r="DI78" s="212">
        <v>158001</v>
      </c>
      <c r="DJ78" s="212">
        <v>435210</v>
      </c>
      <c r="DK78" t="s">
        <v>315</v>
      </c>
      <c r="DL78" t="s">
        <v>315</v>
      </c>
      <c r="DM78" t="s">
        <v>315</v>
      </c>
      <c r="DN78" t="s">
        <v>315</v>
      </c>
      <c r="DO78" t="s">
        <v>315</v>
      </c>
      <c r="DP78" t="s">
        <v>315</v>
      </c>
      <c r="DQ78" t="s">
        <v>315</v>
      </c>
      <c r="DR78" t="s">
        <v>315</v>
      </c>
      <c r="DS78" t="s">
        <v>315</v>
      </c>
      <c r="DT78" t="s">
        <v>315</v>
      </c>
      <c r="DU78" t="s">
        <v>315</v>
      </c>
      <c r="DV78" t="s">
        <v>315</v>
      </c>
      <c r="DW78" t="s">
        <v>315</v>
      </c>
      <c r="DX78" t="s">
        <v>315</v>
      </c>
      <c r="DY78" t="s">
        <v>315</v>
      </c>
      <c r="DZ78" t="s">
        <v>315</v>
      </c>
      <c r="EA78" t="s">
        <v>315</v>
      </c>
      <c r="EB78" t="s">
        <v>315</v>
      </c>
      <c r="EC78" t="s">
        <v>315</v>
      </c>
      <c r="ED78" t="s">
        <v>315</v>
      </c>
      <c r="EE78" t="s">
        <v>315</v>
      </c>
      <c r="EF78" t="s">
        <v>315</v>
      </c>
      <c r="EG78" t="s">
        <v>315</v>
      </c>
      <c r="EH78" t="s">
        <v>315</v>
      </c>
      <c r="EI78" t="s">
        <v>315</v>
      </c>
      <c r="EJ78" t="s">
        <v>315</v>
      </c>
      <c r="EK78" t="s">
        <v>315</v>
      </c>
      <c r="EL78" t="s">
        <v>315</v>
      </c>
      <c r="EM78" t="s">
        <v>315</v>
      </c>
      <c r="EN78" t="s">
        <v>315</v>
      </c>
      <c r="EO78" t="s">
        <v>315</v>
      </c>
      <c r="EP78" t="s">
        <v>315</v>
      </c>
      <c r="EQ78" t="s">
        <v>315</v>
      </c>
      <c r="ER78" t="s">
        <v>315</v>
      </c>
      <c r="ES78" t="s">
        <v>315</v>
      </c>
      <c r="ET78" t="s">
        <v>315</v>
      </c>
      <c r="EU78" t="s">
        <v>315</v>
      </c>
      <c r="EV78" t="s">
        <v>315</v>
      </c>
      <c r="EW78" t="s">
        <v>315</v>
      </c>
      <c r="EX78" t="s">
        <v>315</v>
      </c>
      <c r="EY78" t="s">
        <v>315</v>
      </c>
      <c r="EZ78" t="s">
        <v>315</v>
      </c>
      <c r="FA78" t="s">
        <v>315</v>
      </c>
      <c r="FB78" t="s">
        <v>315</v>
      </c>
      <c r="FC78" t="s">
        <v>315</v>
      </c>
      <c r="FD78" t="s">
        <v>315</v>
      </c>
      <c r="FE78" t="s">
        <v>315</v>
      </c>
      <c r="FF78" s="212">
        <v>435210</v>
      </c>
      <c r="FG78" t="s">
        <v>315</v>
      </c>
      <c r="FH78" t="s">
        <v>315</v>
      </c>
      <c r="FI78" s="212">
        <v>12911</v>
      </c>
      <c r="FJ78" t="s">
        <v>315</v>
      </c>
      <c r="FK78" t="s">
        <v>315</v>
      </c>
      <c r="FL78" t="s">
        <v>315</v>
      </c>
      <c r="FM78" s="212">
        <v>12911</v>
      </c>
      <c r="FN78" t="s">
        <v>315</v>
      </c>
      <c r="FO78" s="212">
        <v>12911</v>
      </c>
      <c r="FP78" s="212">
        <v>102087</v>
      </c>
      <c r="FQ78" s="212">
        <v>448122</v>
      </c>
      <c r="FR78">
        <v>0.23</v>
      </c>
      <c r="FS78">
        <v>0.16</v>
      </c>
      <c r="FT78">
        <v>49.79</v>
      </c>
      <c r="FU78">
        <v>414.58</v>
      </c>
      <c r="FV78">
        <v>40.47</v>
      </c>
      <c r="FW78" t="s">
        <v>316</v>
      </c>
      <c r="FX78" t="s">
        <v>316</v>
      </c>
      <c r="FY78" t="s">
        <v>316</v>
      </c>
      <c r="FZ78" t="s">
        <v>316</v>
      </c>
      <c r="GA78" t="s">
        <v>316</v>
      </c>
      <c r="GB78" t="s">
        <v>316</v>
      </c>
      <c r="GC78">
        <v>40.47</v>
      </c>
      <c r="GD78">
        <v>23.06</v>
      </c>
      <c r="GE78" t="s">
        <v>316</v>
      </c>
      <c r="GF78" t="s">
        <v>316</v>
      </c>
      <c r="GG78" t="s">
        <v>316</v>
      </c>
      <c r="GH78" t="s">
        <v>316</v>
      </c>
      <c r="GI78" t="s">
        <v>316</v>
      </c>
      <c r="GJ78" t="s">
        <v>316</v>
      </c>
      <c r="GK78">
        <v>23.06</v>
      </c>
      <c r="GL78">
        <v>7.84</v>
      </c>
    </row>
    <row r="79" spans="1:194" hidden="1">
      <c r="A79" t="s">
        <v>393</v>
      </c>
      <c r="B79" t="s">
        <v>394</v>
      </c>
      <c r="C79" t="s">
        <v>402</v>
      </c>
      <c r="D79" t="s">
        <v>330</v>
      </c>
      <c r="E79" t="s">
        <v>445</v>
      </c>
      <c r="F79" t="s">
        <v>446</v>
      </c>
      <c r="G79" t="s">
        <v>440</v>
      </c>
      <c r="H79" t="s">
        <v>447</v>
      </c>
      <c r="I79" t="s">
        <v>448</v>
      </c>
      <c r="J79">
        <v>8</v>
      </c>
      <c r="K79">
        <v>12</v>
      </c>
      <c r="L79" s="212">
        <v>13956</v>
      </c>
      <c r="M79" s="212">
        <v>9625</v>
      </c>
      <c r="N79" s="212">
        <v>4331</v>
      </c>
      <c r="O79">
        <v>35.628</v>
      </c>
      <c r="P79">
        <v>35.628</v>
      </c>
      <c r="Q79">
        <v>427.53500000000003</v>
      </c>
      <c r="R79">
        <v>29.821000000000002</v>
      </c>
      <c r="S79">
        <v>357.84699999999998</v>
      </c>
      <c r="T79">
        <v>6.94</v>
      </c>
      <c r="U79">
        <v>6.18</v>
      </c>
      <c r="V79">
        <v>247.18700000000001</v>
      </c>
      <c r="W79" s="211">
        <v>2644.239</v>
      </c>
      <c r="X79">
        <v>206.89599999999999</v>
      </c>
      <c r="Y79" s="211">
        <v>2213.2280000000001</v>
      </c>
      <c r="Z79">
        <v>119.282</v>
      </c>
      <c r="AA79" t="s">
        <v>316</v>
      </c>
      <c r="AB79">
        <v>238.56399999999999</v>
      </c>
      <c r="AC79" t="s">
        <v>316</v>
      </c>
      <c r="AD79">
        <v>29.82</v>
      </c>
      <c r="AE79">
        <v>357.85</v>
      </c>
      <c r="AF79">
        <v>5.1100000000000003</v>
      </c>
      <c r="AG79">
        <v>5.49</v>
      </c>
      <c r="AH79">
        <v>4.5999999999999996</v>
      </c>
      <c r="AI79">
        <v>5.49</v>
      </c>
      <c r="AJ79">
        <v>4.5999999999999996</v>
      </c>
      <c r="AK79" t="s">
        <v>316</v>
      </c>
      <c r="AL79" t="s">
        <v>316</v>
      </c>
      <c r="AM79" t="s">
        <v>316</v>
      </c>
      <c r="AN79" t="s">
        <v>316</v>
      </c>
      <c r="AO79" t="s">
        <v>316</v>
      </c>
      <c r="AP79" t="s">
        <v>316</v>
      </c>
      <c r="AQ79" t="s">
        <v>316</v>
      </c>
      <c r="AR79" t="s">
        <v>316</v>
      </c>
      <c r="AS79" t="s">
        <v>316</v>
      </c>
      <c r="AT79" t="s">
        <v>316</v>
      </c>
      <c r="AU79" t="s">
        <v>316</v>
      </c>
      <c r="AV79" t="s">
        <v>316</v>
      </c>
      <c r="AW79" t="s">
        <v>316</v>
      </c>
      <c r="AX79" t="s">
        <v>316</v>
      </c>
      <c r="AY79" t="s">
        <v>316</v>
      </c>
      <c r="AZ79" t="s">
        <v>316</v>
      </c>
      <c r="BA79" t="s">
        <v>316</v>
      </c>
      <c r="BB79" t="s">
        <v>316</v>
      </c>
      <c r="BC79" t="s">
        <v>316</v>
      </c>
      <c r="BD79" t="s">
        <v>316</v>
      </c>
      <c r="BE79" t="s">
        <v>316</v>
      </c>
      <c r="BF79" t="s">
        <v>316</v>
      </c>
      <c r="BG79" t="s">
        <v>316</v>
      </c>
      <c r="BH79" t="s">
        <v>316</v>
      </c>
      <c r="BI79" t="s">
        <v>316</v>
      </c>
      <c r="BJ79" t="s">
        <v>316</v>
      </c>
      <c r="BK79" t="s">
        <v>316</v>
      </c>
      <c r="BL79" t="s">
        <v>316</v>
      </c>
      <c r="BM79" t="s">
        <v>316</v>
      </c>
      <c r="BN79" t="s">
        <v>316</v>
      </c>
      <c r="BO79" t="s">
        <v>316</v>
      </c>
      <c r="BP79" t="s">
        <v>316</v>
      </c>
      <c r="BQ79" t="s">
        <v>316</v>
      </c>
      <c r="BR79" t="s">
        <v>316</v>
      </c>
      <c r="BS79" t="s">
        <v>316</v>
      </c>
      <c r="BT79" t="s">
        <v>316</v>
      </c>
      <c r="BU79" t="s">
        <v>316</v>
      </c>
      <c r="BV79">
        <v>247.19</v>
      </c>
      <c r="BW79" s="211">
        <v>2644.24</v>
      </c>
      <c r="BX79">
        <v>206.9</v>
      </c>
      <c r="BY79" s="211">
        <v>2213.23</v>
      </c>
      <c r="BZ79" t="s">
        <v>316</v>
      </c>
      <c r="CA79" s="212">
        <v>6086</v>
      </c>
      <c r="CB79" t="s">
        <v>315</v>
      </c>
      <c r="CC79" s="212">
        <v>16242</v>
      </c>
      <c r="CD79" t="s">
        <v>315</v>
      </c>
      <c r="CE79" t="s">
        <v>315</v>
      </c>
      <c r="CF79" s="212">
        <v>22327</v>
      </c>
      <c r="CG79" s="212">
        <v>1254</v>
      </c>
      <c r="CH79" t="s">
        <v>315</v>
      </c>
      <c r="CI79" s="212">
        <v>3879</v>
      </c>
      <c r="CJ79" t="s">
        <v>315</v>
      </c>
      <c r="CK79" t="s">
        <v>315</v>
      </c>
      <c r="CL79" s="212">
        <v>1356</v>
      </c>
      <c r="CM79" s="212">
        <v>6489</v>
      </c>
      <c r="CN79" s="212">
        <v>5793</v>
      </c>
      <c r="CO79" t="s">
        <v>315</v>
      </c>
      <c r="CP79" s="212">
        <v>11005</v>
      </c>
      <c r="CQ79" t="s">
        <v>315</v>
      </c>
      <c r="CR79" t="s">
        <v>315</v>
      </c>
      <c r="CS79" s="212">
        <v>16799</v>
      </c>
      <c r="CT79" s="212">
        <v>45615</v>
      </c>
      <c r="CU79" s="212">
        <v>2041</v>
      </c>
      <c r="CV79" s="212">
        <v>726</v>
      </c>
      <c r="CW79" s="212">
        <v>2767</v>
      </c>
      <c r="CX79" t="s">
        <v>315</v>
      </c>
      <c r="CY79" s="212">
        <v>1211</v>
      </c>
      <c r="CZ79" s="212">
        <v>1243</v>
      </c>
      <c r="DA79" s="212">
        <v>2453</v>
      </c>
      <c r="DB79" s="212">
        <v>31</v>
      </c>
      <c r="DC79" s="212">
        <v>132</v>
      </c>
      <c r="DD79" s="212">
        <v>163</v>
      </c>
      <c r="DE79" s="212">
        <v>5412</v>
      </c>
      <c r="DF79" t="s">
        <v>315</v>
      </c>
      <c r="DG79" s="212">
        <v>5412</v>
      </c>
      <c r="DH79" s="212">
        <v>15204</v>
      </c>
      <c r="DI79" s="212">
        <v>25999</v>
      </c>
      <c r="DJ79" s="212">
        <v>71615</v>
      </c>
      <c r="DK79" t="s">
        <v>315</v>
      </c>
      <c r="DL79" t="s">
        <v>315</v>
      </c>
      <c r="DM79" t="s">
        <v>315</v>
      </c>
      <c r="DN79" t="s">
        <v>315</v>
      </c>
      <c r="DO79" t="s">
        <v>315</v>
      </c>
      <c r="DP79" t="s">
        <v>315</v>
      </c>
      <c r="DQ79" t="s">
        <v>315</v>
      </c>
      <c r="DR79" t="s">
        <v>315</v>
      </c>
      <c r="DS79" t="s">
        <v>315</v>
      </c>
      <c r="DT79" t="s">
        <v>315</v>
      </c>
      <c r="DU79" t="s">
        <v>315</v>
      </c>
      <c r="DV79" t="s">
        <v>315</v>
      </c>
      <c r="DW79" t="s">
        <v>315</v>
      </c>
      <c r="DX79" t="s">
        <v>315</v>
      </c>
      <c r="DY79" t="s">
        <v>315</v>
      </c>
      <c r="DZ79" t="s">
        <v>315</v>
      </c>
      <c r="EA79" t="s">
        <v>315</v>
      </c>
      <c r="EB79" t="s">
        <v>315</v>
      </c>
      <c r="EC79" t="s">
        <v>315</v>
      </c>
      <c r="ED79" t="s">
        <v>315</v>
      </c>
      <c r="EE79" t="s">
        <v>315</v>
      </c>
      <c r="EF79" t="s">
        <v>315</v>
      </c>
      <c r="EG79" t="s">
        <v>315</v>
      </c>
      <c r="EH79" t="s">
        <v>315</v>
      </c>
      <c r="EI79" t="s">
        <v>315</v>
      </c>
      <c r="EJ79" t="s">
        <v>315</v>
      </c>
      <c r="EK79" t="s">
        <v>315</v>
      </c>
      <c r="EL79" t="s">
        <v>315</v>
      </c>
      <c r="EM79" t="s">
        <v>315</v>
      </c>
      <c r="EN79" t="s">
        <v>315</v>
      </c>
      <c r="EO79" t="s">
        <v>315</v>
      </c>
      <c r="EP79" t="s">
        <v>315</v>
      </c>
      <c r="EQ79" t="s">
        <v>315</v>
      </c>
      <c r="ER79" t="s">
        <v>315</v>
      </c>
      <c r="ES79" t="s">
        <v>315</v>
      </c>
      <c r="ET79" t="s">
        <v>315</v>
      </c>
      <c r="EU79" t="s">
        <v>315</v>
      </c>
      <c r="EV79" t="s">
        <v>315</v>
      </c>
      <c r="EW79" t="s">
        <v>315</v>
      </c>
      <c r="EX79" t="s">
        <v>315</v>
      </c>
      <c r="EY79" t="s">
        <v>315</v>
      </c>
      <c r="EZ79" t="s">
        <v>315</v>
      </c>
      <c r="FA79" t="s">
        <v>315</v>
      </c>
      <c r="FB79" t="s">
        <v>315</v>
      </c>
      <c r="FC79" t="s">
        <v>315</v>
      </c>
      <c r="FD79" t="s">
        <v>315</v>
      </c>
      <c r="FE79" t="s">
        <v>315</v>
      </c>
      <c r="FF79" s="212">
        <v>71615</v>
      </c>
      <c r="FG79" t="s">
        <v>315</v>
      </c>
      <c r="FH79" t="s">
        <v>315</v>
      </c>
      <c r="FI79" s="212">
        <v>2125</v>
      </c>
      <c r="FJ79" t="s">
        <v>315</v>
      </c>
      <c r="FK79" t="s">
        <v>315</v>
      </c>
      <c r="FL79" t="s">
        <v>315</v>
      </c>
      <c r="FM79" s="212">
        <v>2125</v>
      </c>
      <c r="FN79" t="s">
        <v>315</v>
      </c>
      <c r="FO79" s="212">
        <v>2125</v>
      </c>
      <c r="FP79" s="212">
        <v>16799</v>
      </c>
      <c r="FQ79" s="212">
        <v>73739</v>
      </c>
      <c r="FR79">
        <v>0.23</v>
      </c>
      <c r="FS79">
        <v>0.16</v>
      </c>
      <c r="FT79">
        <v>8.19</v>
      </c>
      <c r="FU79">
        <v>68.22</v>
      </c>
      <c r="FV79">
        <v>6.66</v>
      </c>
      <c r="FW79" t="s">
        <v>316</v>
      </c>
      <c r="FX79" t="s">
        <v>316</v>
      </c>
      <c r="FY79" t="s">
        <v>316</v>
      </c>
      <c r="FZ79" t="s">
        <v>316</v>
      </c>
      <c r="GA79" t="s">
        <v>316</v>
      </c>
      <c r="GB79" t="s">
        <v>316</v>
      </c>
      <c r="GC79">
        <v>6.66</v>
      </c>
      <c r="GD79">
        <v>3.79</v>
      </c>
      <c r="GE79" t="s">
        <v>316</v>
      </c>
      <c r="GF79" t="s">
        <v>316</v>
      </c>
      <c r="GG79" t="s">
        <v>316</v>
      </c>
      <c r="GH79" t="s">
        <v>316</v>
      </c>
      <c r="GI79" t="s">
        <v>316</v>
      </c>
      <c r="GJ79" t="s">
        <v>316</v>
      </c>
      <c r="GK79">
        <v>3.79</v>
      </c>
      <c r="GL79">
        <v>5.28</v>
      </c>
    </row>
    <row r="80" spans="1:194" hidden="1">
      <c r="A80" t="s">
        <v>393</v>
      </c>
      <c r="B80" t="s">
        <v>394</v>
      </c>
      <c r="C80" t="s">
        <v>402</v>
      </c>
      <c r="D80" t="s">
        <v>330</v>
      </c>
      <c r="E80" t="s">
        <v>449</v>
      </c>
      <c r="F80" t="s">
        <v>450</v>
      </c>
      <c r="G80" t="s">
        <v>440</v>
      </c>
      <c r="H80" t="s">
        <v>451</v>
      </c>
      <c r="I80" t="s">
        <v>452</v>
      </c>
      <c r="L80" t="s">
        <v>328</v>
      </c>
      <c r="M80" t="s">
        <v>328</v>
      </c>
      <c r="N80" t="s">
        <v>328</v>
      </c>
      <c r="O80" t="s">
        <v>328</v>
      </c>
      <c r="P80" t="s">
        <v>328</v>
      </c>
      <c r="Q80" t="s">
        <v>328</v>
      </c>
      <c r="R80" t="s">
        <v>328</v>
      </c>
      <c r="S80" t="s">
        <v>328</v>
      </c>
      <c r="T80" t="s">
        <v>328</v>
      </c>
      <c r="U80" t="s">
        <v>328</v>
      </c>
      <c r="V80" t="s">
        <v>328</v>
      </c>
      <c r="W80" t="s">
        <v>328</v>
      </c>
      <c r="X80" t="s">
        <v>328</v>
      </c>
      <c r="Y80" t="s">
        <v>328</v>
      </c>
      <c r="Z80" t="s">
        <v>328</v>
      </c>
      <c r="AA80" t="s">
        <v>328</v>
      </c>
      <c r="AB80" t="s">
        <v>328</v>
      </c>
      <c r="AC80" t="s">
        <v>328</v>
      </c>
      <c r="AD80" t="s">
        <v>316</v>
      </c>
      <c r="AE80" t="s">
        <v>316</v>
      </c>
      <c r="AF80" t="s">
        <v>328</v>
      </c>
      <c r="AG80" t="s">
        <v>328</v>
      </c>
      <c r="AH80" t="s">
        <v>328</v>
      </c>
      <c r="AI80" t="s">
        <v>328</v>
      </c>
      <c r="AJ80" t="s">
        <v>328</v>
      </c>
      <c r="AK80" t="s">
        <v>328</v>
      </c>
      <c r="AL80" t="s">
        <v>328</v>
      </c>
      <c r="AM80" t="s">
        <v>328</v>
      </c>
      <c r="AN80" t="s">
        <v>328</v>
      </c>
      <c r="AO80" t="s">
        <v>328</v>
      </c>
      <c r="AP80" t="s">
        <v>328</v>
      </c>
      <c r="AQ80" t="s">
        <v>328</v>
      </c>
      <c r="AR80" t="s">
        <v>328</v>
      </c>
      <c r="AS80" t="s">
        <v>328</v>
      </c>
      <c r="AT80" t="s">
        <v>328</v>
      </c>
      <c r="AU80" t="s">
        <v>328</v>
      </c>
      <c r="AV80" t="s">
        <v>328</v>
      </c>
      <c r="AW80" t="s">
        <v>328</v>
      </c>
      <c r="AX80" t="s">
        <v>328</v>
      </c>
      <c r="AY80" t="s">
        <v>328</v>
      </c>
      <c r="AZ80" t="s">
        <v>328</v>
      </c>
      <c r="BA80" t="s">
        <v>328</v>
      </c>
      <c r="BB80" t="s">
        <v>328</v>
      </c>
      <c r="BC80" t="s">
        <v>328</v>
      </c>
      <c r="BD80" t="s">
        <v>328</v>
      </c>
      <c r="BE80" t="s">
        <v>328</v>
      </c>
      <c r="BF80" t="s">
        <v>328</v>
      </c>
      <c r="BG80" t="s">
        <v>328</v>
      </c>
      <c r="BH80" t="s">
        <v>328</v>
      </c>
      <c r="BI80" t="s">
        <v>328</v>
      </c>
      <c r="BJ80" t="s">
        <v>328</v>
      </c>
      <c r="BK80" t="s">
        <v>328</v>
      </c>
      <c r="BL80" t="s">
        <v>328</v>
      </c>
      <c r="BM80" t="s">
        <v>328</v>
      </c>
      <c r="BN80" t="s">
        <v>328</v>
      </c>
      <c r="BO80" t="s">
        <v>328</v>
      </c>
      <c r="BP80" t="s">
        <v>328</v>
      </c>
      <c r="BQ80" t="s">
        <v>328</v>
      </c>
      <c r="BR80" t="s">
        <v>328</v>
      </c>
      <c r="BS80" t="s">
        <v>328</v>
      </c>
      <c r="BT80" t="s">
        <v>328</v>
      </c>
      <c r="BU80" t="s">
        <v>328</v>
      </c>
      <c r="BV80" t="s">
        <v>328</v>
      </c>
      <c r="BW80" t="s">
        <v>328</v>
      </c>
      <c r="BX80" t="s">
        <v>328</v>
      </c>
      <c r="BY80" t="s">
        <v>328</v>
      </c>
      <c r="BZ80" t="s">
        <v>328</v>
      </c>
      <c r="CA80" t="s">
        <v>328</v>
      </c>
      <c r="CB80" t="s">
        <v>328</v>
      </c>
      <c r="CC80" t="s">
        <v>328</v>
      </c>
      <c r="CD80" t="s">
        <v>328</v>
      </c>
      <c r="CE80" t="s">
        <v>328</v>
      </c>
      <c r="CF80" t="s">
        <v>328</v>
      </c>
      <c r="CG80" t="s">
        <v>328</v>
      </c>
      <c r="CH80" t="s">
        <v>328</v>
      </c>
      <c r="CI80" t="s">
        <v>328</v>
      </c>
      <c r="CJ80" t="s">
        <v>328</v>
      </c>
      <c r="CK80" t="s">
        <v>328</v>
      </c>
      <c r="CL80" t="s">
        <v>328</v>
      </c>
      <c r="CM80" t="s">
        <v>328</v>
      </c>
      <c r="CN80" t="s">
        <v>328</v>
      </c>
      <c r="CO80" t="s">
        <v>328</v>
      </c>
      <c r="CP80" t="s">
        <v>328</v>
      </c>
      <c r="CQ80" t="s">
        <v>328</v>
      </c>
      <c r="CR80" t="s">
        <v>328</v>
      </c>
      <c r="CS80" t="s">
        <v>328</v>
      </c>
      <c r="CT80" t="s">
        <v>328</v>
      </c>
      <c r="CU80" t="s">
        <v>328</v>
      </c>
      <c r="CV80" t="s">
        <v>328</v>
      </c>
      <c r="CW80" t="s">
        <v>328</v>
      </c>
      <c r="CX80" t="s">
        <v>328</v>
      </c>
      <c r="CY80" t="s">
        <v>328</v>
      </c>
      <c r="CZ80" t="s">
        <v>328</v>
      </c>
      <c r="DA80" t="s">
        <v>328</v>
      </c>
      <c r="DB80" t="s">
        <v>328</v>
      </c>
      <c r="DC80" t="s">
        <v>328</v>
      </c>
      <c r="DD80" t="s">
        <v>328</v>
      </c>
      <c r="DE80" t="s">
        <v>328</v>
      </c>
      <c r="DF80" t="s">
        <v>328</v>
      </c>
      <c r="DG80" t="s">
        <v>328</v>
      </c>
      <c r="DH80" t="s">
        <v>328</v>
      </c>
      <c r="DI80" t="s">
        <v>328</v>
      </c>
      <c r="DJ80" t="s">
        <v>328</v>
      </c>
      <c r="DK80" t="s">
        <v>328</v>
      </c>
      <c r="DL80" t="s">
        <v>328</v>
      </c>
      <c r="DM80" t="s">
        <v>328</v>
      </c>
      <c r="DN80" t="s">
        <v>328</v>
      </c>
      <c r="DO80" t="s">
        <v>328</v>
      </c>
      <c r="DP80" t="s">
        <v>328</v>
      </c>
      <c r="DQ80" t="s">
        <v>328</v>
      </c>
      <c r="DR80" t="s">
        <v>328</v>
      </c>
      <c r="DS80" t="s">
        <v>328</v>
      </c>
      <c r="DT80" t="s">
        <v>328</v>
      </c>
      <c r="DU80" t="s">
        <v>328</v>
      </c>
      <c r="DV80" t="s">
        <v>328</v>
      </c>
      <c r="DW80" t="s">
        <v>328</v>
      </c>
      <c r="DX80" t="s">
        <v>328</v>
      </c>
      <c r="DY80" t="s">
        <v>328</v>
      </c>
      <c r="DZ80" t="s">
        <v>328</v>
      </c>
      <c r="EA80" t="s">
        <v>328</v>
      </c>
      <c r="EB80" t="s">
        <v>328</v>
      </c>
      <c r="EC80" t="s">
        <v>328</v>
      </c>
      <c r="ED80" t="s">
        <v>328</v>
      </c>
      <c r="EE80" t="s">
        <v>328</v>
      </c>
      <c r="EF80" t="s">
        <v>328</v>
      </c>
      <c r="EG80" t="s">
        <v>328</v>
      </c>
      <c r="EH80" t="s">
        <v>328</v>
      </c>
      <c r="EI80" t="s">
        <v>328</v>
      </c>
      <c r="EJ80" t="s">
        <v>328</v>
      </c>
      <c r="EK80" t="s">
        <v>328</v>
      </c>
      <c r="EL80" t="s">
        <v>328</v>
      </c>
      <c r="EM80" t="s">
        <v>328</v>
      </c>
      <c r="EN80" t="s">
        <v>328</v>
      </c>
      <c r="EO80" t="s">
        <v>328</v>
      </c>
      <c r="EP80" t="s">
        <v>328</v>
      </c>
      <c r="EQ80" t="s">
        <v>328</v>
      </c>
      <c r="ER80" t="s">
        <v>328</v>
      </c>
      <c r="ES80" t="s">
        <v>328</v>
      </c>
      <c r="ET80" t="s">
        <v>328</v>
      </c>
      <c r="EU80" t="s">
        <v>328</v>
      </c>
      <c r="EV80" t="s">
        <v>328</v>
      </c>
      <c r="EW80" t="s">
        <v>328</v>
      </c>
      <c r="EX80" t="s">
        <v>328</v>
      </c>
      <c r="EY80" t="s">
        <v>328</v>
      </c>
      <c r="EZ80" t="s">
        <v>328</v>
      </c>
      <c r="FA80" t="s">
        <v>328</v>
      </c>
      <c r="FB80" t="s">
        <v>328</v>
      </c>
      <c r="FC80" t="s">
        <v>328</v>
      </c>
      <c r="FD80" t="s">
        <v>328</v>
      </c>
      <c r="FE80" t="s">
        <v>328</v>
      </c>
      <c r="FF80" t="s">
        <v>328</v>
      </c>
      <c r="FG80" t="s">
        <v>328</v>
      </c>
      <c r="FH80" t="s">
        <v>328</v>
      </c>
      <c r="FI80" t="s">
        <v>328</v>
      </c>
      <c r="FJ80" t="s">
        <v>328</v>
      </c>
      <c r="FK80" t="s">
        <v>328</v>
      </c>
      <c r="FL80" t="s">
        <v>328</v>
      </c>
      <c r="FM80" t="s">
        <v>328</v>
      </c>
      <c r="FN80" t="s">
        <v>328</v>
      </c>
      <c r="FO80" t="s">
        <v>328</v>
      </c>
      <c r="FP80" t="s">
        <v>328</v>
      </c>
      <c r="FQ80" t="s">
        <v>328</v>
      </c>
      <c r="FR80" t="s">
        <v>328</v>
      </c>
      <c r="FS80" t="s">
        <v>328</v>
      </c>
      <c r="FT80" t="s">
        <v>328</v>
      </c>
      <c r="FU80" t="s">
        <v>328</v>
      </c>
      <c r="FV80" t="s">
        <v>328</v>
      </c>
      <c r="FW80" t="s">
        <v>328</v>
      </c>
      <c r="FX80" t="s">
        <v>328</v>
      </c>
      <c r="FY80" t="s">
        <v>328</v>
      </c>
      <c r="FZ80" t="s">
        <v>328</v>
      </c>
      <c r="GA80" t="s">
        <v>328</v>
      </c>
      <c r="GB80" t="s">
        <v>328</v>
      </c>
      <c r="GC80" t="s">
        <v>328</v>
      </c>
      <c r="GD80" t="s">
        <v>328</v>
      </c>
      <c r="GE80" t="s">
        <v>328</v>
      </c>
      <c r="GF80" t="s">
        <v>328</v>
      </c>
      <c r="GG80" t="s">
        <v>328</v>
      </c>
      <c r="GH80" t="s">
        <v>328</v>
      </c>
      <c r="GI80" t="s">
        <v>328</v>
      </c>
      <c r="GJ80" t="s">
        <v>328</v>
      </c>
      <c r="GK80" t="s">
        <v>328</v>
      </c>
      <c r="GL80" t="s">
        <v>328</v>
      </c>
    </row>
    <row r="81" spans="1:194" hidden="1">
      <c r="A81" t="s">
        <v>393</v>
      </c>
      <c r="B81" t="s">
        <v>394</v>
      </c>
      <c r="C81" t="s">
        <v>402</v>
      </c>
      <c r="D81" t="s">
        <v>330</v>
      </c>
      <c r="E81" t="s">
        <v>453</v>
      </c>
      <c r="F81" t="s">
        <v>454</v>
      </c>
      <c r="G81" t="s">
        <v>440</v>
      </c>
      <c r="H81" t="s">
        <v>455</v>
      </c>
      <c r="I81" t="s">
        <v>456</v>
      </c>
      <c r="L81" t="s">
        <v>328</v>
      </c>
      <c r="M81" t="s">
        <v>328</v>
      </c>
      <c r="N81" t="s">
        <v>328</v>
      </c>
      <c r="O81" t="s">
        <v>328</v>
      </c>
      <c r="P81" t="s">
        <v>328</v>
      </c>
      <c r="Q81" t="s">
        <v>328</v>
      </c>
      <c r="R81" t="s">
        <v>328</v>
      </c>
      <c r="S81" t="s">
        <v>328</v>
      </c>
      <c r="T81" t="s">
        <v>328</v>
      </c>
      <c r="U81" t="s">
        <v>328</v>
      </c>
      <c r="V81" t="s">
        <v>328</v>
      </c>
      <c r="W81" t="s">
        <v>328</v>
      </c>
      <c r="X81" t="s">
        <v>328</v>
      </c>
      <c r="Y81" t="s">
        <v>328</v>
      </c>
      <c r="Z81" t="s">
        <v>328</v>
      </c>
      <c r="AA81" t="s">
        <v>328</v>
      </c>
      <c r="AB81" t="s">
        <v>328</v>
      </c>
      <c r="AC81" t="s">
        <v>328</v>
      </c>
      <c r="AD81" t="s">
        <v>316</v>
      </c>
      <c r="AE81" t="s">
        <v>316</v>
      </c>
      <c r="AF81" t="s">
        <v>328</v>
      </c>
      <c r="AG81" t="s">
        <v>328</v>
      </c>
      <c r="AH81" t="s">
        <v>328</v>
      </c>
      <c r="AI81" t="s">
        <v>328</v>
      </c>
      <c r="AJ81" t="s">
        <v>328</v>
      </c>
      <c r="AK81" t="s">
        <v>328</v>
      </c>
      <c r="AL81" t="s">
        <v>328</v>
      </c>
      <c r="AM81" t="s">
        <v>328</v>
      </c>
      <c r="AN81" t="s">
        <v>328</v>
      </c>
      <c r="AO81" t="s">
        <v>328</v>
      </c>
      <c r="AP81" t="s">
        <v>328</v>
      </c>
      <c r="AQ81" t="s">
        <v>328</v>
      </c>
      <c r="AR81" t="s">
        <v>328</v>
      </c>
      <c r="AS81" t="s">
        <v>328</v>
      </c>
      <c r="AT81" t="s">
        <v>328</v>
      </c>
      <c r="AU81" t="s">
        <v>328</v>
      </c>
      <c r="AV81" t="s">
        <v>328</v>
      </c>
      <c r="AW81" t="s">
        <v>328</v>
      </c>
      <c r="AX81" t="s">
        <v>328</v>
      </c>
      <c r="AY81" t="s">
        <v>328</v>
      </c>
      <c r="AZ81" t="s">
        <v>328</v>
      </c>
      <c r="BA81" t="s">
        <v>328</v>
      </c>
      <c r="BB81" t="s">
        <v>328</v>
      </c>
      <c r="BC81" t="s">
        <v>328</v>
      </c>
      <c r="BD81" t="s">
        <v>328</v>
      </c>
      <c r="BE81" t="s">
        <v>328</v>
      </c>
      <c r="BF81" t="s">
        <v>328</v>
      </c>
      <c r="BG81" t="s">
        <v>328</v>
      </c>
      <c r="BH81" t="s">
        <v>328</v>
      </c>
      <c r="BI81" t="s">
        <v>328</v>
      </c>
      <c r="BJ81" t="s">
        <v>328</v>
      </c>
      <c r="BK81" t="s">
        <v>328</v>
      </c>
      <c r="BL81" t="s">
        <v>328</v>
      </c>
      <c r="BM81" t="s">
        <v>328</v>
      </c>
      <c r="BN81" t="s">
        <v>328</v>
      </c>
      <c r="BO81" t="s">
        <v>328</v>
      </c>
      <c r="BP81" t="s">
        <v>328</v>
      </c>
      <c r="BQ81" t="s">
        <v>328</v>
      </c>
      <c r="BR81" t="s">
        <v>328</v>
      </c>
      <c r="BS81" t="s">
        <v>328</v>
      </c>
      <c r="BT81" t="s">
        <v>328</v>
      </c>
      <c r="BU81" t="s">
        <v>328</v>
      </c>
      <c r="BV81" t="s">
        <v>328</v>
      </c>
      <c r="BW81" t="s">
        <v>328</v>
      </c>
      <c r="BX81" t="s">
        <v>328</v>
      </c>
      <c r="BY81" t="s">
        <v>328</v>
      </c>
      <c r="BZ81" t="s">
        <v>328</v>
      </c>
      <c r="CA81" t="s">
        <v>328</v>
      </c>
      <c r="CB81" t="s">
        <v>328</v>
      </c>
      <c r="CC81" t="s">
        <v>328</v>
      </c>
      <c r="CD81" t="s">
        <v>328</v>
      </c>
      <c r="CE81" t="s">
        <v>328</v>
      </c>
      <c r="CF81" t="s">
        <v>328</v>
      </c>
      <c r="CG81" t="s">
        <v>328</v>
      </c>
      <c r="CH81" t="s">
        <v>328</v>
      </c>
      <c r="CI81" t="s">
        <v>328</v>
      </c>
      <c r="CJ81" t="s">
        <v>328</v>
      </c>
      <c r="CK81" t="s">
        <v>328</v>
      </c>
      <c r="CL81" t="s">
        <v>328</v>
      </c>
      <c r="CM81" t="s">
        <v>328</v>
      </c>
      <c r="CN81" t="s">
        <v>328</v>
      </c>
      <c r="CO81" t="s">
        <v>328</v>
      </c>
      <c r="CP81" t="s">
        <v>328</v>
      </c>
      <c r="CQ81" t="s">
        <v>328</v>
      </c>
      <c r="CR81" t="s">
        <v>328</v>
      </c>
      <c r="CS81" t="s">
        <v>328</v>
      </c>
      <c r="CT81" t="s">
        <v>328</v>
      </c>
      <c r="CU81" t="s">
        <v>328</v>
      </c>
      <c r="CV81" t="s">
        <v>328</v>
      </c>
      <c r="CW81" t="s">
        <v>328</v>
      </c>
      <c r="CX81" t="s">
        <v>328</v>
      </c>
      <c r="CY81" t="s">
        <v>328</v>
      </c>
      <c r="CZ81" t="s">
        <v>328</v>
      </c>
      <c r="DA81" t="s">
        <v>328</v>
      </c>
      <c r="DB81" t="s">
        <v>328</v>
      </c>
      <c r="DC81" t="s">
        <v>328</v>
      </c>
      <c r="DD81" t="s">
        <v>328</v>
      </c>
      <c r="DE81" t="s">
        <v>328</v>
      </c>
      <c r="DF81" t="s">
        <v>328</v>
      </c>
      <c r="DG81" t="s">
        <v>328</v>
      </c>
      <c r="DH81" t="s">
        <v>328</v>
      </c>
      <c r="DI81" t="s">
        <v>328</v>
      </c>
      <c r="DJ81" t="s">
        <v>328</v>
      </c>
      <c r="DK81" t="s">
        <v>328</v>
      </c>
      <c r="DL81" t="s">
        <v>328</v>
      </c>
      <c r="DM81" t="s">
        <v>328</v>
      </c>
      <c r="DN81" t="s">
        <v>328</v>
      </c>
      <c r="DO81" t="s">
        <v>328</v>
      </c>
      <c r="DP81" t="s">
        <v>328</v>
      </c>
      <c r="DQ81" t="s">
        <v>328</v>
      </c>
      <c r="DR81" t="s">
        <v>328</v>
      </c>
      <c r="DS81" t="s">
        <v>328</v>
      </c>
      <c r="DT81" t="s">
        <v>328</v>
      </c>
      <c r="DU81" t="s">
        <v>328</v>
      </c>
      <c r="DV81" t="s">
        <v>328</v>
      </c>
      <c r="DW81" t="s">
        <v>328</v>
      </c>
      <c r="DX81" t="s">
        <v>328</v>
      </c>
      <c r="DY81" t="s">
        <v>328</v>
      </c>
      <c r="DZ81" t="s">
        <v>328</v>
      </c>
      <c r="EA81" t="s">
        <v>328</v>
      </c>
      <c r="EB81" t="s">
        <v>328</v>
      </c>
      <c r="EC81" t="s">
        <v>328</v>
      </c>
      <c r="ED81" t="s">
        <v>328</v>
      </c>
      <c r="EE81" t="s">
        <v>328</v>
      </c>
      <c r="EF81" t="s">
        <v>328</v>
      </c>
      <c r="EG81" t="s">
        <v>328</v>
      </c>
      <c r="EH81" t="s">
        <v>328</v>
      </c>
      <c r="EI81" t="s">
        <v>328</v>
      </c>
      <c r="EJ81" t="s">
        <v>328</v>
      </c>
      <c r="EK81" t="s">
        <v>328</v>
      </c>
      <c r="EL81" t="s">
        <v>328</v>
      </c>
      <c r="EM81" t="s">
        <v>328</v>
      </c>
      <c r="EN81" t="s">
        <v>328</v>
      </c>
      <c r="EO81" t="s">
        <v>328</v>
      </c>
      <c r="EP81" t="s">
        <v>328</v>
      </c>
      <c r="EQ81" t="s">
        <v>328</v>
      </c>
      <c r="ER81" t="s">
        <v>328</v>
      </c>
      <c r="ES81" t="s">
        <v>328</v>
      </c>
      <c r="ET81" t="s">
        <v>328</v>
      </c>
      <c r="EU81" t="s">
        <v>328</v>
      </c>
      <c r="EV81" t="s">
        <v>328</v>
      </c>
      <c r="EW81" t="s">
        <v>328</v>
      </c>
      <c r="EX81" t="s">
        <v>328</v>
      </c>
      <c r="EY81" t="s">
        <v>328</v>
      </c>
      <c r="EZ81" t="s">
        <v>328</v>
      </c>
      <c r="FA81" t="s">
        <v>328</v>
      </c>
      <c r="FB81" t="s">
        <v>328</v>
      </c>
      <c r="FC81" t="s">
        <v>328</v>
      </c>
      <c r="FD81" t="s">
        <v>328</v>
      </c>
      <c r="FE81" t="s">
        <v>328</v>
      </c>
      <c r="FF81" t="s">
        <v>328</v>
      </c>
      <c r="FG81" t="s">
        <v>328</v>
      </c>
      <c r="FH81" t="s">
        <v>328</v>
      </c>
      <c r="FI81" t="s">
        <v>328</v>
      </c>
      <c r="FJ81" t="s">
        <v>328</v>
      </c>
      <c r="FK81" t="s">
        <v>328</v>
      </c>
      <c r="FL81" t="s">
        <v>328</v>
      </c>
      <c r="FM81" t="s">
        <v>328</v>
      </c>
      <c r="FN81" t="s">
        <v>328</v>
      </c>
      <c r="FO81" t="s">
        <v>328</v>
      </c>
      <c r="FP81" t="s">
        <v>328</v>
      </c>
      <c r="FQ81" t="s">
        <v>328</v>
      </c>
      <c r="FR81" t="s">
        <v>328</v>
      </c>
      <c r="FS81" t="s">
        <v>328</v>
      </c>
      <c r="FT81" t="s">
        <v>328</v>
      </c>
      <c r="FU81" t="s">
        <v>328</v>
      </c>
      <c r="FV81" t="s">
        <v>328</v>
      </c>
      <c r="FW81" t="s">
        <v>328</v>
      </c>
      <c r="FX81" t="s">
        <v>328</v>
      </c>
      <c r="FY81" t="s">
        <v>328</v>
      </c>
      <c r="FZ81" t="s">
        <v>328</v>
      </c>
      <c r="GA81" t="s">
        <v>328</v>
      </c>
      <c r="GB81" t="s">
        <v>328</v>
      </c>
      <c r="GC81" t="s">
        <v>328</v>
      </c>
      <c r="GD81" t="s">
        <v>328</v>
      </c>
      <c r="GE81" t="s">
        <v>328</v>
      </c>
      <c r="GF81" t="s">
        <v>328</v>
      </c>
      <c r="GG81" t="s">
        <v>328</v>
      </c>
      <c r="GH81" t="s">
        <v>328</v>
      </c>
      <c r="GI81" t="s">
        <v>328</v>
      </c>
      <c r="GJ81" t="s">
        <v>328</v>
      </c>
      <c r="GK81" t="s">
        <v>328</v>
      </c>
      <c r="GL81" t="s">
        <v>328</v>
      </c>
    </row>
    <row r="82" spans="1:194" hidden="1">
      <c r="A82" t="s">
        <v>393</v>
      </c>
      <c r="B82" t="s">
        <v>394</v>
      </c>
      <c r="C82" t="s">
        <v>402</v>
      </c>
      <c r="D82" t="s">
        <v>330</v>
      </c>
      <c r="E82" t="s">
        <v>453</v>
      </c>
      <c r="F82" t="s">
        <v>454</v>
      </c>
      <c r="G82" t="s">
        <v>440</v>
      </c>
      <c r="H82" t="s">
        <v>457</v>
      </c>
      <c r="I82" t="s">
        <v>458</v>
      </c>
      <c r="J82">
        <v>6</v>
      </c>
      <c r="K82">
        <v>15</v>
      </c>
      <c r="L82" s="212">
        <v>3048</v>
      </c>
      <c r="M82" s="212">
        <v>2475</v>
      </c>
      <c r="N82" s="212">
        <v>573</v>
      </c>
      <c r="O82">
        <v>47.734999999999999</v>
      </c>
      <c r="P82">
        <v>47.734999999999999</v>
      </c>
      <c r="Q82">
        <v>716.01800000000003</v>
      </c>
      <c r="R82">
        <v>39.954000000000001</v>
      </c>
      <c r="S82">
        <v>599.30700000000002</v>
      </c>
      <c r="T82">
        <v>6.94</v>
      </c>
      <c r="U82">
        <v>6.07</v>
      </c>
      <c r="V82">
        <v>331.18299999999999</v>
      </c>
      <c r="W82" s="211">
        <v>4348.643</v>
      </c>
      <c r="X82">
        <v>277.2</v>
      </c>
      <c r="Y82" s="211">
        <v>3639.8139999999999</v>
      </c>
      <c r="Z82">
        <v>199.76900000000001</v>
      </c>
      <c r="AA82" t="s">
        <v>316</v>
      </c>
      <c r="AB82">
        <v>399.53800000000001</v>
      </c>
      <c r="AC82" t="s">
        <v>316</v>
      </c>
      <c r="AD82">
        <v>39.950000000000003</v>
      </c>
      <c r="AE82">
        <v>599.30999999999995</v>
      </c>
      <c r="AF82">
        <v>6.84</v>
      </c>
      <c r="AG82">
        <v>7.36</v>
      </c>
      <c r="AH82">
        <v>6.16</v>
      </c>
      <c r="AI82">
        <v>7.36</v>
      </c>
      <c r="AJ82">
        <v>6.16</v>
      </c>
      <c r="AK82" t="s">
        <v>316</v>
      </c>
      <c r="AL82" t="s">
        <v>316</v>
      </c>
      <c r="AM82" t="s">
        <v>316</v>
      </c>
      <c r="AN82" t="s">
        <v>316</v>
      </c>
      <c r="AO82" t="s">
        <v>316</v>
      </c>
      <c r="AP82" t="s">
        <v>316</v>
      </c>
      <c r="AQ82" t="s">
        <v>316</v>
      </c>
      <c r="AR82" t="s">
        <v>316</v>
      </c>
      <c r="AS82" t="s">
        <v>316</v>
      </c>
      <c r="AT82" t="s">
        <v>316</v>
      </c>
      <c r="AU82" t="s">
        <v>316</v>
      </c>
      <c r="AV82" t="s">
        <v>316</v>
      </c>
      <c r="AW82" t="s">
        <v>316</v>
      </c>
      <c r="AX82" t="s">
        <v>316</v>
      </c>
      <c r="AY82" t="s">
        <v>316</v>
      </c>
      <c r="AZ82" t="s">
        <v>316</v>
      </c>
      <c r="BA82" t="s">
        <v>316</v>
      </c>
      <c r="BB82" t="s">
        <v>316</v>
      </c>
      <c r="BC82" t="s">
        <v>316</v>
      </c>
      <c r="BD82" t="s">
        <v>316</v>
      </c>
      <c r="BE82" t="s">
        <v>316</v>
      </c>
      <c r="BF82" t="s">
        <v>316</v>
      </c>
      <c r="BG82" t="s">
        <v>316</v>
      </c>
      <c r="BH82" t="s">
        <v>316</v>
      </c>
      <c r="BI82" t="s">
        <v>316</v>
      </c>
      <c r="BJ82" t="s">
        <v>316</v>
      </c>
      <c r="BK82" t="s">
        <v>316</v>
      </c>
      <c r="BL82" t="s">
        <v>316</v>
      </c>
      <c r="BM82" t="s">
        <v>316</v>
      </c>
      <c r="BN82" t="s">
        <v>316</v>
      </c>
      <c r="BO82" t="s">
        <v>316</v>
      </c>
      <c r="BP82" t="s">
        <v>316</v>
      </c>
      <c r="BQ82" t="s">
        <v>316</v>
      </c>
      <c r="BR82" t="s">
        <v>316</v>
      </c>
      <c r="BS82" t="s">
        <v>316</v>
      </c>
      <c r="BT82" t="s">
        <v>316</v>
      </c>
      <c r="BU82" t="s">
        <v>316</v>
      </c>
      <c r="BV82">
        <v>331.18</v>
      </c>
      <c r="BW82" s="211">
        <v>4348.6400000000003</v>
      </c>
      <c r="BX82">
        <v>277.2</v>
      </c>
      <c r="BY82" s="211">
        <v>3639.81</v>
      </c>
      <c r="BZ82" t="s">
        <v>316</v>
      </c>
      <c r="CA82" s="212">
        <v>10334</v>
      </c>
      <c r="CB82" t="s">
        <v>315</v>
      </c>
      <c r="CC82" s="212">
        <v>27253</v>
      </c>
      <c r="CD82" t="s">
        <v>315</v>
      </c>
      <c r="CE82" t="s">
        <v>315</v>
      </c>
      <c r="CF82" s="212">
        <v>37587</v>
      </c>
      <c r="CG82" s="212">
        <v>1680</v>
      </c>
      <c r="CH82" t="s">
        <v>315</v>
      </c>
      <c r="CI82" s="212">
        <v>5197</v>
      </c>
      <c r="CJ82" t="s">
        <v>315</v>
      </c>
      <c r="CK82" t="s">
        <v>315</v>
      </c>
      <c r="CL82" s="212">
        <v>1840</v>
      </c>
      <c r="CM82" s="212">
        <v>8717</v>
      </c>
      <c r="CN82" s="212">
        <v>9863</v>
      </c>
      <c r="CO82" t="s">
        <v>315</v>
      </c>
      <c r="CP82" s="212">
        <v>18559</v>
      </c>
      <c r="CQ82" t="s">
        <v>315</v>
      </c>
      <c r="CR82" t="s">
        <v>315</v>
      </c>
      <c r="CS82" s="212">
        <v>28423</v>
      </c>
      <c r="CT82" s="212">
        <v>74727</v>
      </c>
      <c r="CU82" s="212">
        <v>3557</v>
      </c>
      <c r="CV82" s="212">
        <v>1251</v>
      </c>
      <c r="CW82" s="212">
        <v>4808</v>
      </c>
      <c r="CX82" t="s">
        <v>315</v>
      </c>
      <c r="CY82" s="212">
        <v>1622</v>
      </c>
      <c r="CZ82" s="212">
        <v>1665</v>
      </c>
      <c r="DA82" s="212">
        <v>3287</v>
      </c>
      <c r="DB82" s="212">
        <v>41</v>
      </c>
      <c r="DC82" s="212">
        <v>177</v>
      </c>
      <c r="DD82" s="212">
        <v>218</v>
      </c>
      <c r="DE82" s="212">
        <v>9036</v>
      </c>
      <c r="DF82" t="s">
        <v>315</v>
      </c>
      <c r="DG82" s="212">
        <v>9036</v>
      </c>
      <c r="DH82" s="212">
        <v>25385</v>
      </c>
      <c r="DI82" s="212">
        <v>42733</v>
      </c>
      <c r="DJ82" s="212">
        <v>117460</v>
      </c>
      <c r="DK82" t="s">
        <v>315</v>
      </c>
      <c r="DL82" t="s">
        <v>315</v>
      </c>
      <c r="DM82" t="s">
        <v>315</v>
      </c>
      <c r="DN82" t="s">
        <v>315</v>
      </c>
      <c r="DO82" t="s">
        <v>315</v>
      </c>
      <c r="DP82" t="s">
        <v>315</v>
      </c>
      <c r="DQ82" t="s">
        <v>315</v>
      </c>
      <c r="DR82" t="s">
        <v>315</v>
      </c>
      <c r="DS82" t="s">
        <v>315</v>
      </c>
      <c r="DT82" t="s">
        <v>315</v>
      </c>
      <c r="DU82" t="s">
        <v>315</v>
      </c>
      <c r="DV82" t="s">
        <v>315</v>
      </c>
      <c r="DW82" t="s">
        <v>315</v>
      </c>
      <c r="DX82" t="s">
        <v>315</v>
      </c>
      <c r="DY82" t="s">
        <v>315</v>
      </c>
      <c r="DZ82" t="s">
        <v>315</v>
      </c>
      <c r="EA82" t="s">
        <v>315</v>
      </c>
      <c r="EB82" t="s">
        <v>315</v>
      </c>
      <c r="EC82" t="s">
        <v>315</v>
      </c>
      <c r="ED82" t="s">
        <v>315</v>
      </c>
      <c r="EE82" t="s">
        <v>315</v>
      </c>
      <c r="EF82" t="s">
        <v>315</v>
      </c>
      <c r="EG82" t="s">
        <v>315</v>
      </c>
      <c r="EH82" t="s">
        <v>315</v>
      </c>
      <c r="EI82" t="s">
        <v>315</v>
      </c>
      <c r="EJ82" t="s">
        <v>315</v>
      </c>
      <c r="EK82" t="s">
        <v>315</v>
      </c>
      <c r="EL82" t="s">
        <v>315</v>
      </c>
      <c r="EM82" t="s">
        <v>315</v>
      </c>
      <c r="EN82" t="s">
        <v>315</v>
      </c>
      <c r="EO82" t="s">
        <v>315</v>
      </c>
      <c r="EP82" t="s">
        <v>315</v>
      </c>
      <c r="EQ82" t="s">
        <v>315</v>
      </c>
      <c r="ER82" t="s">
        <v>315</v>
      </c>
      <c r="ES82" t="s">
        <v>315</v>
      </c>
      <c r="ET82" t="s">
        <v>315</v>
      </c>
      <c r="EU82" t="s">
        <v>315</v>
      </c>
      <c r="EV82" t="s">
        <v>315</v>
      </c>
      <c r="EW82" t="s">
        <v>315</v>
      </c>
      <c r="EX82" t="s">
        <v>315</v>
      </c>
      <c r="EY82" t="s">
        <v>315</v>
      </c>
      <c r="EZ82" t="s">
        <v>315</v>
      </c>
      <c r="FA82" t="s">
        <v>315</v>
      </c>
      <c r="FB82" t="s">
        <v>315</v>
      </c>
      <c r="FC82" t="s">
        <v>315</v>
      </c>
      <c r="FD82" t="s">
        <v>315</v>
      </c>
      <c r="FE82" t="s">
        <v>315</v>
      </c>
      <c r="FF82" s="212">
        <v>117460</v>
      </c>
      <c r="FG82" t="s">
        <v>315</v>
      </c>
      <c r="FH82" t="s">
        <v>315</v>
      </c>
      <c r="FI82" s="212">
        <v>3547</v>
      </c>
      <c r="FJ82" t="s">
        <v>315</v>
      </c>
      <c r="FK82" t="s">
        <v>315</v>
      </c>
      <c r="FL82" t="s">
        <v>315</v>
      </c>
      <c r="FM82" s="212">
        <v>3547</v>
      </c>
      <c r="FN82" t="s">
        <v>315</v>
      </c>
      <c r="FO82" s="212">
        <v>3547</v>
      </c>
      <c r="FP82" s="212">
        <v>28423</v>
      </c>
      <c r="FQ82" s="212">
        <v>121007</v>
      </c>
      <c r="FR82">
        <v>0.23</v>
      </c>
      <c r="FS82">
        <v>0.15</v>
      </c>
      <c r="FT82">
        <v>10.98</v>
      </c>
      <c r="FU82">
        <v>107.03</v>
      </c>
      <c r="FV82">
        <v>8.92</v>
      </c>
      <c r="FW82" t="s">
        <v>316</v>
      </c>
      <c r="FX82" t="s">
        <v>316</v>
      </c>
      <c r="FY82" t="s">
        <v>316</v>
      </c>
      <c r="FZ82" t="s">
        <v>316</v>
      </c>
      <c r="GA82" t="s">
        <v>316</v>
      </c>
      <c r="GB82" t="s">
        <v>316</v>
      </c>
      <c r="GC82">
        <v>8.92</v>
      </c>
      <c r="GD82">
        <v>5.08</v>
      </c>
      <c r="GE82" t="s">
        <v>316</v>
      </c>
      <c r="GF82" t="s">
        <v>316</v>
      </c>
      <c r="GG82" t="s">
        <v>316</v>
      </c>
      <c r="GH82" t="s">
        <v>316</v>
      </c>
      <c r="GI82" t="s">
        <v>316</v>
      </c>
      <c r="GJ82" t="s">
        <v>316</v>
      </c>
      <c r="GK82">
        <v>5.08</v>
      </c>
      <c r="GL82">
        <v>39.71</v>
      </c>
    </row>
    <row r="83" spans="1:194" hidden="1">
      <c r="A83" t="s">
        <v>393</v>
      </c>
      <c r="B83" t="s">
        <v>394</v>
      </c>
      <c r="C83" t="s">
        <v>402</v>
      </c>
      <c r="D83" t="s">
        <v>330</v>
      </c>
      <c r="E83" t="s">
        <v>453</v>
      </c>
      <c r="F83" t="s">
        <v>454</v>
      </c>
      <c r="G83" t="s">
        <v>440</v>
      </c>
      <c r="H83" t="s">
        <v>459</v>
      </c>
      <c r="I83" t="s">
        <v>460</v>
      </c>
      <c r="L83" t="s">
        <v>328</v>
      </c>
      <c r="M83" t="s">
        <v>328</v>
      </c>
      <c r="N83" t="s">
        <v>328</v>
      </c>
      <c r="O83" t="s">
        <v>328</v>
      </c>
      <c r="P83" t="s">
        <v>328</v>
      </c>
      <c r="Q83" t="s">
        <v>328</v>
      </c>
      <c r="R83" t="s">
        <v>328</v>
      </c>
      <c r="S83" t="s">
        <v>328</v>
      </c>
      <c r="T83" t="s">
        <v>328</v>
      </c>
      <c r="U83" t="s">
        <v>328</v>
      </c>
      <c r="V83" t="s">
        <v>328</v>
      </c>
      <c r="W83" t="s">
        <v>328</v>
      </c>
      <c r="X83" t="s">
        <v>328</v>
      </c>
      <c r="Y83" t="s">
        <v>328</v>
      </c>
      <c r="Z83" t="s">
        <v>328</v>
      </c>
      <c r="AA83" t="s">
        <v>328</v>
      </c>
      <c r="AB83" t="s">
        <v>328</v>
      </c>
      <c r="AC83" t="s">
        <v>328</v>
      </c>
      <c r="AD83" t="s">
        <v>316</v>
      </c>
      <c r="AE83" t="s">
        <v>316</v>
      </c>
      <c r="AF83" t="s">
        <v>328</v>
      </c>
      <c r="AG83" t="s">
        <v>328</v>
      </c>
      <c r="AH83" t="s">
        <v>328</v>
      </c>
      <c r="AI83" t="s">
        <v>328</v>
      </c>
      <c r="AJ83" t="s">
        <v>328</v>
      </c>
      <c r="AK83" t="s">
        <v>328</v>
      </c>
      <c r="AL83" t="s">
        <v>328</v>
      </c>
      <c r="AM83" t="s">
        <v>328</v>
      </c>
      <c r="AN83" t="s">
        <v>328</v>
      </c>
      <c r="AO83" t="s">
        <v>328</v>
      </c>
      <c r="AP83" t="s">
        <v>328</v>
      </c>
      <c r="AQ83" t="s">
        <v>328</v>
      </c>
      <c r="AR83" t="s">
        <v>328</v>
      </c>
      <c r="AS83" t="s">
        <v>328</v>
      </c>
      <c r="AT83" t="s">
        <v>328</v>
      </c>
      <c r="AU83" t="s">
        <v>328</v>
      </c>
      <c r="AV83" t="s">
        <v>328</v>
      </c>
      <c r="AW83" t="s">
        <v>328</v>
      </c>
      <c r="AX83" t="s">
        <v>328</v>
      </c>
      <c r="AY83" t="s">
        <v>328</v>
      </c>
      <c r="AZ83" t="s">
        <v>328</v>
      </c>
      <c r="BA83" t="s">
        <v>328</v>
      </c>
      <c r="BB83" t="s">
        <v>328</v>
      </c>
      <c r="BC83" t="s">
        <v>328</v>
      </c>
      <c r="BD83" t="s">
        <v>328</v>
      </c>
      <c r="BE83" t="s">
        <v>328</v>
      </c>
      <c r="BF83" t="s">
        <v>328</v>
      </c>
      <c r="BG83" t="s">
        <v>328</v>
      </c>
      <c r="BH83" t="s">
        <v>328</v>
      </c>
      <c r="BI83" t="s">
        <v>328</v>
      </c>
      <c r="BJ83" t="s">
        <v>328</v>
      </c>
      <c r="BK83" t="s">
        <v>328</v>
      </c>
      <c r="BL83" t="s">
        <v>328</v>
      </c>
      <c r="BM83" t="s">
        <v>328</v>
      </c>
      <c r="BN83" t="s">
        <v>328</v>
      </c>
      <c r="BO83" t="s">
        <v>328</v>
      </c>
      <c r="BP83" t="s">
        <v>328</v>
      </c>
      <c r="BQ83" t="s">
        <v>328</v>
      </c>
      <c r="BR83" t="s">
        <v>328</v>
      </c>
      <c r="BS83" t="s">
        <v>328</v>
      </c>
      <c r="BT83" t="s">
        <v>328</v>
      </c>
      <c r="BU83" t="s">
        <v>328</v>
      </c>
      <c r="BV83" t="s">
        <v>328</v>
      </c>
      <c r="BW83" t="s">
        <v>328</v>
      </c>
      <c r="BX83" t="s">
        <v>328</v>
      </c>
      <c r="BY83" t="s">
        <v>328</v>
      </c>
      <c r="BZ83" t="s">
        <v>328</v>
      </c>
      <c r="CA83" t="s">
        <v>328</v>
      </c>
      <c r="CB83" t="s">
        <v>328</v>
      </c>
      <c r="CC83" t="s">
        <v>328</v>
      </c>
      <c r="CD83" t="s">
        <v>328</v>
      </c>
      <c r="CE83" t="s">
        <v>328</v>
      </c>
      <c r="CF83" t="s">
        <v>328</v>
      </c>
      <c r="CG83" t="s">
        <v>328</v>
      </c>
      <c r="CH83" t="s">
        <v>328</v>
      </c>
      <c r="CI83" t="s">
        <v>328</v>
      </c>
      <c r="CJ83" t="s">
        <v>328</v>
      </c>
      <c r="CK83" t="s">
        <v>328</v>
      </c>
      <c r="CL83" t="s">
        <v>328</v>
      </c>
      <c r="CM83" t="s">
        <v>328</v>
      </c>
      <c r="CN83" t="s">
        <v>328</v>
      </c>
      <c r="CO83" t="s">
        <v>328</v>
      </c>
      <c r="CP83" t="s">
        <v>328</v>
      </c>
      <c r="CQ83" t="s">
        <v>328</v>
      </c>
      <c r="CR83" t="s">
        <v>328</v>
      </c>
      <c r="CS83" t="s">
        <v>328</v>
      </c>
      <c r="CT83" t="s">
        <v>328</v>
      </c>
      <c r="CU83" t="s">
        <v>328</v>
      </c>
      <c r="CV83" t="s">
        <v>328</v>
      </c>
      <c r="CW83" t="s">
        <v>328</v>
      </c>
      <c r="CX83" t="s">
        <v>328</v>
      </c>
      <c r="CY83" t="s">
        <v>328</v>
      </c>
      <c r="CZ83" t="s">
        <v>328</v>
      </c>
      <c r="DA83" t="s">
        <v>328</v>
      </c>
      <c r="DB83" t="s">
        <v>328</v>
      </c>
      <c r="DC83" t="s">
        <v>328</v>
      </c>
      <c r="DD83" t="s">
        <v>328</v>
      </c>
      <c r="DE83" t="s">
        <v>328</v>
      </c>
      <c r="DF83" t="s">
        <v>328</v>
      </c>
      <c r="DG83" t="s">
        <v>328</v>
      </c>
      <c r="DH83" t="s">
        <v>328</v>
      </c>
      <c r="DI83" t="s">
        <v>328</v>
      </c>
      <c r="DJ83" t="s">
        <v>328</v>
      </c>
      <c r="DK83" t="s">
        <v>328</v>
      </c>
      <c r="DL83" t="s">
        <v>328</v>
      </c>
      <c r="DM83" t="s">
        <v>328</v>
      </c>
      <c r="DN83" t="s">
        <v>328</v>
      </c>
      <c r="DO83" t="s">
        <v>328</v>
      </c>
      <c r="DP83" t="s">
        <v>328</v>
      </c>
      <c r="DQ83" t="s">
        <v>328</v>
      </c>
      <c r="DR83" t="s">
        <v>328</v>
      </c>
      <c r="DS83" t="s">
        <v>328</v>
      </c>
      <c r="DT83" t="s">
        <v>328</v>
      </c>
      <c r="DU83" t="s">
        <v>328</v>
      </c>
      <c r="DV83" t="s">
        <v>328</v>
      </c>
      <c r="DW83" t="s">
        <v>328</v>
      </c>
      <c r="DX83" t="s">
        <v>328</v>
      </c>
      <c r="DY83" t="s">
        <v>328</v>
      </c>
      <c r="DZ83" t="s">
        <v>328</v>
      </c>
      <c r="EA83" t="s">
        <v>328</v>
      </c>
      <c r="EB83" t="s">
        <v>328</v>
      </c>
      <c r="EC83" t="s">
        <v>328</v>
      </c>
      <c r="ED83" t="s">
        <v>328</v>
      </c>
      <c r="EE83" t="s">
        <v>328</v>
      </c>
      <c r="EF83" t="s">
        <v>328</v>
      </c>
      <c r="EG83" t="s">
        <v>328</v>
      </c>
      <c r="EH83" t="s">
        <v>328</v>
      </c>
      <c r="EI83" t="s">
        <v>328</v>
      </c>
      <c r="EJ83" t="s">
        <v>328</v>
      </c>
      <c r="EK83" t="s">
        <v>328</v>
      </c>
      <c r="EL83" t="s">
        <v>328</v>
      </c>
      <c r="EM83" t="s">
        <v>328</v>
      </c>
      <c r="EN83" t="s">
        <v>328</v>
      </c>
      <c r="EO83" t="s">
        <v>328</v>
      </c>
      <c r="EP83" t="s">
        <v>328</v>
      </c>
      <c r="EQ83" t="s">
        <v>328</v>
      </c>
      <c r="ER83" t="s">
        <v>328</v>
      </c>
      <c r="ES83" t="s">
        <v>328</v>
      </c>
      <c r="ET83" t="s">
        <v>328</v>
      </c>
      <c r="EU83" t="s">
        <v>328</v>
      </c>
      <c r="EV83" t="s">
        <v>328</v>
      </c>
      <c r="EW83" t="s">
        <v>328</v>
      </c>
      <c r="EX83" t="s">
        <v>328</v>
      </c>
      <c r="EY83" t="s">
        <v>328</v>
      </c>
      <c r="EZ83" t="s">
        <v>328</v>
      </c>
      <c r="FA83" t="s">
        <v>328</v>
      </c>
      <c r="FB83" t="s">
        <v>328</v>
      </c>
      <c r="FC83" t="s">
        <v>328</v>
      </c>
      <c r="FD83" t="s">
        <v>328</v>
      </c>
      <c r="FE83" t="s">
        <v>328</v>
      </c>
      <c r="FF83" t="s">
        <v>328</v>
      </c>
      <c r="FG83" t="s">
        <v>328</v>
      </c>
      <c r="FH83" t="s">
        <v>328</v>
      </c>
      <c r="FI83" t="s">
        <v>328</v>
      </c>
      <c r="FJ83" t="s">
        <v>328</v>
      </c>
      <c r="FK83" t="s">
        <v>328</v>
      </c>
      <c r="FL83" t="s">
        <v>328</v>
      </c>
      <c r="FM83" t="s">
        <v>328</v>
      </c>
      <c r="FN83" t="s">
        <v>328</v>
      </c>
      <c r="FO83" t="s">
        <v>328</v>
      </c>
      <c r="FP83" t="s">
        <v>328</v>
      </c>
      <c r="FQ83" t="s">
        <v>328</v>
      </c>
      <c r="FR83" t="s">
        <v>328</v>
      </c>
      <c r="FS83" t="s">
        <v>328</v>
      </c>
      <c r="FT83" t="s">
        <v>328</v>
      </c>
      <c r="FU83" t="s">
        <v>328</v>
      </c>
      <c r="FV83" t="s">
        <v>328</v>
      </c>
      <c r="FW83" t="s">
        <v>328</v>
      </c>
      <c r="FX83" t="s">
        <v>328</v>
      </c>
      <c r="FY83" t="s">
        <v>328</v>
      </c>
      <c r="FZ83" t="s">
        <v>328</v>
      </c>
      <c r="GA83" t="s">
        <v>328</v>
      </c>
      <c r="GB83" t="s">
        <v>328</v>
      </c>
      <c r="GC83" t="s">
        <v>328</v>
      </c>
      <c r="GD83" t="s">
        <v>328</v>
      </c>
      <c r="GE83" t="s">
        <v>328</v>
      </c>
      <c r="GF83" t="s">
        <v>328</v>
      </c>
      <c r="GG83" t="s">
        <v>328</v>
      </c>
      <c r="GH83" t="s">
        <v>328</v>
      </c>
      <c r="GI83" t="s">
        <v>328</v>
      </c>
      <c r="GJ83" t="s">
        <v>328</v>
      </c>
      <c r="GK83" t="s">
        <v>328</v>
      </c>
      <c r="GL83" t="s">
        <v>328</v>
      </c>
    </row>
    <row r="84" spans="1:194" hidden="1">
      <c r="A84" t="s">
        <v>393</v>
      </c>
      <c r="B84" t="s">
        <v>394</v>
      </c>
      <c r="C84" t="s">
        <v>402</v>
      </c>
      <c r="D84" t="s">
        <v>330</v>
      </c>
      <c r="E84" t="s">
        <v>453</v>
      </c>
      <c r="F84" t="s">
        <v>454</v>
      </c>
      <c r="G84" t="s">
        <v>440</v>
      </c>
      <c r="H84" t="s">
        <v>461</v>
      </c>
      <c r="I84" t="s">
        <v>462</v>
      </c>
      <c r="L84" t="s">
        <v>328</v>
      </c>
      <c r="M84" t="s">
        <v>328</v>
      </c>
      <c r="N84" t="s">
        <v>328</v>
      </c>
      <c r="O84" t="s">
        <v>328</v>
      </c>
      <c r="P84" t="s">
        <v>328</v>
      </c>
      <c r="Q84" t="s">
        <v>328</v>
      </c>
      <c r="R84" t="s">
        <v>328</v>
      </c>
      <c r="S84" t="s">
        <v>328</v>
      </c>
      <c r="T84" t="s">
        <v>328</v>
      </c>
      <c r="U84" t="s">
        <v>328</v>
      </c>
      <c r="V84" t="s">
        <v>328</v>
      </c>
      <c r="W84" t="s">
        <v>328</v>
      </c>
      <c r="X84" t="s">
        <v>328</v>
      </c>
      <c r="Y84" t="s">
        <v>328</v>
      </c>
      <c r="Z84" t="s">
        <v>328</v>
      </c>
      <c r="AA84" t="s">
        <v>328</v>
      </c>
      <c r="AB84" t="s">
        <v>328</v>
      </c>
      <c r="AC84" t="s">
        <v>328</v>
      </c>
      <c r="AD84" t="s">
        <v>316</v>
      </c>
      <c r="AE84" t="s">
        <v>316</v>
      </c>
      <c r="AF84" t="s">
        <v>328</v>
      </c>
      <c r="AG84" t="s">
        <v>328</v>
      </c>
      <c r="AH84" t="s">
        <v>328</v>
      </c>
      <c r="AI84" t="s">
        <v>328</v>
      </c>
      <c r="AJ84" t="s">
        <v>328</v>
      </c>
      <c r="AK84" t="s">
        <v>328</v>
      </c>
      <c r="AL84" t="s">
        <v>328</v>
      </c>
      <c r="AM84" t="s">
        <v>328</v>
      </c>
      <c r="AN84" t="s">
        <v>328</v>
      </c>
      <c r="AO84" t="s">
        <v>328</v>
      </c>
      <c r="AP84" t="s">
        <v>328</v>
      </c>
      <c r="AQ84" t="s">
        <v>328</v>
      </c>
      <c r="AR84" t="s">
        <v>328</v>
      </c>
      <c r="AS84" t="s">
        <v>328</v>
      </c>
      <c r="AT84" t="s">
        <v>328</v>
      </c>
      <c r="AU84" t="s">
        <v>328</v>
      </c>
      <c r="AV84" t="s">
        <v>328</v>
      </c>
      <c r="AW84" t="s">
        <v>328</v>
      </c>
      <c r="AX84" t="s">
        <v>328</v>
      </c>
      <c r="AY84" t="s">
        <v>328</v>
      </c>
      <c r="AZ84" t="s">
        <v>328</v>
      </c>
      <c r="BA84" t="s">
        <v>328</v>
      </c>
      <c r="BB84" t="s">
        <v>328</v>
      </c>
      <c r="BC84" t="s">
        <v>328</v>
      </c>
      <c r="BD84" t="s">
        <v>328</v>
      </c>
      <c r="BE84" t="s">
        <v>328</v>
      </c>
      <c r="BF84" t="s">
        <v>328</v>
      </c>
      <c r="BG84" t="s">
        <v>328</v>
      </c>
      <c r="BH84" t="s">
        <v>328</v>
      </c>
      <c r="BI84" t="s">
        <v>328</v>
      </c>
      <c r="BJ84" t="s">
        <v>328</v>
      </c>
      <c r="BK84" t="s">
        <v>328</v>
      </c>
      <c r="BL84" t="s">
        <v>328</v>
      </c>
      <c r="BM84" t="s">
        <v>328</v>
      </c>
      <c r="BN84" t="s">
        <v>328</v>
      </c>
      <c r="BO84" t="s">
        <v>328</v>
      </c>
      <c r="BP84" t="s">
        <v>328</v>
      </c>
      <c r="BQ84" t="s">
        <v>328</v>
      </c>
      <c r="BR84" t="s">
        <v>328</v>
      </c>
      <c r="BS84" t="s">
        <v>328</v>
      </c>
      <c r="BT84" t="s">
        <v>328</v>
      </c>
      <c r="BU84" t="s">
        <v>328</v>
      </c>
      <c r="BV84" t="s">
        <v>328</v>
      </c>
      <c r="BW84" t="s">
        <v>328</v>
      </c>
      <c r="BX84" t="s">
        <v>328</v>
      </c>
      <c r="BY84" t="s">
        <v>328</v>
      </c>
      <c r="BZ84" t="s">
        <v>328</v>
      </c>
      <c r="CA84" t="s">
        <v>328</v>
      </c>
      <c r="CB84" t="s">
        <v>328</v>
      </c>
      <c r="CC84" t="s">
        <v>328</v>
      </c>
      <c r="CD84" t="s">
        <v>328</v>
      </c>
      <c r="CE84" t="s">
        <v>328</v>
      </c>
      <c r="CF84" t="s">
        <v>328</v>
      </c>
      <c r="CG84" t="s">
        <v>328</v>
      </c>
      <c r="CH84" t="s">
        <v>328</v>
      </c>
      <c r="CI84" t="s">
        <v>328</v>
      </c>
      <c r="CJ84" t="s">
        <v>328</v>
      </c>
      <c r="CK84" t="s">
        <v>328</v>
      </c>
      <c r="CL84" t="s">
        <v>328</v>
      </c>
      <c r="CM84" t="s">
        <v>328</v>
      </c>
      <c r="CN84" t="s">
        <v>328</v>
      </c>
      <c r="CO84" t="s">
        <v>328</v>
      </c>
      <c r="CP84" t="s">
        <v>328</v>
      </c>
      <c r="CQ84" t="s">
        <v>328</v>
      </c>
      <c r="CR84" t="s">
        <v>328</v>
      </c>
      <c r="CS84" t="s">
        <v>328</v>
      </c>
      <c r="CT84" t="s">
        <v>328</v>
      </c>
      <c r="CU84" t="s">
        <v>328</v>
      </c>
      <c r="CV84" t="s">
        <v>328</v>
      </c>
      <c r="CW84" t="s">
        <v>328</v>
      </c>
      <c r="CX84" t="s">
        <v>328</v>
      </c>
      <c r="CY84" t="s">
        <v>328</v>
      </c>
      <c r="CZ84" t="s">
        <v>328</v>
      </c>
      <c r="DA84" t="s">
        <v>328</v>
      </c>
      <c r="DB84" t="s">
        <v>328</v>
      </c>
      <c r="DC84" t="s">
        <v>328</v>
      </c>
      <c r="DD84" t="s">
        <v>328</v>
      </c>
      <c r="DE84" t="s">
        <v>328</v>
      </c>
      <c r="DF84" t="s">
        <v>328</v>
      </c>
      <c r="DG84" t="s">
        <v>328</v>
      </c>
      <c r="DH84" t="s">
        <v>328</v>
      </c>
      <c r="DI84" t="s">
        <v>328</v>
      </c>
      <c r="DJ84" t="s">
        <v>328</v>
      </c>
      <c r="DK84" t="s">
        <v>328</v>
      </c>
      <c r="DL84" t="s">
        <v>328</v>
      </c>
      <c r="DM84" t="s">
        <v>328</v>
      </c>
      <c r="DN84" t="s">
        <v>328</v>
      </c>
      <c r="DO84" t="s">
        <v>328</v>
      </c>
      <c r="DP84" t="s">
        <v>328</v>
      </c>
      <c r="DQ84" t="s">
        <v>328</v>
      </c>
      <c r="DR84" t="s">
        <v>328</v>
      </c>
      <c r="DS84" t="s">
        <v>328</v>
      </c>
      <c r="DT84" t="s">
        <v>328</v>
      </c>
      <c r="DU84" t="s">
        <v>328</v>
      </c>
      <c r="DV84" t="s">
        <v>328</v>
      </c>
      <c r="DW84" t="s">
        <v>328</v>
      </c>
      <c r="DX84" t="s">
        <v>328</v>
      </c>
      <c r="DY84" t="s">
        <v>328</v>
      </c>
      <c r="DZ84" t="s">
        <v>328</v>
      </c>
      <c r="EA84" t="s">
        <v>328</v>
      </c>
      <c r="EB84" t="s">
        <v>328</v>
      </c>
      <c r="EC84" t="s">
        <v>328</v>
      </c>
      <c r="ED84" t="s">
        <v>328</v>
      </c>
      <c r="EE84" t="s">
        <v>328</v>
      </c>
      <c r="EF84" t="s">
        <v>328</v>
      </c>
      <c r="EG84" t="s">
        <v>328</v>
      </c>
      <c r="EH84" t="s">
        <v>328</v>
      </c>
      <c r="EI84" t="s">
        <v>328</v>
      </c>
      <c r="EJ84" t="s">
        <v>328</v>
      </c>
      <c r="EK84" t="s">
        <v>328</v>
      </c>
      <c r="EL84" t="s">
        <v>328</v>
      </c>
      <c r="EM84" t="s">
        <v>328</v>
      </c>
      <c r="EN84" t="s">
        <v>328</v>
      </c>
      <c r="EO84" t="s">
        <v>328</v>
      </c>
      <c r="EP84" t="s">
        <v>328</v>
      </c>
      <c r="EQ84" t="s">
        <v>328</v>
      </c>
      <c r="ER84" t="s">
        <v>328</v>
      </c>
      <c r="ES84" t="s">
        <v>328</v>
      </c>
      <c r="ET84" t="s">
        <v>328</v>
      </c>
      <c r="EU84" t="s">
        <v>328</v>
      </c>
      <c r="EV84" t="s">
        <v>328</v>
      </c>
      <c r="EW84" t="s">
        <v>328</v>
      </c>
      <c r="EX84" t="s">
        <v>328</v>
      </c>
      <c r="EY84" t="s">
        <v>328</v>
      </c>
      <c r="EZ84" t="s">
        <v>328</v>
      </c>
      <c r="FA84" t="s">
        <v>328</v>
      </c>
      <c r="FB84" t="s">
        <v>328</v>
      </c>
      <c r="FC84" t="s">
        <v>328</v>
      </c>
      <c r="FD84" t="s">
        <v>328</v>
      </c>
      <c r="FE84" t="s">
        <v>328</v>
      </c>
      <c r="FF84" t="s">
        <v>328</v>
      </c>
      <c r="FG84" t="s">
        <v>328</v>
      </c>
      <c r="FH84" t="s">
        <v>328</v>
      </c>
      <c r="FI84" t="s">
        <v>328</v>
      </c>
      <c r="FJ84" t="s">
        <v>328</v>
      </c>
      <c r="FK84" t="s">
        <v>328</v>
      </c>
      <c r="FL84" t="s">
        <v>328</v>
      </c>
      <c r="FM84" t="s">
        <v>328</v>
      </c>
      <c r="FN84" t="s">
        <v>328</v>
      </c>
      <c r="FO84" t="s">
        <v>328</v>
      </c>
      <c r="FP84" t="s">
        <v>328</v>
      </c>
      <c r="FQ84" t="s">
        <v>328</v>
      </c>
      <c r="FR84" t="s">
        <v>328</v>
      </c>
      <c r="FS84" t="s">
        <v>328</v>
      </c>
      <c r="FT84" t="s">
        <v>328</v>
      </c>
      <c r="FU84" t="s">
        <v>328</v>
      </c>
      <c r="FV84" t="s">
        <v>328</v>
      </c>
      <c r="FW84" t="s">
        <v>328</v>
      </c>
      <c r="FX84" t="s">
        <v>328</v>
      </c>
      <c r="FY84" t="s">
        <v>328</v>
      </c>
      <c r="FZ84" t="s">
        <v>328</v>
      </c>
      <c r="GA84" t="s">
        <v>328</v>
      </c>
      <c r="GB84" t="s">
        <v>328</v>
      </c>
      <c r="GC84" t="s">
        <v>328</v>
      </c>
      <c r="GD84" t="s">
        <v>328</v>
      </c>
      <c r="GE84" t="s">
        <v>328</v>
      </c>
      <c r="GF84" t="s">
        <v>328</v>
      </c>
      <c r="GG84" t="s">
        <v>328</v>
      </c>
      <c r="GH84" t="s">
        <v>328</v>
      </c>
      <c r="GI84" t="s">
        <v>328</v>
      </c>
      <c r="GJ84" t="s">
        <v>328</v>
      </c>
      <c r="GK84" t="s">
        <v>328</v>
      </c>
      <c r="GL84" t="s">
        <v>328</v>
      </c>
    </row>
    <row r="85" spans="1:194" hidden="1">
      <c r="A85" t="s">
        <v>393</v>
      </c>
      <c r="B85" t="s">
        <v>394</v>
      </c>
      <c r="C85" t="s">
        <v>402</v>
      </c>
      <c r="D85" t="s">
        <v>330</v>
      </c>
      <c r="E85" t="s">
        <v>463</v>
      </c>
      <c r="F85" t="s">
        <v>464</v>
      </c>
      <c r="G85" t="s">
        <v>440</v>
      </c>
      <c r="H85" t="s">
        <v>465</v>
      </c>
      <c r="I85" t="s">
        <v>466</v>
      </c>
      <c r="J85">
        <v>42</v>
      </c>
      <c r="K85">
        <v>10</v>
      </c>
      <c r="L85" s="212">
        <v>71530</v>
      </c>
      <c r="M85" s="212">
        <v>26125</v>
      </c>
      <c r="N85" s="212">
        <v>45405</v>
      </c>
      <c r="O85">
        <v>89.912000000000006</v>
      </c>
      <c r="P85">
        <v>89.912000000000006</v>
      </c>
      <c r="Q85">
        <v>899.11800000000005</v>
      </c>
      <c r="R85">
        <v>75.256</v>
      </c>
      <c r="S85">
        <v>752.56200000000001</v>
      </c>
      <c r="T85">
        <v>6.94</v>
      </c>
      <c r="U85">
        <v>6.27</v>
      </c>
      <c r="V85">
        <v>623.80999999999995</v>
      </c>
      <c r="W85" s="211">
        <v>5639.4530000000004</v>
      </c>
      <c r="X85">
        <v>522.12900000000002</v>
      </c>
      <c r="Y85" s="211">
        <v>4720.2219999999998</v>
      </c>
      <c r="Z85">
        <v>250.85400000000001</v>
      </c>
      <c r="AA85" t="s">
        <v>316</v>
      </c>
      <c r="AB85">
        <v>501.70800000000003</v>
      </c>
      <c r="AC85" t="s">
        <v>316</v>
      </c>
      <c r="AD85">
        <v>75.260000000000005</v>
      </c>
      <c r="AE85">
        <v>752.56</v>
      </c>
      <c r="AF85">
        <v>12.89</v>
      </c>
      <c r="AG85">
        <v>13.86</v>
      </c>
      <c r="AH85">
        <v>11.6</v>
      </c>
      <c r="AI85">
        <v>13.86</v>
      </c>
      <c r="AJ85">
        <v>11.6</v>
      </c>
      <c r="AK85" t="s">
        <v>316</v>
      </c>
      <c r="AL85" t="s">
        <v>316</v>
      </c>
      <c r="AM85" t="s">
        <v>316</v>
      </c>
      <c r="AN85" t="s">
        <v>316</v>
      </c>
      <c r="AO85" t="s">
        <v>316</v>
      </c>
      <c r="AP85" t="s">
        <v>316</v>
      </c>
      <c r="AQ85" t="s">
        <v>316</v>
      </c>
      <c r="AR85" t="s">
        <v>316</v>
      </c>
      <c r="AS85" t="s">
        <v>316</v>
      </c>
      <c r="AT85" t="s">
        <v>316</v>
      </c>
      <c r="AU85" t="s">
        <v>316</v>
      </c>
      <c r="AV85" t="s">
        <v>316</v>
      </c>
      <c r="AW85" t="s">
        <v>316</v>
      </c>
      <c r="AX85" t="s">
        <v>316</v>
      </c>
      <c r="AY85" t="s">
        <v>316</v>
      </c>
      <c r="AZ85" t="s">
        <v>316</v>
      </c>
      <c r="BA85" t="s">
        <v>316</v>
      </c>
      <c r="BB85" t="s">
        <v>316</v>
      </c>
      <c r="BC85" t="s">
        <v>316</v>
      </c>
      <c r="BD85" t="s">
        <v>316</v>
      </c>
      <c r="BE85" t="s">
        <v>316</v>
      </c>
      <c r="BF85" t="s">
        <v>316</v>
      </c>
      <c r="BG85" t="s">
        <v>316</v>
      </c>
      <c r="BH85" t="s">
        <v>316</v>
      </c>
      <c r="BI85" t="s">
        <v>316</v>
      </c>
      <c r="BJ85" t="s">
        <v>316</v>
      </c>
      <c r="BK85" t="s">
        <v>316</v>
      </c>
      <c r="BL85" t="s">
        <v>316</v>
      </c>
      <c r="BM85" t="s">
        <v>316</v>
      </c>
      <c r="BN85" t="s">
        <v>316</v>
      </c>
      <c r="BO85" t="s">
        <v>316</v>
      </c>
      <c r="BP85" t="s">
        <v>316</v>
      </c>
      <c r="BQ85" t="s">
        <v>316</v>
      </c>
      <c r="BR85" t="s">
        <v>316</v>
      </c>
      <c r="BS85" t="s">
        <v>316</v>
      </c>
      <c r="BT85" t="s">
        <v>316</v>
      </c>
      <c r="BU85" t="s">
        <v>316</v>
      </c>
      <c r="BV85">
        <v>623.80999999999995</v>
      </c>
      <c r="BW85" s="211">
        <v>5639.45</v>
      </c>
      <c r="BX85">
        <v>522.13</v>
      </c>
      <c r="BY85" s="211">
        <v>4720.22</v>
      </c>
      <c r="BZ85" t="s">
        <v>316</v>
      </c>
      <c r="CA85" s="212">
        <v>12514</v>
      </c>
      <c r="CB85" t="s">
        <v>315</v>
      </c>
      <c r="CC85" s="212">
        <v>33840</v>
      </c>
      <c r="CD85" t="s">
        <v>315</v>
      </c>
      <c r="CE85" t="s">
        <v>315</v>
      </c>
      <c r="CF85" s="212">
        <v>46353</v>
      </c>
      <c r="CG85" s="212">
        <v>2988</v>
      </c>
      <c r="CH85" t="s">
        <v>315</v>
      </c>
      <c r="CI85" s="212">
        <v>9294</v>
      </c>
      <c r="CJ85" t="s">
        <v>315</v>
      </c>
      <c r="CK85" t="s">
        <v>315</v>
      </c>
      <c r="CL85" s="212">
        <v>3389</v>
      </c>
      <c r="CM85" s="212">
        <v>15672</v>
      </c>
      <c r="CN85" s="212">
        <v>12193</v>
      </c>
      <c r="CO85" t="s">
        <v>315</v>
      </c>
      <c r="CP85" s="212">
        <v>23352</v>
      </c>
      <c r="CQ85" t="s">
        <v>315</v>
      </c>
      <c r="CR85" t="s">
        <v>315</v>
      </c>
      <c r="CS85" s="212">
        <v>35545</v>
      </c>
      <c r="CT85" s="212">
        <v>97570</v>
      </c>
      <c r="CU85" s="212">
        <v>4151</v>
      </c>
      <c r="CV85" s="212">
        <v>1507</v>
      </c>
      <c r="CW85" s="212">
        <v>5658</v>
      </c>
      <c r="CX85" t="s">
        <v>315</v>
      </c>
      <c r="CY85" s="212">
        <v>3055</v>
      </c>
      <c r="CZ85" s="212">
        <v>3136</v>
      </c>
      <c r="DA85" s="212">
        <v>6192</v>
      </c>
      <c r="DB85" s="212">
        <v>77</v>
      </c>
      <c r="DC85" s="212">
        <v>333</v>
      </c>
      <c r="DD85" s="212">
        <v>410</v>
      </c>
      <c r="DE85" s="212">
        <v>11405</v>
      </c>
      <c r="DF85" t="s">
        <v>315</v>
      </c>
      <c r="DG85" s="212">
        <v>11405</v>
      </c>
      <c r="DH85" s="212">
        <v>32042</v>
      </c>
      <c r="DI85" s="212">
        <v>55707</v>
      </c>
      <c r="DJ85" s="212">
        <v>153277</v>
      </c>
      <c r="DK85" t="s">
        <v>315</v>
      </c>
      <c r="DL85" t="s">
        <v>315</v>
      </c>
      <c r="DM85" t="s">
        <v>315</v>
      </c>
      <c r="DN85" t="s">
        <v>315</v>
      </c>
      <c r="DO85" t="s">
        <v>315</v>
      </c>
      <c r="DP85" t="s">
        <v>315</v>
      </c>
      <c r="DQ85" t="s">
        <v>315</v>
      </c>
      <c r="DR85" t="s">
        <v>315</v>
      </c>
      <c r="DS85" t="s">
        <v>315</v>
      </c>
      <c r="DT85" t="s">
        <v>315</v>
      </c>
      <c r="DU85" t="s">
        <v>315</v>
      </c>
      <c r="DV85" t="s">
        <v>315</v>
      </c>
      <c r="DW85" t="s">
        <v>315</v>
      </c>
      <c r="DX85" t="s">
        <v>315</v>
      </c>
      <c r="DY85" t="s">
        <v>315</v>
      </c>
      <c r="DZ85" t="s">
        <v>315</v>
      </c>
      <c r="EA85" t="s">
        <v>315</v>
      </c>
      <c r="EB85" t="s">
        <v>315</v>
      </c>
      <c r="EC85" t="s">
        <v>315</v>
      </c>
      <c r="ED85" t="s">
        <v>315</v>
      </c>
      <c r="EE85" t="s">
        <v>315</v>
      </c>
      <c r="EF85" t="s">
        <v>315</v>
      </c>
      <c r="EG85" t="s">
        <v>315</v>
      </c>
      <c r="EH85" t="s">
        <v>315</v>
      </c>
      <c r="EI85" t="s">
        <v>315</v>
      </c>
      <c r="EJ85" t="s">
        <v>315</v>
      </c>
      <c r="EK85" t="s">
        <v>315</v>
      </c>
      <c r="EL85" t="s">
        <v>315</v>
      </c>
      <c r="EM85" t="s">
        <v>315</v>
      </c>
      <c r="EN85" t="s">
        <v>315</v>
      </c>
      <c r="EO85" t="s">
        <v>315</v>
      </c>
      <c r="EP85" t="s">
        <v>315</v>
      </c>
      <c r="EQ85" t="s">
        <v>315</v>
      </c>
      <c r="ER85" t="s">
        <v>315</v>
      </c>
      <c r="ES85" t="s">
        <v>315</v>
      </c>
      <c r="ET85" t="s">
        <v>315</v>
      </c>
      <c r="EU85" t="s">
        <v>315</v>
      </c>
      <c r="EV85" t="s">
        <v>315</v>
      </c>
      <c r="EW85" t="s">
        <v>315</v>
      </c>
      <c r="EX85" t="s">
        <v>315</v>
      </c>
      <c r="EY85" t="s">
        <v>315</v>
      </c>
      <c r="EZ85" t="s">
        <v>315</v>
      </c>
      <c r="FA85" t="s">
        <v>315</v>
      </c>
      <c r="FB85" t="s">
        <v>315</v>
      </c>
      <c r="FC85" t="s">
        <v>315</v>
      </c>
      <c r="FD85" t="s">
        <v>315</v>
      </c>
      <c r="FE85" t="s">
        <v>315</v>
      </c>
      <c r="FF85" s="212">
        <v>153277</v>
      </c>
      <c r="FG85" t="s">
        <v>315</v>
      </c>
      <c r="FH85" t="s">
        <v>315</v>
      </c>
      <c r="FI85" s="212">
        <v>4477</v>
      </c>
      <c r="FJ85" t="s">
        <v>315</v>
      </c>
      <c r="FK85" t="s">
        <v>315</v>
      </c>
      <c r="FL85" t="s">
        <v>315</v>
      </c>
      <c r="FM85" s="212">
        <v>4477</v>
      </c>
      <c r="FN85" t="s">
        <v>315</v>
      </c>
      <c r="FO85" s="212">
        <v>4477</v>
      </c>
      <c r="FP85" s="212">
        <v>35545</v>
      </c>
      <c r="FQ85" s="212">
        <v>157754</v>
      </c>
      <c r="FR85">
        <v>0.23</v>
      </c>
      <c r="FS85">
        <v>0.17</v>
      </c>
      <c r="FT85">
        <v>20.68</v>
      </c>
      <c r="FU85">
        <v>150.55000000000001</v>
      </c>
      <c r="FV85">
        <v>16.8</v>
      </c>
      <c r="FW85" t="s">
        <v>316</v>
      </c>
      <c r="FX85" t="s">
        <v>316</v>
      </c>
      <c r="FY85" t="s">
        <v>316</v>
      </c>
      <c r="FZ85" t="s">
        <v>316</v>
      </c>
      <c r="GA85" t="s">
        <v>316</v>
      </c>
      <c r="GB85" t="s">
        <v>316</v>
      </c>
      <c r="GC85">
        <v>16.8</v>
      </c>
      <c r="GD85">
        <v>9.58</v>
      </c>
      <c r="GE85" t="s">
        <v>316</v>
      </c>
      <c r="GF85" t="s">
        <v>316</v>
      </c>
      <c r="GG85" t="s">
        <v>316</v>
      </c>
      <c r="GH85" t="s">
        <v>316</v>
      </c>
      <c r="GI85" t="s">
        <v>316</v>
      </c>
      <c r="GJ85" t="s">
        <v>316</v>
      </c>
      <c r="GK85">
        <v>9.58</v>
      </c>
      <c r="GL85">
        <v>2.21</v>
      </c>
    </row>
    <row r="86" spans="1:194" hidden="1">
      <c r="A86" t="s">
        <v>393</v>
      </c>
      <c r="B86" t="s">
        <v>394</v>
      </c>
      <c r="C86" t="s">
        <v>402</v>
      </c>
      <c r="D86" t="s">
        <v>330</v>
      </c>
      <c r="E86" t="s">
        <v>463</v>
      </c>
      <c r="F86" t="s">
        <v>464</v>
      </c>
      <c r="G86" t="s">
        <v>440</v>
      </c>
      <c r="H86" t="s">
        <v>467</v>
      </c>
      <c r="I86" t="s">
        <v>468</v>
      </c>
      <c r="J86">
        <v>20</v>
      </c>
      <c r="K86">
        <v>15</v>
      </c>
      <c r="L86" s="212">
        <v>45525</v>
      </c>
      <c r="M86" s="212">
        <v>20790</v>
      </c>
      <c r="N86" s="212">
        <v>24735</v>
      </c>
      <c r="O86">
        <v>124.681</v>
      </c>
      <c r="P86">
        <v>124.681</v>
      </c>
      <c r="Q86" s="211">
        <v>1870.2090000000001</v>
      </c>
      <c r="R86">
        <v>104.358</v>
      </c>
      <c r="S86" s="211">
        <v>1565.365</v>
      </c>
      <c r="T86">
        <v>6.94</v>
      </c>
      <c r="U86">
        <v>6.07</v>
      </c>
      <c r="V86">
        <v>865.03700000000003</v>
      </c>
      <c r="W86" s="211">
        <v>11358.481</v>
      </c>
      <c r="X86">
        <v>724.03599999999994</v>
      </c>
      <c r="Y86" s="211">
        <v>9507.0480000000007</v>
      </c>
      <c r="Z86">
        <v>521.78800000000001</v>
      </c>
      <c r="AA86" t="s">
        <v>316</v>
      </c>
      <c r="AB86" s="211">
        <v>1043.577</v>
      </c>
      <c r="AC86" t="s">
        <v>316</v>
      </c>
      <c r="AD86">
        <v>104.36</v>
      </c>
      <c r="AE86" s="211">
        <v>1565.36</v>
      </c>
      <c r="AF86">
        <v>17.87</v>
      </c>
      <c r="AG86">
        <v>19.21</v>
      </c>
      <c r="AH86">
        <v>16.079999999999998</v>
      </c>
      <c r="AI86">
        <v>19.21</v>
      </c>
      <c r="AJ86">
        <v>16.079999999999998</v>
      </c>
      <c r="AK86" t="s">
        <v>316</v>
      </c>
      <c r="AL86" t="s">
        <v>316</v>
      </c>
      <c r="AM86" t="s">
        <v>316</v>
      </c>
      <c r="AN86" t="s">
        <v>316</v>
      </c>
      <c r="AO86" t="s">
        <v>316</v>
      </c>
      <c r="AP86" t="s">
        <v>316</v>
      </c>
      <c r="AQ86" t="s">
        <v>316</v>
      </c>
      <c r="AR86" t="s">
        <v>316</v>
      </c>
      <c r="AS86" t="s">
        <v>316</v>
      </c>
      <c r="AT86" t="s">
        <v>316</v>
      </c>
      <c r="AU86" t="s">
        <v>316</v>
      </c>
      <c r="AV86" t="s">
        <v>316</v>
      </c>
      <c r="AW86" t="s">
        <v>316</v>
      </c>
      <c r="AX86" t="s">
        <v>316</v>
      </c>
      <c r="AY86" t="s">
        <v>316</v>
      </c>
      <c r="AZ86" t="s">
        <v>316</v>
      </c>
      <c r="BA86" t="s">
        <v>316</v>
      </c>
      <c r="BB86" t="s">
        <v>316</v>
      </c>
      <c r="BC86" t="s">
        <v>316</v>
      </c>
      <c r="BD86" t="s">
        <v>316</v>
      </c>
      <c r="BE86" t="s">
        <v>316</v>
      </c>
      <c r="BF86" t="s">
        <v>316</v>
      </c>
      <c r="BG86" t="s">
        <v>316</v>
      </c>
      <c r="BH86" t="s">
        <v>316</v>
      </c>
      <c r="BI86" t="s">
        <v>316</v>
      </c>
      <c r="BJ86" t="s">
        <v>316</v>
      </c>
      <c r="BK86" t="s">
        <v>316</v>
      </c>
      <c r="BL86" t="s">
        <v>316</v>
      </c>
      <c r="BM86" t="s">
        <v>316</v>
      </c>
      <c r="BN86" t="s">
        <v>316</v>
      </c>
      <c r="BO86" t="s">
        <v>316</v>
      </c>
      <c r="BP86" t="s">
        <v>316</v>
      </c>
      <c r="BQ86" t="s">
        <v>316</v>
      </c>
      <c r="BR86" t="s">
        <v>316</v>
      </c>
      <c r="BS86" t="s">
        <v>316</v>
      </c>
      <c r="BT86" t="s">
        <v>316</v>
      </c>
      <c r="BU86" t="s">
        <v>316</v>
      </c>
      <c r="BV86">
        <v>865.04</v>
      </c>
      <c r="BW86" s="211">
        <v>11358.48</v>
      </c>
      <c r="BX86">
        <v>724.04</v>
      </c>
      <c r="BY86" s="211">
        <v>9507.0499999999993</v>
      </c>
      <c r="BZ86" t="s">
        <v>316</v>
      </c>
      <c r="CA86" s="212">
        <v>26993</v>
      </c>
      <c r="CB86" t="s">
        <v>315</v>
      </c>
      <c r="CC86" s="212">
        <v>71183</v>
      </c>
      <c r="CD86" t="s">
        <v>315</v>
      </c>
      <c r="CE86" t="s">
        <v>315</v>
      </c>
      <c r="CF86" s="212">
        <v>98176</v>
      </c>
      <c r="CG86" s="212">
        <v>4389</v>
      </c>
      <c r="CH86" t="s">
        <v>315</v>
      </c>
      <c r="CI86" s="212">
        <v>13574</v>
      </c>
      <c r="CJ86" t="s">
        <v>315</v>
      </c>
      <c r="CK86" t="s">
        <v>315</v>
      </c>
      <c r="CL86" s="212">
        <v>4806</v>
      </c>
      <c r="CM86" s="212">
        <v>22769</v>
      </c>
      <c r="CN86" s="212">
        <v>25762</v>
      </c>
      <c r="CO86" t="s">
        <v>315</v>
      </c>
      <c r="CP86" s="212">
        <v>48477</v>
      </c>
      <c r="CQ86" t="s">
        <v>315</v>
      </c>
      <c r="CR86" t="s">
        <v>315</v>
      </c>
      <c r="CS86" s="212">
        <v>74238</v>
      </c>
      <c r="CT86" s="212">
        <v>195184</v>
      </c>
      <c r="CU86" s="212">
        <v>9291</v>
      </c>
      <c r="CV86" s="212">
        <v>3266</v>
      </c>
      <c r="CW86" s="212">
        <v>12557</v>
      </c>
      <c r="CX86" t="s">
        <v>315</v>
      </c>
      <c r="CY86" s="212">
        <v>4237</v>
      </c>
      <c r="CZ86" s="212">
        <v>4349</v>
      </c>
      <c r="DA86" s="212">
        <v>8586</v>
      </c>
      <c r="DB86" s="212">
        <v>107</v>
      </c>
      <c r="DC86" s="212">
        <v>462</v>
      </c>
      <c r="DD86" s="212">
        <v>569</v>
      </c>
      <c r="DE86" s="212">
        <v>23601</v>
      </c>
      <c r="DF86" t="s">
        <v>315</v>
      </c>
      <c r="DG86" s="212">
        <v>23601</v>
      </c>
      <c r="DH86" s="212">
        <v>66303</v>
      </c>
      <c r="DI86" s="212">
        <v>111617</v>
      </c>
      <c r="DJ86" s="212">
        <v>306800</v>
      </c>
      <c r="DK86" t="s">
        <v>315</v>
      </c>
      <c r="DL86" t="s">
        <v>315</v>
      </c>
      <c r="DM86" t="s">
        <v>315</v>
      </c>
      <c r="DN86" t="s">
        <v>315</v>
      </c>
      <c r="DO86" t="s">
        <v>315</v>
      </c>
      <c r="DP86" t="s">
        <v>315</v>
      </c>
      <c r="DQ86" t="s">
        <v>315</v>
      </c>
      <c r="DR86" t="s">
        <v>315</v>
      </c>
      <c r="DS86" t="s">
        <v>315</v>
      </c>
      <c r="DT86" t="s">
        <v>315</v>
      </c>
      <c r="DU86" t="s">
        <v>315</v>
      </c>
      <c r="DV86" t="s">
        <v>315</v>
      </c>
      <c r="DW86" t="s">
        <v>315</v>
      </c>
      <c r="DX86" t="s">
        <v>315</v>
      </c>
      <c r="DY86" t="s">
        <v>315</v>
      </c>
      <c r="DZ86" t="s">
        <v>315</v>
      </c>
      <c r="EA86" t="s">
        <v>315</v>
      </c>
      <c r="EB86" t="s">
        <v>315</v>
      </c>
      <c r="EC86" t="s">
        <v>315</v>
      </c>
      <c r="ED86" t="s">
        <v>315</v>
      </c>
      <c r="EE86" t="s">
        <v>315</v>
      </c>
      <c r="EF86" t="s">
        <v>315</v>
      </c>
      <c r="EG86" t="s">
        <v>315</v>
      </c>
      <c r="EH86" t="s">
        <v>315</v>
      </c>
      <c r="EI86" t="s">
        <v>315</v>
      </c>
      <c r="EJ86" t="s">
        <v>315</v>
      </c>
      <c r="EK86" t="s">
        <v>315</v>
      </c>
      <c r="EL86" t="s">
        <v>315</v>
      </c>
      <c r="EM86" t="s">
        <v>315</v>
      </c>
      <c r="EN86" t="s">
        <v>315</v>
      </c>
      <c r="EO86" t="s">
        <v>315</v>
      </c>
      <c r="EP86" t="s">
        <v>315</v>
      </c>
      <c r="EQ86" t="s">
        <v>315</v>
      </c>
      <c r="ER86" t="s">
        <v>315</v>
      </c>
      <c r="ES86" t="s">
        <v>315</v>
      </c>
      <c r="ET86" t="s">
        <v>315</v>
      </c>
      <c r="EU86" t="s">
        <v>315</v>
      </c>
      <c r="EV86" t="s">
        <v>315</v>
      </c>
      <c r="EW86" t="s">
        <v>315</v>
      </c>
      <c r="EX86" t="s">
        <v>315</v>
      </c>
      <c r="EY86" t="s">
        <v>315</v>
      </c>
      <c r="EZ86" t="s">
        <v>315</v>
      </c>
      <c r="FA86" t="s">
        <v>315</v>
      </c>
      <c r="FB86" t="s">
        <v>315</v>
      </c>
      <c r="FC86" t="s">
        <v>315</v>
      </c>
      <c r="FD86" t="s">
        <v>315</v>
      </c>
      <c r="FE86" t="s">
        <v>315</v>
      </c>
      <c r="FF86" s="212">
        <v>306800</v>
      </c>
      <c r="FG86" t="s">
        <v>315</v>
      </c>
      <c r="FH86" t="s">
        <v>315</v>
      </c>
      <c r="FI86" s="212">
        <v>9265</v>
      </c>
      <c r="FJ86" t="s">
        <v>315</v>
      </c>
      <c r="FK86" t="s">
        <v>315</v>
      </c>
      <c r="FL86" t="s">
        <v>315</v>
      </c>
      <c r="FM86" s="212">
        <v>9265</v>
      </c>
      <c r="FN86" t="s">
        <v>315</v>
      </c>
      <c r="FO86" s="212">
        <v>9265</v>
      </c>
      <c r="FP86" s="212">
        <v>74238</v>
      </c>
      <c r="FQ86" s="212">
        <v>316065</v>
      </c>
      <c r="FR86">
        <v>0.23</v>
      </c>
      <c r="FS86">
        <v>0.15</v>
      </c>
      <c r="FT86">
        <v>28.67</v>
      </c>
      <c r="FU86">
        <v>279.56</v>
      </c>
      <c r="FV86">
        <v>23.3</v>
      </c>
      <c r="FW86" t="s">
        <v>316</v>
      </c>
      <c r="FX86" t="s">
        <v>316</v>
      </c>
      <c r="FY86" t="s">
        <v>316</v>
      </c>
      <c r="FZ86" t="s">
        <v>316</v>
      </c>
      <c r="GA86" t="s">
        <v>316</v>
      </c>
      <c r="GB86" t="s">
        <v>316</v>
      </c>
      <c r="GC86">
        <v>23.3</v>
      </c>
      <c r="GD86">
        <v>13.28</v>
      </c>
      <c r="GE86" t="s">
        <v>316</v>
      </c>
      <c r="GF86" t="s">
        <v>316</v>
      </c>
      <c r="GG86" t="s">
        <v>316</v>
      </c>
      <c r="GH86" t="s">
        <v>316</v>
      </c>
      <c r="GI86" t="s">
        <v>316</v>
      </c>
      <c r="GJ86" t="s">
        <v>316</v>
      </c>
      <c r="GK86">
        <v>13.28</v>
      </c>
      <c r="GL86">
        <v>6.94</v>
      </c>
    </row>
    <row r="87" spans="1:194" hidden="1">
      <c r="A87" t="s">
        <v>393</v>
      </c>
      <c r="B87" t="s">
        <v>394</v>
      </c>
      <c r="C87" t="s">
        <v>402</v>
      </c>
      <c r="D87" t="s">
        <v>330</v>
      </c>
      <c r="E87" t="s">
        <v>463</v>
      </c>
      <c r="F87" t="s">
        <v>464</v>
      </c>
      <c r="G87" t="s">
        <v>440</v>
      </c>
      <c r="H87" t="s">
        <v>469</v>
      </c>
      <c r="I87" t="s">
        <v>470</v>
      </c>
      <c r="J87">
        <v>2</v>
      </c>
      <c r="K87">
        <v>20</v>
      </c>
      <c r="L87" s="212">
        <v>4650</v>
      </c>
      <c r="M87" s="212">
        <v>2750</v>
      </c>
      <c r="N87" s="212">
        <v>1900</v>
      </c>
      <c r="O87">
        <v>12.06</v>
      </c>
      <c r="P87">
        <v>12.06</v>
      </c>
      <c r="Q87">
        <v>241.208</v>
      </c>
      <c r="R87">
        <v>10.095000000000001</v>
      </c>
      <c r="S87">
        <v>201.89099999999999</v>
      </c>
      <c r="T87">
        <v>6.94</v>
      </c>
      <c r="U87">
        <v>5.94</v>
      </c>
      <c r="V87">
        <v>83.674999999999997</v>
      </c>
      <c r="W87" s="211">
        <v>1433.0409999999999</v>
      </c>
      <c r="X87">
        <v>70.036000000000001</v>
      </c>
      <c r="Y87" s="211">
        <v>1199.4549999999999</v>
      </c>
      <c r="Z87">
        <v>67.296999999999997</v>
      </c>
      <c r="AA87" t="s">
        <v>316</v>
      </c>
      <c r="AB87">
        <v>134.59399999999999</v>
      </c>
      <c r="AC87" t="s">
        <v>316</v>
      </c>
      <c r="AD87">
        <v>10.09</v>
      </c>
      <c r="AE87">
        <v>201.89</v>
      </c>
      <c r="AF87">
        <v>1.73</v>
      </c>
      <c r="AG87">
        <v>1.86</v>
      </c>
      <c r="AH87">
        <v>1.56</v>
      </c>
      <c r="AI87">
        <v>1.86</v>
      </c>
      <c r="AJ87">
        <v>1.56</v>
      </c>
      <c r="AK87" t="s">
        <v>316</v>
      </c>
      <c r="AL87" t="s">
        <v>316</v>
      </c>
      <c r="AM87" t="s">
        <v>316</v>
      </c>
      <c r="AN87" t="s">
        <v>316</v>
      </c>
      <c r="AO87" t="s">
        <v>316</v>
      </c>
      <c r="AP87" t="s">
        <v>316</v>
      </c>
      <c r="AQ87" t="s">
        <v>316</v>
      </c>
      <c r="AR87" t="s">
        <v>316</v>
      </c>
      <c r="AS87" t="s">
        <v>316</v>
      </c>
      <c r="AT87" t="s">
        <v>316</v>
      </c>
      <c r="AU87" t="s">
        <v>316</v>
      </c>
      <c r="AV87" t="s">
        <v>316</v>
      </c>
      <c r="AW87" t="s">
        <v>316</v>
      </c>
      <c r="AX87" t="s">
        <v>316</v>
      </c>
      <c r="AY87" t="s">
        <v>316</v>
      </c>
      <c r="AZ87" t="s">
        <v>316</v>
      </c>
      <c r="BA87" t="s">
        <v>316</v>
      </c>
      <c r="BB87" t="s">
        <v>316</v>
      </c>
      <c r="BC87" t="s">
        <v>316</v>
      </c>
      <c r="BD87" t="s">
        <v>316</v>
      </c>
      <c r="BE87" t="s">
        <v>316</v>
      </c>
      <c r="BF87" t="s">
        <v>316</v>
      </c>
      <c r="BG87" t="s">
        <v>316</v>
      </c>
      <c r="BH87" t="s">
        <v>316</v>
      </c>
      <c r="BI87" t="s">
        <v>316</v>
      </c>
      <c r="BJ87" t="s">
        <v>316</v>
      </c>
      <c r="BK87" t="s">
        <v>316</v>
      </c>
      <c r="BL87" t="s">
        <v>316</v>
      </c>
      <c r="BM87" t="s">
        <v>316</v>
      </c>
      <c r="BN87" t="s">
        <v>316</v>
      </c>
      <c r="BO87" t="s">
        <v>316</v>
      </c>
      <c r="BP87" t="s">
        <v>316</v>
      </c>
      <c r="BQ87" t="s">
        <v>316</v>
      </c>
      <c r="BR87" t="s">
        <v>316</v>
      </c>
      <c r="BS87" t="s">
        <v>316</v>
      </c>
      <c r="BT87" t="s">
        <v>316</v>
      </c>
      <c r="BU87" t="s">
        <v>316</v>
      </c>
      <c r="BV87">
        <v>83.68</v>
      </c>
      <c r="BW87" s="211">
        <v>1433.04</v>
      </c>
      <c r="BX87">
        <v>70.040000000000006</v>
      </c>
      <c r="BY87" s="211">
        <v>1199.46</v>
      </c>
      <c r="BZ87" t="s">
        <v>316</v>
      </c>
      <c r="CA87" s="212">
        <v>3520</v>
      </c>
      <c r="CB87" t="s">
        <v>315</v>
      </c>
      <c r="CC87" s="212">
        <v>9145</v>
      </c>
      <c r="CD87" t="s">
        <v>315</v>
      </c>
      <c r="CE87" t="s">
        <v>315</v>
      </c>
      <c r="CF87" s="212">
        <v>12665</v>
      </c>
      <c r="CG87" s="212">
        <v>425</v>
      </c>
      <c r="CH87" t="s">
        <v>315</v>
      </c>
      <c r="CI87" s="212">
        <v>1313</v>
      </c>
      <c r="CJ87" t="s">
        <v>315</v>
      </c>
      <c r="CK87" t="s">
        <v>315</v>
      </c>
      <c r="CL87" s="212">
        <v>474</v>
      </c>
      <c r="CM87" s="212">
        <v>2212</v>
      </c>
      <c r="CN87" s="212">
        <v>3443</v>
      </c>
      <c r="CO87" t="s">
        <v>315</v>
      </c>
      <c r="CP87" s="212">
        <v>6454</v>
      </c>
      <c r="CQ87" t="s">
        <v>315</v>
      </c>
      <c r="CR87" t="s">
        <v>315</v>
      </c>
      <c r="CS87" s="212">
        <v>9898</v>
      </c>
      <c r="CT87" s="212">
        <v>24775</v>
      </c>
      <c r="CU87" s="212">
        <v>1251</v>
      </c>
      <c r="CV87" s="212">
        <v>447</v>
      </c>
      <c r="CW87" s="212">
        <v>1699</v>
      </c>
      <c r="CX87" t="s">
        <v>315</v>
      </c>
      <c r="CY87" s="212">
        <v>410</v>
      </c>
      <c r="CZ87" s="212">
        <v>421</v>
      </c>
      <c r="DA87" s="212">
        <v>831</v>
      </c>
      <c r="DB87" s="212">
        <v>10</v>
      </c>
      <c r="DC87" s="212">
        <v>45</v>
      </c>
      <c r="DD87" s="212">
        <v>55</v>
      </c>
      <c r="DE87" s="212">
        <v>3028</v>
      </c>
      <c r="DF87" t="s">
        <v>315</v>
      </c>
      <c r="DG87" s="212">
        <v>3028</v>
      </c>
      <c r="DH87" s="212">
        <v>8507</v>
      </c>
      <c r="DI87" s="212">
        <v>14120</v>
      </c>
      <c r="DJ87" s="212">
        <v>38894</v>
      </c>
      <c r="DK87" t="s">
        <v>315</v>
      </c>
      <c r="DL87" t="s">
        <v>315</v>
      </c>
      <c r="DM87" t="s">
        <v>315</v>
      </c>
      <c r="DN87" t="s">
        <v>315</v>
      </c>
      <c r="DO87" t="s">
        <v>315</v>
      </c>
      <c r="DP87" t="s">
        <v>315</v>
      </c>
      <c r="DQ87" t="s">
        <v>315</v>
      </c>
      <c r="DR87" t="s">
        <v>315</v>
      </c>
      <c r="DS87" t="s">
        <v>315</v>
      </c>
      <c r="DT87" t="s">
        <v>315</v>
      </c>
      <c r="DU87" t="s">
        <v>315</v>
      </c>
      <c r="DV87" t="s">
        <v>315</v>
      </c>
      <c r="DW87" t="s">
        <v>315</v>
      </c>
      <c r="DX87" t="s">
        <v>315</v>
      </c>
      <c r="DY87" t="s">
        <v>315</v>
      </c>
      <c r="DZ87" t="s">
        <v>315</v>
      </c>
      <c r="EA87" t="s">
        <v>315</v>
      </c>
      <c r="EB87" t="s">
        <v>315</v>
      </c>
      <c r="EC87" t="s">
        <v>315</v>
      </c>
      <c r="ED87" t="s">
        <v>315</v>
      </c>
      <c r="EE87" t="s">
        <v>315</v>
      </c>
      <c r="EF87" t="s">
        <v>315</v>
      </c>
      <c r="EG87" t="s">
        <v>315</v>
      </c>
      <c r="EH87" t="s">
        <v>315</v>
      </c>
      <c r="EI87" t="s">
        <v>315</v>
      </c>
      <c r="EJ87" t="s">
        <v>315</v>
      </c>
      <c r="EK87" t="s">
        <v>315</v>
      </c>
      <c r="EL87" t="s">
        <v>315</v>
      </c>
      <c r="EM87" t="s">
        <v>315</v>
      </c>
      <c r="EN87" t="s">
        <v>315</v>
      </c>
      <c r="EO87" t="s">
        <v>315</v>
      </c>
      <c r="EP87" t="s">
        <v>315</v>
      </c>
      <c r="EQ87" t="s">
        <v>315</v>
      </c>
      <c r="ER87" t="s">
        <v>315</v>
      </c>
      <c r="ES87" t="s">
        <v>315</v>
      </c>
      <c r="ET87" t="s">
        <v>315</v>
      </c>
      <c r="EU87" t="s">
        <v>315</v>
      </c>
      <c r="EV87" t="s">
        <v>315</v>
      </c>
      <c r="EW87" t="s">
        <v>315</v>
      </c>
      <c r="EX87" t="s">
        <v>315</v>
      </c>
      <c r="EY87" t="s">
        <v>315</v>
      </c>
      <c r="EZ87" t="s">
        <v>315</v>
      </c>
      <c r="FA87" t="s">
        <v>315</v>
      </c>
      <c r="FB87" t="s">
        <v>315</v>
      </c>
      <c r="FC87" t="s">
        <v>315</v>
      </c>
      <c r="FD87" t="s">
        <v>315</v>
      </c>
      <c r="FE87" t="s">
        <v>315</v>
      </c>
      <c r="FF87" s="212">
        <v>38894</v>
      </c>
      <c r="FG87" t="s">
        <v>315</v>
      </c>
      <c r="FH87" t="s">
        <v>315</v>
      </c>
      <c r="FI87" s="212">
        <v>1189</v>
      </c>
      <c r="FJ87" t="s">
        <v>315</v>
      </c>
      <c r="FK87" t="s">
        <v>315</v>
      </c>
      <c r="FL87" t="s">
        <v>315</v>
      </c>
      <c r="FM87" s="212">
        <v>1189</v>
      </c>
      <c r="FN87" t="s">
        <v>315</v>
      </c>
      <c r="FO87" s="212">
        <v>1189</v>
      </c>
      <c r="FP87" s="212">
        <v>9898</v>
      </c>
      <c r="FQ87" s="212">
        <v>40083</v>
      </c>
      <c r="FR87">
        <v>0.23</v>
      </c>
      <c r="FS87">
        <v>0.14000000000000001</v>
      </c>
      <c r="FT87">
        <v>2.77</v>
      </c>
      <c r="FU87">
        <v>33.17</v>
      </c>
      <c r="FV87">
        <v>2.25</v>
      </c>
      <c r="FW87" t="s">
        <v>316</v>
      </c>
      <c r="FX87" t="s">
        <v>316</v>
      </c>
      <c r="FY87" t="s">
        <v>316</v>
      </c>
      <c r="FZ87" t="s">
        <v>316</v>
      </c>
      <c r="GA87" t="s">
        <v>316</v>
      </c>
      <c r="GB87" t="s">
        <v>316</v>
      </c>
      <c r="GC87">
        <v>2.25</v>
      </c>
      <c r="GD87">
        <v>1.28</v>
      </c>
      <c r="GE87" t="s">
        <v>316</v>
      </c>
      <c r="GF87" t="s">
        <v>316</v>
      </c>
      <c r="GG87" t="s">
        <v>316</v>
      </c>
      <c r="GH87" t="s">
        <v>316</v>
      </c>
      <c r="GI87" t="s">
        <v>316</v>
      </c>
      <c r="GJ87" t="s">
        <v>316</v>
      </c>
      <c r="GK87">
        <v>1.28</v>
      </c>
      <c r="GL87">
        <v>8.6199999999999992</v>
      </c>
    </row>
    <row r="88" spans="1:194" hidden="1">
      <c r="A88" t="s">
        <v>393</v>
      </c>
      <c r="B88" t="s">
        <v>394</v>
      </c>
      <c r="C88" t="s">
        <v>402</v>
      </c>
      <c r="D88" t="s">
        <v>330</v>
      </c>
      <c r="E88" t="s">
        <v>463</v>
      </c>
      <c r="F88" t="s">
        <v>464</v>
      </c>
      <c r="G88" t="s">
        <v>440</v>
      </c>
      <c r="H88" t="s">
        <v>471</v>
      </c>
      <c r="I88" t="s">
        <v>472</v>
      </c>
      <c r="L88" t="s">
        <v>328</v>
      </c>
      <c r="M88" t="s">
        <v>328</v>
      </c>
      <c r="N88" t="s">
        <v>328</v>
      </c>
      <c r="O88" t="s">
        <v>328</v>
      </c>
      <c r="P88" t="s">
        <v>328</v>
      </c>
      <c r="Q88" t="s">
        <v>328</v>
      </c>
      <c r="R88" t="s">
        <v>328</v>
      </c>
      <c r="S88" t="s">
        <v>328</v>
      </c>
      <c r="T88" t="s">
        <v>328</v>
      </c>
      <c r="U88" t="s">
        <v>328</v>
      </c>
      <c r="V88" t="s">
        <v>328</v>
      </c>
      <c r="W88" t="s">
        <v>328</v>
      </c>
      <c r="X88" t="s">
        <v>328</v>
      </c>
      <c r="Y88" t="s">
        <v>328</v>
      </c>
      <c r="Z88" t="s">
        <v>328</v>
      </c>
      <c r="AA88" t="s">
        <v>328</v>
      </c>
      <c r="AB88" t="s">
        <v>328</v>
      </c>
      <c r="AC88" t="s">
        <v>328</v>
      </c>
      <c r="AD88" t="s">
        <v>316</v>
      </c>
      <c r="AE88" t="s">
        <v>316</v>
      </c>
      <c r="AF88" t="s">
        <v>328</v>
      </c>
      <c r="AG88" t="s">
        <v>328</v>
      </c>
      <c r="AH88" t="s">
        <v>328</v>
      </c>
      <c r="AI88" t="s">
        <v>328</v>
      </c>
      <c r="AJ88" t="s">
        <v>328</v>
      </c>
      <c r="AK88" t="s">
        <v>328</v>
      </c>
      <c r="AL88" t="s">
        <v>328</v>
      </c>
      <c r="AM88" t="s">
        <v>328</v>
      </c>
      <c r="AN88" t="s">
        <v>328</v>
      </c>
      <c r="AO88" t="s">
        <v>328</v>
      </c>
      <c r="AP88" t="s">
        <v>328</v>
      </c>
      <c r="AQ88" t="s">
        <v>328</v>
      </c>
      <c r="AR88" t="s">
        <v>328</v>
      </c>
      <c r="AS88" t="s">
        <v>328</v>
      </c>
      <c r="AT88" t="s">
        <v>328</v>
      </c>
      <c r="AU88" t="s">
        <v>328</v>
      </c>
      <c r="AV88" t="s">
        <v>328</v>
      </c>
      <c r="AW88" t="s">
        <v>328</v>
      </c>
      <c r="AX88" t="s">
        <v>328</v>
      </c>
      <c r="AY88" t="s">
        <v>328</v>
      </c>
      <c r="AZ88" t="s">
        <v>328</v>
      </c>
      <c r="BA88" t="s">
        <v>328</v>
      </c>
      <c r="BB88" t="s">
        <v>328</v>
      </c>
      <c r="BC88" t="s">
        <v>328</v>
      </c>
      <c r="BD88" t="s">
        <v>328</v>
      </c>
      <c r="BE88" t="s">
        <v>328</v>
      </c>
      <c r="BF88" t="s">
        <v>328</v>
      </c>
      <c r="BG88" t="s">
        <v>328</v>
      </c>
      <c r="BH88" t="s">
        <v>328</v>
      </c>
      <c r="BI88" t="s">
        <v>328</v>
      </c>
      <c r="BJ88" t="s">
        <v>328</v>
      </c>
      <c r="BK88" t="s">
        <v>328</v>
      </c>
      <c r="BL88" t="s">
        <v>328</v>
      </c>
      <c r="BM88" t="s">
        <v>328</v>
      </c>
      <c r="BN88" t="s">
        <v>328</v>
      </c>
      <c r="BO88" t="s">
        <v>328</v>
      </c>
      <c r="BP88" t="s">
        <v>328</v>
      </c>
      <c r="BQ88" t="s">
        <v>328</v>
      </c>
      <c r="BR88" t="s">
        <v>328</v>
      </c>
      <c r="BS88" t="s">
        <v>328</v>
      </c>
      <c r="BT88" t="s">
        <v>328</v>
      </c>
      <c r="BU88" t="s">
        <v>328</v>
      </c>
      <c r="BV88" t="s">
        <v>328</v>
      </c>
      <c r="BW88" t="s">
        <v>328</v>
      </c>
      <c r="BX88" t="s">
        <v>328</v>
      </c>
      <c r="BY88" t="s">
        <v>328</v>
      </c>
      <c r="BZ88" t="s">
        <v>328</v>
      </c>
      <c r="CA88" t="s">
        <v>328</v>
      </c>
      <c r="CB88" t="s">
        <v>328</v>
      </c>
      <c r="CC88" t="s">
        <v>328</v>
      </c>
      <c r="CD88" t="s">
        <v>328</v>
      </c>
      <c r="CE88" t="s">
        <v>328</v>
      </c>
      <c r="CF88" t="s">
        <v>328</v>
      </c>
      <c r="CG88" t="s">
        <v>328</v>
      </c>
      <c r="CH88" t="s">
        <v>328</v>
      </c>
      <c r="CI88" t="s">
        <v>328</v>
      </c>
      <c r="CJ88" t="s">
        <v>328</v>
      </c>
      <c r="CK88" t="s">
        <v>328</v>
      </c>
      <c r="CL88" t="s">
        <v>328</v>
      </c>
      <c r="CM88" t="s">
        <v>328</v>
      </c>
      <c r="CN88" t="s">
        <v>328</v>
      </c>
      <c r="CO88" t="s">
        <v>328</v>
      </c>
      <c r="CP88" t="s">
        <v>328</v>
      </c>
      <c r="CQ88" t="s">
        <v>328</v>
      </c>
      <c r="CR88" t="s">
        <v>328</v>
      </c>
      <c r="CS88" t="s">
        <v>328</v>
      </c>
      <c r="CT88" t="s">
        <v>328</v>
      </c>
      <c r="CU88" t="s">
        <v>328</v>
      </c>
      <c r="CV88" t="s">
        <v>328</v>
      </c>
      <c r="CW88" t="s">
        <v>328</v>
      </c>
      <c r="CX88" t="s">
        <v>328</v>
      </c>
      <c r="CY88" t="s">
        <v>328</v>
      </c>
      <c r="CZ88" t="s">
        <v>328</v>
      </c>
      <c r="DA88" t="s">
        <v>328</v>
      </c>
      <c r="DB88" t="s">
        <v>328</v>
      </c>
      <c r="DC88" t="s">
        <v>328</v>
      </c>
      <c r="DD88" t="s">
        <v>328</v>
      </c>
      <c r="DE88" t="s">
        <v>328</v>
      </c>
      <c r="DF88" t="s">
        <v>328</v>
      </c>
      <c r="DG88" t="s">
        <v>328</v>
      </c>
      <c r="DH88" t="s">
        <v>328</v>
      </c>
      <c r="DI88" t="s">
        <v>328</v>
      </c>
      <c r="DJ88" t="s">
        <v>328</v>
      </c>
      <c r="DK88" t="s">
        <v>328</v>
      </c>
      <c r="DL88" t="s">
        <v>328</v>
      </c>
      <c r="DM88" t="s">
        <v>328</v>
      </c>
      <c r="DN88" t="s">
        <v>328</v>
      </c>
      <c r="DO88" t="s">
        <v>328</v>
      </c>
      <c r="DP88" t="s">
        <v>328</v>
      </c>
      <c r="DQ88" t="s">
        <v>328</v>
      </c>
      <c r="DR88" t="s">
        <v>328</v>
      </c>
      <c r="DS88" t="s">
        <v>328</v>
      </c>
      <c r="DT88" t="s">
        <v>328</v>
      </c>
      <c r="DU88" t="s">
        <v>328</v>
      </c>
      <c r="DV88" t="s">
        <v>328</v>
      </c>
      <c r="DW88" t="s">
        <v>328</v>
      </c>
      <c r="DX88" t="s">
        <v>328</v>
      </c>
      <c r="DY88" t="s">
        <v>328</v>
      </c>
      <c r="DZ88" t="s">
        <v>328</v>
      </c>
      <c r="EA88" t="s">
        <v>328</v>
      </c>
      <c r="EB88" t="s">
        <v>328</v>
      </c>
      <c r="EC88" t="s">
        <v>328</v>
      </c>
      <c r="ED88" t="s">
        <v>328</v>
      </c>
      <c r="EE88" t="s">
        <v>328</v>
      </c>
      <c r="EF88" t="s">
        <v>328</v>
      </c>
      <c r="EG88" t="s">
        <v>328</v>
      </c>
      <c r="EH88" t="s">
        <v>328</v>
      </c>
      <c r="EI88" t="s">
        <v>328</v>
      </c>
      <c r="EJ88" t="s">
        <v>328</v>
      </c>
      <c r="EK88" t="s">
        <v>328</v>
      </c>
      <c r="EL88" t="s">
        <v>328</v>
      </c>
      <c r="EM88" t="s">
        <v>328</v>
      </c>
      <c r="EN88" t="s">
        <v>328</v>
      </c>
      <c r="EO88" t="s">
        <v>328</v>
      </c>
      <c r="EP88" t="s">
        <v>328</v>
      </c>
      <c r="EQ88" t="s">
        <v>328</v>
      </c>
      <c r="ER88" t="s">
        <v>328</v>
      </c>
      <c r="ES88" t="s">
        <v>328</v>
      </c>
      <c r="ET88" t="s">
        <v>328</v>
      </c>
      <c r="EU88" t="s">
        <v>328</v>
      </c>
      <c r="EV88" t="s">
        <v>328</v>
      </c>
      <c r="EW88" t="s">
        <v>328</v>
      </c>
      <c r="EX88" t="s">
        <v>328</v>
      </c>
      <c r="EY88" t="s">
        <v>328</v>
      </c>
      <c r="EZ88" t="s">
        <v>328</v>
      </c>
      <c r="FA88" t="s">
        <v>328</v>
      </c>
      <c r="FB88" t="s">
        <v>328</v>
      </c>
      <c r="FC88" t="s">
        <v>328</v>
      </c>
      <c r="FD88" t="s">
        <v>328</v>
      </c>
      <c r="FE88" t="s">
        <v>328</v>
      </c>
      <c r="FF88" t="s">
        <v>328</v>
      </c>
      <c r="FG88" t="s">
        <v>328</v>
      </c>
      <c r="FH88" t="s">
        <v>328</v>
      </c>
      <c r="FI88" t="s">
        <v>328</v>
      </c>
      <c r="FJ88" t="s">
        <v>328</v>
      </c>
      <c r="FK88" t="s">
        <v>328</v>
      </c>
      <c r="FL88" t="s">
        <v>328</v>
      </c>
      <c r="FM88" t="s">
        <v>328</v>
      </c>
      <c r="FN88" t="s">
        <v>328</v>
      </c>
      <c r="FO88" t="s">
        <v>328</v>
      </c>
      <c r="FP88" t="s">
        <v>328</v>
      </c>
      <c r="FQ88" t="s">
        <v>328</v>
      </c>
      <c r="FR88" t="s">
        <v>328</v>
      </c>
      <c r="FS88" t="s">
        <v>328</v>
      </c>
      <c r="FT88" t="s">
        <v>328</v>
      </c>
      <c r="FU88" t="s">
        <v>328</v>
      </c>
      <c r="FV88" t="s">
        <v>328</v>
      </c>
      <c r="FW88" t="s">
        <v>328</v>
      </c>
      <c r="FX88" t="s">
        <v>328</v>
      </c>
      <c r="FY88" t="s">
        <v>328</v>
      </c>
      <c r="FZ88" t="s">
        <v>328</v>
      </c>
      <c r="GA88" t="s">
        <v>328</v>
      </c>
      <c r="GB88" t="s">
        <v>328</v>
      </c>
      <c r="GC88" t="s">
        <v>328</v>
      </c>
      <c r="GD88" t="s">
        <v>328</v>
      </c>
      <c r="GE88" t="s">
        <v>328</v>
      </c>
      <c r="GF88" t="s">
        <v>328</v>
      </c>
      <c r="GG88" t="s">
        <v>328</v>
      </c>
      <c r="GH88" t="s">
        <v>328</v>
      </c>
      <c r="GI88" t="s">
        <v>328</v>
      </c>
      <c r="GJ88" t="s">
        <v>328</v>
      </c>
      <c r="GK88" t="s">
        <v>328</v>
      </c>
      <c r="GL88" t="s">
        <v>328</v>
      </c>
    </row>
    <row r="89" spans="1:194" hidden="1">
      <c r="A89" t="s">
        <v>393</v>
      </c>
      <c r="B89" t="s">
        <v>394</v>
      </c>
      <c r="C89" t="s">
        <v>402</v>
      </c>
      <c r="D89" t="s">
        <v>330</v>
      </c>
      <c r="E89" t="s">
        <v>463</v>
      </c>
      <c r="F89" t="s">
        <v>464</v>
      </c>
      <c r="G89" t="s">
        <v>440</v>
      </c>
      <c r="H89" t="s">
        <v>473</v>
      </c>
      <c r="I89" t="s">
        <v>474</v>
      </c>
      <c r="L89" t="s">
        <v>328</v>
      </c>
      <c r="M89" t="s">
        <v>328</v>
      </c>
      <c r="N89" t="s">
        <v>328</v>
      </c>
      <c r="O89" t="s">
        <v>328</v>
      </c>
      <c r="P89" t="s">
        <v>328</v>
      </c>
      <c r="Q89" t="s">
        <v>328</v>
      </c>
      <c r="R89" t="s">
        <v>328</v>
      </c>
      <c r="S89" t="s">
        <v>328</v>
      </c>
      <c r="T89" t="s">
        <v>328</v>
      </c>
      <c r="U89" t="s">
        <v>328</v>
      </c>
      <c r="V89" t="s">
        <v>328</v>
      </c>
      <c r="W89" t="s">
        <v>328</v>
      </c>
      <c r="X89" t="s">
        <v>328</v>
      </c>
      <c r="Y89" t="s">
        <v>328</v>
      </c>
      <c r="Z89" t="s">
        <v>328</v>
      </c>
      <c r="AA89" t="s">
        <v>328</v>
      </c>
      <c r="AB89" t="s">
        <v>328</v>
      </c>
      <c r="AC89" t="s">
        <v>328</v>
      </c>
      <c r="AD89" t="s">
        <v>316</v>
      </c>
      <c r="AE89" t="s">
        <v>316</v>
      </c>
      <c r="AF89" t="s">
        <v>328</v>
      </c>
      <c r="AG89" t="s">
        <v>328</v>
      </c>
      <c r="AH89" t="s">
        <v>328</v>
      </c>
      <c r="AI89" t="s">
        <v>328</v>
      </c>
      <c r="AJ89" t="s">
        <v>328</v>
      </c>
      <c r="AK89" t="s">
        <v>328</v>
      </c>
      <c r="AL89" t="s">
        <v>328</v>
      </c>
      <c r="AM89" t="s">
        <v>328</v>
      </c>
      <c r="AN89" t="s">
        <v>328</v>
      </c>
      <c r="AO89" t="s">
        <v>328</v>
      </c>
      <c r="AP89" t="s">
        <v>328</v>
      </c>
      <c r="AQ89" t="s">
        <v>328</v>
      </c>
      <c r="AR89" t="s">
        <v>328</v>
      </c>
      <c r="AS89" t="s">
        <v>328</v>
      </c>
      <c r="AT89" t="s">
        <v>328</v>
      </c>
      <c r="AU89" t="s">
        <v>328</v>
      </c>
      <c r="AV89" t="s">
        <v>328</v>
      </c>
      <c r="AW89" t="s">
        <v>328</v>
      </c>
      <c r="AX89" t="s">
        <v>328</v>
      </c>
      <c r="AY89" t="s">
        <v>328</v>
      </c>
      <c r="AZ89" t="s">
        <v>328</v>
      </c>
      <c r="BA89" t="s">
        <v>328</v>
      </c>
      <c r="BB89" t="s">
        <v>328</v>
      </c>
      <c r="BC89" t="s">
        <v>328</v>
      </c>
      <c r="BD89" t="s">
        <v>328</v>
      </c>
      <c r="BE89" t="s">
        <v>328</v>
      </c>
      <c r="BF89" t="s">
        <v>328</v>
      </c>
      <c r="BG89" t="s">
        <v>328</v>
      </c>
      <c r="BH89" t="s">
        <v>328</v>
      </c>
      <c r="BI89" t="s">
        <v>328</v>
      </c>
      <c r="BJ89" t="s">
        <v>328</v>
      </c>
      <c r="BK89" t="s">
        <v>328</v>
      </c>
      <c r="BL89" t="s">
        <v>328</v>
      </c>
      <c r="BM89" t="s">
        <v>328</v>
      </c>
      <c r="BN89" t="s">
        <v>328</v>
      </c>
      <c r="BO89" t="s">
        <v>328</v>
      </c>
      <c r="BP89" t="s">
        <v>328</v>
      </c>
      <c r="BQ89" t="s">
        <v>328</v>
      </c>
      <c r="BR89" t="s">
        <v>328</v>
      </c>
      <c r="BS89" t="s">
        <v>328</v>
      </c>
      <c r="BT89" t="s">
        <v>328</v>
      </c>
      <c r="BU89" t="s">
        <v>328</v>
      </c>
      <c r="BV89" t="s">
        <v>328</v>
      </c>
      <c r="BW89" t="s">
        <v>328</v>
      </c>
      <c r="BX89" t="s">
        <v>328</v>
      </c>
      <c r="BY89" t="s">
        <v>328</v>
      </c>
      <c r="BZ89" t="s">
        <v>328</v>
      </c>
      <c r="CA89" t="s">
        <v>328</v>
      </c>
      <c r="CB89" t="s">
        <v>328</v>
      </c>
      <c r="CC89" t="s">
        <v>328</v>
      </c>
      <c r="CD89" t="s">
        <v>328</v>
      </c>
      <c r="CE89" t="s">
        <v>328</v>
      </c>
      <c r="CF89" t="s">
        <v>328</v>
      </c>
      <c r="CG89" t="s">
        <v>328</v>
      </c>
      <c r="CH89" t="s">
        <v>328</v>
      </c>
      <c r="CI89" t="s">
        <v>328</v>
      </c>
      <c r="CJ89" t="s">
        <v>328</v>
      </c>
      <c r="CK89" t="s">
        <v>328</v>
      </c>
      <c r="CL89" t="s">
        <v>328</v>
      </c>
      <c r="CM89" t="s">
        <v>328</v>
      </c>
      <c r="CN89" t="s">
        <v>328</v>
      </c>
      <c r="CO89" t="s">
        <v>328</v>
      </c>
      <c r="CP89" t="s">
        <v>328</v>
      </c>
      <c r="CQ89" t="s">
        <v>328</v>
      </c>
      <c r="CR89" t="s">
        <v>328</v>
      </c>
      <c r="CS89" t="s">
        <v>328</v>
      </c>
      <c r="CT89" t="s">
        <v>328</v>
      </c>
      <c r="CU89" t="s">
        <v>328</v>
      </c>
      <c r="CV89" t="s">
        <v>328</v>
      </c>
      <c r="CW89" t="s">
        <v>328</v>
      </c>
      <c r="CX89" t="s">
        <v>328</v>
      </c>
      <c r="CY89" t="s">
        <v>328</v>
      </c>
      <c r="CZ89" t="s">
        <v>328</v>
      </c>
      <c r="DA89" t="s">
        <v>328</v>
      </c>
      <c r="DB89" t="s">
        <v>328</v>
      </c>
      <c r="DC89" t="s">
        <v>328</v>
      </c>
      <c r="DD89" t="s">
        <v>328</v>
      </c>
      <c r="DE89" t="s">
        <v>328</v>
      </c>
      <c r="DF89" t="s">
        <v>328</v>
      </c>
      <c r="DG89" t="s">
        <v>328</v>
      </c>
      <c r="DH89" t="s">
        <v>328</v>
      </c>
      <c r="DI89" t="s">
        <v>328</v>
      </c>
      <c r="DJ89" t="s">
        <v>328</v>
      </c>
      <c r="DK89" t="s">
        <v>328</v>
      </c>
      <c r="DL89" t="s">
        <v>328</v>
      </c>
      <c r="DM89" t="s">
        <v>328</v>
      </c>
      <c r="DN89" t="s">
        <v>328</v>
      </c>
      <c r="DO89" t="s">
        <v>328</v>
      </c>
      <c r="DP89" t="s">
        <v>328</v>
      </c>
      <c r="DQ89" t="s">
        <v>328</v>
      </c>
      <c r="DR89" t="s">
        <v>328</v>
      </c>
      <c r="DS89" t="s">
        <v>328</v>
      </c>
      <c r="DT89" t="s">
        <v>328</v>
      </c>
      <c r="DU89" t="s">
        <v>328</v>
      </c>
      <c r="DV89" t="s">
        <v>328</v>
      </c>
      <c r="DW89" t="s">
        <v>328</v>
      </c>
      <c r="DX89" t="s">
        <v>328</v>
      </c>
      <c r="DY89" t="s">
        <v>328</v>
      </c>
      <c r="DZ89" t="s">
        <v>328</v>
      </c>
      <c r="EA89" t="s">
        <v>328</v>
      </c>
      <c r="EB89" t="s">
        <v>328</v>
      </c>
      <c r="EC89" t="s">
        <v>328</v>
      </c>
      <c r="ED89" t="s">
        <v>328</v>
      </c>
      <c r="EE89" t="s">
        <v>328</v>
      </c>
      <c r="EF89" t="s">
        <v>328</v>
      </c>
      <c r="EG89" t="s">
        <v>328</v>
      </c>
      <c r="EH89" t="s">
        <v>328</v>
      </c>
      <c r="EI89" t="s">
        <v>328</v>
      </c>
      <c r="EJ89" t="s">
        <v>328</v>
      </c>
      <c r="EK89" t="s">
        <v>328</v>
      </c>
      <c r="EL89" t="s">
        <v>328</v>
      </c>
      <c r="EM89" t="s">
        <v>328</v>
      </c>
      <c r="EN89" t="s">
        <v>328</v>
      </c>
      <c r="EO89" t="s">
        <v>328</v>
      </c>
      <c r="EP89" t="s">
        <v>328</v>
      </c>
      <c r="EQ89" t="s">
        <v>328</v>
      </c>
      <c r="ER89" t="s">
        <v>328</v>
      </c>
      <c r="ES89" t="s">
        <v>328</v>
      </c>
      <c r="ET89" t="s">
        <v>328</v>
      </c>
      <c r="EU89" t="s">
        <v>328</v>
      </c>
      <c r="EV89" t="s">
        <v>328</v>
      </c>
      <c r="EW89" t="s">
        <v>328</v>
      </c>
      <c r="EX89" t="s">
        <v>328</v>
      </c>
      <c r="EY89" t="s">
        <v>328</v>
      </c>
      <c r="EZ89" t="s">
        <v>328</v>
      </c>
      <c r="FA89" t="s">
        <v>328</v>
      </c>
      <c r="FB89" t="s">
        <v>328</v>
      </c>
      <c r="FC89" t="s">
        <v>328</v>
      </c>
      <c r="FD89" t="s">
        <v>328</v>
      </c>
      <c r="FE89" t="s">
        <v>328</v>
      </c>
      <c r="FF89" t="s">
        <v>328</v>
      </c>
      <c r="FG89" t="s">
        <v>328</v>
      </c>
      <c r="FH89" t="s">
        <v>328</v>
      </c>
      <c r="FI89" t="s">
        <v>328</v>
      </c>
      <c r="FJ89" t="s">
        <v>328</v>
      </c>
      <c r="FK89" t="s">
        <v>328</v>
      </c>
      <c r="FL89" t="s">
        <v>328</v>
      </c>
      <c r="FM89" t="s">
        <v>328</v>
      </c>
      <c r="FN89" t="s">
        <v>328</v>
      </c>
      <c r="FO89" t="s">
        <v>328</v>
      </c>
      <c r="FP89" t="s">
        <v>328</v>
      </c>
      <c r="FQ89" t="s">
        <v>328</v>
      </c>
      <c r="FR89" t="s">
        <v>328</v>
      </c>
      <c r="FS89" t="s">
        <v>328</v>
      </c>
      <c r="FT89" t="s">
        <v>328</v>
      </c>
      <c r="FU89" t="s">
        <v>328</v>
      </c>
      <c r="FV89" t="s">
        <v>328</v>
      </c>
      <c r="FW89" t="s">
        <v>328</v>
      </c>
      <c r="FX89" t="s">
        <v>328</v>
      </c>
      <c r="FY89" t="s">
        <v>328</v>
      </c>
      <c r="FZ89" t="s">
        <v>328</v>
      </c>
      <c r="GA89" t="s">
        <v>328</v>
      </c>
      <c r="GB89" t="s">
        <v>328</v>
      </c>
      <c r="GC89" t="s">
        <v>328</v>
      </c>
      <c r="GD89" t="s">
        <v>328</v>
      </c>
      <c r="GE89" t="s">
        <v>328</v>
      </c>
      <c r="GF89" t="s">
        <v>328</v>
      </c>
      <c r="GG89" t="s">
        <v>328</v>
      </c>
      <c r="GH89" t="s">
        <v>328</v>
      </c>
      <c r="GI89" t="s">
        <v>328</v>
      </c>
      <c r="GJ89" t="s">
        <v>328</v>
      </c>
      <c r="GK89" t="s">
        <v>328</v>
      </c>
      <c r="GL89" t="s">
        <v>328</v>
      </c>
    </row>
    <row r="90" spans="1:194" hidden="1">
      <c r="A90" t="s">
        <v>393</v>
      </c>
      <c r="B90" t="s">
        <v>394</v>
      </c>
      <c r="C90" t="s">
        <v>402</v>
      </c>
      <c r="D90" t="s">
        <v>330</v>
      </c>
      <c r="E90" t="s">
        <v>475</v>
      </c>
      <c r="F90" t="s">
        <v>476</v>
      </c>
      <c r="G90" t="s">
        <v>440</v>
      </c>
      <c r="H90" t="s">
        <v>477</v>
      </c>
      <c r="I90" t="s">
        <v>478</v>
      </c>
      <c r="J90">
        <v>17</v>
      </c>
      <c r="K90">
        <v>8</v>
      </c>
      <c r="L90" s="212">
        <v>3950</v>
      </c>
      <c r="M90" s="212">
        <v>4125</v>
      </c>
      <c r="N90" s="212">
        <v>-175</v>
      </c>
      <c r="O90">
        <v>25.971</v>
      </c>
      <c r="P90">
        <v>25.971</v>
      </c>
      <c r="Q90">
        <v>207.768</v>
      </c>
      <c r="R90">
        <v>21.738</v>
      </c>
      <c r="S90">
        <v>173.90199999999999</v>
      </c>
      <c r="T90">
        <v>6.94</v>
      </c>
      <c r="U90">
        <v>6.36</v>
      </c>
      <c r="V90">
        <v>180.18700000000001</v>
      </c>
      <c r="W90" s="211">
        <v>1322.336</v>
      </c>
      <c r="X90">
        <v>150.81700000000001</v>
      </c>
      <c r="Y90" s="211">
        <v>1106.796</v>
      </c>
      <c r="Z90">
        <v>57.966999999999999</v>
      </c>
      <c r="AA90" t="s">
        <v>316</v>
      </c>
      <c r="AB90">
        <v>115.935</v>
      </c>
      <c r="AC90" t="s">
        <v>316</v>
      </c>
      <c r="AD90">
        <v>21.74</v>
      </c>
      <c r="AE90">
        <v>173.9</v>
      </c>
      <c r="AF90">
        <v>3.72</v>
      </c>
      <c r="AG90">
        <v>4</v>
      </c>
      <c r="AH90">
        <v>3.35</v>
      </c>
      <c r="AI90">
        <v>4</v>
      </c>
      <c r="AJ90">
        <v>3.35</v>
      </c>
      <c r="AK90" t="s">
        <v>316</v>
      </c>
      <c r="AL90" t="s">
        <v>316</v>
      </c>
      <c r="AM90" t="s">
        <v>316</v>
      </c>
      <c r="AN90" t="s">
        <v>316</v>
      </c>
      <c r="AO90" t="s">
        <v>316</v>
      </c>
      <c r="AP90" t="s">
        <v>316</v>
      </c>
      <c r="AQ90" t="s">
        <v>316</v>
      </c>
      <c r="AR90" t="s">
        <v>316</v>
      </c>
      <c r="AS90" t="s">
        <v>316</v>
      </c>
      <c r="AT90" t="s">
        <v>316</v>
      </c>
      <c r="AU90" t="s">
        <v>316</v>
      </c>
      <c r="AV90" t="s">
        <v>316</v>
      </c>
      <c r="AW90" t="s">
        <v>316</v>
      </c>
      <c r="AX90" t="s">
        <v>316</v>
      </c>
      <c r="AY90" t="s">
        <v>316</v>
      </c>
      <c r="AZ90" t="s">
        <v>316</v>
      </c>
      <c r="BA90" t="s">
        <v>316</v>
      </c>
      <c r="BB90" t="s">
        <v>316</v>
      </c>
      <c r="BC90" t="s">
        <v>316</v>
      </c>
      <c r="BD90" t="s">
        <v>316</v>
      </c>
      <c r="BE90" t="s">
        <v>316</v>
      </c>
      <c r="BF90" t="s">
        <v>316</v>
      </c>
      <c r="BG90" t="s">
        <v>316</v>
      </c>
      <c r="BH90" t="s">
        <v>316</v>
      </c>
      <c r="BI90" t="s">
        <v>316</v>
      </c>
      <c r="BJ90" t="s">
        <v>316</v>
      </c>
      <c r="BK90" t="s">
        <v>316</v>
      </c>
      <c r="BL90" t="s">
        <v>316</v>
      </c>
      <c r="BM90" t="s">
        <v>316</v>
      </c>
      <c r="BN90" t="s">
        <v>316</v>
      </c>
      <c r="BO90" t="s">
        <v>316</v>
      </c>
      <c r="BP90" s="211">
        <v>45878.48</v>
      </c>
      <c r="BQ90" s="211">
        <v>367027.85</v>
      </c>
      <c r="BR90" t="s">
        <v>316</v>
      </c>
      <c r="BS90" t="s">
        <v>316</v>
      </c>
      <c r="BT90" t="s">
        <v>316</v>
      </c>
      <c r="BU90" t="s">
        <v>316</v>
      </c>
      <c r="BV90">
        <v>180.19</v>
      </c>
      <c r="BW90" s="211">
        <v>1322.34</v>
      </c>
      <c r="BX90">
        <v>150.82</v>
      </c>
      <c r="BY90" s="211">
        <v>1106.8</v>
      </c>
      <c r="BZ90" t="s">
        <v>316</v>
      </c>
      <c r="CA90" s="212">
        <v>2757</v>
      </c>
      <c r="CB90" t="s">
        <v>315</v>
      </c>
      <c r="CC90" s="212">
        <v>7619</v>
      </c>
      <c r="CD90" t="s">
        <v>315</v>
      </c>
      <c r="CE90" t="s">
        <v>315</v>
      </c>
      <c r="CF90" s="212">
        <v>10376</v>
      </c>
      <c r="CG90" s="212">
        <v>715</v>
      </c>
      <c r="CH90" t="s">
        <v>315</v>
      </c>
      <c r="CI90" s="212">
        <v>2254</v>
      </c>
      <c r="CJ90" t="s">
        <v>315</v>
      </c>
      <c r="CK90" t="s">
        <v>315</v>
      </c>
      <c r="CL90" s="212">
        <v>936</v>
      </c>
      <c r="CM90" s="212">
        <v>3905</v>
      </c>
      <c r="CN90" s="212">
        <v>2815</v>
      </c>
      <c r="CO90" t="s">
        <v>315</v>
      </c>
      <c r="CP90" s="212">
        <v>5498</v>
      </c>
      <c r="CQ90" t="s">
        <v>315</v>
      </c>
      <c r="CR90" t="s">
        <v>315</v>
      </c>
      <c r="CS90" s="212">
        <v>8314</v>
      </c>
      <c r="CT90" s="212">
        <v>22595</v>
      </c>
      <c r="CU90" s="212">
        <v>934</v>
      </c>
      <c r="CV90" s="212">
        <v>347</v>
      </c>
      <c r="CW90" s="212">
        <v>1281</v>
      </c>
      <c r="CX90" t="s">
        <v>315</v>
      </c>
      <c r="CY90" s="212">
        <v>882</v>
      </c>
      <c r="CZ90" s="212">
        <v>893</v>
      </c>
      <c r="DA90" s="212">
        <v>1776</v>
      </c>
      <c r="DB90" s="212">
        <v>22</v>
      </c>
      <c r="DC90" s="212">
        <v>95</v>
      </c>
      <c r="DD90" s="212">
        <v>117</v>
      </c>
      <c r="DE90" s="212">
        <v>2641</v>
      </c>
      <c r="DF90" t="s">
        <v>315</v>
      </c>
      <c r="DG90" s="212">
        <v>2641</v>
      </c>
      <c r="DH90" s="212">
        <v>7419</v>
      </c>
      <c r="DI90" s="212">
        <v>13235</v>
      </c>
      <c r="DJ90" s="212">
        <v>35829</v>
      </c>
      <c r="DK90" t="s">
        <v>315</v>
      </c>
      <c r="DL90" t="s">
        <v>315</v>
      </c>
      <c r="DM90" t="s">
        <v>315</v>
      </c>
      <c r="DN90" t="s">
        <v>315</v>
      </c>
      <c r="DO90" t="s">
        <v>315</v>
      </c>
      <c r="DP90" t="s">
        <v>315</v>
      </c>
      <c r="DQ90" t="s">
        <v>315</v>
      </c>
      <c r="DR90" t="s">
        <v>315</v>
      </c>
      <c r="DS90" t="s">
        <v>315</v>
      </c>
      <c r="DT90" t="s">
        <v>315</v>
      </c>
      <c r="DU90" t="s">
        <v>315</v>
      </c>
      <c r="DV90" t="s">
        <v>315</v>
      </c>
      <c r="DW90" t="s">
        <v>315</v>
      </c>
      <c r="DX90" t="s">
        <v>315</v>
      </c>
      <c r="DY90" t="s">
        <v>315</v>
      </c>
      <c r="DZ90" t="s">
        <v>315</v>
      </c>
      <c r="EA90" t="s">
        <v>315</v>
      </c>
      <c r="EB90" t="s">
        <v>315</v>
      </c>
      <c r="EC90" t="s">
        <v>315</v>
      </c>
      <c r="ED90" t="s">
        <v>315</v>
      </c>
      <c r="EE90" t="s">
        <v>315</v>
      </c>
      <c r="EF90" t="s">
        <v>315</v>
      </c>
      <c r="EG90" t="s">
        <v>315</v>
      </c>
      <c r="EH90" t="s">
        <v>315</v>
      </c>
      <c r="EI90" t="s">
        <v>315</v>
      </c>
      <c r="EJ90" t="s">
        <v>315</v>
      </c>
      <c r="EK90" t="s">
        <v>315</v>
      </c>
      <c r="EL90" t="s">
        <v>315</v>
      </c>
      <c r="EM90" t="s">
        <v>315</v>
      </c>
      <c r="EN90" t="s">
        <v>315</v>
      </c>
      <c r="EO90" t="s">
        <v>315</v>
      </c>
      <c r="EP90" t="s">
        <v>315</v>
      </c>
      <c r="EQ90" t="s">
        <v>315</v>
      </c>
      <c r="ER90" t="s">
        <v>315</v>
      </c>
      <c r="ES90" t="s">
        <v>315</v>
      </c>
      <c r="ET90" t="s">
        <v>315</v>
      </c>
      <c r="EU90" t="s">
        <v>315</v>
      </c>
      <c r="EV90" t="s">
        <v>315</v>
      </c>
      <c r="EW90" t="s">
        <v>315</v>
      </c>
      <c r="EX90" t="s">
        <v>315</v>
      </c>
      <c r="EY90" t="s">
        <v>315</v>
      </c>
      <c r="EZ90" t="s">
        <v>315</v>
      </c>
      <c r="FA90" t="s">
        <v>315</v>
      </c>
      <c r="FB90" t="s">
        <v>315</v>
      </c>
      <c r="FC90" t="s">
        <v>315</v>
      </c>
      <c r="FD90" s="212">
        <v>6369</v>
      </c>
      <c r="FE90" s="212">
        <v>6369</v>
      </c>
      <c r="FF90" s="212">
        <v>42198</v>
      </c>
      <c r="FG90" t="s">
        <v>315</v>
      </c>
      <c r="FH90" t="s">
        <v>315</v>
      </c>
      <c r="FI90" s="212">
        <v>1037</v>
      </c>
      <c r="FJ90" t="s">
        <v>315</v>
      </c>
      <c r="FK90" t="s">
        <v>315</v>
      </c>
      <c r="FL90" t="s">
        <v>315</v>
      </c>
      <c r="FM90" s="212">
        <v>1037</v>
      </c>
      <c r="FN90" t="s">
        <v>315</v>
      </c>
      <c r="FO90" s="212">
        <v>1037</v>
      </c>
      <c r="FP90" s="212">
        <v>8314</v>
      </c>
      <c r="FQ90" s="212">
        <v>43235</v>
      </c>
      <c r="FR90">
        <v>0.23</v>
      </c>
      <c r="FS90">
        <v>0.18</v>
      </c>
      <c r="FT90">
        <v>5.97</v>
      </c>
      <c r="FU90">
        <v>36.67</v>
      </c>
      <c r="FV90">
        <v>4.8499999999999996</v>
      </c>
      <c r="FW90" t="s">
        <v>316</v>
      </c>
      <c r="FX90" t="s">
        <v>316</v>
      </c>
      <c r="FY90" t="s">
        <v>316</v>
      </c>
      <c r="FZ90" t="s">
        <v>316</v>
      </c>
      <c r="GA90" t="s">
        <v>316</v>
      </c>
      <c r="GB90" t="s">
        <v>316</v>
      </c>
      <c r="GC90">
        <v>4.8499999999999996</v>
      </c>
      <c r="GD90">
        <v>1.38</v>
      </c>
      <c r="GE90" t="s">
        <v>316</v>
      </c>
      <c r="GF90" t="s">
        <v>316</v>
      </c>
      <c r="GG90" t="s">
        <v>316</v>
      </c>
      <c r="GH90" t="s">
        <v>316</v>
      </c>
      <c r="GI90" t="s">
        <v>316</v>
      </c>
      <c r="GJ90" t="s">
        <v>316</v>
      </c>
      <c r="GK90">
        <v>1.38</v>
      </c>
      <c r="GL90">
        <v>10.95</v>
      </c>
    </row>
    <row r="91" spans="1:194" hidden="1">
      <c r="A91" t="s">
        <v>393</v>
      </c>
      <c r="B91" t="s">
        <v>394</v>
      </c>
      <c r="C91" t="s">
        <v>402</v>
      </c>
      <c r="D91" t="s">
        <v>330</v>
      </c>
      <c r="E91" t="s">
        <v>475</v>
      </c>
      <c r="F91" t="s">
        <v>476</v>
      </c>
      <c r="G91" t="s">
        <v>440</v>
      </c>
      <c r="H91" t="s">
        <v>479</v>
      </c>
      <c r="I91" t="s">
        <v>480</v>
      </c>
      <c r="L91" t="s">
        <v>328</v>
      </c>
      <c r="M91" t="s">
        <v>328</v>
      </c>
      <c r="N91" t="s">
        <v>328</v>
      </c>
      <c r="O91" t="s">
        <v>328</v>
      </c>
      <c r="P91" t="s">
        <v>328</v>
      </c>
      <c r="Q91" t="s">
        <v>328</v>
      </c>
      <c r="R91" t="s">
        <v>328</v>
      </c>
      <c r="S91" t="s">
        <v>328</v>
      </c>
      <c r="T91" t="s">
        <v>328</v>
      </c>
      <c r="U91" t="s">
        <v>328</v>
      </c>
      <c r="V91" t="s">
        <v>328</v>
      </c>
      <c r="W91" t="s">
        <v>328</v>
      </c>
      <c r="X91" t="s">
        <v>328</v>
      </c>
      <c r="Y91" t="s">
        <v>328</v>
      </c>
      <c r="Z91" t="s">
        <v>328</v>
      </c>
      <c r="AA91" t="s">
        <v>328</v>
      </c>
      <c r="AB91" t="s">
        <v>328</v>
      </c>
      <c r="AC91" t="s">
        <v>328</v>
      </c>
      <c r="AD91" t="s">
        <v>316</v>
      </c>
      <c r="AE91" t="s">
        <v>316</v>
      </c>
      <c r="AF91" t="s">
        <v>328</v>
      </c>
      <c r="AG91" t="s">
        <v>328</v>
      </c>
      <c r="AH91" t="s">
        <v>328</v>
      </c>
      <c r="AI91" t="s">
        <v>328</v>
      </c>
      <c r="AJ91" t="s">
        <v>328</v>
      </c>
      <c r="AK91" t="s">
        <v>328</v>
      </c>
      <c r="AL91" t="s">
        <v>328</v>
      </c>
      <c r="AM91" t="s">
        <v>328</v>
      </c>
      <c r="AN91" t="s">
        <v>328</v>
      </c>
      <c r="AO91" t="s">
        <v>328</v>
      </c>
      <c r="AP91" t="s">
        <v>328</v>
      </c>
      <c r="AQ91" t="s">
        <v>328</v>
      </c>
      <c r="AR91" t="s">
        <v>328</v>
      </c>
      <c r="AS91" t="s">
        <v>328</v>
      </c>
      <c r="AT91" t="s">
        <v>328</v>
      </c>
      <c r="AU91" t="s">
        <v>328</v>
      </c>
      <c r="AV91" t="s">
        <v>328</v>
      </c>
      <c r="AW91" t="s">
        <v>328</v>
      </c>
      <c r="AX91" t="s">
        <v>328</v>
      </c>
      <c r="AY91" t="s">
        <v>328</v>
      </c>
      <c r="AZ91" t="s">
        <v>328</v>
      </c>
      <c r="BA91" t="s">
        <v>328</v>
      </c>
      <c r="BB91" t="s">
        <v>328</v>
      </c>
      <c r="BC91" t="s">
        <v>328</v>
      </c>
      <c r="BD91" t="s">
        <v>328</v>
      </c>
      <c r="BE91" t="s">
        <v>328</v>
      </c>
      <c r="BF91" t="s">
        <v>328</v>
      </c>
      <c r="BG91" t="s">
        <v>328</v>
      </c>
      <c r="BH91" t="s">
        <v>328</v>
      </c>
      <c r="BI91" t="s">
        <v>328</v>
      </c>
      <c r="BJ91" t="s">
        <v>328</v>
      </c>
      <c r="BK91" t="s">
        <v>328</v>
      </c>
      <c r="BL91" t="s">
        <v>328</v>
      </c>
      <c r="BM91" t="s">
        <v>328</v>
      </c>
      <c r="BN91" t="s">
        <v>328</v>
      </c>
      <c r="BO91" t="s">
        <v>328</v>
      </c>
      <c r="BP91" t="s">
        <v>328</v>
      </c>
      <c r="BQ91" t="s">
        <v>328</v>
      </c>
      <c r="BR91" t="s">
        <v>328</v>
      </c>
      <c r="BS91" t="s">
        <v>328</v>
      </c>
      <c r="BT91" t="s">
        <v>328</v>
      </c>
      <c r="BU91" t="s">
        <v>328</v>
      </c>
      <c r="BV91" t="s">
        <v>328</v>
      </c>
      <c r="BW91" t="s">
        <v>328</v>
      </c>
      <c r="BX91" t="s">
        <v>328</v>
      </c>
      <c r="BY91" t="s">
        <v>328</v>
      </c>
      <c r="BZ91" t="s">
        <v>328</v>
      </c>
      <c r="CA91" t="s">
        <v>328</v>
      </c>
      <c r="CB91" t="s">
        <v>328</v>
      </c>
      <c r="CC91" t="s">
        <v>328</v>
      </c>
      <c r="CD91" t="s">
        <v>328</v>
      </c>
      <c r="CE91" t="s">
        <v>328</v>
      </c>
      <c r="CF91" t="s">
        <v>328</v>
      </c>
      <c r="CG91" t="s">
        <v>328</v>
      </c>
      <c r="CH91" t="s">
        <v>328</v>
      </c>
      <c r="CI91" t="s">
        <v>328</v>
      </c>
      <c r="CJ91" t="s">
        <v>328</v>
      </c>
      <c r="CK91" t="s">
        <v>328</v>
      </c>
      <c r="CL91" t="s">
        <v>328</v>
      </c>
      <c r="CM91" t="s">
        <v>328</v>
      </c>
      <c r="CN91" t="s">
        <v>328</v>
      </c>
      <c r="CO91" t="s">
        <v>328</v>
      </c>
      <c r="CP91" t="s">
        <v>328</v>
      </c>
      <c r="CQ91" t="s">
        <v>328</v>
      </c>
      <c r="CR91" t="s">
        <v>328</v>
      </c>
      <c r="CS91" t="s">
        <v>328</v>
      </c>
      <c r="CT91" t="s">
        <v>328</v>
      </c>
      <c r="CU91" t="s">
        <v>328</v>
      </c>
      <c r="CV91" t="s">
        <v>328</v>
      </c>
      <c r="CW91" t="s">
        <v>328</v>
      </c>
      <c r="CX91" t="s">
        <v>328</v>
      </c>
      <c r="CY91" t="s">
        <v>328</v>
      </c>
      <c r="CZ91" t="s">
        <v>328</v>
      </c>
      <c r="DA91" t="s">
        <v>328</v>
      </c>
      <c r="DB91" t="s">
        <v>328</v>
      </c>
      <c r="DC91" t="s">
        <v>328</v>
      </c>
      <c r="DD91" t="s">
        <v>328</v>
      </c>
      <c r="DE91" t="s">
        <v>328</v>
      </c>
      <c r="DF91" t="s">
        <v>328</v>
      </c>
      <c r="DG91" t="s">
        <v>328</v>
      </c>
      <c r="DH91" t="s">
        <v>328</v>
      </c>
      <c r="DI91" t="s">
        <v>328</v>
      </c>
      <c r="DJ91" t="s">
        <v>328</v>
      </c>
      <c r="DK91" t="s">
        <v>328</v>
      </c>
      <c r="DL91" t="s">
        <v>328</v>
      </c>
      <c r="DM91" t="s">
        <v>328</v>
      </c>
      <c r="DN91" t="s">
        <v>328</v>
      </c>
      <c r="DO91" t="s">
        <v>328</v>
      </c>
      <c r="DP91" t="s">
        <v>328</v>
      </c>
      <c r="DQ91" t="s">
        <v>328</v>
      </c>
      <c r="DR91" t="s">
        <v>328</v>
      </c>
      <c r="DS91" t="s">
        <v>328</v>
      </c>
      <c r="DT91" t="s">
        <v>328</v>
      </c>
      <c r="DU91" t="s">
        <v>328</v>
      </c>
      <c r="DV91" t="s">
        <v>328</v>
      </c>
      <c r="DW91" t="s">
        <v>328</v>
      </c>
      <c r="DX91" t="s">
        <v>328</v>
      </c>
      <c r="DY91" t="s">
        <v>328</v>
      </c>
      <c r="DZ91" t="s">
        <v>328</v>
      </c>
      <c r="EA91" t="s">
        <v>328</v>
      </c>
      <c r="EB91" t="s">
        <v>328</v>
      </c>
      <c r="EC91" t="s">
        <v>328</v>
      </c>
      <c r="ED91" t="s">
        <v>328</v>
      </c>
      <c r="EE91" t="s">
        <v>328</v>
      </c>
      <c r="EF91" t="s">
        <v>328</v>
      </c>
      <c r="EG91" t="s">
        <v>328</v>
      </c>
      <c r="EH91" t="s">
        <v>328</v>
      </c>
      <c r="EI91" t="s">
        <v>328</v>
      </c>
      <c r="EJ91" t="s">
        <v>328</v>
      </c>
      <c r="EK91" t="s">
        <v>328</v>
      </c>
      <c r="EL91" t="s">
        <v>328</v>
      </c>
      <c r="EM91" t="s">
        <v>328</v>
      </c>
      <c r="EN91" t="s">
        <v>328</v>
      </c>
      <c r="EO91" t="s">
        <v>328</v>
      </c>
      <c r="EP91" t="s">
        <v>328</v>
      </c>
      <c r="EQ91" t="s">
        <v>328</v>
      </c>
      <c r="ER91" t="s">
        <v>328</v>
      </c>
      <c r="ES91" t="s">
        <v>328</v>
      </c>
      <c r="ET91" t="s">
        <v>328</v>
      </c>
      <c r="EU91" t="s">
        <v>328</v>
      </c>
      <c r="EV91" t="s">
        <v>328</v>
      </c>
      <c r="EW91" t="s">
        <v>328</v>
      </c>
      <c r="EX91" t="s">
        <v>328</v>
      </c>
      <c r="EY91" t="s">
        <v>328</v>
      </c>
      <c r="EZ91" t="s">
        <v>328</v>
      </c>
      <c r="FA91" t="s">
        <v>328</v>
      </c>
      <c r="FB91" t="s">
        <v>328</v>
      </c>
      <c r="FC91" t="s">
        <v>328</v>
      </c>
      <c r="FD91" t="s">
        <v>328</v>
      </c>
      <c r="FE91" t="s">
        <v>328</v>
      </c>
      <c r="FF91" t="s">
        <v>328</v>
      </c>
      <c r="FG91" t="s">
        <v>328</v>
      </c>
      <c r="FH91" t="s">
        <v>328</v>
      </c>
      <c r="FI91" t="s">
        <v>328</v>
      </c>
      <c r="FJ91" t="s">
        <v>328</v>
      </c>
      <c r="FK91" t="s">
        <v>328</v>
      </c>
      <c r="FL91" t="s">
        <v>328</v>
      </c>
      <c r="FM91" t="s">
        <v>328</v>
      </c>
      <c r="FN91" t="s">
        <v>328</v>
      </c>
      <c r="FO91" t="s">
        <v>328</v>
      </c>
      <c r="FP91" t="s">
        <v>328</v>
      </c>
      <c r="FQ91" t="s">
        <v>328</v>
      </c>
      <c r="FR91" t="s">
        <v>328</v>
      </c>
      <c r="FS91" t="s">
        <v>328</v>
      </c>
      <c r="FT91" t="s">
        <v>328</v>
      </c>
      <c r="FU91" t="s">
        <v>328</v>
      </c>
      <c r="FV91" t="s">
        <v>328</v>
      </c>
      <c r="FW91" t="s">
        <v>328</v>
      </c>
      <c r="FX91" t="s">
        <v>328</v>
      </c>
      <c r="FY91" t="s">
        <v>328</v>
      </c>
      <c r="FZ91" t="s">
        <v>328</v>
      </c>
      <c r="GA91" t="s">
        <v>328</v>
      </c>
      <c r="GB91" t="s">
        <v>328</v>
      </c>
      <c r="GC91" t="s">
        <v>328</v>
      </c>
      <c r="GD91" t="s">
        <v>328</v>
      </c>
      <c r="GE91" t="s">
        <v>328</v>
      </c>
      <c r="GF91" t="s">
        <v>328</v>
      </c>
      <c r="GG91" t="s">
        <v>328</v>
      </c>
      <c r="GH91" t="s">
        <v>328</v>
      </c>
      <c r="GI91" t="s">
        <v>328</v>
      </c>
      <c r="GJ91" t="s">
        <v>328</v>
      </c>
      <c r="GK91" t="s">
        <v>328</v>
      </c>
      <c r="GL91" t="s">
        <v>328</v>
      </c>
    </row>
    <row r="92" spans="1:194" hidden="1">
      <c r="A92" t="s">
        <v>393</v>
      </c>
      <c r="B92" t="s">
        <v>394</v>
      </c>
      <c r="C92" t="s">
        <v>402</v>
      </c>
      <c r="D92" t="s">
        <v>330</v>
      </c>
      <c r="E92" t="s">
        <v>475</v>
      </c>
      <c r="F92" t="s">
        <v>476</v>
      </c>
      <c r="G92" t="s">
        <v>440</v>
      </c>
      <c r="H92" t="s">
        <v>481</v>
      </c>
      <c r="I92" t="s">
        <v>482</v>
      </c>
      <c r="L92" t="s">
        <v>328</v>
      </c>
      <c r="M92" t="s">
        <v>328</v>
      </c>
      <c r="N92" t="s">
        <v>328</v>
      </c>
      <c r="O92" t="s">
        <v>328</v>
      </c>
      <c r="P92" t="s">
        <v>328</v>
      </c>
      <c r="Q92" t="s">
        <v>328</v>
      </c>
      <c r="R92" t="s">
        <v>328</v>
      </c>
      <c r="S92" t="s">
        <v>328</v>
      </c>
      <c r="T92" t="s">
        <v>328</v>
      </c>
      <c r="U92" t="s">
        <v>328</v>
      </c>
      <c r="V92" t="s">
        <v>328</v>
      </c>
      <c r="W92" t="s">
        <v>328</v>
      </c>
      <c r="X92" t="s">
        <v>328</v>
      </c>
      <c r="Y92" t="s">
        <v>328</v>
      </c>
      <c r="Z92" t="s">
        <v>328</v>
      </c>
      <c r="AA92" t="s">
        <v>328</v>
      </c>
      <c r="AB92" t="s">
        <v>328</v>
      </c>
      <c r="AC92" t="s">
        <v>328</v>
      </c>
      <c r="AD92" t="s">
        <v>316</v>
      </c>
      <c r="AE92" t="s">
        <v>316</v>
      </c>
      <c r="AF92" t="s">
        <v>328</v>
      </c>
      <c r="AG92" t="s">
        <v>328</v>
      </c>
      <c r="AH92" t="s">
        <v>328</v>
      </c>
      <c r="AI92" t="s">
        <v>328</v>
      </c>
      <c r="AJ92" t="s">
        <v>328</v>
      </c>
      <c r="AK92" t="s">
        <v>328</v>
      </c>
      <c r="AL92" t="s">
        <v>328</v>
      </c>
      <c r="AM92" t="s">
        <v>328</v>
      </c>
      <c r="AN92" t="s">
        <v>328</v>
      </c>
      <c r="AO92" t="s">
        <v>328</v>
      </c>
      <c r="AP92" t="s">
        <v>328</v>
      </c>
      <c r="AQ92" t="s">
        <v>328</v>
      </c>
      <c r="AR92" t="s">
        <v>328</v>
      </c>
      <c r="AS92" t="s">
        <v>328</v>
      </c>
      <c r="AT92" t="s">
        <v>328</v>
      </c>
      <c r="AU92" t="s">
        <v>328</v>
      </c>
      <c r="AV92" t="s">
        <v>328</v>
      </c>
      <c r="AW92" t="s">
        <v>328</v>
      </c>
      <c r="AX92" t="s">
        <v>328</v>
      </c>
      <c r="AY92" t="s">
        <v>328</v>
      </c>
      <c r="AZ92" t="s">
        <v>328</v>
      </c>
      <c r="BA92" t="s">
        <v>328</v>
      </c>
      <c r="BB92" t="s">
        <v>328</v>
      </c>
      <c r="BC92" t="s">
        <v>328</v>
      </c>
      <c r="BD92" t="s">
        <v>328</v>
      </c>
      <c r="BE92" t="s">
        <v>328</v>
      </c>
      <c r="BF92" t="s">
        <v>328</v>
      </c>
      <c r="BG92" t="s">
        <v>328</v>
      </c>
      <c r="BH92" t="s">
        <v>328</v>
      </c>
      <c r="BI92" t="s">
        <v>328</v>
      </c>
      <c r="BJ92" t="s">
        <v>328</v>
      </c>
      <c r="BK92" t="s">
        <v>328</v>
      </c>
      <c r="BL92" t="s">
        <v>328</v>
      </c>
      <c r="BM92" t="s">
        <v>328</v>
      </c>
      <c r="BN92" t="s">
        <v>328</v>
      </c>
      <c r="BO92" t="s">
        <v>328</v>
      </c>
      <c r="BP92" t="s">
        <v>328</v>
      </c>
      <c r="BQ92" t="s">
        <v>328</v>
      </c>
      <c r="BR92" t="s">
        <v>328</v>
      </c>
      <c r="BS92" t="s">
        <v>328</v>
      </c>
      <c r="BT92" t="s">
        <v>328</v>
      </c>
      <c r="BU92" t="s">
        <v>328</v>
      </c>
      <c r="BV92" t="s">
        <v>328</v>
      </c>
      <c r="BW92" t="s">
        <v>328</v>
      </c>
      <c r="BX92" t="s">
        <v>328</v>
      </c>
      <c r="BY92" t="s">
        <v>328</v>
      </c>
      <c r="BZ92" t="s">
        <v>328</v>
      </c>
      <c r="CA92" t="s">
        <v>328</v>
      </c>
      <c r="CB92" t="s">
        <v>328</v>
      </c>
      <c r="CC92" t="s">
        <v>328</v>
      </c>
      <c r="CD92" t="s">
        <v>328</v>
      </c>
      <c r="CE92" t="s">
        <v>328</v>
      </c>
      <c r="CF92" t="s">
        <v>328</v>
      </c>
      <c r="CG92" t="s">
        <v>328</v>
      </c>
      <c r="CH92" t="s">
        <v>328</v>
      </c>
      <c r="CI92" t="s">
        <v>328</v>
      </c>
      <c r="CJ92" t="s">
        <v>328</v>
      </c>
      <c r="CK92" t="s">
        <v>328</v>
      </c>
      <c r="CL92" t="s">
        <v>328</v>
      </c>
      <c r="CM92" t="s">
        <v>328</v>
      </c>
      <c r="CN92" t="s">
        <v>328</v>
      </c>
      <c r="CO92" t="s">
        <v>328</v>
      </c>
      <c r="CP92" t="s">
        <v>328</v>
      </c>
      <c r="CQ92" t="s">
        <v>328</v>
      </c>
      <c r="CR92" t="s">
        <v>328</v>
      </c>
      <c r="CS92" t="s">
        <v>328</v>
      </c>
      <c r="CT92" t="s">
        <v>328</v>
      </c>
      <c r="CU92" t="s">
        <v>328</v>
      </c>
      <c r="CV92" t="s">
        <v>328</v>
      </c>
      <c r="CW92" t="s">
        <v>328</v>
      </c>
      <c r="CX92" t="s">
        <v>328</v>
      </c>
      <c r="CY92" t="s">
        <v>328</v>
      </c>
      <c r="CZ92" t="s">
        <v>328</v>
      </c>
      <c r="DA92" t="s">
        <v>328</v>
      </c>
      <c r="DB92" t="s">
        <v>328</v>
      </c>
      <c r="DC92" t="s">
        <v>328</v>
      </c>
      <c r="DD92" t="s">
        <v>328</v>
      </c>
      <c r="DE92" t="s">
        <v>328</v>
      </c>
      <c r="DF92" t="s">
        <v>328</v>
      </c>
      <c r="DG92" t="s">
        <v>328</v>
      </c>
      <c r="DH92" t="s">
        <v>328</v>
      </c>
      <c r="DI92" t="s">
        <v>328</v>
      </c>
      <c r="DJ92" t="s">
        <v>328</v>
      </c>
      <c r="DK92" t="s">
        <v>328</v>
      </c>
      <c r="DL92" t="s">
        <v>328</v>
      </c>
      <c r="DM92" t="s">
        <v>328</v>
      </c>
      <c r="DN92" t="s">
        <v>328</v>
      </c>
      <c r="DO92" t="s">
        <v>328</v>
      </c>
      <c r="DP92" t="s">
        <v>328</v>
      </c>
      <c r="DQ92" t="s">
        <v>328</v>
      </c>
      <c r="DR92" t="s">
        <v>328</v>
      </c>
      <c r="DS92" t="s">
        <v>328</v>
      </c>
      <c r="DT92" t="s">
        <v>328</v>
      </c>
      <c r="DU92" t="s">
        <v>328</v>
      </c>
      <c r="DV92" t="s">
        <v>328</v>
      </c>
      <c r="DW92" t="s">
        <v>328</v>
      </c>
      <c r="DX92" t="s">
        <v>328</v>
      </c>
      <c r="DY92" t="s">
        <v>328</v>
      </c>
      <c r="DZ92" t="s">
        <v>328</v>
      </c>
      <c r="EA92" t="s">
        <v>328</v>
      </c>
      <c r="EB92" t="s">
        <v>328</v>
      </c>
      <c r="EC92" t="s">
        <v>328</v>
      </c>
      <c r="ED92" t="s">
        <v>328</v>
      </c>
      <c r="EE92" t="s">
        <v>328</v>
      </c>
      <c r="EF92" t="s">
        <v>328</v>
      </c>
      <c r="EG92" t="s">
        <v>328</v>
      </c>
      <c r="EH92" t="s">
        <v>328</v>
      </c>
      <c r="EI92" t="s">
        <v>328</v>
      </c>
      <c r="EJ92" t="s">
        <v>328</v>
      </c>
      <c r="EK92" t="s">
        <v>328</v>
      </c>
      <c r="EL92" t="s">
        <v>328</v>
      </c>
      <c r="EM92" t="s">
        <v>328</v>
      </c>
      <c r="EN92" t="s">
        <v>328</v>
      </c>
      <c r="EO92" t="s">
        <v>328</v>
      </c>
      <c r="EP92" t="s">
        <v>328</v>
      </c>
      <c r="EQ92" t="s">
        <v>328</v>
      </c>
      <c r="ER92" t="s">
        <v>328</v>
      </c>
      <c r="ES92" t="s">
        <v>328</v>
      </c>
      <c r="ET92" t="s">
        <v>328</v>
      </c>
      <c r="EU92" t="s">
        <v>328</v>
      </c>
      <c r="EV92" t="s">
        <v>328</v>
      </c>
      <c r="EW92" t="s">
        <v>328</v>
      </c>
      <c r="EX92" t="s">
        <v>328</v>
      </c>
      <c r="EY92" t="s">
        <v>328</v>
      </c>
      <c r="EZ92" t="s">
        <v>328</v>
      </c>
      <c r="FA92" t="s">
        <v>328</v>
      </c>
      <c r="FB92" t="s">
        <v>328</v>
      </c>
      <c r="FC92" t="s">
        <v>328</v>
      </c>
      <c r="FD92" t="s">
        <v>328</v>
      </c>
      <c r="FE92" t="s">
        <v>328</v>
      </c>
      <c r="FF92" t="s">
        <v>328</v>
      </c>
      <c r="FG92" t="s">
        <v>328</v>
      </c>
      <c r="FH92" t="s">
        <v>328</v>
      </c>
      <c r="FI92" t="s">
        <v>328</v>
      </c>
      <c r="FJ92" t="s">
        <v>328</v>
      </c>
      <c r="FK92" t="s">
        <v>328</v>
      </c>
      <c r="FL92" t="s">
        <v>328</v>
      </c>
      <c r="FM92" t="s">
        <v>328</v>
      </c>
      <c r="FN92" t="s">
        <v>328</v>
      </c>
      <c r="FO92" t="s">
        <v>328</v>
      </c>
      <c r="FP92" t="s">
        <v>328</v>
      </c>
      <c r="FQ92" t="s">
        <v>328</v>
      </c>
      <c r="FR92" t="s">
        <v>328</v>
      </c>
      <c r="FS92" t="s">
        <v>328</v>
      </c>
      <c r="FT92" t="s">
        <v>328</v>
      </c>
      <c r="FU92" t="s">
        <v>328</v>
      </c>
      <c r="FV92" t="s">
        <v>328</v>
      </c>
      <c r="FW92" t="s">
        <v>328</v>
      </c>
      <c r="FX92" t="s">
        <v>328</v>
      </c>
      <c r="FY92" t="s">
        <v>328</v>
      </c>
      <c r="FZ92" t="s">
        <v>328</v>
      </c>
      <c r="GA92" t="s">
        <v>328</v>
      </c>
      <c r="GB92" t="s">
        <v>328</v>
      </c>
      <c r="GC92" t="s">
        <v>328</v>
      </c>
      <c r="GD92" t="s">
        <v>328</v>
      </c>
      <c r="GE92" t="s">
        <v>328</v>
      </c>
      <c r="GF92" t="s">
        <v>328</v>
      </c>
      <c r="GG92" t="s">
        <v>328</v>
      </c>
      <c r="GH92" t="s">
        <v>328</v>
      </c>
      <c r="GI92" t="s">
        <v>328</v>
      </c>
      <c r="GJ92" t="s">
        <v>328</v>
      </c>
      <c r="GK92" t="s">
        <v>328</v>
      </c>
      <c r="GL92" t="s">
        <v>328</v>
      </c>
    </row>
    <row r="93" spans="1:194" hidden="1">
      <c r="A93" t="s">
        <v>393</v>
      </c>
      <c r="B93" t="s">
        <v>394</v>
      </c>
      <c r="C93" t="s">
        <v>402</v>
      </c>
      <c r="D93" t="s">
        <v>330</v>
      </c>
      <c r="E93" t="s">
        <v>475</v>
      </c>
      <c r="F93" t="s">
        <v>476</v>
      </c>
      <c r="G93" t="s">
        <v>440</v>
      </c>
      <c r="H93" t="s">
        <v>483</v>
      </c>
      <c r="I93" t="s">
        <v>484</v>
      </c>
      <c r="L93" t="s">
        <v>328</v>
      </c>
      <c r="M93" t="s">
        <v>328</v>
      </c>
      <c r="N93" t="s">
        <v>328</v>
      </c>
      <c r="O93" t="s">
        <v>328</v>
      </c>
      <c r="P93" t="s">
        <v>328</v>
      </c>
      <c r="Q93" t="s">
        <v>328</v>
      </c>
      <c r="R93" t="s">
        <v>328</v>
      </c>
      <c r="S93" t="s">
        <v>328</v>
      </c>
      <c r="T93" t="s">
        <v>328</v>
      </c>
      <c r="U93" t="s">
        <v>328</v>
      </c>
      <c r="V93" t="s">
        <v>328</v>
      </c>
      <c r="W93" t="s">
        <v>328</v>
      </c>
      <c r="X93" t="s">
        <v>328</v>
      </c>
      <c r="Y93" t="s">
        <v>328</v>
      </c>
      <c r="Z93" t="s">
        <v>328</v>
      </c>
      <c r="AA93" t="s">
        <v>328</v>
      </c>
      <c r="AB93" t="s">
        <v>328</v>
      </c>
      <c r="AC93" t="s">
        <v>328</v>
      </c>
      <c r="AD93" t="s">
        <v>316</v>
      </c>
      <c r="AE93" t="s">
        <v>316</v>
      </c>
      <c r="AF93" t="s">
        <v>328</v>
      </c>
      <c r="AG93" t="s">
        <v>328</v>
      </c>
      <c r="AH93" t="s">
        <v>328</v>
      </c>
      <c r="AI93" t="s">
        <v>328</v>
      </c>
      <c r="AJ93" t="s">
        <v>328</v>
      </c>
      <c r="AK93" t="s">
        <v>328</v>
      </c>
      <c r="AL93" t="s">
        <v>328</v>
      </c>
      <c r="AM93" t="s">
        <v>328</v>
      </c>
      <c r="AN93" t="s">
        <v>328</v>
      </c>
      <c r="AO93" t="s">
        <v>328</v>
      </c>
      <c r="AP93" t="s">
        <v>328</v>
      </c>
      <c r="AQ93" t="s">
        <v>328</v>
      </c>
      <c r="AR93" t="s">
        <v>328</v>
      </c>
      <c r="AS93" t="s">
        <v>328</v>
      </c>
      <c r="AT93" t="s">
        <v>328</v>
      </c>
      <c r="AU93" t="s">
        <v>328</v>
      </c>
      <c r="AV93" t="s">
        <v>328</v>
      </c>
      <c r="AW93" t="s">
        <v>328</v>
      </c>
      <c r="AX93" t="s">
        <v>328</v>
      </c>
      <c r="AY93" t="s">
        <v>328</v>
      </c>
      <c r="AZ93" t="s">
        <v>328</v>
      </c>
      <c r="BA93" t="s">
        <v>328</v>
      </c>
      <c r="BB93" t="s">
        <v>328</v>
      </c>
      <c r="BC93" t="s">
        <v>328</v>
      </c>
      <c r="BD93" t="s">
        <v>328</v>
      </c>
      <c r="BE93" t="s">
        <v>328</v>
      </c>
      <c r="BF93" t="s">
        <v>328</v>
      </c>
      <c r="BG93" t="s">
        <v>328</v>
      </c>
      <c r="BH93" t="s">
        <v>328</v>
      </c>
      <c r="BI93" t="s">
        <v>328</v>
      </c>
      <c r="BJ93" t="s">
        <v>328</v>
      </c>
      <c r="BK93" t="s">
        <v>328</v>
      </c>
      <c r="BL93" t="s">
        <v>328</v>
      </c>
      <c r="BM93" t="s">
        <v>328</v>
      </c>
      <c r="BN93" t="s">
        <v>328</v>
      </c>
      <c r="BO93" t="s">
        <v>328</v>
      </c>
      <c r="BP93" t="s">
        <v>328</v>
      </c>
      <c r="BQ93" t="s">
        <v>328</v>
      </c>
      <c r="BR93" t="s">
        <v>328</v>
      </c>
      <c r="BS93" t="s">
        <v>328</v>
      </c>
      <c r="BT93" t="s">
        <v>328</v>
      </c>
      <c r="BU93" t="s">
        <v>328</v>
      </c>
      <c r="BV93" t="s">
        <v>328</v>
      </c>
      <c r="BW93" t="s">
        <v>328</v>
      </c>
      <c r="BX93" t="s">
        <v>328</v>
      </c>
      <c r="BY93" t="s">
        <v>328</v>
      </c>
      <c r="BZ93" t="s">
        <v>328</v>
      </c>
      <c r="CA93" t="s">
        <v>328</v>
      </c>
      <c r="CB93" t="s">
        <v>328</v>
      </c>
      <c r="CC93" t="s">
        <v>328</v>
      </c>
      <c r="CD93" t="s">
        <v>328</v>
      </c>
      <c r="CE93" t="s">
        <v>328</v>
      </c>
      <c r="CF93" t="s">
        <v>328</v>
      </c>
      <c r="CG93" t="s">
        <v>328</v>
      </c>
      <c r="CH93" t="s">
        <v>328</v>
      </c>
      <c r="CI93" t="s">
        <v>328</v>
      </c>
      <c r="CJ93" t="s">
        <v>328</v>
      </c>
      <c r="CK93" t="s">
        <v>328</v>
      </c>
      <c r="CL93" t="s">
        <v>328</v>
      </c>
      <c r="CM93" t="s">
        <v>328</v>
      </c>
      <c r="CN93" t="s">
        <v>328</v>
      </c>
      <c r="CO93" t="s">
        <v>328</v>
      </c>
      <c r="CP93" t="s">
        <v>328</v>
      </c>
      <c r="CQ93" t="s">
        <v>328</v>
      </c>
      <c r="CR93" t="s">
        <v>328</v>
      </c>
      <c r="CS93" t="s">
        <v>328</v>
      </c>
      <c r="CT93" t="s">
        <v>328</v>
      </c>
      <c r="CU93" t="s">
        <v>328</v>
      </c>
      <c r="CV93" t="s">
        <v>328</v>
      </c>
      <c r="CW93" t="s">
        <v>328</v>
      </c>
      <c r="CX93" t="s">
        <v>328</v>
      </c>
      <c r="CY93" t="s">
        <v>328</v>
      </c>
      <c r="CZ93" t="s">
        <v>328</v>
      </c>
      <c r="DA93" t="s">
        <v>328</v>
      </c>
      <c r="DB93" t="s">
        <v>328</v>
      </c>
      <c r="DC93" t="s">
        <v>328</v>
      </c>
      <c r="DD93" t="s">
        <v>328</v>
      </c>
      <c r="DE93" t="s">
        <v>328</v>
      </c>
      <c r="DF93" t="s">
        <v>328</v>
      </c>
      <c r="DG93" t="s">
        <v>328</v>
      </c>
      <c r="DH93" t="s">
        <v>328</v>
      </c>
      <c r="DI93" t="s">
        <v>328</v>
      </c>
      <c r="DJ93" t="s">
        <v>328</v>
      </c>
      <c r="DK93" t="s">
        <v>328</v>
      </c>
      <c r="DL93" t="s">
        <v>328</v>
      </c>
      <c r="DM93" t="s">
        <v>328</v>
      </c>
      <c r="DN93" t="s">
        <v>328</v>
      </c>
      <c r="DO93" t="s">
        <v>328</v>
      </c>
      <c r="DP93" t="s">
        <v>328</v>
      </c>
      <c r="DQ93" t="s">
        <v>328</v>
      </c>
      <c r="DR93" t="s">
        <v>328</v>
      </c>
      <c r="DS93" t="s">
        <v>328</v>
      </c>
      <c r="DT93" t="s">
        <v>328</v>
      </c>
      <c r="DU93" t="s">
        <v>328</v>
      </c>
      <c r="DV93" t="s">
        <v>328</v>
      </c>
      <c r="DW93" t="s">
        <v>328</v>
      </c>
      <c r="DX93" t="s">
        <v>328</v>
      </c>
      <c r="DY93" t="s">
        <v>328</v>
      </c>
      <c r="DZ93" t="s">
        <v>328</v>
      </c>
      <c r="EA93" t="s">
        <v>328</v>
      </c>
      <c r="EB93" t="s">
        <v>328</v>
      </c>
      <c r="EC93" t="s">
        <v>328</v>
      </c>
      <c r="ED93" t="s">
        <v>328</v>
      </c>
      <c r="EE93" t="s">
        <v>328</v>
      </c>
      <c r="EF93" t="s">
        <v>328</v>
      </c>
      <c r="EG93" t="s">
        <v>328</v>
      </c>
      <c r="EH93" t="s">
        <v>328</v>
      </c>
      <c r="EI93" t="s">
        <v>328</v>
      </c>
      <c r="EJ93" t="s">
        <v>328</v>
      </c>
      <c r="EK93" t="s">
        <v>328</v>
      </c>
      <c r="EL93" t="s">
        <v>328</v>
      </c>
      <c r="EM93" t="s">
        <v>328</v>
      </c>
      <c r="EN93" t="s">
        <v>328</v>
      </c>
      <c r="EO93" t="s">
        <v>328</v>
      </c>
      <c r="EP93" t="s">
        <v>328</v>
      </c>
      <c r="EQ93" t="s">
        <v>328</v>
      </c>
      <c r="ER93" t="s">
        <v>328</v>
      </c>
      <c r="ES93" t="s">
        <v>328</v>
      </c>
      <c r="ET93" t="s">
        <v>328</v>
      </c>
      <c r="EU93" t="s">
        <v>328</v>
      </c>
      <c r="EV93" t="s">
        <v>328</v>
      </c>
      <c r="EW93" t="s">
        <v>328</v>
      </c>
      <c r="EX93" t="s">
        <v>328</v>
      </c>
      <c r="EY93" t="s">
        <v>328</v>
      </c>
      <c r="EZ93" t="s">
        <v>328</v>
      </c>
      <c r="FA93" t="s">
        <v>328</v>
      </c>
      <c r="FB93" t="s">
        <v>328</v>
      </c>
      <c r="FC93" t="s">
        <v>328</v>
      </c>
      <c r="FD93" t="s">
        <v>328</v>
      </c>
      <c r="FE93" t="s">
        <v>328</v>
      </c>
      <c r="FF93" t="s">
        <v>328</v>
      </c>
      <c r="FG93" t="s">
        <v>328</v>
      </c>
      <c r="FH93" t="s">
        <v>328</v>
      </c>
      <c r="FI93" t="s">
        <v>328</v>
      </c>
      <c r="FJ93" t="s">
        <v>328</v>
      </c>
      <c r="FK93" t="s">
        <v>328</v>
      </c>
      <c r="FL93" t="s">
        <v>328</v>
      </c>
      <c r="FM93" t="s">
        <v>328</v>
      </c>
      <c r="FN93" t="s">
        <v>328</v>
      </c>
      <c r="FO93" t="s">
        <v>328</v>
      </c>
      <c r="FP93" t="s">
        <v>328</v>
      </c>
      <c r="FQ93" t="s">
        <v>328</v>
      </c>
      <c r="FR93" t="s">
        <v>328</v>
      </c>
      <c r="FS93" t="s">
        <v>328</v>
      </c>
      <c r="FT93" t="s">
        <v>328</v>
      </c>
      <c r="FU93" t="s">
        <v>328</v>
      </c>
      <c r="FV93" t="s">
        <v>328</v>
      </c>
      <c r="FW93" t="s">
        <v>328</v>
      </c>
      <c r="FX93" t="s">
        <v>328</v>
      </c>
      <c r="FY93" t="s">
        <v>328</v>
      </c>
      <c r="FZ93" t="s">
        <v>328</v>
      </c>
      <c r="GA93" t="s">
        <v>328</v>
      </c>
      <c r="GB93" t="s">
        <v>328</v>
      </c>
      <c r="GC93" t="s">
        <v>328</v>
      </c>
      <c r="GD93" t="s">
        <v>328</v>
      </c>
      <c r="GE93" t="s">
        <v>328</v>
      </c>
      <c r="GF93" t="s">
        <v>328</v>
      </c>
      <c r="GG93" t="s">
        <v>328</v>
      </c>
      <c r="GH93" t="s">
        <v>328</v>
      </c>
      <c r="GI93" t="s">
        <v>328</v>
      </c>
      <c r="GJ93" t="s">
        <v>328</v>
      </c>
      <c r="GK93" t="s">
        <v>328</v>
      </c>
      <c r="GL93" t="s">
        <v>328</v>
      </c>
    </row>
    <row r="94" spans="1:194" hidden="1">
      <c r="A94" t="s">
        <v>393</v>
      </c>
      <c r="B94" t="s">
        <v>394</v>
      </c>
      <c r="C94" t="s">
        <v>402</v>
      </c>
      <c r="D94" t="s">
        <v>330</v>
      </c>
      <c r="E94" t="s">
        <v>485</v>
      </c>
      <c r="F94" t="s">
        <v>486</v>
      </c>
      <c r="G94" t="s">
        <v>440</v>
      </c>
      <c r="H94" t="s">
        <v>487</v>
      </c>
      <c r="I94" t="s">
        <v>488</v>
      </c>
      <c r="J94">
        <v>4</v>
      </c>
      <c r="K94">
        <v>12</v>
      </c>
      <c r="L94" s="212">
        <v>2709</v>
      </c>
      <c r="M94" s="212">
        <v>2200</v>
      </c>
      <c r="N94" s="212">
        <v>509</v>
      </c>
      <c r="O94">
        <v>8.0039999999999996</v>
      </c>
      <c r="P94">
        <v>8.0039999999999996</v>
      </c>
      <c r="Q94">
        <v>96.043000000000006</v>
      </c>
      <c r="R94">
        <v>6.6989999999999998</v>
      </c>
      <c r="S94">
        <v>80.388000000000005</v>
      </c>
      <c r="T94">
        <v>6.94</v>
      </c>
      <c r="U94">
        <v>6.18</v>
      </c>
      <c r="V94">
        <v>55.529000000000003</v>
      </c>
      <c r="W94">
        <v>594.01300000000003</v>
      </c>
      <c r="X94">
        <v>46.478000000000002</v>
      </c>
      <c r="Y94">
        <v>497.18900000000002</v>
      </c>
      <c r="Z94">
        <v>26.795999999999999</v>
      </c>
      <c r="AA94" t="s">
        <v>316</v>
      </c>
      <c r="AB94">
        <v>53.591999999999999</v>
      </c>
      <c r="AC94" t="s">
        <v>316</v>
      </c>
      <c r="AD94">
        <v>6.7</v>
      </c>
      <c r="AE94">
        <v>80.39</v>
      </c>
      <c r="AF94">
        <v>1.1499999999999999</v>
      </c>
      <c r="AG94">
        <v>1.23</v>
      </c>
      <c r="AH94">
        <v>1.03</v>
      </c>
      <c r="AI94">
        <v>1.23</v>
      </c>
      <c r="AJ94">
        <v>1.03</v>
      </c>
      <c r="AK94" t="s">
        <v>316</v>
      </c>
      <c r="AL94" t="s">
        <v>316</v>
      </c>
      <c r="AM94" t="s">
        <v>316</v>
      </c>
      <c r="AN94" t="s">
        <v>316</v>
      </c>
      <c r="AO94" t="s">
        <v>316</v>
      </c>
      <c r="AP94" t="s">
        <v>316</v>
      </c>
      <c r="AQ94" t="s">
        <v>316</v>
      </c>
      <c r="AR94" t="s">
        <v>316</v>
      </c>
      <c r="AS94" t="s">
        <v>316</v>
      </c>
      <c r="AT94" t="s">
        <v>316</v>
      </c>
      <c r="AU94" t="s">
        <v>316</v>
      </c>
      <c r="AV94" t="s">
        <v>316</v>
      </c>
      <c r="AW94" t="s">
        <v>316</v>
      </c>
      <c r="AX94" t="s">
        <v>316</v>
      </c>
      <c r="AY94" t="s">
        <v>316</v>
      </c>
      <c r="AZ94" t="s">
        <v>316</v>
      </c>
      <c r="BA94" t="s">
        <v>316</v>
      </c>
      <c r="BB94" t="s">
        <v>316</v>
      </c>
      <c r="BC94" t="s">
        <v>316</v>
      </c>
      <c r="BD94" t="s">
        <v>316</v>
      </c>
      <c r="BE94" t="s">
        <v>316</v>
      </c>
      <c r="BF94" t="s">
        <v>316</v>
      </c>
      <c r="BG94" t="s">
        <v>316</v>
      </c>
      <c r="BH94" t="s">
        <v>316</v>
      </c>
      <c r="BI94" t="s">
        <v>316</v>
      </c>
      <c r="BJ94" t="s">
        <v>316</v>
      </c>
      <c r="BK94" t="s">
        <v>316</v>
      </c>
      <c r="BL94" t="s">
        <v>316</v>
      </c>
      <c r="BM94" t="s">
        <v>316</v>
      </c>
      <c r="BN94" t="s">
        <v>316</v>
      </c>
      <c r="BO94" t="s">
        <v>316</v>
      </c>
      <c r="BP94" t="s">
        <v>316</v>
      </c>
      <c r="BQ94" t="s">
        <v>316</v>
      </c>
      <c r="BR94" t="s">
        <v>316</v>
      </c>
      <c r="BS94" t="s">
        <v>316</v>
      </c>
      <c r="BT94" t="s">
        <v>316</v>
      </c>
      <c r="BU94" t="s">
        <v>316</v>
      </c>
      <c r="BV94">
        <v>55.53</v>
      </c>
      <c r="BW94">
        <v>594.01</v>
      </c>
      <c r="BX94">
        <v>46.48</v>
      </c>
      <c r="BY94">
        <v>497.19</v>
      </c>
      <c r="BZ94" t="s">
        <v>316</v>
      </c>
      <c r="CA94" s="212">
        <v>1367</v>
      </c>
      <c r="CB94" t="s">
        <v>315</v>
      </c>
      <c r="CC94" s="212">
        <v>3649</v>
      </c>
      <c r="CD94" t="s">
        <v>315</v>
      </c>
      <c r="CE94" t="s">
        <v>315</v>
      </c>
      <c r="CF94" s="212">
        <v>5016</v>
      </c>
      <c r="CG94" s="212">
        <v>282</v>
      </c>
      <c r="CH94" t="s">
        <v>315</v>
      </c>
      <c r="CI94" s="212">
        <v>871</v>
      </c>
      <c r="CJ94" t="s">
        <v>315</v>
      </c>
      <c r="CK94" t="s">
        <v>315</v>
      </c>
      <c r="CL94" s="212">
        <v>305</v>
      </c>
      <c r="CM94" s="212">
        <v>1458</v>
      </c>
      <c r="CN94" s="212">
        <v>1301</v>
      </c>
      <c r="CO94" t="s">
        <v>315</v>
      </c>
      <c r="CP94" s="212">
        <v>2472</v>
      </c>
      <c r="CQ94" t="s">
        <v>315</v>
      </c>
      <c r="CR94" t="s">
        <v>315</v>
      </c>
      <c r="CS94" s="212">
        <v>3774</v>
      </c>
      <c r="CT94" s="212">
        <v>10247</v>
      </c>
      <c r="CU94" s="212">
        <v>458</v>
      </c>
      <c r="CV94" s="212">
        <v>163</v>
      </c>
      <c r="CW94" s="212">
        <v>622</v>
      </c>
      <c r="CX94" t="s">
        <v>315</v>
      </c>
      <c r="CY94" s="212">
        <v>272</v>
      </c>
      <c r="CZ94" s="212">
        <v>279</v>
      </c>
      <c r="DA94" s="212">
        <v>551</v>
      </c>
      <c r="DB94" s="212">
        <v>7</v>
      </c>
      <c r="DC94" s="212">
        <v>30</v>
      </c>
      <c r="DD94" s="212">
        <v>37</v>
      </c>
      <c r="DE94" s="212">
        <v>1216</v>
      </c>
      <c r="DF94" t="s">
        <v>315</v>
      </c>
      <c r="DG94" s="212">
        <v>1216</v>
      </c>
      <c r="DH94" s="212">
        <v>3416</v>
      </c>
      <c r="DI94" s="212">
        <v>5841</v>
      </c>
      <c r="DJ94" s="212">
        <v>16088</v>
      </c>
      <c r="DK94" t="s">
        <v>315</v>
      </c>
      <c r="DL94" t="s">
        <v>315</v>
      </c>
      <c r="DM94" t="s">
        <v>315</v>
      </c>
      <c r="DN94" t="s">
        <v>315</v>
      </c>
      <c r="DO94" t="s">
        <v>315</v>
      </c>
      <c r="DP94" t="s">
        <v>315</v>
      </c>
      <c r="DQ94" t="s">
        <v>315</v>
      </c>
      <c r="DR94" t="s">
        <v>315</v>
      </c>
      <c r="DS94" t="s">
        <v>315</v>
      </c>
      <c r="DT94" t="s">
        <v>315</v>
      </c>
      <c r="DU94" t="s">
        <v>315</v>
      </c>
      <c r="DV94" t="s">
        <v>315</v>
      </c>
      <c r="DW94" t="s">
        <v>315</v>
      </c>
      <c r="DX94" t="s">
        <v>315</v>
      </c>
      <c r="DY94" t="s">
        <v>315</v>
      </c>
      <c r="DZ94" t="s">
        <v>315</v>
      </c>
      <c r="EA94" t="s">
        <v>315</v>
      </c>
      <c r="EB94" t="s">
        <v>315</v>
      </c>
      <c r="EC94" t="s">
        <v>315</v>
      </c>
      <c r="ED94" t="s">
        <v>315</v>
      </c>
      <c r="EE94" t="s">
        <v>315</v>
      </c>
      <c r="EF94" t="s">
        <v>315</v>
      </c>
      <c r="EG94" t="s">
        <v>315</v>
      </c>
      <c r="EH94" t="s">
        <v>315</v>
      </c>
      <c r="EI94" t="s">
        <v>315</v>
      </c>
      <c r="EJ94" t="s">
        <v>315</v>
      </c>
      <c r="EK94" t="s">
        <v>315</v>
      </c>
      <c r="EL94" t="s">
        <v>315</v>
      </c>
      <c r="EM94" t="s">
        <v>315</v>
      </c>
      <c r="EN94" t="s">
        <v>315</v>
      </c>
      <c r="EO94" t="s">
        <v>315</v>
      </c>
      <c r="EP94" t="s">
        <v>315</v>
      </c>
      <c r="EQ94" t="s">
        <v>315</v>
      </c>
      <c r="ER94" t="s">
        <v>315</v>
      </c>
      <c r="ES94" t="s">
        <v>315</v>
      </c>
      <c r="ET94" t="s">
        <v>315</v>
      </c>
      <c r="EU94" t="s">
        <v>315</v>
      </c>
      <c r="EV94" t="s">
        <v>315</v>
      </c>
      <c r="EW94" t="s">
        <v>315</v>
      </c>
      <c r="EX94" t="s">
        <v>315</v>
      </c>
      <c r="EY94" t="s">
        <v>315</v>
      </c>
      <c r="EZ94" t="s">
        <v>315</v>
      </c>
      <c r="FA94" t="s">
        <v>315</v>
      </c>
      <c r="FB94" t="s">
        <v>315</v>
      </c>
      <c r="FC94" t="s">
        <v>315</v>
      </c>
      <c r="FD94" t="s">
        <v>315</v>
      </c>
      <c r="FE94" t="s">
        <v>315</v>
      </c>
      <c r="FF94" s="212">
        <v>16088</v>
      </c>
      <c r="FG94" t="s">
        <v>315</v>
      </c>
      <c r="FH94" t="s">
        <v>315</v>
      </c>
      <c r="FI94" s="212">
        <v>477</v>
      </c>
      <c r="FJ94" t="s">
        <v>315</v>
      </c>
      <c r="FK94" t="s">
        <v>315</v>
      </c>
      <c r="FL94" t="s">
        <v>315</v>
      </c>
      <c r="FM94" s="212">
        <v>477</v>
      </c>
      <c r="FN94" t="s">
        <v>315</v>
      </c>
      <c r="FO94" s="212">
        <v>477</v>
      </c>
      <c r="FP94" s="212">
        <v>3774</v>
      </c>
      <c r="FQ94" s="212">
        <v>16565</v>
      </c>
      <c r="FR94">
        <v>0.23</v>
      </c>
      <c r="FS94">
        <v>0.16</v>
      </c>
      <c r="FT94">
        <v>1.84</v>
      </c>
      <c r="FU94">
        <v>15.33</v>
      </c>
      <c r="FV94">
        <v>1.5</v>
      </c>
      <c r="FW94" t="s">
        <v>316</v>
      </c>
      <c r="FX94" t="s">
        <v>316</v>
      </c>
      <c r="FY94" t="s">
        <v>316</v>
      </c>
      <c r="FZ94" t="s">
        <v>316</v>
      </c>
      <c r="GA94" t="s">
        <v>316</v>
      </c>
      <c r="GB94" t="s">
        <v>316</v>
      </c>
      <c r="GC94">
        <v>1.5</v>
      </c>
      <c r="GD94">
        <v>0.85</v>
      </c>
      <c r="GE94" t="s">
        <v>316</v>
      </c>
      <c r="GF94" t="s">
        <v>316</v>
      </c>
      <c r="GG94" t="s">
        <v>316</v>
      </c>
      <c r="GH94" t="s">
        <v>316</v>
      </c>
      <c r="GI94" t="s">
        <v>316</v>
      </c>
      <c r="GJ94" t="s">
        <v>316</v>
      </c>
      <c r="GK94">
        <v>0.85</v>
      </c>
      <c r="GL94">
        <v>6.12</v>
      </c>
    </row>
    <row r="95" spans="1:194" hidden="1">
      <c r="A95" t="s">
        <v>393</v>
      </c>
      <c r="B95" t="s">
        <v>394</v>
      </c>
      <c r="C95" t="s">
        <v>402</v>
      </c>
      <c r="D95" t="s">
        <v>330</v>
      </c>
      <c r="E95" t="s">
        <v>489</v>
      </c>
      <c r="F95" t="s">
        <v>490</v>
      </c>
      <c r="G95" t="s">
        <v>440</v>
      </c>
      <c r="H95" t="s">
        <v>491</v>
      </c>
      <c r="I95" t="s">
        <v>492</v>
      </c>
      <c r="J95">
        <v>35</v>
      </c>
      <c r="K95">
        <v>12</v>
      </c>
      <c r="L95" s="212">
        <v>44400</v>
      </c>
      <c r="M95" s="212">
        <v>26400</v>
      </c>
      <c r="N95" s="212">
        <v>18000</v>
      </c>
      <c r="O95">
        <v>41.042999999999999</v>
      </c>
      <c r="P95">
        <v>41.042999999999999</v>
      </c>
      <c r="Q95">
        <v>492.51799999999997</v>
      </c>
      <c r="R95">
        <v>34.353000000000002</v>
      </c>
      <c r="S95">
        <v>412.238</v>
      </c>
      <c r="T95">
        <v>6.94</v>
      </c>
      <c r="U95">
        <v>6.18</v>
      </c>
      <c r="V95">
        <v>284.75900000000001</v>
      </c>
      <c r="W95" s="211">
        <v>3046.1529999999998</v>
      </c>
      <c r="X95">
        <v>238.34299999999999</v>
      </c>
      <c r="Y95" s="211">
        <v>2549.63</v>
      </c>
      <c r="Z95">
        <v>137.41300000000001</v>
      </c>
      <c r="AA95" t="s">
        <v>316</v>
      </c>
      <c r="AB95">
        <v>274.82499999999999</v>
      </c>
      <c r="AC95" t="s">
        <v>316</v>
      </c>
      <c r="AD95">
        <v>34.35</v>
      </c>
      <c r="AE95">
        <v>412.24</v>
      </c>
      <c r="AF95">
        <v>5.88</v>
      </c>
      <c r="AG95">
        <v>6.33</v>
      </c>
      <c r="AH95">
        <v>5.29</v>
      </c>
      <c r="AI95">
        <v>6.33</v>
      </c>
      <c r="AJ95">
        <v>5.29</v>
      </c>
      <c r="AK95" t="s">
        <v>316</v>
      </c>
      <c r="AL95" t="s">
        <v>316</v>
      </c>
      <c r="AM95" t="s">
        <v>316</v>
      </c>
      <c r="AN95" t="s">
        <v>316</v>
      </c>
      <c r="AO95" t="s">
        <v>316</v>
      </c>
      <c r="AP95" t="s">
        <v>316</v>
      </c>
      <c r="AQ95" t="s">
        <v>316</v>
      </c>
      <c r="AR95" t="s">
        <v>316</v>
      </c>
      <c r="AS95" t="s">
        <v>316</v>
      </c>
      <c r="AT95" t="s">
        <v>316</v>
      </c>
      <c r="AU95" t="s">
        <v>316</v>
      </c>
      <c r="AV95" t="s">
        <v>316</v>
      </c>
      <c r="AW95" t="s">
        <v>316</v>
      </c>
      <c r="AX95" t="s">
        <v>316</v>
      </c>
      <c r="AY95" t="s">
        <v>316</v>
      </c>
      <c r="AZ95" t="s">
        <v>316</v>
      </c>
      <c r="BA95" t="s">
        <v>316</v>
      </c>
      <c r="BB95" t="s">
        <v>316</v>
      </c>
      <c r="BC95" t="s">
        <v>316</v>
      </c>
      <c r="BD95" t="s">
        <v>316</v>
      </c>
      <c r="BE95" t="s">
        <v>316</v>
      </c>
      <c r="BF95" t="s">
        <v>316</v>
      </c>
      <c r="BG95" t="s">
        <v>316</v>
      </c>
      <c r="BH95" t="s">
        <v>316</v>
      </c>
      <c r="BI95" t="s">
        <v>316</v>
      </c>
      <c r="BJ95" t="s">
        <v>316</v>
      </c>
      <c r="BK95" t="s">
        <v>316</v>
      </c>
      <c r="BL95" t="s">
        <v>316</v>
      </c>
      <c r="BM95" t="s">
        <v>316</v>
      </c>
      <c r="BN95" t="s">
        <v>316</v>
      </c>
      <c r="BO95" t="s">
        <v>316</v>
      </c>
      <c r="BP95" t="s">
        <v>316</v>
      </c>
      <c r="BQ95" t="s">
        <v>316</v>
      </c>
      <c r="BR95" t="s">
        <v>316</v>
      </c>
      <c r="BS95" t="s">
        <v>316</v>
      </c>
      <c r="BT95" t="s">
        <v>316</v>
      </c>
      <c r="BU95" t="s">
        <v>316</v>
      </c>
      <c r="BV95">
        <v>284.76</v>
      </c>
      <c r="BW95" s="211">
        <v>3046.15</v>
      </c>
      <c r="BX95">
        <v>238.34</v>
      </c>
      <c r="BY95" s="211">
        <v>2549.63</v>
      </c>
      <c r="BZ95" t="s">
        <v>316</v>
      </c>
      <c r="CA95" s="212">
        <v>7011</v>
      </c>
      <c r="CB95" t="s">
        <v>315</v>
      </c>
      <c r="CC95" s="212">
        <v>18710</v>
      </c>
      <c r="CD95" t="s">
        <v>315</v>
      </c>
      <c r="CE95" t="s">
        <v>315</v>
      </c>
      <c r="CF95" s="212">
        <v>25721</v>
      </c>
      <c r="CG95" s="212">
        <v>1445</v>
      </c>
      <c r="CH95" t="s">
        <v>315</v>
      </c>
      <c r="CI95" s="212">
        <v>4468</v>
      </c>
      <c r="CJ95" t="s">
        <v>315</v>
      </c>
      <c r="CK95" t="s">
        <v>315</v>
      </c>
      <c r="CL95" s="212">
        <v>1562</v>
      </c>
      <c r="CM95" s="212">
        <v>7476</v>
      </c>
      <c r="CN95" s="212">
        <v>6674</v>
      </c>
      <c r="CO95" t="s">
        <v>315</v>
      </c>
      <c r="CP95" s="212">
        <v>12678</v>
      </c>
      <c r="CQ95" t="s">
        <v>315</v>
      </c>
      <c r="CR95" t="s">
        <v>315</v>
      </c>
      <c r="CS95" s="212">
        <v>19352</v>
      </c>
      <c r="CT95" s="212">
        <v>52549</v>
      </c>
      <c r="CU95" s="212">
        <v>2351</v>
      </c>
      <c r="CV95" s="212">
        <v>836</v>
      </c>
      <c r="CW95" s="212">
        <v>3187</v>
      </c>
      <c r="CX95" t="s">
        <v>315</v>
      </c>
      <c r="CY95" s="212">
        <v>1395</v>
      </c>
      <c r="CZ95" s="212">
        <v>1432</v>
      </c>
      <c r="DA95" s="212">
        <v>2826</v>
      </c>
      <c r="DB95" s="212">
        <v>35</v>
      </c>
      <c r="DC95" s="212">
        <v>152</v>
      </c>
      <c r="DD95" s="212">
        <v>187</v>
      </c>
      <c r="DE95" s="212">
        <v>6235</v>
      </c>
      <c r="DF95" t="s">
        <v>315</v>
      </c>
      <c r="DG95" s="212">
        <v>6235</v>
      </c>
      <c r="DH95" s="212">
        <v>17515</v>
      </c>
      <c r="DI95" s="212">
        <v>29951</v>
      </c>
      <c r="DJ95" s="212">
        <v>82500</v>
      </c>
      <c r="DK95" t="s">
        <v>315</v>
      </c>
      <c r="DL95" t="s">
        <v>315</v>
      </c>
      <c r="DM95" t="s">
        <v>315</v>
      </c>
      <c r="DN95" t="s">
        <v>315</v>
      </c>
      <c r="DO95" t="s">
        <v>315</v>
      </c>
      <c r="DP95" t="s">
        <v>315</v>
      </c>
      <c r="DQ95" t="s">
        <v>315</v>
      </c>
      <c r="DR95" t="s">
        <v>315</v>
      </c>
      <c r="DS95" t="s">
        <v>315</v>
      </c>
      <c r="DT95" t="s">
        <v>315</v>
      </c>
      <c r="DU95" t="s">
        <v>315</v>
      </c>
      <c r="DV95" t="s">
        <v>315</v>
      </c>
      <c r="DW95" t="s">
        <v>315</v>
      </c>
      <c r="DX95" t="s">
        <v>315</v>
      </c>
      <c r="DY95" t="s">
        <v>315</v>
      </c>
      <c r="DZ95" t="s">
        <v>315</v>
      </c>
      <c r="EA95" t="s">
        <v>315</v>
      </c>
      <c r="EB95" t="s">
        <v>315</v>
      </c>
      <c r="EC95" t="s">
        <v>315</v>
      </c>
      <c r="ED95" t="s">
        <v>315</v>
      </c>
      <c r="EE95" t="s">
        <v>315</v>
      </c>
      <c r="EF95" t="s">
        <v>315</v>
      </c>
      <c r="EG95" t="s">
        <v>315</v>
      </c>
      <c r="EH95" t="s">
        <v>315</v>
      </c>
      <c r="EI95" t="s">
        <v>315</v>
      </c>
      <c r="EJ95" t="s">
        <v>315</v>
      </c>
      <c r="EK95" t="s">
        <v>315</v>
      </c>
      <c r="EL95" t="s">
        <v>315</v>
      </c>
      <c r="EM95" t="s">
        <v>315</v>
      </c>
      <c r="EN95" t="s">
        <v>315</v>
      </c>
      <c r="EO95" t="s">
        <v>315</v>
      </c>
      <c r="EP95" t="s">
        <v>315</v>
      </c>
      <c r="EQ95" t="s">
        <v>315</v>
      </c>
      <c r="ER95" t="s">
        <v>315</v>
      </c>
      <c r="ES95" t="s">
        <v>315</v>
      </c>
      <c r="ET95" t="s">
        <v>315</v>
      </c>
      <c r="EU95" t="s">
        <v>315</v>
      </c>
      <c r="EV95" t="s">
        <v>315</v>
      </c>
      <c r="EW95" t="s">
        <v>315</v>
      </c>
      <c r="EX95" t="s">
        <v>315</v>
      </c>
      <c r="EY95" t="s">
        <v>315</v>
      </c>
      <c r="EZ95" t="s">
        <v>315</v>
      </c>
      <c r="FA95" t="s">
        <v>315</v>
      </c>
      <c r="FB95" t="s">
        <v>315</v>
      </c>
      <c r="FC95" t="s">
        <v>315</v>
      </c>
      <c r="FD95" t="s">
        <v>315</v>
      </c>
      <c r="FE95" t="s">
        <v>315</v>
      </c>
      <c r="FF95" s="212">
        <v>82500</v>
      </c>
      <c r="FG95" t="s">
        <v>315</v>
      </c>
      <c r="FH95" t="s">
        <v>315</v>
      </c>
      <c r="FI95" s="212">
        <v>2447</v>
      </c>
      <c r="FJ95" t="s">
        <v>315</v>
      </c>
      <c r="FK95" t="s">
        <v>315</v>
      </c>
      <c r="FL95" t="s">
        <v>315</v>
      </c>
      <c r="FM95" s="212">
        <v>2447</v>
      </c>
      <c r="FN95" t="s">
        <v>315</v>
      </c>
      <c r="FO95" s="212">
        <v>2447</v>
      </c>
      <c r="FP95" s="212">
        <v>19352</v>
      </c>
      <c r="FQ95" s="212">
        <v>84947</v>
      </c>
      <c r="FR95">
        <v>0.23</v>
      </c>
      <c r="FS95">
        <v>0.16</v>
      </c>
      <c r="FT95">
        <v>9.44</v>
      </c>
      <c r="FU95">
        <v>78.59</v>
      </c>
      <c r="FV95">
        <v>7.67</v>
      </c>
      <c r="FW95" t="s">
        <v>316</v>
      </c>
      <c r="FX95" t="s">
        <v>316</v>
      </c>
      <c r="FY95" t="s">
        <v>316</v>
      </c>
      <c r="FZ95" t="s">
        <v>316</v>
      </c>
      <c r="GA95" t="s">
        <v>316</v>
      </c>
      <c r="GB95" t="s">
        <v>316</v>
      </c>
      <c r="GC95">
        <v>7.67</v>
      </c>
      <c r="GD95">
        <v>4.37</v>
      </c>
      <c r="GE95" t="s">
        <v>316</v>
      </c>
      <c r="GF95" t="s">
        <v>316</v>
      </c>
      <c r="GG95" t="s">
        <v>316</v>
      </c>
      <c r="GH95" t="s">
        <v>316</v>
      </c>
      <c r="GI95" t="s">
        <v>316</v>
      </c>
      <c r="GJ95" t="s">
        <v>316</v>
      </c>
      <c r="GK95">
        <v>4.37</v>
      </c>
      <c r="GL95">
        <v>1.91</v>
      </c>
    </row>
    <row r="96" spans="1:194" hidden="1">
      <c r="A96" t="s">
        <v>393</v>
      </c>
      <c r="B96" t="s">
        <v>394</v>
      </c>
      <c r="C96" t="s">
        <v>402</v>
      </c>
      <c r="D96" t="s">
        <v>330</v>
      </c>
      <c r="E96" t="s">
        <v>489</v>
      </c>
      <c r="F96" t="s">
        <v>490</v>
      </c>
      <c r="G96" t="s">
        <v>440</v>
      </c>
      <c r="H96" t="s">
        <v>493</v>
      </c>
      <c r="I96" t="s">
        <v>494</v>
      </c>
      <c r="L96" t="s">
        <v>328</v>
      </c>
      <c r="M96" t="s">
        <v>328</v>
      </c>
      <c r="N96" t="s">
        <v>328</v>
      </c>
      <c r="O96" t="s">
        <v>328</v>
      </c>
      <c r="P96" t="s">
        <v>328</v>
      </c>
      <c r="Q96" t="s">
        <v>328</v>
      </c>
      <c r="R96" t="s">
        <v>328</v>
      </c>
      <c r="S96" t="s">
        <v>328</v>
      </c>
      <c r="T96" t="s">
        <v>328</v>
      </c>
      <c r="U96" t="s">
        <v>328</v>
      </c>
      <c r="V96" t="s">
        <v>328</v>
      </c>
      <c r="W96" t="s">
        <v>328</v>
      </c>
      <c r="X96" t="s">
        <v>328</v>
      </c>
      <c r="Y96" t="s">
        <v>328</v>
      </c>
      <c r="Z96" t="s">
        <v>328</v>
      </c>
      <c r="AA96" t="s">
        <v>328</v>
      </c>
      <c r="AB96" t="s">
        <v>328</v>
      </c>
      <c r="AC96" t="s">
        <v>328</v>
      </c>
      <c r="AD96" t="s">
        <v>316</v>
      </c>
      <c r="AE96" t="s">
        <v>316</v>
      </c>
      <c r="AF96" t="s">
        <v>328</v>
      </c>
      <c r="AG96" t="s">
        <v>328</v>
      </c>
      <c r="AH96" t="s">
        <v>328</v>
      </c>
      <c r="AI96" t="s">
        <v>328</v>
      </c>
      <c r="AJ96" t="s">
        <v>328</v>
      </c>
      <c r="AK96" t="s">
        <v>328</v>
      </c>
      <c r="AL96" t="s">
        <v>328</v>
      </c>
      <c r="AM96" t="s">
        <v>328</v>
      </c>
      <c r="AN96" t="s">
        <v>328</v>
      </c>
      <c r="AO96" t="s">
        <v>328</v>
      </c>
      <c r="AP96" t="s">
        <v>328</v>
      </c>
      <c r="AQ96" t="s">
        <v>328</v>
      </c>
      <c r="AR96" t="s">
        <v>328</v>
      </c>
      <c r="AS96" t="s">
        <v>328</v>
      </c>
      <c r="AT96" t="s">
        <v>328</v>
      </c>
      <c r="AU96" t="s">
        <v>328</v>
      </c>
      <c r="AV96" t="s">
        <v>328</v>
      </c>
      <c r="AW96" t="s">
        <v>328</v>
      </c>
      <c r="AX96" t="s">
        <v>328</v>
      </c>
      <c r="AY96" t="s">
        <v>328</v>
      </c>
      <c r="AZ96" t="s">
        <v>328</v>
      </c>
      <c r="BA96" t="s">
        <v>328</v>
      </c>
      <c r="BB96" t="s">
        <v>328</v>
      </c>
      <c r="BC96" t="s">
        <v>328</v>
      </c>
      <c r="BD96" t="s">
        <v>328</v>
      </c>
      <c r="BE96" t="s">
        <v>328</v>
      </c>
      <c r="BF96" t="s">
        <v>328</v>
      </c>
      <c r="BG96" t="s">
        <v>328</v>
      </c>
      <c r="BH96" t="s">
        <v>328</v>
      </c>
      <c r="BI96" t="s">
        <v>328</v>
      </c>
      <c r="BJ96" t="s">
        <v>328</v>
      </c>
      <c r="BK96" t="s">
        <v>328</v>
      </c>
      <c r="BL96" t="s">
        <v>328</v>
      </c>
      <c r="BM96" t="s">
        <v>328</v>
      </c>
      <c r="BN96" t="s">
        <v>328</v>
      </c>
      <c r="BO96" t="s">
        <v>328</v>
      </c>
      <c r="BP96" t="s">
        <v>328</v>
      </c>
      <c r="BQ96" t="s">
        <v>328</v>
      </c>
      <c r="BR96" t="s">
        <v>328</v>
      </c>
      <c r="BS96" t="s">
        <v>328</v>
      </c>
      <c r="BT96" t="s">
        <v>328</v>
      </c>
      <c r="BU96" t="s">
        <v>328</v>
      </c>
      <c r="BV96" t="s">
        <v>328</v>
      </c>
      <c r="BW96" t="s">
        <v>328</v>
      </c>
      <c r="BX96" t="s">
        <v>328</v>
      </c>
      <c r="BY96" t="s">
        <v>328</v>
      </c>
      <c r="BZ96" t="s">
        <v>328</v>
      </c>
      <c r="CA96" t="s">
        <v>328</v>
      </c>
      <c r="CB96" t="s">
        <v>328</v>
      </c>
      <c r="CC96" t="s">
        <v>328</v>
      </c>
      <c r="CD96" t="s">
        <v>328</v>
      </c>
      <c r="CE96" t="s">
        <v>328</v>
      </c>
      <c r="CF96" t="s">
        <v>328</v>
      </c>
      <c r="CG96" t="s">
        <v>328</v>
      </c>
      <c r="CH96" t="s">
        <v>328</v>
      </c>
      <c r="CI96" t="s">
        <v>328</v>
      </c>
      <c r="CJ96" t="s">
        <v>328</v>
      </c>
      <c r="CK96" t="s">
        <v>328</v>
      </c>
      <c r="CL96" t="s">
        <v>328</v>
      </c>
      <c r="CM96" t="s">
        <v>328</v>
      </c>
      <c r="CN96" t="s">
        <v>328</v>
      </c>
      <c r="CO96" t="s">
        <v>328</v>
      </c>
      <c r="CP96" t="s">
        <v>328</v>
      </c>
      <c r="CQ96" t="s">
        <v>328</v>
      </c>
      <c r="CR96" t="s">
        <v>328</v>
      </c>
      <c r="CS96" t="s">
        <v>328</v>
      </c>
      <c r="CT96" t="s">
        <v>328</v>
      </c>
      <c r="CU96" t="s">
        <v>328</v>
      </c>
      <c r="CV96" t="s">
        <v>328</v>
      </c>
      <c r="CW96" t="s">
        <v>328</v>
      </c>
      <c r="CX96" t="s">
        <v>328</v>
      </c>
      <c r="CY96" t="s">
        <v>328</v>
      </c>
      <c r="CZ96" t="s">
        <v>328</v>
      </c>
      <c r="DA96" t="s">
        <v>328</v>
      </c>
      <c r="DB96" t="s">
        <v>328</v>
      </c>
      <c r="DC96" t="s">
        <v>328</v>
      </c>
      <c r="DD96" t="s">
        <v>328</v>
      </c>
      <c r="DE96" t="s">
        <v>328</v>
      </c>
      <c r="DF96" t="s">
        <v>328</v>
      </c>
      <c r="DG96" t="s">
        <v>328</v>
      </c>
      <c r="DH96" t="s">
        <v>328</v>
      </c>
      <c r="DI96" t="s">
        <v>328</v>
      </c>
      <c r="DJ96" t="s">
        <v>328</v>
      </c>
      <c r="DK96" t="s">
        <v>328</v>
      </c>
      <c r="DL96" t="s">
        <v>328</v>
      </c>
      <c r="DM96" t="s">
        <v>328</v>
      </c>
      <c r="DN96" t="s">
        <v>328</v>
      </c>
      <c r="DO96" t="s">
        <v>328</v>
      </c>
      <c r="DP96" t="s">
        <v>328</v>
      </c>
      <c r="DQ96" t="s">
        <v>328</v>
      </c>
      <c r="DR96" t="s">
        <v>328</v>
      </c>
      <c r="DS96" t="s">
        <v>328</v>
      </c>
      <c r="DT96" t="s">
        <v>328</v>
      </c>
      <c r="DU96" t="s">
        <v>328</v>
      </c>
      <c r="DV96" t="s">
        <v>328</v>
      </c>
      <c r="DW96" t="s">
        <v>328</v>
      </c>
      <c r="DX96" t="s">
        <v>328</v>
      </c>
      <c r="DY96" t="s">
        <v>328</v>
      </c>
      <c r="DZ96" t="s">
        <v>328</v>
      </c>
      <c r="EA96" t="s">
        <v>328</v>
      </c>
      <c r="EB96" t="s">
        <v>328</v>
      </c>
      <c r="EC96" t="s">
        <v>328</v>
      </c>
      <c r="ED96" t="s">
        <v>328</v>
      </c>
      <c r="EE96" t="s">
        <v>328</v>
      </c>
      <c r="EF96" t="s">
        <v>328</v>
      </c>
      <c r="EG96" t="s">
        <v>328</v>
      </c>
      <c r="EH96" t="s">
        <v>328</v>
      </c>
      <c r="EI96" t="s">
        <v>328</v>
      </c>
      <c r="EJ96" t="s">
        <v>328</v>
      </c>
      <c r="EK96" t="s">
        <v>328</v>
      </c>
      <c r="EL96" t="s">
        <v>328</v>
      </c>
      <c r="EM96" t="s">
        <v>328</v>
      </c>
      <c r="EN96" t="s">
        <v>328</v>
      </c>
      <c r="EO96" t="s">
        <v>328</v>
      </c>
      <c r="EP96" t="s">
        <v>328</v>
      </c>
      <c r="EQ96" t="s">
        <v>328</v>
      </c>
      <c r="ER96" t="s">
        <v>328</v>
      </c>
      <c r="ES96" t="s">
        <v>328</v>
      </c>
      <c r="ET96" t="s">
        <v>328</v>
      </c>
      <c r="EU96" t="s">
        <v>328</v>
      </c>
      <c r="EV96" t="s">
        <v>328</v>
      </c>
      <c r="EW96" t="s">
        <v>328</v>
      </c>
      <c r="EX96" t="s">
        <v>328</v>
      </c>
      <c r="EY96" t="s">
        <v>328</v>
      </c>
      <c r="EZ96" t="s">
        <v>328</v>
      </c>
      <c r="FA96" t="s">
        <v>328</v>
      </c>
      <c r="FB96" t="s">
        <v>328</v>
      </c>
      <c r="FC96" t="s">
        <v>328</v>
      </c>
      <c r="FD96" t="s">
        <v>328</v>
      </c>
      <c r="FE96" t="s">
        <v>328</v>
      </c>
      <c r="FF96" t="s">
        <v>328</v>
      </c>
      <c r="FG96" t="s">
        <v>328</v>
      </c>
      <c r="FH96" t="s">
        <v>328</v>
      </c>
      <c r="FI96" t="s">
        <v>328</v>
      </c>
      <c r="FJ96" t="s">
        <v>328</v>
      </c>
      <c r="FK96" t="s">
        <v>328</v>
      </c>
      <c r="FL96" t="s">
        <v>328</v>
      </c>
      <c r="FM96" t="s">
        <v>328</v>
      </c>
      <c r="FN96" t="s">
        <v>328</v>
      </c>
      <c r="FO96" t="s">
        <v>328</v>
      </c>
      <c r="FP96" t="s">
        <v>328</v>
      </c>
      <c r="FQ96" t="s">
        <v>328</v>
      </c>
      <c r="FR96" t="s">
        <v>328</v>
      </c>
      <c r="FS96" t="s">
        <v>328</v>
      </c>
      <c r="FT96" t="s">
        <v>328</v>
      </c>
      <c r="FU96" t="s">
        <v>328</v>
      </c>
      <c r="FV96" t="s">
        <v>328</v>
      </c>
      <c r="FW96" t="s">
        <v>328</v>
      </c>
      <c r="FX96" t="s">
        <v>328</v>
      </c>
      <c r="FY96" t="s">
        <v>328</v>
      </c>
      <c r="FZ96" t="s">
        <v>328</v>
      </c>
      <c r="GA96" t="s">
        <v>328</v>
      </c>
      <c r="GB96" t="s">
        <v>328</v>
      </c>
      <c r="GC96" t="s">
        <v>328</v>
      </c>
      <c r="GD96" t="s">
        <v>328</v>
      </c>
      <c r="GE96" t="s">
        <v>328</v>
      </c>
      <c r="GF96" t="s">
        <v>328</v>
      </c>
      <c r="GG96" t="s">
        <v>328</v>
      </c>
      <c r="GH96" t="s">
        <v>328</v>
      </c>
      <c r="GI96" t="s">
        <v>328</v>
      </c>
      <c r="GJ96" t="s">
        <v>328</v>
      </c>
      <c r="GK96" t="s">
        <v>328</v>
      </c>
      <c r="GL96" t="s">
        <v>328</v>
      </c>
    </row>
    <row r="97" spans="1:194" hidden="1">
      <c r="A97" t="s">
        <v>393</v>
      </c>
      <c r="B97" t="s">
        <v>394</v>
      </c>
      <c r="C97" t="s">
        <v>402</v>
      </c>
      <c r="D97" t="s">
        <v>330</v>
      </c>
      <c r="E97" t="s">
        <v>489</v>
      </c>
      <c r="F97" t="s">
        <v>490</v>
      </c>
      <c r="G97" t="s">
        <v>440</v>
      </c>
      <c r="H97" t="s">
        <v>495</v>
      </c>
      <c r="I97" t="s">
        <v>496</v>
      </c>
      <c r="L97" t="s">
        <v>328</v>
      </c>
      <c r="M97" t="s">
        <v>328</v>
      </c>
      <c r="N97" t="s">
        <v>328</v>
      </c>
      <c r="O97" t="s">
        <v>328</v>
      </c>
      <c r="P97" t="s">
        <v>328</v>
      </c>
      <c r="Q97" t="s">
        <v>328</v>
      </c>
      <c r="R97" t="s">
        <v>328</v>
      </c>
      <c r="S97" t="s">
        <v>328</v>
      </c>
      <c r="T97" t="s">
        <v>328</v>
      </c>
      <c r="U97" t="s">
        <v>328</v>
      </c>
      <c r="V97" t="s">
        <v>328</v>
      </c>
      <c r="W97" t="s">
        <v>328</v>
      </c>
      <c r="X97" t="s">
        <v>328</v>
      </c>
      <c r="Y97" t="s">
        <v>328</v>
      </c>
      <c r="Z97" t="s">
        <v>328</v>
      </c>
      <c r="AA97" t="s">
        <v>328</v>
      </c>
      <c r="AB97" t="s">
        <v>328</v>
      </c>
      <c r="AC97" t="s">
        <v>328</v>
      </c>
      <c r="AD97" t="s">
        <v>316</v>
      </c>
      <c r="AE97" t="s">
        <v>316</v>
      </c>
      <c r="AF97" t="s">
        <v>328</v>
      </c>
      <c r="AG97" t="s">
        <v>328</v>
      </c>
      <c r="AH97" t="s">
        <v>328</v>
      </c>
      <c r="AI97" t="s">
        <v>328</v>
      </c>
      <c r="AJ97" t="s">
        <v>328</v>
      </c>
      <c r="AK97" t="s">
        <v>328</v>
      </c>
      <c r="AL97" t="s">
        <v>328</v>
      </c>
      <c r="AM97" t="s">
        <v>328</v>
      </c>
      <c r="AN97" t="s">
        <v>328</v>
      </c>
      <c r="AO97" t="s">
        <v>328</v>
      </c>
      <c r="AP97" t="s">
        <v>328</v>
      </c>
      <c r="AQ97" t="s">
        <v>328</v>
      </c>
      <c r="AR97" t="s">
        <v>328</v>
      </c>
      <c r="AS97" t="s">
        <v>328</v>
      </c>
      <c r="AT97" t="s">
        <v>328</v>
      </c>
      <c r="AU97" t="s">
        <v>328</v>
      </c>
      <c r="AV97" t="s">
        <v>328</v>
      </c>
      <c r="AW97" t="s">
        <v>328</v>
      </c>
      <c r="AX97" t="s">
        <v>328</v>
      </c>
      <c r="AY97" t="s">
        <v>328</v>
      </c>
      <c r="AZ97" t="s">
        <v>328</v>
      </c>
      <c r="BA97" t="s">
        <v>328</v>
      </c>
      <c r="BB97" t="s">
        <v>328</v>
      </c>
      <c r="BC97" t="s">
        <v>328</v>
      </c>
      <c r="BD97" t="s">
        <v>328</v>
      </c>
      <c r="BE97" t="s">
        <v>328</v>
      </c>
      <c r="BF97" t="s">
        <v>328</v>
      </c>
      <c r="BG97" t="s">
        <v>328</v>
      </c>
      <c r="BH97" t="s">
        <v>328</v>
      </c>
      <c r="BI97" t="s">
        <v>328</v>
      </c>
      <c r="BJ97" t="s">
        <v>328</v>
      </c>
      <c r="BK97" t="s">
        <v>328</v>
      </c>
      <c r="BL97" t="s">
        <v>328</v>
      </c>
      <c r="BM97" t="s">
        <v>328</v>
      </c>
      <c r="BN97" t="s">
        <v>328</v>
      </c>
      <c r="BO97" t="s">
        <v>328</v>
      </c>
      <c r="BP97" t="s">
        <v>328</v>
      </c>
      <c r="BQ97" t="s">
        <v>328</v>
      </c>
      <c r="BR97" t="s">
        <v>328</v>
      </c>
      <c r="BS97" t="s">
        <v>328</v>
      </c>
      <c r="BT97" t="s">
        <v>328</v>
      </c>
      <c r="BU97" t="s">
        <v>328</v>
      </c>
      <c r="BV97" t="s">
        <v>328</v>
      </c>
      <c r="BW97" t="s">
        <v>328</v>
      </c>
      <c r="BX97" t="s">
        <v>328</v>
      </c>
      <c r="BY97" t="s">
        <v>328</v>
      </c>
      <c r="BZ97" t="s">
        <v>328</v>
      </c>
      <c r="CA97" t="s">
        <v>328</v>
      </c>
      <c r="CB97" t="s">
        <v>328</v>
      </c>
      <c r="CC97" t="s">
        <v>328</v>
      </c>
      <c r="CD97" t="s">
        <v>328</v>
      </c>
      <c r="CE97" t="s">
        <v>328</v>
      </c>
      <c r="CF97" t="s">
        <v>328</v>
      </c>
      <c r="CG97" t="s">
        <v>328</v>
      </c>
      <c r="CH97" t="s">
        <v>328</v>
      </c>
      <c r="CI97" t="s">
        <v>328</v>
      </c>
      <c r="CJ97" t="s">
        <v>328</v>
      </c>
      <c r="CK97" t="s">
        <v>328</v>
      </c>
      <c r="CL97" t="s">
        <v>328</v>
      </c>
      <c r="CM97" t="s">
        <v>328</v>
      </c>
      <c r="CN97" t="s">
        <v>328</v>
      </c>
      <c r="CO97" t="s">
        <v>328</v>
      </c>
      <c r="CP97" t="s">
        <v>328</v>
      </c>
      <c r="CQ97" t="s">
        <v>328</v>
      </c>
      <c r="CR97" t="s">
        <v>328</v>
      </c>
      <c r="CS97" t="s">
        <v>328</v>
      </c>
      <c r="CT97" t="s">
        <v>328</v>
      </c>
      <c r="CU97" t="s">
        <v>328</v>
      </c>
      <c r="CV97" t="s">
        <v>328</v>
      </c>
      <c r="CW97" t="s">
        <v>328</v>
      </c>
      <c r="CX97" t="s">
        <v>328</v>
      </c>
      <c r="CY97" t="s">
        <v>328</v>
      </c>
      <c r="CZ97" t="s">
        <v>328</v>
      </c>
      <c r="DA97" t="s">
        <v>328</v>
      </c>
      <c r="DB97" t="s">
        <v>328</v>
      </c>
      <c r="DC97" t="s">
        <v>328</v>
      </c>
      <c r="DD97" t="s">
        <v>328</v>
      </c>
      <c r="DE97" t="s">
        <v>328</v>
      </c>
      <c r="DF97" t="s">
        <v>328</v>
      </c>
      <c r="DG97" t="s">
        <v>328</v>
      </c>
      <c r="DH97" t="s">
        <v>328</v>
      </c>
      <c r="DI97" t="s">
        <v>328</v>
      </c>
      <c r="DJ97" t="s">
        <v>328</v>
      </c>
      <c r="DK97" t="s">
        <v>328</v>
      </c>
      <c r="DL97" t="s">
        <v>328</v>
      </c>
      <c r="DM97" t="s">
        <v>328</v>
      </c>
      <c r="DN97" t="s">
        <v>328</v>
      </c>
      <c r="DO97" t="s">
        <v>328</v>
      </c>
      <c r="DP97" t="s">
        <v>328</v>
      </c>
      <c r="DQ97" t="s">
        <v>328</v>
      </c>
      <c r="DR97" t="s">
        <v>328</v>
      </c>
      <c r="DS97" t="s">
        <v>328</v>
      </c>
      <c r="DT97" t="s">
        <v>328</v>
      </c>
      <c r="DU97" t="s">
        <v>328</v>
      </c>
      <c r="DV97" t="s">
        <v>328</v>
      </c>
      <c r="DW97" t="s">
        <v>328</v>
      </c>
      <c r="DX97" t="s">
        <v>328</v>
      </c>
      <c r="DY97" t="s">
        <v>328</v>
      </c>
      <c r="DZ97" t="s">
        <v>328</v>
      </c>
      <c r="EA97" t="s">
        <v>328</v>
      </c>
      <c r="EB97" t="s">
        <v>328</v>
      </c>
      <c r="EC97" t="s">
        <v>328</v>
      </c>
      <c r="ED97" t="s">
        <v>328</v>
      </c>
      <c r="EE97" t="s">
        <v>328</v>
      </c>
      <c r="EF97" t="s">
        <v>328</v>
      </c>
      <c r="EG97" t="s">
        <v>328</v>
      </c>
      <c r="EH97" t="s">
        <v>328</v>
      </c>
      <c r="EI97" t="s">
        <v>328</v>
      </c>
      <c r="EJ97" t="s">
        <v>328</v>
      </c>
      <c r="EK97" t="s">
        <v>328</v>
      </c>
      <c r="EL97" t="s">
        <v>328</v>
      </c>
      <c r="EM97" t="s">
        <v>328</v>
      </c>
      <c r="EN97" t="s">
        <v>328</v>
      </c>
      <c r="EO97" t="s">
        <v>328</v>
      </c>
      <c r="EP97" t="s">
        <v>328</v>
      </c>
      <c r="EQ97" t="s">
        <v>328</v>
      </c>
      <c r="ER97" t="s">
        <v>328</v>
      </c>
      <c r="ES97" t="s">
        <v>328</v>
      </c>
      <c r="ET97" t="s">
        <v>328</v>
      </c>
      <c r="EU97" t="s">
        <v>328</v>
      </c>
      <c r="EV97" t="s">
        <v>328</v>
      </c>
      <c r="EW97" t="s">
        <v>328</v>
      </c>
      <c r="EX97" t="s">
        <v>328</v>
      </c>
      <c r="EY97" t="s">
        <v>328</v>
      </c>
      <c r="EZ97" t="s">
        <v>328</v>
      </c>
      <c r="FA97" t="s">
        <v>328</v>
      </c>
      <c r="FB97" t="s">
        <v>328</v>
      </c>
      <c r="FC97" t="s">
        <v>328</v>
      </c>
      <c r="FD97" t="s">
        <v>328</v>
      </c>
      <c r="FE97" t="s">
        <v>328</v>
      </c>
      <c r="FF97" t="s">
        <v>328</v>
      </c>
      <c r="FG97" t="s">
        <v>328</v>
      </c>
      <c r="FH97" t="s">
        <v>328</v>
      </c>
      <c r="FI97" t="s">
        <v>328</v>
      </c>
      <c r="FJ97" t="s">
        <v>328</v>
      </c>
      <c r="FK97" t="s">
        <v>328</v>
      </c>
      <c r="FL97" t="s">
        <v>328</v>
      </c>
      <c r="FM97" t="s">
        <v>328</v>
      </c>
      <c r="FN97" t="s">
        <v>328</v>
      </c>
      <c r="FO97" t="s">
        <v>328</v>
      </c>
      <c r="FP97" t="s">
        <v>328</v>
      </c>
      <c r="FQ97" t="s">
        <v>328</v>
      </c>
      <c r="FR97" t="s">
        <v>328</v>
      </c>
      <c r="FS97" t="s">
        <v>328</v>
      </c>
      <c r="FT97" t="s">
        <v>328</v>
      </c>
      <c r="FU97" t="s">
        <v>328</v>
      </c>
      <c r="FV97" t="s">
        <v>328</v>
      </c>
      <c r="FW97" t="s">
        <v>328</v>
      </c>
      <c r="FX97" t="s">
        <v>328</v>
      </c>
      <c r="FY97" t="s">
        <v>328</v>
      </c>
      <c r="FZ97" t="s">
        <v>328</v>
      </c>
      <c r="GA97" t="s">
        <v>328</v>
      </c>
      <c r="GB97" t="s">
        <v>328</v>
      </c>
      <c r="GC97" t="s">
        <v>328</v>
      </c>
      <c r="GD97" t="s">
        <v>328</v>
      </c>
      <c r="GE97" t="s">
        <v>328</v>
      </c>
      <c r="GF97" t="s">
        <v>328</v>
      </c>
      <c r="GG97" t="s">
        <v>328</v>
      </c>
      <c r="GH97" t="s">
        <v>328</v>
      </c>
      <c r="GI97" t="s">
        <v>328</v>
      </c>
      <c r="GJ97" t="s">
        <v>328</v>
      </c>
      <c r="GK97" t="s">
        <v>328</v>
      </c>
      <c r="GL97" t="s">
        <v>328</v>
      </c>
    </row>
    <row r="98" spans="1:194" hidden="1">
      <c r="A98" t="s">
        <v>393</v>
      </c>
      <c r="B98" t="s">
        <v>394</v>
      </c>
      <c r="C98" t="s">
        <v>402</v>
      </c>
      <c r="D98" t="s">
        <v>330</v>
      </c>
      <c r="E98" t="s">
        <v>497</v>
      </c>
      <c r="F98" t="s">
        <v>498</v>
      </c>
      <c r="G98" t="s">
        <v>440</v>
      </c>
      <c r="H98" t="s">
        <v>499</v>
      </c>
      <c r="I98" t="s">
        <v>500</v>
      </c>
      <c r="L98" t="s">
        <v>328</v>
      </c>
      <c r="M98" t="s">
        <v>328</v>
      </c>
      <c r="N98" t="s">
        <v>328</v>
      </c>
      <c r="O98" t="s">
        <v>328</v>
      </c>
      <c r="P98" t="s">
        <v>328</v>
      </c>
      <c r="Q98" t="s">
        <v>328</v>
      </c>
      <c r="R98" t="s">
        <v>328</v>
      </c>
      <c r="S98" t="s">
        <v>328</v>
      </c>
      <c r="T98" t="s">
        <v>328</v>
      </c>
      <c r="U98" t="s">
        <v>328</v>
      </c>
      <c r="V98" t="s">
        <v>328</v>
      </c>
      <c r="W98" t="s">
        <v>328</v>
      </c>
      <c r="X98" t="s">
        <v>328</v>
      </c>
      <c r="Y98" t="s">
        <v>328</v>
      </c>
      <c r="Z98" t="s">
        <v>328</v>
      </c>
      <c r="AA98" t="s">
        <v>328</v>
      </c>
      <c r="AB98" t="s">
        <v>328</v>
      </c>
      <c r="AC98" t="s">
        <v>328</v>
      </c>
      <c r="AD98" t="s">
        <v>316</v>
      </c>
      <c r="AE98" t="s">
        <v>316</v>
      </c>
      <c r="AF98" t="s">
        <v>328</v>
      </c>
      <c r="AG98" t="s">
        <v>328</v>
      </c>
      <c r="AH98" t="s">
        <v>328</v>
      </c>
      <c r="AI98" t="s">
        <v>328</v>
      </c>
      <c r="AJ98" t="s">
        <v>328</v>
      </c>
      <c r="AK98" t="s">
        <v>328</v>
      </c>
      <c r="AL98" t="s">
        <v>328</v>
      </c>
      <c r="AM98" t="s">
        <v>328</v>
      </c>
      <c r="AN98" t="s">
        <v>328</v>
      </c>
      <c r="AO98" t="s">
        <v>328</v>
      </c>
      <c r="AP98" t="s">
        <v>328</v>
      </c>
      <c r="AQ98" t="s">
        <v>328</v>
      </c>
      <c r="AR98" t="s">
        <v>328</v>
      </c>
      <c r="AS98" t="s">
        <v>328</v>
      </c>
      <c r="AT98" t="s">
        <v>328</v>
      </c>
      <c r="AU98" t="s">
        <v>328</v>
      </c>
      <c r="AV98" t="s">
        <v>328</v>
      </c>
      <c r="AW98" t="s">
        <v>328</v>
      </c>
      <c r="AX98" t="s">
        <v>328</v>
      </c>
      <c r="AY98" t="s">
        <v>328</v>
      </c>
      <c r="AZ98" t="s">
        <v>328</v>
      </c>
      <c r="BA98" t="s">
        <v>328</v>
      </c>
      <c r="BB98" t="s">
        <v>328</v>
      </c>
      <c r="BC98" t="s">
        <v>328</v>
      </c>
      <c r="BD98" t="s">
        <v>328</v>
      </c>
      <c r="BE98" t="s">
        <v>328</v>
      </c>
      <c r="BF98" t="s">
        <v>328</v>
      </c>
      <c r="BG98" t="s">
        <v>328</v>
      </c>
      <c r="BH98" t="s">
        <v>328</v>
      </c>
      <c r="BI98" t="s">
        <v>328</v>
      </c>
      <c r="BJ98" t="s">
        <v>328</v>
      </c>
      <c r="BK98" t="s">
        <v>328</v>
      </c>
      <c r="BL98" t="s">
        <v>328</v>
      </c>
      <c r="BM98" t="s">
        <v>328</v>
      </c>
      <c r="BN98" t="s">
        <v>328</v>
      </c>
      <c r="BO98" t="s">
        <v>328</v>
      </c>
      <c r="BP98" t="s">
        <v>328</v>
      </c>
      <c r="BQ98" t="s">
        <v>328</v>
      </c>
      <c r="BR98" t="s">
        <v>328</v>
      </c>
      <c r="BS98" t="s">
        <v>328</v>
      </c>
      <c r="BT98" t="s">
        <v>328</v>
      </c>
      <c r="BU98" t="s">
        <v>328</v>
      </c>
      <c r="BV98" t="s">
        <v>328</v>
      </c>
      <c r="BW98" t="s">
        <v>328</v>
      </c>
      <c r="BX98" t="s">
        <v>328</v>
      </c>
      <c r="BY98" t="s">
        <v>328</v>
      </c>
      <c r="BZ98" t="s">
        <v>328</v>
      </c>
      <c r="CA98" t="s">
        <v>328</v>
      </c>
      <c r="CB98" t="s">
        <v>328</v>
      </c>
      <c r="CC98" t="s">
        <v>328</v>
      </c>
      <c r="CD98" t="s">
        <v>328</v>
      </c>
      <c r="CE98" t="s">
        <v>328</v>
      </c>
      <c r="CF98" t="s">
        <v>328</v>
      </c>
      <c r="CG98" t="s">
        <v>328</v>
      </c>
      <c r="CH98" t="s">
        <v>328</v>
      </c>
      <c r="CI98" t="s">
        <v>328</v>
      </c>
      <c r="CJ98" t="s">
        <v>328</v>
      </c>
      <c r="CK98" t="s">
        <v>328</v>
      </c>
      <c r="CL98" t="s">
        <v>328</v>
      </c>
      <c r="CM98" t="s">
        <v>328</v>
      </c>
      <c r="CN98" t="s">
        <v>328</v>
      </c>
      <c r="CO98" t="s">
        <v>328</v>
      </c>
      <c r="CP98" t="s">
        <v>328</v>
      </c>
      <c r="CQ98" t="s">
        <v>328</v>
      </c>
      <c r="CR98" t="s">
        <v>328</v>
      </c>
      <c r="CS98" t="s">
        <v>328</v>
      </c>
      <c r="CT98" t="s">
        <v>328</v>
      </c>
      <c r="CU98" t="s">
        <v>328</v>
      </c>
      <c r="CV98" t="s">
        <v>328</v>
      </c>
      <c r="CW98" t="s">
        <v>328</v>
      </c>
      <c r="CX98" t="s">
        <v>328</v>
      </c>
      <c r="CY98" t="s">
        <v>328</v>
      </c>
      <c r="CZ98" t="s">
        <v>328</v>
      </c>
      <c r="DA98" t="s">
        <v>328</v>
      </c>
      <c r="DB98" t="s">
        <v>328</v>
      </c>
      <c r="DC98" t="s">
        <v>328</v>
      </c>
      <c r="DD98" t="s">
        <v>328</v>
      </c>
      <c r="DE98" t="s">
        <v>328</v>
      </c>
      <c r="DF98" t="s">
        <v>328</v>
      </c>
      <c r="DG98" t="s">
        <v>328</v>
      </c>
      <c r="DH98" t="s">
        <v>328</v>
      </c>
      <c r="DI98" t="s">
        <v>328</v>
      </c>
      <c r="DJ98" t="s">
        <v>328</v>
      </c>
      <c r="DK98" t="s">
        <v>328</v>
      </c>
      <c r="DL98" t="s">
        <v>328</v>
      </c>
      <c r="DM98" t="s">
        <v>328</v>
      </c>
      <c r="DN98" t="s">
        <v>328</v>
      </c>
      <c r="DO98" t="s">
        <v>328</v>
      </c>
      <c r="DP98" t="s">
        <v>328</v>
      </c>
      <c r="DQ98" t="s">
        <v>328</v>
      </c>
      <c r="DR98" t="s">
        <v>328</v>
      </c>
      <c r="DS98" t="s">
        <v>328</v>
      </c>
      <c r="DT98" t="s">
        <v>328</v>
      </c>
      <c r="DU98" t="s">
        <v>328</v>
      </c>
      <c r="DV98" t="s">
        <v>328</v>
      </c>
      <c r="DW98" t="s">
        <v>328</v>
      </c>
      <c r="DX98" t="s">
        <v>328</v>
      </c>
      <c r="DY98" t="s">
        <v>328</v>
      </c>
      <c r="DZ98" t="s">
        <v>328</v>
      </c>
      <c r="EA98" t="s">
        <v>328</v>
      </c>
      <c r="EB98" t="s">
        <v>328</v>
      </c>
      <c r="EC98" t="s">
        <v>328</v>
      </c>
      <c r="ED98" t="s">
        <v>328</v>
      </c>
      <c r="EE98" t="s">
        <v>328</v>
      </c>
      <c r="EF98" t="s">
        <v>328</v>
      </c>
      <c r="EG98" t="s">
        <v>328</v>
      </c>
      <c r="EH98" t="s">
        <v>328</v>
      </c>
      <c r="EI98" t="s">
        <v>328</v>
      </c>
      <c r="EJ98" t="s">
        <v>328</v>
      </c>
      <c r="EK98" t="s">
        <v>328</v>
      </c>
      <c r="EL98" t="s">
        <v>328</v>
      </c>
      <c r="EM98" t="s">
        <v>328</v>
      </c>
      <c r="EN98" t="s">
        <v>328</v>
      </c>
      <c r="EO98" t="s">
        <v>328</v>
      </c>
      <c r="EP98" t="s">
        <v>328</v>
      </c>
      <c r="EQ98" t="s">
        <v>328</v>
      </c>
      <c r="ER98" t="s">
        <v>328</v>
      </c>
      <c r="ES98" t="s">
        <v>328</v>
      </c>
      <c r="ET98" t="s">
        <v>328</v>
      </c>
      <c r="EU98" t="s">
        <v>328</v>
      </c>
      <c r="EV98" t="s">
        <v>328</v>
      </c>
      <c r="EW98" t="s">
        <v>328</v>
      </c>
      <c r="EX98" t="s">
        <v>328</v>
      </c>
      <c r="EY98" t="s">
        <v>328</v>
      </c>
      <c r="EZ98" t="s">
        <v>328</v>
      </c>
      <c r="FA98" t="s">
        <v>328</v>
      </c>
      <c r="FB98" t="s">
        <v>328</v>
      </c>
      <c r="FC98" t="s">
        <v>328</v>
      </c>
      <c r="FD98" t="s">
        <v>328</v>
      </c>
      <c r="FE98" t="s">
        <v>328</v>
      </c>
      <c r="FF98" t="s">
        <v>328</v>
      </c>
      <c r="FG98" t="s">
        <v>328</v>
      </c>
      <c r="FH98" t="s">
        <v>328</v>
      </c>
      <c r="FI98" t="s">
        <v>328</v>
      </c>
      <c r="FJ98" t="s">
        <v>328</v>
      </c>
      <c r="FK98" t="s">
        <v>328</v>
      </c>
      <c r="FL98" t="s">
        <v>328</v>
      </c>
      <c r="FM98" t="s">
        <v>328</v>
      </c>
      <c r="FN98" t="s">
        <v>328</v>
      </c>
      <c r="FO98" t="s">
        <v>328</v>
      </c>
      <c r="FP98" t="s">
        <v>328</v>
      </c>
      <c r="FQ98" t="s">
        <v>328</v>
      </c>
      <c r="FR98" t="s">
        <v>328</v>
      </c>
      <c r="FS98" t="s">
        <v>328</v>
      </c>
      <c r="FT98" t="s">
        <v>328</v>
      </c>
      <c r="FU98" t="s">
        <v>328</v>
      </c>
      <c r="FV98" t="s">
        <v>328</v>
      </c>
      <c r="FW98" t="s">
        <v>328</v>
      </c>
      <c r="FX98" t="s">
        <v>328</v>
      </c>
      <c r="FY98" t="s">
        <v>328</v>
      </c>
      <c r="FZ98" t="s">
        <v>328</v>
      </c>
      <c r="GA98" t="s">
        <v>328</v>
      </c>
      <c r="GB98" t="s">
        <v>328</v>
      </c>
      <c r="GC98" t="s">
        <v>328</v>
      </c>
      <c r="GD98" t="s">
        <v>328</v>
      </c>
      <c r="GE98" t="s">
        <v>328</v>
      </c>
      <c r="GF98" t="s">
        <v>328</v>
      </c>
      <c r="GG98" t="s">
        <v>328</v>
      </c>
      <c r="GH98" t="s">
        <v>328</v>
      </c>
      <c r="GI98" t="s">
        <v>328</v>
      </c>
      <c r="GJ98" t="s">
        <v>328</v>
      </c>
      <c r="GK98" t="s">
        <v>328</v>
      </c>
      <c r="GL98" t="s">
        <v>328</v>
      </c>
    </row>
    <row r="99" spans="1:194" hidden="1">
      <c r="A99" t="s">
        <v>393</v>
      </c>
      <c r="B99" t="s">
        <v>394</v>
      </c>
      <c r="C99" t="s">
        <v>402</v>
      </c>
      <c r="D99" t="s">
        <v>330</v>
      </c>
      <c r="E99" t="s">
        <v>497</v>
      </c>
      <c r="F99" t="s">
        <v>498</v>
      </c>
      <c r="G99" t="s">
        <v>440</v>
      </c>
      <c r="H99" t="s">
        <v>501</v>
      </c>
      <c r="I99" t="s">
        <v>502</v>
      </c>
      <c r="L99" t="s">
        <v>328</v>
      </c>
      <c r="M99" t="s">
        <v>328</v>
      </c>
      <c r="N99" t="s">
        <v>328</v>
      </c>
      <c r="O99" t="s">
        <v>328</v>
      </c>
      <c r="P99" t="s">
        <v>328</v>
      </c>
      <c r="Q99" t="s">
        <v>328</v>
      </c>
      <c r="R99" t="s">
        <v>328</v>
      </c>
      <c r="S99" t="s">
        <v>328</v>
      </c>
      <c r="T99" t="s">
        <v>328</v>
      </c>
      <c r="U99" t="s">
        <v>328</v>
      </c>
      <c r="V99" t="s">
        <v>328</v>
      </c>
      <c r="W99" t="s">
        <v>328</v>
      </c>
      <c r="X99" t="s">
        <v>328</v>
      </c>
      <c r="Y99" t="s">
        <v>328</v>
      </c>
      <c r="Z99" t="s">
        <v>328</v>
      </c>
      <c r="AA99" t="s">
        <v>328</v>
      </c>
      <c r="AB99" t="s">
        <v>328</v>
      </c>
      <c r="AC99" t="s">
        <v>328</v>
      </c>
      <c r="AD99" t="s">
        <v>316</v>
      </c>
      <c r="AE99" t="s">
        <v>316</v>
      </c>
      <c r="AF99" t="s">
        <v>328</v>
      </c>
      <c r="AG99" t="s">
        <v>328</v>
      </c>
      <c r="AH99" t="s">
        <v>328</v>
      </c>
      <c r="AI99" t="s">
        <v>328</v>
      </c>
      <c r="AJ99" t="s">
        <v>328</v>
      </c>
      <c r="AK99" t="s">
        <v>328</v>
      </c>
      <c r="AL99" t="s">
        <v>328</v>
      </c>
      <c r="AM99" t="s">
        <v>328</v>
      </c>
      <c r="AN99" t="s">
        <v>328</v>
      </c>
      <c r="AO99" t="s">
        <v>328</v>
      </c>
      <c r="AP99" t="s">
        <v>328</v>
      </c>
      <c r="AQ99" t="s">
        <v>328</v>
      </c>
      <c r="AR99" t="s">
        <v>328</v>
      </c>
      <c r="AS99" t="s">
        <v>328</v>
      </c>
      <c r="AT99" t="s">
        <v>328</v>
      </c>
      <c r="AU99" t="s">
        <v>328</v>
      </c>
      <c r="AV99" t="s">
        <v>328</v>
      </c>
      <c r="AW99" t="s">
        <v>328</v>
      </c>
      <c r="AX99" t="s">
        <v>328</v>
      </c>
      <c r="AY99" t="s">
        <v>328</v>
      </c>
      <c r="AZ99" t="s">
        <v>328</v>
      </c>
      <c r="BA99" t="s">
        <v>328</v>
      </c>
      <c r="BB99" t="s">
        <v>328</v>
      </c>
      <c r="BC99" t="s">
        <v>328</v>
      </c>
      <c r="BD99" t="s">
        <v>328</v>
      </c>
      <c r="BE99" t="s">
        <v>328</v>
      </c>
      <c r="BF99" t="s">
        <v>328</v>
      </c>
      <c r="BG99" t="s">
        <v>328</v>
      </c>
      <c r="BH99" t="s">
        <v>328</v>
      </c>
      <c r="BI99" t="s">
        <v>328</v>
      </c>
      <c r="BJ99" t="s">
        <v>328</v>
      </c>
      <c r="BK99" t="s">
        <v>328</v>
      </c>
      <c r="BL99" t="s">
        <v>328</v>
      </c>
      <c r="BM99" t="s">
        <v>328</v>
      </c>
      <c r="BN99" t="s">
        <v>328</v>
      </c>
      <c r="BO99" t="s">
        <v>328</v>
      </c>
      <c r="BP99" t="s">
        <v>328</v>
      </c>
      <c r="BQ99" t="s">
        <v>328</v>
      </c>
      <c r="BR99" t="s">
        <v>328</v>
      </c>
      <c r="BS99" t="s">
        <v>328</v>
      </c>
      <c r="BT99" t="s">
        <v>328</v>
      </c>
      <c r="BU99" t="s">
        <v>328</v>
      </c>
      <c r="BV99" t="s">
        <v>328</v>
      </c>
      <c r="BW99" t="s">
        <v>328</v>
      </c>
      <c r="BX99" t="s">
        <v>328</v>
      </c>
      <c r="BY99" t="s">
        <v>328</v>
      </c>
      <c r="BZ99" t="s">
        <v>328</v>
      </c>
      <c r="CA99" t="s">
        <v>328</v>
      </c>
      <c r="CB99" t="s">
        <v>328</v>
      </c>
      <c r="CC99" t="s">
        <v>328</v>
      </c>
      <c r="CD99" t="s">
        <v>328</v>
      </c>
      <c r="CE99" t="s">
        <v>328</v>
      </c>
      <c r="CF99" t="s">
        <v>328</v>
      </c>
      <c r="CG99" t="s">
        <v>328</v>
      </c>
      <c r="CH99" t="s">
        <v>328</v>
      </c>
      <c r="CI99" t="s">
        <v>328</v>
      </c>
      <c r="CJ99" t="s">
        <v>328</v>
      </c>
      <c r="CK99" t="s">
        <v>328</v>
      </c>
      <c r="CL99" t="s">
        <v>328</v>
      </c>
      <c r="CM99" t="s">
        <v>328</v>
      </c>
      <c r="CN99" t="s">
        <v>328</v>
      </c>
      <c r="CO99" t="s">
        <v>328</v>
      </c>
      <c r="CP99" t="s">
        <v>328</v>
      </c>
      <c r="CQ99" t="s">
        <v>328</v>
      </c>
      <c r="CR99" t="s">
        <v>328</v>
      </c>
      <c r="CS99" t="s">
        <v>328</v>
      </c>
      <c r="CT99" t="s">
        <v>328</v>
      </c>
      <c r="CU99" t="s">
        <v>328</v>
      </c>
      <c r="CV99" t="s">
        <v>328</v>
      </c>
      <c r="CW99" t="s">
        <v>328</v>
      </c>
      <c r="CX99" t="s">
        <v>328</v>
      </c>
      <c r="CY99" t="s">
        <v>328</v>
      </c>
      <c r="CZ99" t="s">
        <v>328</v>
      </c>
      <c r="DA99" t="s">
        <v>328</v>
      </c>
      <c r="DB99" t="s">
        <v>328</v>
      </c>
      <c r="DC99" t="s">
        <v>328</v>
      </c>
      <c r="DD99" t="s">
        <v>328</v>
      </c>
      <c r="DE99" t="s">
        <v>328</v>
      </c>
      <c r="DF99" t="s">
        <v>328</v>
      </c>
      <c r="DG99" t="s">
        <v>328</v>
      </c>
      <c r="DH99" t="s">
        <v>328</v>
      </c>
      <c r="DI99" t="s">
        <v>328</v>
      </c>
      <c r="DJ99" t="s">
        <v>328</v>
      </c>
      <c r="DK99" t="s">
        <v>328</v>
      </c>
      <c r="DL99" t="s">
        <v>328</v>
      </c>
      <c r="DM99" t="s">
        <v>328</v>
      </c>
      <c r="DN99" t="s">
        <v>328</v>
      </c>
      <c r="DO99" t="s">
        <v>328</v>
      </c>
      <c r="DP99" t="s">
        <v>328</v>
      </c>
      <c r="DQ99" t="s">
        <v>328</v>
      </c>
      <c r="DR99" t="s">
        <v>328</v>
      </c>
      <c r="DS99" t="s">
        <v>328</v>
      </c>
      <c r="DT99" t="s">
        <v>328</v>
      </c>
      <c r="DU99" t="s">
        <v>328</v>
      </c>
      <c r="DV99" t="s">
        <v>328</v>
      </c>
      <c r="DW99" t="s">
        <v>328</v>
      </c>
      <c r="DX99" t="s">
        <v>328</v>
      </c>
      <c r="DY99" t="s">
        <v>328</v>
      </c>
      <c r="DZ99" t="s">
        <v>328</v>
      </c>
      <c r="EA99" t="s">
        <v>328</v>
      </c>
      <c r="EB99" t="s">
        <v>328</v>
      </c>
      <c r="EC99" t="s">
        <v>328</v>
      </c>
      <c r="ED99" t="s">
        <v>328</v>
      </c>
      <c r="EE99" t="s">
        <v>328</v>
      </c>
      <c r="EF99" t="s">
        <v>328</v>
      </c>
      <c r="EG99" t="s">
        <v>328</v>
      </c>
      <c r="EH99" t="s">
        <v>328</v>
      </c>
      <c r="EI99" t="s">
        <v>328</v>
      </c>
      <c r="EJ99" t="s">
        <v>328</v>
      </c>
      <c r="EK99" t="s">
        <v>328</v>
      </c>
      <c r="EL99" t="s">
        <v>328</v>
      </c>
      <c r="EM99" t="s">
        <v>328</v>
      </c>
      <c r="EN99" t="s">
        <v>328</v>
      </c>
      <c r="EO99" t="s">
        <v>328</v>
      </c>
      <c r="EP99" t="s">
        <v>328</v>
      </c>
      <c r="EQ99" t="s">
        <v>328</v>
      </c>
      <c r="ER99" t="s">
        <v>328</v>
      </c>
      <c r="ES99" t="s">
        <v>328</v>
      </c>
      <c r="ET99" t="s">
        <v>328</v>
      </c>
      <c r="EU99" t="s">
        <v>328</v>
      </c>
      <c r="EV99" t="s">
        <v>328</v>
      </c>
      <c r="EW99" t="s">
        <v>328</v>
      </c>
      <c r="EX99" t="s">
        <v>328</v>
      </c>
      <c r="EY99" t="s">
        <v>328</v>
      </c>
      <c r="EZ99" t="s">
        <v>328</v>
      </c>
      <c r="FA99" t="s">
        <v>328</v>
      </c>
      <c r="FB99" t="s">
        <v>328</v>
      </c>
      <c r="FC99" t="s">
        <v>328</v>
      </c>
      <c r="FD99" t="s">
        <v>328</v>
      </c>
      <c r="FE99" t="s">
        <v>328</v>
      </c>
      <c r="FF99" t="s">
        <v>328</v>
      </c>
      <c r="FG99" t="s">
        <v>328</v>
      </c>
      <c r="FH99" t="s">
        <v>328</v>
      </c>
      <c r="FI99" t="s">
        <v>328</v>
      </c>
      <c r="FJ99" t="s">
        <v>328</v>
      </c>
      <c r="FK99" t="s">
        <v>328</v>
      </c>
      <c r="FL99" t="s">
        <v>328</v>
      </c>
      <c r="FM99" t="s">
        <v>328</v>
      </c>
      <c r="FN99" t="s">
        <v>328</v>
      </c>
      <c r="FO99" t="s">
        <v>328</v>
      </c>
      <c r="FP99" t="s">
        <v>328</v>
      </c>
      <c r="FQ99" t="s">
        <v>328</v>
      </c>
      <c r="FR99" t="s">
        <v>328</v>
      </c>
      <c r="FS99" t="s">
        <v>328</v>
      </c>
      <c r="FT99" t="s">
        <v>328</v>
      </c>
      <c r="FU99" t="s">
        <v>328</v>
      </c>
      <c r="FV99" t="s">
        <v>328</v>
      </c>
      <c r="FW99" t="s">
        <v>328</v>
      </c>
      <c r="FX99" t="s">
        <v>328</v>
      </c>
      <c r="FY99" t="s">
        <v>328</v>
      </c>
      <c r="FZ99" t="s">
        <v>328</v>
      </c>
      <c r="GA99" t="s">
        <v>328</v>
      </c>
      <c r="GB99" t="s">
        <v>328</v>
      </c>
      <c r="GC99" t="s">
        <v>328</v>
      </c>
      <c r="GD99" t="s">
        <v>328</v>
      </c>
      <c r="GE99" t="s">
        <v>328</v>
      </c>
      <c r="GF99" t="s">
        <v>328</v>
      </c>
      <c r="GG99" t="s">
        <v>328</v>
      </c>
      <c r="GH99" t="s">
        <v>328</v>
      </c>
      <c r="GI99" t="s">
        <v>328</v>
      </c>
      <c r="GJ99" t="s">
        <v>328</v>
      </c>
      <c r="GK99" t="s">
        <v>328</v>
      </c>
      <c r="GL99" t="s">
        <v>328</v>
      </c>
    </row>
    <row r="100" spans="1:194" hidden="1">
      <c r="A100" t="s">
        <v>393</v>
      </c>
      <c r="B100" t="s">
        <v>394</v>
      </c>
      <c r="C100" t="s">
        <v>402</v>
      </c>
      <c r="D100" t="s">
        <v>330</v>
      </c>
      <c r="E100" t="s">
        <v>497</v>
      </c>
      <c r="F100" t="s">
        <v>498</v>
      </c>
      <c r="G100" t="s">
        <v>440</v>
      </c>
      <c r="H100" t="s">
        <v>503</v>
      </c>
      <c r="I100" t="s">
        <v>504</v>
      </c>
      <c r="L100" t="s">
        <v>328</v>
      </c>
      <c r="M100" t="s">
        <v>328</v>
      </c>
      <c r="N100" t="s">
        <v>328</v>
      </c>
      <c r="O100" t="s">
        <v>328</v>
      </c>
      <c r="P100" t="s">
        <v>328</v>
      </c>
      <c r="Q100" t="s">
        <v>328</v>
      </c>
      <c r="R100" t="s">
        <v>328</v>
      </c>
      <c r="S100" t="s">
        <v>328</v>
      </c>
      <c r="T100" t="s">
        <v>328</v>
      </c>
      <c r="U100" t="s">
        <v>328</v>
      </c>
      <c r="V100" t="s">
        <v>328</v>
      </c>
      <c r="W100" t="s">
        <v>328</v>
      </c>
      <c r="X100" t="s">
        <v>328</v>
      </c>
      <c r="Y100" t="s">
        <v>328</v>
      </c>
      <c r="Z100" t="s">
        <v>328</v>
      </c>
      <c r="AA100" t="s">
        <v>328</v>
      </c>
      <c r="AB100" t="s">
        <v>328</v>
      </c>
      <c r="AC100" t="s">
        <v>328</v>
      </c>
      <c r="AD100" t="s">
        <v>316</v>
      </c>
      <c r="AE100" t="s">
        <v>316</v>
      </c>
      <c r="AF100" t="s">
        <v>328</v>
      </c>
      <c r="AG100" t="s">
        <v>328</v>
      </c>
      <c r="AH100" t="s">
        <v>328</v>
      </c>
      <c r="AI100" t="s">
        <v>328</v>
      </c>
      <c r="AJ100" t="s">
        <v>328</v>
      </c>
      <c r="AK100" t="s">
        <v>328</v>
      </c>
      <c r="AL100" t="s">
        <v>328</v>
      </c>
      <c r="AM100" t="s">
        <v>328</v>
      </c>
      <c r="AN100" t="s">
        <v>328</v>
      </c>
      <c r="AO100" t="s">
        <v>328</v>
      </c>
      <c r="AP100" t="s">
        <v>328</v>
      </c>
      <c r="AQ100" t="s">
        <v>328</v>
      </c>
      <c r="AR100" t="s">
        <v>328</v>
      </c>
      <c r="AS100" t="s">
        <v>328</v>
      </c>
      <c r="AT100" t="s">
        <v>328</v>
      </c>
      <c r="AU100" t="s">
        <v>328</v>
      </c>
      <c r="AV100" t="s">
        <v>328</v>
      </c>
      <c r="AW100" t="s">
        <v>328</v>
      </c>
      <c r="AX100" t="s">
        <v>328</v>
      </c>
      <c r="AY100" t="s">
        <v>328</v>
      </c>
      <c r="AZ100" t="s">
        <v>328</v>
      </c>
      <c r="BA100" t="s">
        <v>328</v>
      </c>
      <c r="BB100" t="s">
        <v>328</v>
      </c>
      <c r="BC100" t="s">
        <v>328</v>
      </c>
      <c r="BD100" t="s">
        <v>328</v>
      </c>
      <c r="BE100" t="s">
        <v>328</v>
      </c>
      <c r="BF100" t="s">
        <v>328</v>
      </c>
      <c r="BG100" t="s">
        <v>328</v>
      </c>
      <c r="BH100" t="s">
        <v>328</v>
      </c>
      <c r="BI100" t="s">
        <v>328</v>
      </c>
      <c r="BJ100" t="s">
        <v>328</v>
      </c>
      <c r="BK100" t="s">
        <v>328</v>
      </c>
      <c r="BL100" t="s">
        <v>328</v>
      </c>
      <c r="BM100" t="s">
        <v>328</v>
      </c>
      <c r="BN100" t="s">
        <v>328</v>
      </c>
      <c r="BO100" t="s">
        <v>328</v>
      </c>
      <c r="BP100" t="s">
        <v>328</v>
      </c>
      <c r="BQ100" t="s">
        <v>328</v>
      </c>
      <c r="BR100" t="s">
        <v>328</v>
      </c>
      <c r="BS100" t="s">
        <v>328</v>
      </c>
      <c r="BT100" t="s">
        <v>328</v>
      </c>
      <c r="BU100" t="s">
        <v>328</v>
      </c>
      <c r="BV100" t="s">
        <v>328</v>
      </c>
      <c r="BW100" t="s">
        <v>328</v>
      </c>
      <c r="BX100" t="s">
        <v>328</v>
      </c>
      <c r="BY100" t="s">
        <v>328</v>
      </c>
      <c r="BZ100" t="s">
        <v>328</v>
      </c>
      <c r="CA100" t="s">
        <v>328</v>
      </c>
      <c r="CB100" t="s">
        <v>328</v>
      </c>
      <c r="CC100" t="s">
        <v>328</v>
      </c>
      <c r="CD100" t="s">
        <v>328</v>
      </c>
      <c r="CE100" t="s">
        <v>328</v>
      </c>
      <c r="CF100" t="s">
        <v>328</v>
      </c>
      <c r="CG100" t="s">
        <v>328</v>
      </c>
      <c r="CH100" t="s">
        <v>328</v>
      </c>
      <c r="CI100" t="s">
        <v>328</v>
      </c>
      <c r="CJ100" t="s">
        <v>328</v>
      </c>
      <c r="CK100" t="s">
        <v>328</v>
      </c>
      <c r="CL100" t="s">
        <v>328</v>
      </c>
      <c r="CM100" t="s">
        <v>328</v>
      </c>
      <c r="CN100" t="s">
        <v>328</v>
      </c>
      <c r="CO100" t="s">
        <v>328</v>
      </c>
      <c r="CP100" t="s">
        <v>328</v>
      </c>
      <c r="CQ100" t="s">
        <v>328</v>
      </c>
      <c r="CR100" t="s">
        <v>328</v>
      </c>
      <c r="CS100" t="s">
        <v>328</v>
      </c>
      <c r="CT100" t="s">
        <v>328</v>
      </c>
      <c r="CU100" t="s">
        <v>328</v>
      </c>
      <c r="CV100" t="s">
        <v>328</v>
      </c>
      <c r="CW100" t="s">
        <v>328</v>
      </c>
      <c r="CX100" t="s">
        <v>328</v>
      </c>
      <c r="CY100" t="s">
        <v>328</v>
      </c>
      <c r="CZ100" t="s">
        <v>328</v>
      </c>
      <c r="DA100" t="s">
        <v>328</v>
      </c>
      <c r="DB100" t="s">
        <v>328</v>
      </c>
      <c r="DC100" t="s">
        <v>328</v>
      </c>
      <c r="DD100" t="s">
        <v>328</v>
      </c>
      <c r="DE100" t="s">
        <v>328</v>
      </c>
      <c r="DF100" t="s">
        <v>328</v>
      </c>
      <c r="DG100" t="s">
        <v>328</v>
      </c>
      <c r="DH100" t="s">
        <v>328</v>
      </c>
      <c r="DI100" t="s">
        <v>328</v>
      </c>
      <c r="DJ100" t="s">
        <v>328</v>
      </c>
      <c r="DK100" t="s">
        <v>328</v>
      </c>
      <c r="DL100" t="s">
        <v>328</v>
      </c>
      <c r="DM100" t="s">
        <v>328</v>
      </c>
      <c r="DN100" t="s">
        <v>328</v>
      </c>
      <c r="DO100" t="s">
        <v>328</v>
      </c>
      <c r="DP100" t="s">
        <v>328</v>
      </c>
      <c r="DQ100" t="s">
        <v>328</v>
      </c>
      <c r="DR100" t="s">
        <v>328</v>
      </c>
      <c r="DS100" t="s">
        <v>328</v>
      </c>
      <c r="DT100" t="s">
        <v>328</v>
      </c>
      <c r="DU100" t="s">
        <v>328</v>
      </c>
      <c r="DV100" t="s">
        <v>328</v>
      </c>
      <c r="DW100" t="s">
        <v>328</v>
      </c>
      <c r="DX100" t="s">
        <v>328</v>
      </c>
      <c r="DY100" t="s">
        <v>328</v>
      </c>
      <c r="DZ100" t="s">
        <v>328</v>
      </c>
      <c r="EA100" t="s">
        <v>328</v>
      </c>
      <c r="EB100" t="s">
        <v>328</v>
      </c>
      <c r="EC100" t="s">
        <v>328</v>
      </c>
      <c r="ED100" t="s">
        <v>328</v>
      </c>
      <c r="EE100" t="s">
        <v>328</v>
      </c>
      <c r="EF100" t="s">
        <v>328</v>
      </c>
      <c r="EG100" t="s">
        <v>328</v>
      </c>
      <c r="EH100" t="s">
        <v>328</v>
      </c>
      <c r="EI100" t="s">
        <v>328</v>
      </c>
      <c r="EJ100" t="s">
        <v>328</v>
      </c>
      <c r="EK100" t="s">
        <v>328</v>
      </c>
      <c r="EL100" t="s">
        <v>328</v>
      </c>
      <c r="EM100" t="s">
        <v>328</v>
      </c>
      <c r="EN100" t="s">
        <v>328</v>
      </c>
      <c r="EO100" t="s">
        <v>328</v>
      </c>
      <c r="EP100" t="s">
        <v>328</v>
      </c>
      <c r="EQ100" t="s">
        <v>328</v>
      </c>
      <c r="ER100" t="s">
        <v>328</v>
      </c>
      <c r="ES100" t="s">
        <v>328</v>
      </c>
      <c r="ET100" t="s">
        <v>328</v>
      </c>
      <c r="EU100" t="s">
        <v>328</v>
      </c>
      <c r="EV100" t="s">
        <v>328</v>
      </c>
      <c r="EW100" t="s">
        <v>328</v>
      </c>
      <c r="EX100" t="s">
        <v>328</v>
      </c>
      <c r="EY100" t="s">
        <v>328</v>
      </c>
      <c r="EZ100" t="s">
        <v>328</v>
      </c>
      <c r="FA100" t="s">
        <v>328</v>
      </c>
      <c r="FB100" t="s">
        <v>328</v>
      </c>
      <c r="FC100" t="s">
        <v>328</v>
      </c>
      <c r="FD100" t="s">
        <v>328</v>
      </c>
      <c r="FE100" t="s">
        <v>328</v>
      </c>
      <c r="FF100" t="s">
        <v>328</v>
      </c>
      <c r="FG100" t="s">
        <v>328</v>
      </c>
      <c r="FH100" t="s">
        <v>328</v>
      </c>
      <c r="FI100" t="s">
        <v>328</v>
      </c>
      <c r="FJ100" t="s">
        <v>328</v>
      </c>
      <c r="FK100" t="s">
        <v>328</v>
      </c>
      <c r="FL100" t="s">
        <v>328</v>
      </c>
      <c r="FM100" t="s">
        <v>328</v>
      </c>
      <c r="FN100" t="s">
        <v>328</v>
      </c>
      <c r="FO100" t="s">
        <v>328</v>
      </c>
      <c r="FP100" t="s">
        <v>328</v>
      </c>
      <c r="FQ100" t="s">
        <v>328</v>
      </c>
      <c r="FR100" t="s">
        <v>328</v>
      </c>
      <c r="FS100" t="s">
        <v>328</v>
      </c>
      <c r="FT100" t="s">
        <v>328</v>
      </c>
      <c r="FU100" t="s">
        <v>328</v>
      </c>
      <c r="FV100" t="s">
        <v>328</v>
      </c>
      <c r="FW100" t="s">
        <v>328</v>
      </c>
      <c r="FX100" t="s">
        <v>328</v>
      </c>
      <c r="FY100" t="s">
        <v>328</v>
      </c>
      <c r="FZ100" t="s">
        <v>328</v>
      </c>
      <c r="GA100" t="s">
        <v>328</v>
      </c>
      <c r="GB100" t="s">
        <v>328</v>
      </c>
      <c r="GC100" t="s">
        <v>328</v>
      </c>
      <c r="GD100" t="s">
        <v>328</v>
      </c>
      <c r="GE100" t="s">
        <v>328</v>
      </c>
      <c r="GF100" t="s">
        <v>328</v>
      </c>
      <c r="GG100" t="s">
        <v>328</v>
      </c>
      <c r="GH100" t="s">
        <v>328</v>
      </c>
      <c r="GI100" t="s">
        <v>328</v>
      </c>
      <c r="GJ100" t="s">
        <v>328</v>
      </c>
      <c r="GK100" t="s">
        <v>328</v>
      </c>
      <c r="GL100" t="s">
        <v>328</v>
      </c>
    </row>
    <row r="101" spans="1:194" hidden="1">
      <c r="A101" t="s">
        <v>393</v>
      </c>
      <c r="B101" t="s">
        <v>394</v>
      </c>
      <c r="C101" t="s">
        <v>402</v>
      </c>
      <c r="D101" t="s">
        <v>330</v>
      </c>
      <c r="E101" t="s">
        <v>497</v>
      </c>
      <c r="F101" t="s">
        <v>498</v>
      </c>
      <c r="G101" t="s">
        <v>440</v>
      </c>
      <c r="H101" t="s">
        <v>505</v>
      </c>
      <c r="I101" t="s">
        <v>506</v>
      </c>
      <c r="L101" t="s">
        <v>328</v>
      </c>
      <c r="M101" t="s">
        <v>328</v>
      </c>
      <c r="N101" t="s">
        <v>328</v>
      </c>
      <c r="O101" t="s">
        <v>328</v>
      </c>
      <c r="P101" t="s">
        <v>328</v>
      </c>
      <c r="Q101" t="s">
        <v>328</v>
      </c>
      <c r="R101" t="s">
        <v>328</v>
      </c>
      <c r="S101" t="s">
        <v>328</v>
      </c>
      <c r="T101" t="s">
        <v>328</v>
      </c>
      <c r="U101" t="s">
        <v>328</v>
      </c>
      <c r="V101" t="s">
        <v>328</v>
      </c>
      <c r="W101" t="s">
        <v>328</v>
      </c>
      <c r="X101" t="s">
        <v>328</v>
      </c>
      <c r="Y101" t="s">
        <v>328</v>
      </c>
      <c r="Z101" t="s">
        <v>328</v>
      </c>
      <c r="AA101" t="s">
        <v>328</v>
      </c>
      <c r="AB101" t="s">
        <v>328</v>
      </c>
      <c r="AC101" t="s">
        <v>328</v>
      </c>
      <c r="AD101" t="s">
        <v>316</v>
      </c>
      <c r="AE101" t="s">
        <v>316</v>
      </c>
      <c r="AF101" t="s">
        <v>328</v>
      </c>
      <c r="AG101" t="s">
        <v>328</v>
      </c>
      <c r="AH101" t="s">
        <v>328</v>
      </c>
      <c r="AI101" t="s">
        <v>328</v>
      </c>
      <c r="AJ101" t="s">
        <v>328</v>
      </c>
      <c r="AK101" t="s">
        <v>328</v>
      </c>
      <c r="AL101" t="s">
        <v>328</v>
      </c>
      <c r="AM101" t="s">
        <v>328</v>
      </c>
      <c r="AN101" t="s">
        <v>328</v>
      </c>
      <c r="AO101" t="s">
        <v>328</v>
      </c>
      <c r="AP101" t="s">
        <v>328</v>
      </c>
      <c r="AQ101" t="s">
        <v>328</v>
      </c>
      <c r="AR101" t="s">
        <v>328</v>
      </c>
      <c r="AS101" t="s">
        <v>328</v>
      </c>
      <c r="AT101" t="s">
        <v>328</v>
      </c>
      <c r="AU101" t="s">
        <v>328</v>
      </c>
      <c r="AV101" t="s">
        <v>328</v>
      </c>
      <c r="AW101" t="s">
        <v>328</v>
      </c>
      <c r="AX101" t="s">
        <v>328</v>
      </c>
      <c r="AY101" t="s">
        <v>328</v>
      </c>
      <c r="AZ101" t="s">
        <v>328</v>
      </c>
      <c r="BA101" t="s">
        <v>328</v>
      </c>
      <c r="BB101" t="s">
        <v>328</v>
      </c>
      <c r="BC101" t="s">
        <v>328</v>
      </c>
      <c r="BD101" t="s">
        <v>328</v>
      </c>
      <c r="BE101" t="s">
        <v>328</v>
      </c>
      <c r="BF101" t="s">
        <v>328</v>
      </c>
      <c r="BG101" t="s">
        <v>328</v>
      </c>
      <c r="BH101" t="s">
        <v>328</v>
      </c>
      <c r="BI101" t="s">
        <v>328</v>
      </c>
      <c r="BJ101" t="s">
        <v>328</v>
      </c>
      <c r="BK101" t="s">
        <v>328</v>
      </c>
      <c r="BL101" t="s">
        <v>328</v>
      </c>
      <c r="BM101" t="s">
        <v>328</v>
      </c>
      <c r="BN101" t="s">
        <v>328</v>
      </c>
      <c r="BO101" t="s">
        <v>328</v>
      </c>
      <c r="BP101" t="s">
        <v>328</v>
      </c>
      <c r="BQ101" t="s">
        <v>328</v>
      </c>
      <c r="BR101" t="s">
        <v>328</v>
      </c>
      <c r="BS101" t="s">
        <v>328</v>
      </c>
      <c r="BT101" t="s">
        <v>328</v>
      </c>
      <c r="BU101" t="s">
        <v>328</v>
      </c>
      <c r="BV101" t="s">
        <v>328</v>
      </c>
      <c r="BW101" t="s">
        <v>328</v>
      </c>
      <c r="BX101" t="s">
        <v>328</v>
      </c>
      <c r="BY101" t="s">
        <v>328</v>
      </c>
      <c r="BZ101" t="s">
        <v>328</v>
      </c>
      <c r="CA101" t="s">
        <v>328</v>
      </c>
      <c r="CB101" t="s">
        <v>328</v>
      </c>
      <c r="CC101" t="s">
        <v>328</v>
      </c>
      <c r="CD101" t="s">
        <v>328</v>
      </c>
      <c r="CE101" t="s">
        <v>328</v>
      </c>
      <c r="CF101" t="s">
        <v>328</v>
      </c>
      <c r="CG101" t="s">
        <v>328</v>
      </c>
      <c r="CH101" t="s">
        <v>328</v>
      </c>
      <c r="CI101" t="s">
        <v>328</v>
      </c>
      <c r="CJ101" t="s">
        <v>328</v>
      </c>
      <c r="CK101" t="s">
        <v>328</v>
      </c>
      <c r="CL101" t="s">
        <v>328</v>
      </c>
      <c r="CM101" t="s">
        <v>328</v>
      </c>
      <c r="CN101" t="s">
        <v>328</v>
      </c>
      <c r="CO101" t="s">
        <v>328</v>
      </c>
      <c r="CP101" t="s">
        <v>328</v>
      </c>
      <c r="CQ101" t="s">
        <v>328</v>
      </c>
      <c r="CR101" t="s">
        <v>328</v>
      </c>
      <c r="CS101" t="s">
        <v>328</v>
      </c>
      <c r="CT101" t="s">
        <v>328</v>
      </c>
      <c r="CU101" t="s">
        <v>328</v>
      </c>
      <c r="CV101" t="s">
        <v>328</v>
      </c>
      <c r="CW101" t="s">
        <v>328</v>
      </c>
      <c r="CX101" t="s">
        <v>328</v>
      </c>
      <c r="CY101" t="s">
        <v>328</v>
      </c>
      <c r="CZ101" t="s">
        <v>328</v>
      </c>
      <c r="DA101" t="s">
        <v>328</v>
      </c>
      <c r="DB101" t="s">
        <v>328</v>
      </c>
      <c r="DC101" t="s">
        <v>328</v>
      </c>
      <c r="DD101" t="s">
        <v>328</v>
      </c>
      <c r="DE101" t="s">
        <v>328</v>
      </c>
      <c r="DF101" t="s">
        <v>328</v>
      </c>
      <c r="DG101" t="s">
        <v>328</v>
      </c>
      <c r="DH101" t="s">
        <v>328</v>
      </c>
      <c r="DI101" t="s">
        <v>328</v>
      </c>
      <c r="DJ101" t="s">
        <v>328</v>
      </c>
      <c r="DK101" t="s">
        <v>328</v>
      </c>
      <c r="DL101" t="s">
        <v>328</v>
      </c>
      <c r="DM101" t="s">
        <v>328</v>
      </c>
      <c r="DN101" t="s">
        <v>328</v>
      </c>
      <c r="DO101" t="s">
        <v>328</v>
      </c>
      <c r="DP101" t="s">
        <v>328</v>
      </c>
      <c r="DQ101" t="s">
        <v>328</v>
      </c>
      <c r="DR101" t="s">
        <v>328</v>
      </c>
      <c r="DS101" t="s">
        <v>328</v>
      </c>
      <c r="DT101" t="s">
        <v>328</v>
      </c>
      <c r="DU101" t="s">
        <v>328</v>
      </c>
      <c r="DV101" t="s">
        <v>328</v>
      </c>
      <c r="DW101" t="s">
        <v>328</v>
      </c>
      <c r="DX101" t="s">
        <v>328</v>
      </c>
      <c r="DY101" t="s">
        <v>328</v>
      </c>
      <c r="DZ101" t="s">
        <v>328</v>
      </c>
      <c r="EA101" t="s">
        <v>328</v>
      </c>
      <c r="EB101" t="s">
        <v>328</v>
      </c>
      <c r="EC101" t="s">
        <v>328</v>
      </c>
      <c r="ED101" t="s">
        <v>328</v>
      </c>
      <c r="EE101" t="s">
        <v>328</v>
      </c>
      <c r="EF101" t="s">
        <v>328</v>
      </c>
      <c r="EG101" t="s">
        <v>328</v>
      </c>
      <c r="EH101" t="s">
        <v>328</v>
      </c>
      <c r="EI101" t="s">
        <v>328</v>
      </c>
      <c r="EJ101" t="s">
        <v>328</v>
      </c>
      <c r="EK101" t="s">
        <v>328</v>
      </c>
      <c r="EL101" t="s">
        <v>328</v>
      </c>
      <c r="EM101" t="s">
        <v>328</v>
      </c>
      <c r="EN101" t="s">
        <v>328</v>
      </c>
      <c r="EO101" t="s">
        <v>328</v>
      </c>
      <c r="EP101" t="s">
        <v>328</v>
      </c>
      <c r="EQ101" t="s">
        <v>328</v>
      </c>
      <c r="ER101" t="s">
        <v>328</v>
      </c>
      <c r="ES101" t="s">
        <v>328</v>
      </c>
      <c r="ET101" t="s">
        <v>328</v>
      </c>
      <c r="EU101" t="s">
        <v>328</v>
      </c>
      <c r="EV101" t="s">
        <v>328</v>
      </c>
      <c r="EW101" t="s">
        <v>328</v>
      </c>
      <c r="EX101" t="s">
        <v>328</v>
      </c>
      <c r="EY101" t="s">
        <v>328</v>
      </c>
      <c r="EZ101" t="s">
        <v>328</v>
      </c>
      <c r="FA101" t="s">
        <v>328</v>
      </c>
      <c r="FB101" t="s">
        <v>328</v>
      </c>
      <c r="FC101" t="s">
        <v>328</v>
      </c>
      <c r="FD101" t="s">
        <v>328</v>
      </c>
      <c r="FE101" t="s">
        <v>328</v>
      </c>
      <c r="FF101" t="s">
        <v>328</v>
      </c>
      <c r="FG101" t="s">
        <v>328</v>
      </c>
      <c r="FH101" t="s">
        <v>328</v>
      </c>
      <c r="FI101" t="s">
        <v>328</v>
      </c>
      <c r="FJ101" t="s">
        <v>328</v>
      </c>
      <c r="FK101" t="s">
        <v>328</v>
      </c>
      <c r="FL101" t="s">
        <v>328</v>
      </c>
      <c r="FM101" t="s">
        <v>328</v>
      </c>
      <c r="FN101" t="s">
        <v>328</v>
      </c>
      <c r="FO101" t="s">
        <v>328</v>
      </c>
      <c r="FP101" t="s">
        <v>328</v>
      </c>
      <c r="FQ101" t="s">
        <v>328</v>
      </c>
      <c r="FR101" t="s">
        <v>328</v>
      </c>
      <c r="FS101" t="s">
        <v>328</v>
      </c>
      <c r="FT101" t="s">
        <v>328</v>
      </c>
      <c r="FU101" t="s">
        <v>328</v>
      </c>
      <c r="FV101" t="s">
        <v>328</v>
      </c>
      <c r="FW101" t="s">
        <v>328</v>
      </c>
      <c r="FX101" t="s">
        <v>328</v>
      </c>
      <c r="FY101" t="s">
        <v>328</v>
      </c>
      <c r="FZ101" t="s">
        <v>328</v>
      </c>
      <c r="GA101" t="s">
        <v>328</v>
      </c>
      <c r="GB101" t="s">
        <v>328</v>
      </c>
      <c r="GC101" t="s">
        <v>328</v>
      </c>
      <c r="GD101" t="s">
        <v>328</v>
      </c>
      <c r="GE101" t="s">
        <v>328</v>
      </c>
      <c r="GF101" t="s">
        <v>328</v>
      </c>
      <c r="GG101" t="s">
        <v>328</v>
      </c>
      <c r="GH101" t="s">
        <v>328</v>
      </c>
      <c r="GI101" t="s">
        <v>328</v>
      </c>
      <c r="GJ101" t="s">
        <v>328</v>
      </c>
      <c r="GK101" t="s">
        <v>328</v>
      </c>
      <c r="GL101" t="s">
        <v>328</v>
      </c>
    </row>
    <row r="102" spans="1:194" hidden="1">
      <c r="A102" t="s">
        <v>393</v>
      </c>
      <c r="B102" t="s">
        <v>394</v>
      </c>
      <c r="C102" t="s">
        <v>402</v>
      </c>
      <c r="D102" t="s">
        <v>330</v>
      </c>
      <c r="E102" t="s">
        <v>507</v>
      </c>
      <c r="F102" t="s">
        <v>508</v>
      </c>
      <c r="G102" t="s">
        <v>440</v>
      </c>
      <c r="H102" t="s">
        <v>509</v>
      </c>
      <c r="I102" t="s">
        <v>510</v>
      </c>
      <c r="L102" t="s">
        <v>328</v>
      </c>
      <c r="M102" t="s">
        <v>328</v>
      </c>
      <c r="N102" t="s">
        <v>328</v>
      </c>
      <c r="O102" t="s">
        <v>328</v>
      </c>
      <c r="P102" t="s">
        <v>328</v>
      </c>
      <c r="Q102" t="s">
        <v>328</v>
      </c>
      <c r="R102" t="s">
        <v>328</v>
      </c>
      <c r="S102" t="s">
        <v>328</v>
      </c>
      <c r="T102" t="s">
        <v>328</v>
      </c>
      <c r="U102" t="s">
        <v>328</v>
      </c>
      <c r="V102" t="s">
        <v>328</v>
      </c>
      <c r="W102" t="s">
        <v>328</v>
      </c>
      <c r="X102" t="s">
        <v>328</v>
      </c>
      <c r="Y102" t="s">
        <v>328</v>
      </c>
      <c r="Z102" t="s">
        <v>328</v>
      </c>
      <c r="AA102" t="s">
        <v>328</v>
      </c>
      <c r="AB102" t="s">
        <v>328</v>
      </c>
      <c r="AC102" t="s">
        <v>328</v>
      </c>
      <c r="AD102" t="s">
        <v>316</v>
      </c>
      <c r="AE102" t="s">
        <v>316</v>
      </c>
      <c r="AF102" t="s">
        <v>328</v>
      </c>
      <c r="AG102" t="s">
        <v>328</v>
      </c>
      <c r="AH102" t="s">
        <v>328</v>
      </c>
      <c r="AI102" t="s">
        <v>328</v>
      </c>
      <c r="AJ102" t="s">
        <v>328</v>
      </c>
      <c r="AK102" t="s">
        <v>328</v>
      </c>
      <c r="AL102" t="s">
        <v>328</v>
      </c>
      <c r="AM102" t="s">
        <v>328</v>
      </c>
      <c r="AN102" t="s">
        <v>328</v>
      </c>
      <c r="AO102" t="s">
        <v>328</v>
      </c>
      <c r="AP102" t="s">
        <v>328</v>
      </c>
      <c r="AQ102" t="s">
        <v>328</v>
      </c>
      <c r="AR102" t="s">
        <v>328</v>
      </c>
      <c r="AS102" t="s">
        <v>328</v>
      </c>
      <c r="AT102" t="s">
        <v>328</v>
      </c>
      <c r="AU102" t="s">
        <v>328</v>
      </c>
      <c r="AV102" t="s">
        <v>328</v>
      </c>
      <c r="AW102" t="s">
        <v>328</v>
      </c>
      <c r="AX102" t="s">
        <v>328</v>
      </c>
      <c r="AY102" t="s">
        <v>328</v>
      </c>
      <c r="AZ102" t="s">
        <v>328</v>
      </c>
      <c r="BA102" t="s">
        <v>328</v>
      </c>
      <c r="BB102" t="s">
        <v>328</v>
      </c>
      <c r="BC102" t="s">
        <v>328</v>
      </c>
      <c r="BD102" t="s">
        <v>328</v>
      </c>
      <c r="BE102" t="s">
        <v>328</v>
      </c>
      <c r="BF102" t="s">
        <v>328</v>
      </c>
      <c r="BG102" t="s">
        <v>328</v>
      </c>
      <c r="BH102" t="s">
        <v>328</v>
      </c>
      <c r="BI102" t="s">
        <v>328</v>
      </c>
      <c r="BJ102" t="s">
        <v>328</v>
      </c>
      <c r="BK102" t="s">
        <v>328</v>
      </c>
      <c r="BL102" t="s">
        <v>328</v>
      </c>
      <c r="BM102" t="s">
        <v>328</v>
      </c>
      <c r="BN102" t="s">
        <v>328</v>
      </c>
      <c r="BO102" t="s">
        <v>328</v>
      </c>
      <c r="BP102" t="s">
        <v>328</v>
      </c>
      <c r="BQ102" t="s">
        <v>328</v>
      </c>
      <c r="BR102" t="s">
        <v>328</v>
      </c>
      <c r="BS102" t="s">
        <v>328</v>
      </c>
      <c r="BT102" t="s">
        <v>328</v>
      </c>
      <c r="BU102" t="s">
        <v>328</v>
      </c>
      <c r="BV102" t="s">
        <v>328</v>
      </c>
      <c r="BW102" t="s">
        <v>328</v>
      </c>
      <c r="BX102" t="s">
        <v>328</v>
      </c>
      <c r="BY102" t="s">
        <v>328</v>
      </c>
      <c r="BZ102" t="s">
        <v>328</v>
      </c>
      <c r="CA102" t="s">
        <v>328</v>
      </c>
      <c r="CB102" t="s">
        <v>328</v>
      </c>
      <c r="CC102" t="s">
        <v>328</v>
      </c>
      <c r="CD102" t="s">
        <v>328</v>
      </c>
      <c r="CE102" t="s">
        <v>328</v>
      </c>
      <c r="CF102" t="s">
        <v>328</v>
      </c>
      <c r="CG102" t="s">
        <v>328</v>
      </c>
      <c r="CH102" t="s">
        <v>328</v>
      </c>
      <c r="CI102" t="s">
        <v>328</v>
      </c>
      <c r="CJ102" t="s">
        <v>328</v>
      </c>
      <c r="CK102" t="s">
        <v>328</v>
      </c>
      <c r="CL102" t="s">
        <v>328</v>
      </c>
      <c r="CM102" t="s">
        <v>328</v>
      </c>
      <c r="CN102" t="s">
        <v>328</v>
      </c>
      <c r="CO102" t="s">
        <v>328</v>
      </c>
      <c r="CP102" t="s">
        <v>328</v>
      </c>
      <c r="CQ102" t="s">
        <v>328</v>
      </c>
      <c r="CR102" t="s">
        <v>328</v>
      </c>
      <c r="CS102" t="s">
        <v>328</v>
      </c>
      <c r="CT102" t="s">
        <v>328</v>
      </c>
      <c r="CU102" t="s">
        <v>328</v>
      </c>
      <c r="CV102" t="s">
        <v>328</v>
      </c>
      <c r="CW102" t="s">
        <v>328</v>
      </c>
      <c r="CX102" t="s">
        <v>328</v>
      </c>
      <c r="CY102" t="s">
        <v>328</v>
      </c>
      <c r="CZ102" t="s">
        <v>328</v>
      </c>
      <c r="DA102" t="s">
        <v>328</v>
      </c>
      <c r="DB102" t="s">
        <v>328</v>
      </c>
      <c r="DC102" t="s">
        <v>328</v>
      </c>
      <c r="DD102" t="s">
        <v>328</v>
      </c>
      <c r="DE102" t="s">
        <v>328</v>
      </c>
      <c r="DF102" t="s">
        <v>328</v>
      </c>
      <c r="DG102" t="s">
        <v>328</v>
      </c>
      <c r="DH102" t="s">
        <v>328</v>
      </c>
      <c r="DI102" t="s">
        <v>328</v>
      </c>
      <c r="DJ102" t="s">
        <v>328</v>
      </c>
      <c r="DK102" t="s">
        <v>328</v>
      </c>
      <c r="DL102" t="s">
        <v>328</v>
      </c>
      <c r="DM102" t="s">
        <v>328</v>
      </c>
      <c r="DN102" t="s">
        <v>328</v>
      </c>
      <c r="DO102" t="s">
        <v>328</v>
      </c>
      <c r="DP102" t="s">
        <v>328</v>
      </c>
      <c r="DQ102" t="s">
        <v>328</v>
      </c>
      <c r="DR102" t="s">
        <v>328</v>
      </c>
      <c r="DS102" t="s">
        <v>328</v>
      </c>
      <c r="DT102" t="s">
        <v>328</v>
      </c>
      <c r="DU102" t="s">
        <v>328</v>
      </c>
      <c r="DV102" t="s">
        <v>328</v>
      </c>
      <c r="DW102" t="s">
        <v>328</v>
      </c>
      <c r="DX102" t="s">
        <v>328</v>
      </c>
      <c r="DY102" t="s">
        <v>328</v>
      </c>
      <c r="DZ102" t="s">
        <v>328</v>
      </c>
      <c r="EA102" t="s">
        <v>328</v>
      </c>
      <c r="EB102" t="s">
        <v>328</v>
      </c>
      <c r="EC102" t="s">
        <v>328</v>
      </c>
      <c r="ED102" t="s">
        <v>328</v>
      </c>
      <c r="EE102" t="s">
        <v>328</v>
      </c>
      <c r="EF102" t="s">
        <v>328</v>
      </c>
      <c r="EG102" t="s">
        <v>328</v>
      </c>
      <c r="EH102" t="s">
        <v>328</v>
      </c>
      <c r="EI102" t="s">
        <v>328</v>
      </c>
      <c r="EJ102" t="s">
        <v>328</v>
      </c>
      <c r="EK102" t="s">
        <v>328</v>
      </c>
      <c r="EL102" t="s">
        <v>328</v>
      </c>
      <c r="EM102" t="s">
        <v>328</v>
      </c>
      <c r="EN102" t="s">
        <v>328</v>
      </c>
      <c r="EO102" t="s">
        <v>328</v>
      </c>
      <c r="EP102" t="s">
        <v>328</v>
      </c>
      <c r="EQ102" t="s">
        <v>328</v>
      </c>
      <c r="ER102" t="s">
        <v>328</v>
      </c>
      <c r="ES102" t="s">
        <v>328</v>
      </c>
      <c r="ET102" t="s">
        <v>328</v>
      </c>
      <c r="EU102" t="s">
        <v>328</v>
      </c>
      <c r="EV102" t="s">
        <v>328</v>
      </c>
      <c r="EW102" t="s">
        <v>328</v>
      </c>
      <c r="EX102" t="s">
        <v>328</v>
      </c>
      <c r="EY102" t="s">
        <v>328</v>
      </c>
      <c r="EZ102" t="s">
        <v>328</v>
      </c>
      <c r="FA102" t="s">
        <v>328</v>
      </c>
      <c r="FB102" t="s">
        <v>328</v>
      </c>
      <c r="FC102" t="s">
        <v>328</v>
      </c>
      <c r="FD102" t="s">
        <v>328</v>
      </c>
      <c r="FE102" t="s">
        <v>328</v>
      </c>
      <c r="FF102" t="s">
        <v>328</v>
      </c>
      <c r="FG102" t="s">
        <v>328</v>
      </c>
      <c r="FH102" t="s">
        <v>328</v>
      </c>
      <c r="FI102" t="s">
        <v>328</v>
      </c>
      <c r="FJ102" t="s">
        <v>328</v>
      </c>
      <c r="FK102" t="s">
        <v>328</v>
      </c>
      <c r="FL102" t="s">
        <v>328</v>
      </c>
      <c r="FM102" t="s">
        <v>328</v>
      </c>
      <c r="FN102" t="s">
        <v>328</v>
      </c>
      <c r="FO102" t="s">
        <v>328</v>
      </c>
      <c r="FP102" t="s">
        <v>328</v>
      </c>
      <c r="FQ102" t="s">
        <v>328</v>
      </c>
      <c r="FR102" t="s">
        <v>328</v>
      </c>
      <c r="FS102" t="s">
        <v>328</v>
      </c>
      <c r="FT102" t="s">
        <v>328</v>
      </c>
      <c r="FU102" t="s">
        <v>328</v>
      </c>
      <c r="FV102" t="s">
        <v>328</v>
      </c>
      <c r="FW102" t="s">
        <v>328</v>
      </c>
      <c r="FX102" t="s">
        <v>328</v>
      </c>
      <c r="FY102" t="s">
        <v>328</v>
      </c>
      <c r="FZ102" t="s">
        <v>328</v>
      </c>
      <c r="GA102" t="s">
        <v>328</v>
      </c>
      <c r="GB102" t="s">
        <v>328</v>
      </c>
      <c r="GC102" t="s">
        <v>328</v>
      </c>
      <c r="GD102" t="s">
        <v>328</v>
      </c>
      <c r="GE102" t="s">
        <v>328</v>
      </c>
      <c r="GF102" t="s">
        <v>328</v>
      </c>
      <c r="GG102" t="s">
        <v>328</v>
      </c>
      <c r="GH102" t="s">
        <v>328</v>
      </c>
      <c r="GI102" t="s">
        <v>328</v>
      </c>
      <c r="GJ102" t="s">
        <v>328</v>
      </c>
      <c r="GK102" t="s">
        <v>328</v>
      </c>
      <c r="GL102" t="s">
        <v>328</v>
      </c>
    </row>
    <row r="103" spans="1:194" hidden="1">
      <c r="A103" t="s">
        <v>393</v>
      </c>
      <c r="B103" t="s">
        <v>394</v>
      </c>
      <c r="C103" t="s">
        <v>402</v>
      </c>
      <c r="D103" t="s">
        <v>330</v>
      </c>
      <c r="E103" t="s">
        <v>511</v>
      </c>
      <c r="F103" t="s">
        <v>512</v>
      </c>
      <c r="G103" t="s">
        <v>440</v>
      </c>
      <c r="H103" t="s">
        <v>513</v>
      </c>
      <c r="I103" t="s">
        <v>514</v>
      </c>
      <c r="L103" t="s">
        <v>328</v>
      </c>
      <c r="M103" t="s">
        <v>328</v>
      </c>
      <c r="N103" t="s">
        <v>328</v>
      </c>
      <c r="O103" t="s">
        <v>328</v>
      </c>
      <c r="P103" t="s">
        <v>328</v>
      </c>
      <c r="Q103" t="s">
        <v>328</v>
      </c>
      <c r="R103" t="s">
        <v>328</v>
      </c>
      <c r="S103" t="s">
        <v>328</v>
      </c>
      <c r="T103" t="s">
        <v>328</v>
      </c>
      <c r="U103" t="s">
        <v>328</v>
      </c>
      <c r="V103" t="s">
        <v>328</v>
      </c>
      <c r="W103" t="s">
        <v>328</v>
      </c>
      <c r="X103" t="s">
        <v>328</v>
      </c>
      <c r="Y103" t="s">
        <v>328</v>
      </c>
      <c r="Z103" t="s">
        <v>328</v>
      </c>
      <c r="AA103" t="s">
        <v>328</v>
      </c>
      <c r="AB103" t="s">
        <v>328</v>
      </c>
      <c r="AC103" t="s">
        <v>328</v>
      </c>
      <c r="AD103" t="s">
        <v>316</v>
      </c>
      <c r="AE103" t="s">
        <v>316</v>
      </c>
      <c r="AF103" t="s">
        <v>328</v>
      </c>
      <c r="AG103" t="s">
        <v>328</v>
      </c>
      <c r="AH103" t="s">
        <v>328</v>
      </c>
      <c r="AI103" t="s">
        <v>328</v>
      </c>
      <c r="AJ103" t="s">
        <v>328</v>
      </c>
      <c r="AK103" t="s">
        <v>328</v>
      </c>
      <c r="AL103" t="s">
        <v>328</v>
      </c>
      <c r="AM103" t="s">
        <v>328</v>
      </c>
      <c r="AN103" t="s">
        <v>328</v>
      </c>
      <c r="AO103" t="s">
        <v>328</v>
      </c>
      <c r="AP103" t="s">
        <v>328</v>
      </c>
      <c r="AQ103" t="s">
        <v>328</v>
      </c>
      <c r="AR103" t="s">
        <v>328</v>
      </c>
      <c r="AS103" t="s">
        <v>328</v>
      </c>
      <c r="AT103" t="s">
        <v>328</v>
      </c>
      <c r="AU103" t="s">
        <v>328</v>
      </c>
      <c r="AV103" t="s">
        <v>328</v>
      </c>
      <c r="AW103" t="s">
        <v>328</v>
      </c>
      <c r="AX103" t="s">
        <v>328</v>
      </c>
      <c r="AY103" t="s">
        <v>328</v>
      </c>
      <c r="AZ103" t="s">
        <v>328</v>
      </c>
      <c r="BA103" t="s">
        <v>328</v>
      </c>
      <c r="BB103" t="s">
        <v>328</v>
      </c>
      <c r="BC103" t="s">
        <v>328</v>
      </c>
      <c r="BD103" t="s">
        <v>328</v>
      </c>
      <c r="BE103" t="s">
        <v>328</v>
      </c>
      <c r="BF103" t="s">
        <v>328</v>
      </c>
      <c r="BG103" t="s">
        <v>328</v>
      </c>
      <c r="BH103" t="s">
        <v>328</v>
      </c>
      <c r="BI103" t="s">
        <v>328</v>
      </c>
      <c r="BJ103" t="s">
        <v>328</v>
      </c>
      <c r="BK103" t="s">
        <v>328</v>
      </c>
      <c r="BL103" t="s">
        <v>328</v>
      </c>
      <c r="BM103" t="s">
        <v>328</v>
      </c>
      <c r="BN103" t="s">
        <v>328</v>
      </c>
      <c r="BO103" t="s">
        <v>328</v>
      </c>
      <c r="BP103" t="s">
        <v>328</v>
      </c>
      <c r="BQ103" t="s">
        <v>328</v>
      </c>
      <c r="BR103" t="s">
        <v>328</v>
      </c>
      <c r="BS103" t="s">
        <v>328</v>
      </c>
      <c r="BT103" t="s">
        <v>328</v>
      </c>
      <c r="BU103" t="s">
        <v>328</v>
      </c>
      <c r="BV103" t="s">
        <v>328</v>
      </c>
      <c r="BW103" t="s">
        <v>328</v>
      </c>
      <c r="BX103" t="s">
        <v>328</v>
      </c>
      <c r="BY103" t="s">
        <v>328</v>
      </c>
      <c r="BZ103" t="s">
        <v>328</v>
      </c>
      <c r="CA103" t="s">
        <v>328</v>
      </c>
      <c r="CB103" t="s">
        <v>328</v>
      </c>
      <c r="CC103" t="s">
        <v>328</v>
      </c>
      <c r="CD103" t="s">
        <v>328</v>
      </c>
      <c r="CE103" t="s">
        <v>328</v>
      </c>
      <c r="CF103" t="s">
        <v>328</v>
      </c>
      <c r="CG103" t="s">
        <v>328</v>
      </c>
      <c r="CH103" t="s">
        <v>328</v>
      </c>
      <c r="CI103" t="s">
        <v>328</v>
      </c>
      <c r="CJ103" t="s">
        <v>328</v>
      </c>
      <c r="CK103" t="s">
        <v>328</v>
      </c>
      <c r="CL103" t="s">
        <v>328</v>
      </c>
      <c r="CM103" t="s">
        <v>328</v>
      </c>
      <c r="CN103" t="s">
        <v>328</v>
      </c>
      <c r="CO103" t="s">
        <v>328</v>
      </c>
      <c r="CP103" t="s">
        <v>328</v>
      </c>
      <c r="CQ103" t="s">
        <v>328</v>
      </c>
      <c r="CR103" t="s">
        <v>328</v>
      </c>
      <c r="CS103" t="s">
        <v>328</v>
      </c>
      <c r="CT103" t="s">
        <v>328</v>
      </c>
      <c r="CU103" t="s">
        <v>328</v>
      </c>
      <c r="CV103" t="s">
        <v>328</v>
      </c>
      <c r="CW103" t="s">
        <v>328</v>
      </c>
      <c r="CX103" t="s">
        <v>328</v>
      </c>
      <c r="CY103" t="s">
        <v>328</v>
      </c>
      <c r="CZ103" t="s">
        <v>328</v>
      </c>
      <c r="DA103" t="s">
        <v>328</v>
      </c>
      <c r="DB103" t="s">
        <v>328</v>
      </c>
      <c r="DC103" t="s">
        <v>328</v>
      </c>
      <c r="DD103" t="s">
        <v>328</v>
      </c>
      <c r="DE103" t="s">
        <v>328</v>
      </c>
      <c r="DF103" t="s">
        <v>328</v>
      </c>
      <c r="DG103" t="s">
        <v>328</v>
      </c>
      <c r="DH103" t="s">
        <v>328</v>
      </c>
      <c r="DI103" t="s">
        <v>328</v>
      </c>
      <c r="DJ103" t="s">
        <v>328</v>
      </c>
      <c r="DK103" t="s">
        <v>328</v>
      </c>
      <c r="DL103" t="s">
        <v>328</v>
      </c>
      <c r="DM103" t="s">
        <v>328</v>
      </c>
      <c r="DN103" t="s">
        <v>328</v>
      </c>
      <c r="DO103" t="s">
        <v>328</v>
      </c>
      <c r="DP103" t="s">
        <v>328</v>
      </c>
      <c r="DQ103" t="s">
        <v>328</v>
      </c>
      <c r="DR103" t="s">
        <v>328</v>
      </c>
      <c r="DS103" t="s">
        <v>328</v>
      </c>
      <c r="DT103" t="s">
        <v>328</v>
      </c>
      <c r="DU103" t="s">
        <v>328</v>
      </c>
      <c r="DV103" t="s">
        <v>328</v>
      </c>
      <c r="DW103" t="s">
        <v>328</v>
      </c>
      <c r="DX103" t="s">
        <v>328</v>
      </c>
      <c r="DY103" t="s">
        <v>328</v>
      </c>
      <c r="DZ103" t="s">
        <v>328</v>
      </c>
      <c r="EA103" t="s">
        <v>328</v>
      </c>
      <c r="EB103" t="s">
        <v>328</v>
      </c>
      <c r="EC103" t="s">
        <v>328</v>
      </c>
      <c r="ED103" t="s">
        <v>328</v>
      </c>
      <c r="EE103" t="s">
        <v>328</v>
      </c>
      <c r="EF103" t="s">
        <v>328</v>
      </c>
      <c r="EG103" t="s">
        <v>328</v>
      </c>
      <c r="EH103" t="s">
        <v>328</v>
      </c>
      <c r="EI103" t="s">
        <v>328</v>
      </c>
      <c r="EJ103" t="s">
        <v>328</v>
      </c>
      <c r="EK103" t="s">
        <v>328</v>
      </c>
      <c r="EL103" t="s">
        <v>328</v>
      </c>
      <c r="EM103" t="s">
        <v>328</v>
      </c>
      <c r="EN103" t="s">
        <v>328</v>
      </c>
      <c r="EO103" t="s">
        <v>328</v>
      </c>
      <c r="EP103" t="s">
        <v>328</v>
      </c>
      <c r="EQ103" t="s">
        <v>328</v>
      </c>
      <c r="ER103" t="s">
        <v>328</v>
      </c>
      <c r="ES103" t="s">
        <v>328</v>
      </c>
      <c r="ET103" t="s">
        <v>328</v>
      </c>
      <c r="EU103" t="s">
        <v>328</v>
      </c>
      <c r="EV103" t="s">
        <v>328</v>
      </c>
      <c r="EW103" t="s">
        <v>328</v>
      </c>
      <c r="EX103" t="s">
        <v>328</v>
      </c>
      <c r="EY103" t="s">
        <v>328</v>
      </c>
      <c r="EZ103" t="s">
        <v>328</v>
      </c>
      <c r="FA103" t="s">
        <v>328</v>
      </c>
      <c r="FB103" t="s">
        <v>328</v>
      </c>
      <c r="FC103" t="s">
        <v>328</v>
      </c>
      <c r="FD103" t="s">
        <v>328</v>
      </c>
      <c r="FE103" t="s">
        <v>328</v>
      </c>
      <c r="FF103" t="s">
        <v>328</v>
      </c>
      <c r="FG103" t="s">
        <v>328</v>
      </c>
      <c r="FH103" t="s">
        <v>328</v>
      </c>
      <c r="FI103" t="s">
        <v>328</v>
      </c>
      <c r="FJ103" t="s">
        <v>328</v>
      </c>
      <c r="FK103" t="s">
        <v>328</v>
      </c>
      <c r="FL103" t="s">
        <v>328</v>
      </c>
      <c r="FM103" t="s">
        <v>328</v>
      </c>
      <c r="FN103" t="s">
        <v>328</v>
      </c>
      <c r="FO103" t="s">
        <v>328</v>
      </c>
      <c r="FP103" t="s">
        <v>328</v>
      </c>
      <c r="FQ103" t="s">
        <v>328</v>
      </c>
      <c r="FR103" t="s">
        <v>328</v>
      </c>
      <c r="FS103" t="s">
        <v>328</v>
      </c>
      <c r="FT103" t="s">
        <v>328</v>
      </c>
      <c r="FU103" t="s">
        <v>328</v>
      </c>
      <c r="FV103" t="s">
        <v>328</v>
      </c>
      <c r="FW103" t="s">
        <v>328</v>
      </c>
      <c r="FX103" t="s">
        <v>328</v>
      </c>
      <c r="FY103" t="s">
        <v>328</v>
      </c>
      <c r="FZ103" t="s">
        <v>328</v>
      </c>
      <c r="GA103" t="s">
        <v>328</v>
      </c>
      <c r="GB103" t="s">
        <v>328</v>
      </c>
      <c r="GC103" t="s">
        <v>328</v>
      </c>
      <c r="GD103" t="s">
        <v>328</v>
      </c>
      <c r="GE103" t="s">
        <v>328</v>
      </c>
      <c r="GF103" t="s">
        <v>328</v>
      </c>
      <c r="GG103" t="s">
        <v>328</v>
      </c>
      <c r="GH103" t="s">
        <v>328</v>
      </c>
      <c r="GI103" t="s">
        <v>328</v>
      </c>
      <c r="GJ103" t="s">
        <v>328</v>
      </c>
      <c r="GK103" t="s">
        <v>328</v>
      </c>
      <c r="GL103" t="s">
        <v>328</v>
      </c>
    </row>
    <row r="104" spans="1:194" hidden="1">
      <c r="A104" t="s">
        <v>393</v>
      </c>
      <c r="B104" t="s">
        <v>394</v>
      </c>
      <c r="C104" t="s">
        <v>402</v>
      </c>
      <c r="D104" t="s">
        <v>330</v>
      </c>
      <c r="E104" t="s">
        <v>515</v>
      </c>
      <c r="F104" t="s">
        <v>516</v>
      </c>
      <c r="G104" t="s">
        <v>440</v>
      </c>
      <c r="H104" t="s">
        <v>517</v>
      </c>
      <c r="I104" t="s">
        <v>518</v>
      </c>
      <c r="L104" t="s">
        <v>328</v>
      </c>
      <c r="M104" t="s">
        <v>328</v>
      </c>
      <c r="N104" t="s">
        <v>328</v>
      </c>
      <c r="O104" t="s">
        <v>328</v>
      </c>
      <c r="P104" t="s">
        <v>328</v>
      </c>
      <c r="Q104" t="s">
        <v>328</v>
      </c>
      <c r="R104" t="s">
        <v>328</v>
      </c>
      <c r="S104" t="s">
        <v>328</v>
      </c>
      <c r="T104" t="s">
        <v>328</v>
      </c>
      <c r="U104" t="s">
        <v>328</v>
      </c>
      <c r="V104" t="s">
        <v>328</v>
      </c>
      <c r="W104" t="s">
        <v>328</v>
      </c>
      <c r="X104" t="s">
        <v>328</v>
      </c>
      <c r="Y104" t="s">
        <v>328</v>
      </c>
      <c r="Z104" t="s">
        <v>328</v>
      </c>
      <c r="AA104" t="s">
        <v>328</v>
      </c>
      <c r="AB104" t="s">
        <v>328</v>
      </c>
      <c r="AC104" t="s">
        <v>328</v>
      </c>
      <c r="AD104" t="s">
        <v>316</v>
      </c>
      <c r="AE104" t="s">
        <v>316</v>
      </c>
      <c r="AF104" t="s">
        <v>328</v>
      </c>
      <c r="AG104" t="s">
        <v>328</v>
      </c>
      <c r="AH104" t="s">
        <v>328</v>
      </c>
      <c r="AI104" t="s">
        <v>328</v>
      </c>
      <c r="AJ104" t="s">
        <v>328</v>
      </c>
      <c r="AK104" t="s">
        <v>328</v>
      </c>
      <c r="AL104" t="s">
        <v>328</v>
      </c>
      <c r="AM104" t="s">
        <v>328</v>
      </c>
      <c r="AN104" t="s">
        <v>328</v>
      </c>
      <c r="AO104" t="s">
        <v>328</v>
      </c>
      <c r="AP104" t="s">
        <v>328</v>
      </c>
      <c r="AQ104" t="s">
        <v>328</v>
      </c>
      <c r="AR104" t="s">
        <v>328</v>
      </c>
      <c r="AS104" t="s">
        <v>328</v>
      </c>
      <c r="AT104" t="s">
        <v>328</v>
      </c>
      <c r="AU104" t="s">
        <v>328</v>
      </c>
      <c r="AV104" t="s">
        <v>328</v>
      </c>
      <c r="AW104" t="s">
        <v>328</v>
      </c>
      <c r="AX104" t="s">
        <v>328</v>
      </c>
      <c r="AY104" t="s">
        <v>328</v>
      </c>
      <c r="AZ104" t="s">
        <v>328</v>
      </c>
      <c r="BA104" t="s">
        <v>328</v>
      </c>
      <c r="BB104" t="s">
        <v>328</v>
      </c>
      <c r="BC104" t="s">
        <v>328</v>
      </c>
      <c r="BD104" t="s">
        <v>328</v>
      </c>
      <c r="BE104" t="s">
        <v>328</v>
      </c>
      <c r="BF104" t="s">
        <v>328</v>
      </c>
      <c r="BG104" t="s">
        <v>328</v>
      </c>
      <c r="BH104" t="s">
        <v>328</v>
      </c>
      <c r="BI104" t="s">
        <v>328</v>
      </c>
      <c r="BJ104" t="s">
        <v>328</v>
      </c>
      <c r="BK104" t="s">
        <v>328</v>
      </c>
      <c r="BL104" t="s">
        <v>328</v>
      </c>
      <c r="BM104" t="s">
        <v>328</v>
      </c>
      <c r="BN104" t="s">
        <v>328</v>
      </c>
      <c r="BO104" t="s">
        <v>328</v>
      </c>
      <c r="BP104" t="s">
        <v>328</v>
      </c>
      <c r="BQ104" t="s">
        <v>328</v>
      </c>
      <c r="BR104" t="s">
        <v>328</v>
      </c>
      <c r="BS104" t="s">
        <v>328</v>
      </c>
      <c r="BT104" t="s">
        <v>328</v>
      </c>
      <c r="BU104" t="s">
        <v>328</v>
      </c>
      <c r="BV104" t="s">
        <v>328</v>
      </c>
      <c r="BW104" t="s">
        <v>328</v>
      </c>
      <c r="BX104" t="s">
        <v>328</v>
      </c>
      <c r="BY104" t="s">
        <v>328</v>
      </c>
      <c r="BZ104" t="s">
        <v>328</v>
      </c>
      <c r="CA104" t="s">
        <v>328</v>
      </c>
      <c r="CB104" t="s">
        <v>328</v>
      </c>
      <c r="CC104" t="s">
        <v>328</v>
      </c>
      <c r="CD104" t="s">
        <v>328</v>
      </c>
      <c r="CE104" t="s">
        <v>328</v>
      </c>
      <c r="CF104" t="s">
        <v>328</v>
      </c>
      <c r="CG104" t="s">
        <v>328</v>
      </c>
      <c r="CH104" t="s">
        <v>328</v>
      </c>
      <c r="CI104" t="s">
        <v>328</v>
      </c>
      <c r="CJ104" t="s">
        <v>328</v>
      </c>
      <c r="CK104" t="s">
        <v>328</v>
      </c>
      <c r="CL104" t="s">
        <v>328</v>
      </c>
      <c r="CM104" t="s">
        <v>328</v>
      </c>
      <c r="CN104" t="s">
        <v>328</v>
      </c>
      <c r="CO104" t="s">
        <v>328</v>
      </c>
      <c r="CP104" t="s">
        <v>328</v>
      </c>
      <c r="CQ104" t="s">
        <v>328</v>
      </c>
      <c r="CR104" t="s">
        <v>328</v>
      </c>
      <c r="CS104" t="s">
        <v>328</v>
      </c>
      <c r="CT104" t="s">
        <v>328</v>
      </c>
      <c r="CU104" t="s">
        <v>328</v>
      </c>
      <c r="CV104" t="s">
        <v>328</v>
      </c>
      <c r="CW104" t="s">
        <v>328</v>
      </c>
      <c r="CX104" t="s">
        <v>328</v>
      </c>
      <c r="CY104" t="s">
        <v>328</v>
      </c>
      <c r="CZ104" t="s">
        <v>328</v>
      </c>
      <c r="DA104" t="s">
        <v>328</v>
      </c>
      <c r="DB104" t="s">
        <v>328</v>
      </c>
      <c r="DC104" t="s">
        <v>328</v>
      </c>
      <c r="DD104" t="s">
        <v>328</v>
      </c>
      <c r="DE104" t="s">
        <v>328</v>
      </c>
      <c r="DF104" t="s">
        <v>328</v>
      </c>
      <c r="DG104" t="s">
        <v>328</v>
      </c>
      <c r="DH104" t="s">
        <v>328</v>
      </c>
      <c r="DI104" t="s">
        <v>328</v>
      </c>
      <c r="DJ104" t="s">
        <v>328</v>
      </c>
      <c r="DK104" t="s">
        <v>328</v>
      </c>
      <c r="DL104" t="s">
        <v>328</v>
      </c>
      <c r="DM104" t="s">
        <v>328</v>
      </c>
      <c r="DN104" t="s">
        <v>328</v>
      </c>
      <c r="DO104" t="s">
        <v>328</v>
      </c>
      <c r="DP104" t="s">
        <v>328</v>
      </c>
      <c r="DQ104" t="s">
        <v>328</v>
      </c>
      <c r="DR104" t="s">
        <v>328</v>
      </c>
      <c r="DS104" t="s">
        <v>328</v>
      </c>
      <c r="DT104" t="s">
        <v>328</v>
      </c>
      <c r="DU104" t="s">
        <v>328</v>
      </c>
      <c r="DV104" t="s">
        <v>328</v>
      </c>
      <c r="DW104" t="s">
        <v>328</v>
      </c>
      <c r="DX104" t="s">
        <v>328</v>
      </c>
      <c r="DY104" t="s">
        <v>328</v>
      </c>
      <c r="DZ104" t="s">
        <v>328</v>
      </c>
      <c r="EA104" t="s">
        <v>328</v>
      </c>
      <c r="EB104" t="s">
        <v>328</v>
      </c>
      <c r="EC104" t="s">
        <v>328</v>
      </c>
      <c r="ED104" t="s">
        <v>328</v>
      </c>
      <c r="EE104" t="s">
        <v>328</v>
      </c>
      <c r="EF104" t="s">
        <v>328</v>
      </c>
      <c r="EG104" t="s">
        <v>328</v>
      </c>
      <c r="EH104" t="s">
        <v>328</v>
      </c>
      <c r="EI104" t="s">
        <v>328</v>
      </c>
      <c r="EJ104" t="s">
        <v>328</v>
      </c>
      <c r="EK104" t="s">
        <v>328</v>
      </c>
      <c r="EL104" t="s">
        <v>328</v>
      </c>
      <c r="EM104" t="s">
        <v>328</v>
      </c>
      <c r="EN104" t="s">
        <v>328</v>
      </c>
      <c r="EO104" t="s">
        <v>328</v>
      </c>
      <c r="EP104" t="s">
        <v>328</v>
      </c>
      <c r="EQ104" t="s">
        <v>328</v>
      </c>
      <c r="ER104" t="s">
        <v>328</v>
      </c>
      <c r="ES104" t="s">
        <v>328</v>
      </c>
      <c r="ET104" t="s">
        <v>328</v>
      </c>
      <c r="EU104" t="s">
        <v>328</v>
      </c>
      <c r="EV104" t="s">
        <v>328</v>
      </c>
      <c r="EW104" t="s">
        <v>328</v>
      </c>
      <c r="EX104" t="s">
        <v>328</v>
      </c>
      <c r="EY104" t="s">
        <v>328</v>
      </c>
      <c r="EZ104" t="s">
        <v>328</v>
      </c>
      <c r="FA104" t="s">
        <v>328</v>
      </c>
      <c r="FB104" t="s">
        <v>328</v>
      </c>
      <c r="FC104" t="s">
        <v>328</v>
      </c>
      <c r="FD104" t="s">
        <v>328</v>
      </c>
      <c r="FE104" t="s">
        <v>328</v>
      </c>
      <c r="FF104" t="s">
        <v>328</v>
      </c>
      <c r="FG104" t="s">
        <v>328</v>
      </c>
      <c r="FH104" t="s">
        <v>328</v>
      </c>
      <c r="FI104" t="s">
        <v>328</v>
      </c>
      <c r="FJ104" t="s">
        <v>328</v>
      </c>
      <c r="FK104" t="s">
        <v>328</v>
      </c>
      <c r="FL104" t="s">
        <v>328</v>
      </c>
      <c r="FM104" t="s">
        <v>328</v>
      </c>
      <c r="FN104" t="s">
        <v>328</v>
      </c>
      <c r="FO104" t="s">
        <v>328</v>
      </c>
      <c r="FP104" t="s">
        <v>328</v>
      </c>
      <c r="FQ104" t="s">
        <v>328</v>
      </c>
      <c r="FR104" t="s">
        <v>328</v>
      </c>
      <c r="FS104" t="s">
        <v>328</v>
      </c>
      <c r="FT104" t="s">
        <v>328</v>
      </c>
      <c r="FU104" t="s">
        <v>328</v>
      </c>
      <c r="FV104" t="s">
        <v>328</v>
      </c>
      <c r="FW104" t="s">
        <v>328</v>
      </c>
      <c r="FX104" t="s">
        <v>328</v>
      </c>
      <c r="FY104" t="s">
        <v>328</v>
      </c>
      <c r="FZ104" t="s">
        <v>328</v>
      </c>
      <c r="GA104" t="s">
        <v>328</v>
      </c>
      <c r="GB104" t="s">
        <v>328</v>
      </c>
      <c r="GC104" t="s">
        <v>328</v>
      </c>
      <c r="GD104" t="s">
        <v>328</v>
      </c>
      <c r="GE104" t="s">
        <v>328</v>
      </c>
      <c r="GF104" t="s">
        <v>328</v>
      </c>
      <c r="GG104" t="s">
        <v>328</v>
      </c>
      <c r="GH104" t="s">
        <v>328</v>
      </c>
      <c r="GI104" t="s">
        <v>328</v>
      </c>
      <c r="GJ104" t="s">
        <v>328</v>
      </c>
      <c r="GK104" t="s">
        <v>328</v>
      </c>
      <c r="GL104" t="s">
        <v>328</v>
      </c>
    </row>
    <row r="105" spans="1:194" hidden="1">
      <c r="A105" t="s">
        <v>393</v>
      </c>
      <c r="B105" t="s">
        <v>394</v>
      </c>
      <c r="C105" t="s">
        <v>402</v>
      </c>
      <c r="D105" t="s">
        <v>330</v>
      </c>
      <c r="E105" t="s">
        <v>519</v>
      </c>
      <c r="F105" t="s">
        <v>520</v>
      </c>
      <c r="G105" t="s">
        <v>440</v>
      </c>
      <c r="H105" t="s">
        <v>521</v>
      </c>
      <c r="I105" t="s">
        <v>522</v>
      </c>
      <c r="J105">
        <v>9</v>
      </c>
      <c r="K105">
        <v>12</v>
      </c>
      <c r="L105" s="212">
        <v>3539</v>
      </c>
      <c r="M105" s="212">
        <v>1980</v>
      </c>
      <c r="N105" s="212">
        <v>1559</v>
      </c>
      <c r="O105">
        <v>3.7440000000000002</v>
      </c>
      <c r="P105">
        <v>3.7440000000000002</v>
      </c>
      <c r="Q105">
        <v>44.933</v>
      </c>
      <c r="R105">
        <v>3.1339999999999999</v>
      </c>
      <c r="S105">
        <v>37.609000000000002</v>
      </c>
      <c r="T105">
        <v>6.94</v>
      </c>
      <c r="U105">
        <v>6.18</v>
      </c>
      <c r="V105">
        <v>25.978999999999999</v>
      </c>
      <c r="W105">
        <v>277.90300000000002</v>
      </c>
      <c r="X105">
        <v>21.744</v>
      </c>
      <c r="Y105">
        <v>232.60499999999999</v>
      </c>
      <c r="Z105">
        <v>12.536</v>
      </c>
      <c r="AA105" t="s">
        <v>316</v>
      </c>
      <c r="AB105">
        <v>25.073</v>
      </c>
      <c r="AC105" t="s">
        <v>316</v>
      </c>
      <c r="AD105">
        <v>3.13</v>
      </c>
      <c r="AE105">
        <v>37.61</v>
      </c>
      <c r="AF105">
        <v>0.54</v>
      </c>
      <c r="AG105">
        <v>0.57999999999999996</v>
      </c>
      <c r="AH105">
        <v>0.48</v>
      </c>
      <c r="AI105">
        <v>0.57999999999999996</v>
      </c>
      <c r="AJ105">
        <v>0.48</v>
      </c>
      <c r="AK105" t="s">
        <v>316</v>
      </c>
      <c r="AL105" t="s">
        <v>316</v>
      </c>
      <c r="AM105" t="s">
        <v>316</v>
      </c>
      <c r="AN105" t="s">
        <v>316</v>
      </c>
      <c r="AO105" t="s">
        <v>316</v>
      </c>
      <c r="AP105" t="s">
        <v>316</v>
      </c>
      <c r="AQ105" t="s">
        <v>316</v>
      </c>
      <c r="AR105" t="s">
        <v>316</v>
      </c>
      <c r="AS105" t="s">
        <v>316</v>
      </c>
      <c r="AT105" t="s">
        <v>316</v>
      </c>
      <c r="AU105" t="s">
        <v>316</v>
      </c>
      <c r="AV105" t="s">
        <v>316</v>
      </c>
      <c r="AW105" t="s">
        <v>316</v>
      </c>
      <c r="AX105" t="s">
        <v>316</v>
      </c>
      <c r="AY105" t="s">
        <v>316</v>
      </c>
      <c r="AZ105" t="s">
        <v>316</v>
      </c>
      <c r="BA105" t="s">
        <v>316</v>
      </c>
      <c r="BB105" t="s">
        <v>316</v>
      </c>
      <c r="BC105" t="s">
        <v>316</v>
      </c>
      <c r="BD105" t="s">
        <v>316</v>
      </c>
      <c r="BE105" t="s">
        <v>316</v>
      </c>
      <c r="BF105" t="s">
        <v>316</v>
      </c>
      <c r="BG105" t="s">
        <v>316</v>
      </c>
      <c r="BH105" t="s">
        <v>316</v>
      </c>
      <c r="BI105" t="s">
        <v>316</v>
      </c>
      <c r="BJ105" t="s">
        <v>316</v>
      </c>
      <c r="BK105" t="s">
        <v>316</v>
      </c>
      <c r="BL105" t="s">
        <v>316</v>
      </c>
      <c r="BM105" t="s">
        <v>316</v>
      </c>
      <c r="BN105" t="s">
        <v>316</v>
      </c>
      <c r="BO105" t="s">
        <v>316</v>
      </c>
      <c r="BP105" t="s">
        <v>316</v>
      </c>
      <c r="BQ105" t="s">
        <v>316</v>
      </c>
      <c r="BR105" t="s">
        <v>316</v>
      </c>
      <c r="BS105" t="s">
        <v>316</v>
      </c>
      <c r="BT105" t="s">
        <v>316</v>
      </c>
      <c r="BU105" t="s">
        <v>316</v>
      </c>
      <c r="BV105">
        <v>25.98</v>
      </c>
      <c r="BW105">
        <v>277.89999999999998</v>
      </c>
      <c r="BX105">
        <v>21.74</v>
      </c>
      <c r="BY105">
        <v>232.6</v>
      </c>
      <c r="BZ105" t="s">
        <v>316</v>
      </c>
      <c r="CA105" s="212">
        <v>640</v>
      </c>
      <c r="CB105" t="s">
        <v>315</v>
      </c>
      <c r="CC105" s="212">
        <v>1707</v>
      </c>
      <c r="CD105" t="s">
        <v>315</v>
      </c>
      <c r="CE105" t="s">
        <v>315</v>
      </c>
      <c r="CF105" s="212">
        <v>2347</v>
      </c>
      <c r="CG105" s="212">
        <v>132</v>
      </c>
      <c r="CH105" t="s">
        <v>315</v>
      </c>
      <c r="CI105" s="212">
        <v>408</v>
      </c>
      <c r="CJ105" t="s">
        <v>315</v>
      </c>
      <c r="CK105" t="s">
        <v>315</v>
      </c>
      <c r="CL105" s="212">
        <v>143</v>
      </c>
      <c r="CM105" s="212">
        <v>682</v>
      </c>
      <c r="CN105" s="212">
        <v>609</v>
      </c>
      <c r="CO105" t="s">
        <v>315</v>
      </c>
      <c r="CP105" s="212">
        <v>1157</v>
      </c>
      <c r="CQ105" t="s">
        <v>315</v>
      </c>
      <c r="CR105" t="s">
        <v>315</v>
      </c>
      <c r="CS105" s="212">
        <v>1765</v>
      </c>
      <c r="CT105" s="212">
        <v>4794</v>
      </c>
      <c r="CU105" s="212">
        <v>214</v>
      </c>
      <c r="CV105" s="212">
        <v>76</v>
      </c>
      <c r="CW105" s="212">
        <v>291</v>
      </c>
      <c r="CX105" t="s">
        <v>315</v>
      </c>
      <c r="CY105" s="212">
        <v>127</v>
      </c>
      <c r="CZ105" s="212">
        <v>131</v>
      </c>
      <c r="DA105" s="212">
        <v>258</v>
      </c>
      <c r="DB105" s="212">
        <v>3</v>
      </c>
      <c r="DC105" s="212">
        <v>14</v>
      </c>
      <c r="DD105" s="212">
        <v>17</v>
      </c>
      <c r="DE105" s="212">
        <v>569</v>
      </c>
      <c r="DF105" t="s">
        <v>315</v>
      </c>
      <c r="DG105" s="212">
        <v>569</v>
      </c>
      <c r="DH105" s="212">
        <v>1598</v>
      </c>
      <c r="DI105" s="212">
        <v>2732</v>
      </c>
      <c r="DJ105" s="212">
        <v>7527</v>
      </c>
      <c r="DK105" t="s">
        <v>315</v>
      </c>
      <c r="DL105" t="s">
        <v>315</v>
      </c>
      <c r="DM105" t="s">
        <v>315</v>
      </c>
      <c r="DN105" t="s">
        <v>315</v>
      </c>
      <c r="DO105" t="s">
        <v>315</v>
      </c>
      <c r="DP105" t="s">
        <v>315</v>
      </c>
      <c r="DQ105" t="s">
        <v>315</v>
      </c>
      <c r="DR105" t="s">
        <v>315</v>
      </c>
      <c r="DS105" t="s">
        <v>315</v>
      </c>
      <c r="DT105" t="s">
        <v>315</v>
      </c>
      <c r="DU105" t="s">
        <v>315</v>
      </c>
      <c r="DV105" t="s">
        <v>315</v>
      </c>
      <c r="DW105" t="s">
        <v>315</v>
      </c>
      <c r="DX105" t="s">
        <v>315</v>
      </c>
      <c r="DY105" t="s">
        <v>315</v>
      </c>
      <c r="DZ105" t="s">
        <v>315</v>
      </c>
      <c r="EA105" t="s">
        <v>315</v>
      </c>
      <c r="EB105" t="s">
        <v>315</v>
      </c>
      <c r="EC105" t="s">
        <v>315</v>
      </c>
      <c r="ED105" t="s">
        <v>315</v>
      </c>
      <c r="EE105" t="s">
        <v>315</v>
      </c>
      <c r="EF105" t="s">
        <v>315</v>
      </c>
      <c r="EG105" t="s">
        <v>315</v>
      </c>
      <c r="EH105" t="s">
        <v>315</v>
      </c>
      <c r="EI105" t="s">
        <v>315</v>
      </c>
      <c r="EJ105" t="s">
        <v>315</v>
      </c>
      <c r="EK105" t="s">
        <v>315</v>
      </c>
      <c r="EL105" t="s">
        <v>315</v>
      </c>
      <c r="EM105" t="s">
        <v>315</v>
      </c>
      <c r="EN105" t="s">
        <v>315</v>
      </c>
      <c r="EO105" t="s">
        <v>315</v>
      </c>
      <c r="EP105" t="s">
        <v>315</v>
      </c>
      <c r="EQ105" t="s">
        <v>315</v>
      </c>
      <c r="ER105" t="s">
        <v>315</v>
      </c>
      <c r="ES105" t="s">
        <v>315</v>
      </c>
      <c r="ET105" t="s">
        <v>315</v>
      </c>
      <c r="EU105" t="s">
        <v>315</v>
      </c>
      <c r="EV105" t="s">
        <v>315</v>
      </c>
      <c r="EW105" t="s">
        <v>315</v>
      </c>
      <c r="EX105" t="s">
        <v>315</v>
      </c>
      <c r="EY105" t="s">
        <v>315</v>
      </c>
      <c r="EZ105" t="s">
        <v>315</v>
      </c>
      <c r="FA105" t="s">
        <v>315</v>
      </c>
      <c r="FB105" t="s">
        <v>315</v>
      </c>
      <c r="FC105" t="s">
        <v>315</v>
      </c>
      <c r="FD105" t="s">
        <v>315</v>
      </c>
      <c r="FE105" t="s">
        <v>315</v>
      </c>
      <c r="FF105" s="212">
        <v>7527</v>
      </c>
      <c r="FG105" t="s">
        <v>315</v>
      </c>
      <c r="FH105" t="s">
        <v>315</v>
      </c>
      <c r="FI105" s="212">
        <v>223</v>
      </c>
      <c r="FJ105" t="s">
        <v>315</v>
      </c>
      <c r="FK105" t="s">
        <v>315</v>
      </c>
      <c r="FL105" t="s">
        <v>315</v>
      </c>
      <c r="FM105" s="212">
        <v>223</v>
      </c>
      <c r="FN105" t="s">
        <v>315</v>
      </c>
      <c r="FO105" s="212">
        <v>223</v>
      </c>
      <c r="FP105" s="212">
        <v>1765</v>
      </c>
      <c r="FQ105" s="212">
        <v>7750</v>
      </c>
      <c r="FR105">
        <v>0.23</v>
      </c>
      <c r="FS105">
        <v>0.16</v>
      </c>
      <c r="FT105">
        <v>0.86</v>
      </c>
      <c r="FU105">
        <v>7.17</v>
      </c>
      <c r="FV105">
        <v>0.7</v>
      </c>
      <c r="FW105" t="s">
        <v>316</v>
      </c>
      <c r="FX105" t="s">
        <v>316</v>
      </c>
      <c r="FY105" t="s">
        <v>316</v>
      </c>
      <c r="FZ105" t="s">
        <v>316</v>
      </c>
      <c r="GA105" t="s">
        <v>316</v>
      </c>
      <c r="GB105" t="s">
        <v>316</v>
      </c>
      <c r="GC105">
        <v>0.7</v>
      </c>
      <c r="GD105">
        <v>0.4</v>
      </c>
      <c r="GE105" t="s">
        <v>316</v>
      </c>
      <c r="GF105" t="s">
        <v>316</v>
      </c>
      <c r="GG105" t="s">
        <v>316</v>
      </c>
      <c r="GH105" t="s">
        <v>316</v>
      </c>
      <c r="GI105" t="s">
        <v>316</v>
      </c>
      <c r="GJ105" t="s">
        <v>316</v>
      </c>
      <c r="GK105">
        <v>0.4</v>
      </c>
      <c r="GL105">
        <v>2.19</v>
      </c>
    </row>
    <row r="106" spans="1:194" hidden="1">
      <c r="A106" t="s">
        <v>393</v>
      </c>
      <c r="B106" t="s">
        <v>394</v>
      </c>
      <c r="C106" t="s">
        <v>402</v>
      </c>
      <c r="D106" t="s">
        <v>330</v>
      </c>
      <c r="E106" t="s">
        <v>519</v>
      </c>
      <c r="F106" t="s">
        <v>520</v>
      </c>
      <c r="G106" t="s">
        <v>440</v>
      </c>
      <c r="H106" t="s">
        <v>523</v>
      </c>
      <c r="I106" t="s">
        <v>524</v>
      </c>
      <c r="J106">
        <v>44</v>
      </c>
      <c r="K106">
        <v>12</v>
      </c>
      <c r="L106" s="212">
        <v>17696</v>
      </c>
      <c r="M106" s="212">
        <v>9900</v>
      </c>
      <c r="N106" s="212">
        <v>7796</v>
      </c>
      <c r="O106">
        <v>11.506</v>
      </c>
      <c r="P106">
        <v>11.506</v>
      </c>
      <c r="Q106">
        <v>138.072</v>
      </c>
      <c r="R106">
        <v>9.6310000000000002</v>
      </c>
      <c r="S106">
        <v>115.566</v>
      </c>
      <c r="T106">
        <v>6.94</v>
      </c>
      <c r="U106">
        <v>6.18</v>
      </c>
      <c r="V106">
        <v>79.828999999999994</v>
      </c>
      <c r="W106">
        <v>853.95500000000004</v>
      </c>
      <c r="X106">
        <v>66.816999999999993</v>
      </c>
      <c r="Y106">
        <v>714.76</v>
      </c>
      <c r="Z106">
        <v>38.521999999999998</v>
      </c>
      <c r="AA106" t="s">
        <v>316</v>
      </c>
      <c r="AB106">
        <v>77.043999999999997</v>
      </c>
      <c r="AC106" t="s">
        <v>316</v>
      </c>
      <c r="AD106">
        <v>9.6300000000000008</v>
      </c>
      <c r="AE106">
        <v>115.57</v>
      </c>
      <c r="AF106">
        <v>1.65</v>
      </c>
      <c r="AG106">
        <v>1.77</v>
      </c>
      <c r="AH106">
        <v>1.48</v>
      </c>
      <c r="AI106">
        <v>1.77</v>
      </c>
      <c r="AJ106">
        <v>1.48</v>
      </c>
      <c r="AK106" t="s">
        <v>316</v>
      </c>
      <c r="AL106" t="s">
        <v>316</v>
      </c>
      <c r="AM106" t="s">
        <v>316</v>
      </c>
      <c r="AN106" t="s">
        <v>316</v>
      </c>
      <c r="AO106" t="s">
        <v>316</v>
      </c>
      <c r="AP106" t="s">
        <v>316</v>
      </c>
      <c r="AQ106" t="s">
        <v>316</v>
      </c>
      <c r="AR106" t="s">
        <v>316</v>
      </c>
      <c r="AS106" t="s">
        <v>316</v>
      </c>
      <c r="AT106" t="s">
        <v>316</v>
      </c>
      <c r="AU106" t="s">
        <v>316</v>
      </c>
      <c r="AV106" t="s">
        <v>316</v>
      </c>
      <c r="AW106" t="s">
        <v>316</v>
      </c>
      <c r="AX106" t="s">
        <v>316</v>
      </c>
      <c r="AY106" t="s">
        <v>316</v>
      </c>
      <c r="AZ106" t="s">
        <v>316</v>
      </c>
      <c r="BA106" t="s">
        <v>316</v>
      </c>
      <c r="BB106" t="s">
        <v>316</v>
      </c>
      <c r="BC106" t="s">
        <v>316</v>
      </c>
      <c r="BD106" t="s">
        <v>316</v>
      </c>
      <c r="BE106" t="s">
        <v>316</v>
      </c>
      <c r="BF106" t="s">
        <v>316</v>
      </c>
      <c r="BG106" t="s">
        <v>316</v>
      </c>
      <c r="BH106" t="s">
        <v>316</v>
      </c>
      <c r="BI106" t="s">
        <v>316</v>
      </c>
      <c r="BJ106" t="s">
        <v>316</v>
      </c>
      <c r="BK106" t="s">
        <v>316</v>
      </c>
      <c r="BL106" t="s">
        <v>316</v>
      </c>
      <c r="BM106" t="s">
        <v>316</v>
      </c>
      <c r="BN106" t="s">
        <v>316</v>
      </c>
      <c r="BO106" t="s">
        <v>316</v>
      </c>
      <c r="BP106" t="s">
        <v>316</v>
      </c>
      <c r="BQ106" t="s">
        <v>316</v>
      </c>
      <c r="BR106" t="s">
        <v>316</v>
      </c>
      <c r="BS106" t="s">
        <v>316</v>
      </c>
      <c r="BT106" t="s">
        <v>316</v>
      </c>
      <c r="BU106" t="s">
        <v>316</v>
      </c>
      <c r="BV106">
        <v>79.83</v>
      </c>
      <c r="BW106">
        <v>853.95</v>
      </c>
      <c r="BX106">
        <v>66.819999999999993</v>
      </c>
      <c r="BY106">
        <v>714.76</v>
      </c>
      <c r="BZ106" t="s">
        <v>316</v>
      </c>
      <c r="CA106" s="212">
        <v>1965</v>
      </c>
      <c r="CB106" t="s">
        <v>315</v>
      </c>
      <c r="CC106" s="212">
        <v>5245</v>
      </c>
      <c r="CD106" t="s">
        <v>315</v>
      </c>
      <c r="CE106" t="s">
        <v>315</v>
      </c>
      <c r="CF106" s="212">
        <v>7211</v>
      </c>
      <c r="CG106" s="212">
        <v>405</v>
      </c>
      <c r="CH106" t="s">
        <v>315</v>
      </c>
      <c r="CI106" s="212">
        <v>1253</v>
      </c>
      <c r="CJ106" t="s">
        <v>315</v>
      </c>
      <c r="CK106" t="s">
        <v>315</v>
      </c>
      <c r="CL106" s="212">
        <v>438</v>
      </c>
      <c r="CM106" s="212">
        <v>2096</v>
      </c>
      <c r="CN106" s="212">
        <v>1871</v>
      </c>
      <c r="CO106" t="s">
        <v>315</v>
      </c>
      <c r="CP106" s="212">
        <v>3554</v>
      </c>
      <c r="CQ106" t="s">
        <v>315</v>
      </c>
      <c r="CR106" t="s">
        <v>315</v>
      </c>
      <c r="CS106" s="212">
        <v>5425</v>
      </c>
      <c r="CT106" s="212">
        <v>14731</v>
      </c>
      <c r="CU106" s="212">
        <v>659</v>
      </c>
      <c r="CV106" s="212">
        <v>234</v>
      </c>
      <c r="CW106" s="212">
        <v>894</v>
      </c>
      <c r="CX106" t="s">
        <v>315</v>
      </c>
      <c r="CY106" s="212">
        <v>391</v>
      </c>
      <c r="CZ106" s="212">
        <v>401</v>
      </c>
      <c r="DA106" s="212">
        <v>792</v>
      </c>
      <c r="DB106" s="212">
        <v>10</v>
      </c>
      <c r="DC106" s="212">
        <v>43</v>
      </c>
      <c r="DD106" s="212">
        <v>53</v>
      </c>
      <c r="DE106" s="212">
        <v>1748</v>
      </c>
      <c r="DF106" t="s">
        <v>315</v>
      </c>
      <c r="DG106" s="212">
        <v>1748</v>
      </c>
      <c r="DH106" s="212">
        <v>4910</v>
      </c>
      <c r="DI106" s="212">
        <v>8396</v>
      </c>
      <c r="DJ106" s="212">
        <v>23128</v>
      </c>
      <c r="DK106" t="s">
        <v>315</v>
      </c>
      <c r="DL106" t="s">
        <v>315</v>
      </c>
      <c r="DM106" t="s">
        <v>315</v>
      </c>
      <c r="DN106" t="s">
        <v>315</v>
      </c>
      <c r="DO106" t="s">
        <v>315</v>
      </c>
      <c r="DP106" t="s">
        <v>315</v>
      </c>
      <c r="DQ106" t="s">
        <v>315</v>
      </c>
      <c r="DR106" t="s">
        <v>315</v>
      </c>
      <c r="DS106" t="s">
        <v>315</v>
      </c>
      <c r="DT106" t="s">
        <v>315</v>
      </c>
      <c r="DU106" t="s">
        <v>315</v>
      </c>
      <c r="DV106" t="s">
        <v>315</v>
      </c>
      <c r="DW106" t="s">
        <v>315</v>
      </c>
      <c r="DX106" t="s">
        <v>315</v>
      </c>
      <c r="DY106" t="s">
        <v>315</v>
      </c>
      <c r="DZ106" t="s">
        <v>315</v>
      </c>
      <c r="EA106" t="s">
        <v>315</v>
      </c>
      <c r="EB106" t="s">
        <v>315</v>
      </c>
      <c r="EC106" t="s">
        <v>315</v>
      </c>
      <c r="ED106" t="s">
        <v>315</v>
      </c>
      <c r="EE106" t="s">
        <v>315</v>
      </c>
      <c r="EF106" t="s">
        <v>315</v>
      </c>
      <c r="EG106" t="s">
        <v>315</v>
      </c>
      <c r="EH106" t="s">
        <v>315</v>
      </c>
      <c r="EI106" t="s">
        <v>315</v>
      </c>
      <c r="EJ106" t="s">
        <v>315</v>
      </c>
      <c r="EK106" t="s">
        <v>315</v>
      </c>
      <c r="EL106" t="s">
        <v>315</v>
      </c>
      <c r="EM106" t="s">
        <v>315</v>
      </c>
      <c r="EN106" t="s">
        <v>315</v>
      </c>
      <c r="EO106" t="s">
        <v>315</v>
      </c>
      <c r="EP106" t="s">
        <v>315</v>
      </c>
      <c r="EQ106" t="s">
        <v>315</v>
      </c>
      <c r="ER106" t="s">
        <v>315</v>
      </c>
      <c r="ES106" t="s">
        <v>315</v>
      </c>
      <c r="ET106" t="s">
        <v>315</v>
      </c>
      <c r="EU106" t="s">
        <v>315</v>
      </c>
      <c r="EV106" t="s">
        <v>315</v>
      </c>
      <c r="EW106" t="s">
        <v>315</v>
      </c>
      <c r="EX106" t="s">
        <v>315</v>
      </c>
      <c r="EY106" t="s">
        <v>315</v>
      </c>
      <c r="EZ106" t="s">
        <v>315</v>
      </c>
      <c r="FA106" t="s">
        <v>315</v>
      </c>
      <c r="FB106" t="s">
        <v>315</v>
      </c>
      <c r="FC106" t="s">
        <v>315</v>
      </c>
      <c r="FD106" t="s">
        <v>315</v>
      </c>
      <c r="FE106" t="s">
        <v>315</v>
      </c>
      <c r="FF106" s="212">
        <v>23128</v>
      </c>
      <c r="FG106" t="s">
        <v>315</v>
      </c>
      <c r="FH106" t="s">
        <v>315</v>
      </c>
      <c r="FI106" s="212">
        <v>686</v>
      </c>
      <c r="FJ106" t="s">
        <v>315</v>
      </c>
      <c r="FK106" t="s">
        <v>315</v>
      </c>
      <c r="FL106" t="s">
        <v>315</v>
      </c>
      <c r="FM106" s="212">
        <v>686</v>
      </c>
      <c r="FN106" t="s">
        <v>315</v>
      </c>
      <c r="FO106" s="212">
        <v>686</v>
      </c>
      <c r="FP106" s="212">
        <v>5425</v>
      </c>
      <c r="FQ106" s="212">
        <v>23814</v>
      </c>
      <c r="FR106">
        <v>0.23</v>
      </c>
      <c r="FS106">
        <v>0.16</v>
      </c>
      <c r="FT106">
        <v>2.65</v>
      </c>
      <c r="FU106">
        <v>22.03</v>
      </c>
      <c r="FV106">
        <v>2.15</v>
      </c>
      <c r="FW106" t="s">
        <v>316</v>
      </c>
      <c r="FX106" t="s">
        <v>316</v>
      </c>
      <c r="FY106" t="s">
        <v>316</v>
      </c>
      <c r="FZ106" t="s">
        <v>316</v>
      </c>
      <c r="GA106" t="s">
        <v>316</v>
      </c>
      <c r="GB106" t="s">
        <v>316</v>
      </c>
      <c r="GC106">
        <v>2.15</v>
      </c>
      <c r="GD106">
        <v>1.23</v>
      </c>
      <c r="GE106" t="s">
        <v>316</v>
      </c>
      <c r="GF106" t="s">
        <v>316</v>
      </c>
      <c r="GG106" t="s">
        <v>316</v>
      </c>
      <c r="GH106" t="s">
        <v>316</v>
      </c>
      <c r="GI106" t="s">
        <v>316</v>
      </c>
      <c r="GJ106" t="s">
        <v>316</v>
      </c>
      <c r="GK106">
        <v>1.23</v>
      </c>
      <c r="GL106">
        <v>1.35</v>
      </c>
    </row>
    <row r="107" spans="1:194" hidden="1">
      <c r="A107" t="s">
        <v>393</v>
      </c>
      <c r="B107" t="s">
        <v>394</v>
      </c>
      <c r="C107" t="s">
        <v>402</v>
      </c>
      <c r="D107" t="s">
        <v>330</v>
      </c>
      <c r="E107" t="s">
        <v>519</v>
      </c>
      <c r="F107" t="s">
        <v>520</v>
      </c>
      <c r="G107" t="s">
        <v>440</v>
      </c>
      <c r="H107" t="s">
        <v>525</v>
      </c>
      <c r="I107" t="s">
        <v>526</v>
      </c>
      <c r="J107">
        <v>2</v>
      </c>
      <c r="K107">
        <v>12</v>
      </c>
      <c r="L107" s="212">
        <v>879</v>
      </c>
      <c r="M107" s="212">
        <v>440</v>
      </c>
      <c r="N107" s="212">
        <v>439</v>
      </c>
      <c r="O107">
        <v>2.0110000000000001</v>
      </c>
      <c r="P107">
        <v>2.0110000000000001</v>
      </c>
      <c r="Q107">
        <v>24.13</v>
      </c>
      <c r="R107">
        <v>1.6830000000000001</v>
      </c>
      <c r="S107">
        <v>20.196000000000002</v>
      </c>
      <c r="T107">
        <v>6.94</v>
      </c>
      <c r="U107">
        <v>6.18</v>
      </c>
      <c r="V107">
        <v>13.951000000000001</v>
      </c>
      <c r="W107">
        <v>149.238</v>
      </c>
      <c r="X107">
        <v>11.677</v>
      </c>
      <c r="Y107">
        <v>124.91200000000001</v>
      </c>
      <c r="Z107">
        <v>6.7320000000000002</v>
      </c>
      <c r="AA107" t="s">
        <v>316</v>
      </c>
      <c r="AB107">
        <v>13.464</v>
      </c>
      <c r="AC107" t="s">
        <v>316</v>
      </c>
      <c r="AD107">
        <v>1.68</v>
      </c>
      <c r="AE107">
        <v>20.2</v>
      </c>
      <c r="AF107">
        <v>0.28999999999999998</v>
      </c>
      <c r="AG107">
        <v>0.31</v>
      </c>
      <c r="AH107">
        <v>0.26</v>
      </c>
      <c r="AI107">
        <v>0.31</v>
      </c>
      <c r="AJ107">
        <v>0.26</v>
      </c>
      <c r="AK107" t="s">
        <v>316</v>
      </c>
      <c r="AL107" t="s">
        <v>316</v>
      </c>
      <c r="AM107" t="s">
        <v>316</v>
      </c>
      <c r="AN107" t="s">
        <v>316</v>
      </c>
      <c r="AO107" t="s">
        <v>316</v>
      </c>
      <c r="AP107" t="s">
        <v>316</v>
      </c>
      <c r="AQ107" t="s">
        <v>316</v>
      </c>
      <c r="AR107" t="s">
        <v>316</v>
      </c>
      <c r="AS107" t="s">
        <v>316</v>
      </c>
      <c r="AT107" t="s">
        <v>316</v>
      </c>
      <c r="AU107" t="s">
        <v>316</v>
      </c>
      <c r="AV107" t="s">
        <v>316</v>
      </c>
      <c r="AW107" t="s">
        <v>316</v>
      </c>
      <c r="AX107" t="s">
        <v>316</v>
      </c>
      <c r="AY107" t="s">
        <v>316</v>
      </c>
      <c r="AZ107" t="s">
        <v>316</v>
      </c>
      <c r="BA107" t="s">
        <v>316</v>
      </c>
      <c r="BB107" t="s">
        <v>316</v>
      </c>
      <c r="BC107" t="s">
        <v>316</v>
      </c>
      <c r="BD107" t="s">
        <v>316</v>
      </c>
      <c r="BE107" t="s">
        <v>316</v>
      </c>
      <c r="BF107" t="s">
        <v>316</v>
      </c>
      <c r="BG107" t="s">
        <v>316</v>
      </c>
      <c r="BH107" t="s">
        <v>316</v>
      </c>
      <c r="BI107" t="s">
        <v>316</v>
      </c>
      <c r="BJ107" t="s">
        <v>316</v>
      </c>
      <c r="BK107" t="s">
        <v>316</v>
      </c>
      <c r="BL107" t="s">
        <v>316</v>
      </c>
      <c r="BM107" t="s">
        <v>316</v>
      </c>
      <c r="BN107" t="s">
        <v>316</v>
      </c>
      <c r="BO107" t="s">
        <v>316</v>
      </c>
      <c r="BP107" t="s">
        <v>316</v>
      </c>
      <c r="BQ107" t="s">
        <v>316</v>
      </c>
      <c r="BR107" t="s">
        <v>316</v>
      </c>
      <c r="BS107" t="s">
        <v>316</v>
      </c>
      <c r="BT107" t="s">
        <v>316</v>
      </c>
      <c r="BU107" t="s">
        <v>316</v>
      </c>
      <c r="BV107">
        <v>13.95</v>
      </c>
      <c r="BW107">
        <v>149.24</v>
      </c>
      <c r="BX107">
        <v>11.68</v>
      </c>
      <c r="BY107">
        <v>124.91</v>
      </c>
      <c r="BZ107" t="s">
        <v>316</v>
      </c>
      <c r="CA107" s="212">
        <v>343</v>
      </c>
      <c r="CB107" t="s">
        <v>315</v>
      </c>
      <c r="CC107" s="212">
        <v>917</v>
      </c>
      <c r="CD107" t="s">
        <v>315</v>
      </c>
      <c r="CE107" t="s">
        <v>315</v>
      </c>
      <c r="CF107" s="212">
        <v>1260</v>
      </c>
      <c r="CG107" s="212">
        <v>71</v>
      </c>
      <c r="CH107" t="s">
        <v>315</v>
      </c>
      <c r="CI107" s="212">
        <v>219</v>
      </c>
      <c r="CJ107" t="s">
        <v>315</v>
      </c>
      <c r="CK107" t="s">
        <v>315</v>
      </c>
      <c r="CL107" s="212">
        <v>77</v>
      </c>
      <c r="CM107" s="212">
        <v>366</v>
      </c>
      <c r="CN107" s="212">
        <v>327</v>
      </c>
      <c r="CO107" t="s">
        <v>315</v>
      </c>
      <c r="CP107" s="212">
        <v>621</v>
      </c>
      <c r="CQ107" t="s">
        <v>315</v>
      </c>
      <c r="CR107" t="s">
        <v>315</v>
      </c>
      <c r="CS107" s="212">
        <v>948</v>
      </c>
      <c r="CT107" s="212">
        <v>2574</v>
      </c>
      <c r="CU107" s="212">
        <v>115</v>
      </c>
      <c r="CV107" s="212">
        <v>41</v>
      </c>
      <c r="CW107" s="212">
        <v>156</v>
      </c>
      <c r="CX107" t="s">
        <v>315</v>
      </c>
      <c r="CY107" s="212">
        <v>68</v>
      </c>
      <c r="CZ107" s="212">
        <v>70</v>
      </c>
      <c r="DA107" s="212">
        <v>138</v>
      </c>
      <c r="DB107" s="212">
        <v>2</v>
      </c>
      <c r="DC107" s="212">
        <v>7</v>
      </c>
      <c r="DD107" s="212">
        <v>9</v>
      </c>
      <c r="DE107" s="212">
        <v>305</v>
      </c>
      <c r="DF107" t="s">
        <v>315</v>
      </c>
      <c r="DG107" s="212">
        <v>305</v>
      </c>
      <c r="DH107" s="212">
        <v>858</v>
      </c>
      <c r="DI107" s="212">
        <v>1467</v>
      </c>
      <c r="DJ107" s="212">
        <v>4042</v>
      </c>
      <c r="DK107" t="s">
        <v>315</v>
      </c>
      <c r="DL107" t="s">
        <v>315</v>
      </c>
      <c r="DM107" t="s">
        <v>315</v>
      </c>
      <c r="DN107" t="s">
        <v>315</v>
      </c>
      <c r="DO107" t="s">
        <v>315</v>
      </c>
      <c r="DP107" t="s">
        <v>315</v>
      </c>
      <c r="DQ107" t="s">
        <v>315</v>
      </c>
      <c r="DR107" t="s">
        <v>315</v>
      </c>
      <c r="DS107" t="s">
        <v>315</v>
      </c>
      <c r="DT107" t="s">
        <v>315</v>
      </c>
      <c r="DU107" t="s">
        <v>315</v>
      </c>
      <c r="DV107" t="s">
        <v>315</v>
      </c>
      <c r="DW107" t="s">
        <v>315</v>
      </c>
      <c r="DX107" t="s">
        <v>315</v>
      </c>
      <c r="DY107" t="s">
        <v>315</v>
      </c>
      <c r="DZ107" t="s">
        <v>315</v>
      </c>
      <c r="EA107" t="s">
        <v>315</v>
      </c>
      <c r="EB107" t="s">
        <v>315</v>
      </c>
      <c r="EC107" t="s">
        <v>315</v>
      </c>
      <c r="ED107" t="s">
        <v>315</v>
      </c>
      <c r="EE107" t="s">
        <v>315</v>
      </c>
      <c r="EF107" t="s">
        <v>315</v>
      </c>
      <c r="EG107" t="s">
        <v>315</v>
      </c>
      <c r="EH107" t="s">
        <v>315</v>
      </c>
      <c r="EI107" t="s">
        <v>315</v>
      </c>
      <c r="EJ107" t="s">
        <v>315</v>
      </c>
      <c r="EK107" t="s">
        <v>315</v>
      </c>
      <c r="EL107" t="s">
        <v>315</v>
      </c>
      <c r="EM107" t="s">
        <v>315</v>
      </c>
      <c r="EN107" t="s">
        <v>315</v>
      </c>
      <c r="EO107" t="s">
        <v>315</v>
      </c>
      <c r="EP107" t="s">
        <v>315</v>
      </c>
      <c r="EQ107" t="s">
        <v>315</v>
      </c>
      <c r="ER107" t="s">
        <v>315</v>
      </c>
      <c r="ES107" t="s">
        <v>315</v>
      </c>
      <c r="ET107" t="s">
        <v>315</v>
      </c>
      <c r="EU107" t="s">
        <v>315</v>
      </c>
      <c r="EV107" t="s">
        <v>315</v>
      </c>
      <c r="EW107" t="s">
        <v>315</v>
      </c>
      <c r="EX107" t="s">
        <v>315</v>
      </c>
      <c r="EY107" t="s">
        <v>315</v>
      </c>
      <c r="EZ107" t="s">
        <v>315</v>
      </c>
      <c r="FA107" t="s">
        <v>315</v>
      </c>
      <c r="FB107" t="s">
        <v>315</v>
      </c>
      <c r="FC107" t="s">
        <v>315</v>
      </c>
      <c r="FD107" t="s">
        <v>315</v>
      </c>
      <c r="FE107" t="s">
        <v>315</v>
      </c>
      <c r="FF107" s="212">
        <v>4042</v>
      </c>
      <c r="FG107" t="s">
        <v>315</v>
      </c>
      <c r="FH107" t="s">
        <v>315</v>
      </c>
      <c r="FI107" s="212">
        <v>120</v>
      </c>
      <c r="FJ107" t="s">
        <v>315</v>
      </c>
      <c r="FK107" t="s">
        <v>315</v>
      </c>
      <c r="FL107" t="s">
        <v>315</v>
      </c>
      <c r="FM107" s="212">
        <v>120</v>
      </c>
      <c r="FN107" t="s">
        <v>315</v>
      </c>
      <c r="FO107" s="212">
        <v>120</v>
      </c>
      <c r="FP107" s="212">
        <v>948</v>
      </c>
      <c r="FQ107" s="212">
        <v>4162</v>
      </c>
      <c r="FR107">
        <v>0.23</v>
      </c>
      <c r="FS107">
        <v>0.16</v>
      </c>
      <c r="FT107">
        <v>0.46</v>
      </c>
      <c r="FU107">
        <v>3.85</v>
      </c>
      <c r="FV107">
        <v>0.38</v>
      </c>
      <c r="FW107" t="s">
        <v>316</v>
      </c>
      <c r="FX107" t="s">
        <v>316</v>
      </c>
      <c r="FY107" t="s">
        <v>316</v>
      </c>
      <c r="FZ107" t="s">
        <v>316</v>
      </c>
      <c r="GA107" t="s">
        <v>316</v>
      </c>
      <c r="GB107" t="s">
        <v>316</v>
      </c>
      <c r="GC107">
        <v>0.38</v>
      </c>
      <c r="GD107">
        <v>0.21</v>
      </c>
      <c r="GE107" t="s">
        <v>316</v>
      </c>
      <c r="GF107" t="s">
        <v>316</v>
      </c>
      <c r="GG107" t="s">
        <v>316</v>
      </c>
      <c r="GH107" t="s">
        <v>316</v>
      </c>
      <c r="GI107" t="s">
        <v>316</v>
      </c>
      <c r="GJ107" t="s">
        <v>316</v>
      </c>
      <c r="GK107">
        <v>0.21</v>
      </c>
      <c r="GL107">
        <v>4.7300000000000004</v>
      </c>
    </row>
    <row r="108" spans="1:194" hidden="1">
      <c r="A108" t="s">
        <v>393</v>
      </c>
      <c r="B108" t="s">
        <v>394</v>
      </c>
      <c r="C108" t="s">
        <v>402</v>
      </c>
      <c r="D108" t="s">
        <v>330</v>
      </c>
      <c r="E108" t="s">
        <v>519</v>
      </c>
      <c r="F108" t="s">
        <v>520</v>
      </c>
      <c r="G108" t="s">
        <v>440</v>
      </c>
      <c r="H108" t="s">
        <v>527</v>
      </c>
      <c r="I108" t="s">
        <v>528</v>
      </c>
      <c r="J108">
        <v>47</v>
      </c>
      <c r="K108">
        <v>12</v>
      </c>
      <c r="L108" s="212">
        <v>18904</v>
      </c>
      <c r="M108" s="212">
        <v>9460</v>
      </c>
      <c r="N108" s="212">
        <v>9444</v>
      </c>
      <c r="O108">
        <v>21.616</v>
      </c>
      <c r="P108">
        <v>21.616</v>
      </c>
      <c r="Q108">
        <v>259.39299999999997</v>
      </c>
      <c r="R108">
        <v>18.093</v>
      </c>
      <c r="S108">
        <v>217.11199999999999</v>
      </c>
      <c r="T108">
        <v>6.94</v>
      </c>
      <c r="U108">
        <v>6.18</v>
      </c>
      <c r="V108">
        <v>149.97300000000001</v>
      </c>
      <c r="W108" s="211">
        <v>1604.308</v>
      </c>
      <c r="X108">
        <v>125.527</v>
      </c>
      <c r="Y108" s="211">
        <v>1342.806</v>
      </c>
      <c r="Z108">
        <v>72.370999999999995</v>
      </c>
      <c r="AA108" t="s">
        <v>316</v>
      </c>
      <c r="AB108">
        <v>144.74100000000001</v>
      </c>
      <c r="AC108" t="s">
        <v>316</v>
      </c>
      <c r="AD108">
        <v>18.09</v>
      </c>
      <c r="AE108">
        <v>217.11</v>
      </c>
      <c r="AF108">
        <v>3.1</v>
      </c>
      <c r="AG108">
        <v>3.33</v>
      </c>
      <c r="AH108">
        <v>2.79</v>
      </c>
      <c r="AI108">
        <v>3.33</v>
      </c>
      <c r="AJ108">
        <v>2.79</v>
      </c>
      <c r="AK108" t="s">
        <v>316</v>
      </c>
      <c r="AL108" t="s">
        <v>316</v>
      </c>
      <c r="AM108" t="s">
        <v>316</v>
      </c>
      <c r="AN108" t="s">
        <v>316</v>
      </c>
      <c r="AO108" t="s">
        <v>316</v>
      </c>
      <c r="AP108" t="s">
        <v>316</v>
      </c>
      <c r="AQ108" t="s">
        <v>316</v>
      </c>
      <c r="AR108" t="s">
        <v>316</v>
      </c>
      <c r="AS108" t="s">
        <v>316</v>
      </c>
      <c r="AT108" t="s">
        <v>316</v>
      </c>
      <c r="AU108" t="s">
        <v>316</v>
      </c>
      <c r="AV108" t="s">
        <v>316</v>
      </c>
      <c r="AW108" t="s">
        <v>316</v>
      </c>
      <c r="AX108" t="s">
        <v>316</v>
      </c>
      <c r="AY108" t="s">
        <v>316</v>
      </c>
      <c r="AZ108" t="s">
        <v>316</v>
      </c>
      <c r="BA108" t="s">
        <v>316</v>
      </c>
      <c r="BB108" t="s">
        <v>316</v>
      </c>
      <c r="BC108" t="s">
        <v>316</v>
      </c>
      <c r="BD108" t="s">
        <v>316</v>
      </c>
      <c r="BE108" t="s">
        <v>316</v>
      </c>
      <c r="BF108" t="s">
        <v>316</v>
      </c>
      <c r="BG108" t="s">
        <v>316</v>
      </c>
      <c r="BH108" t="s">
        <v>316</v>
      </c>
      <c r="BI108" t="s">
        <v>316</v>
      </c>
      <c r="BJ108" t="s">
        <v>316</v>
      </c>
      <c r="BK108" t="s">
        <v>316</v>
      </c>
      <c r="BL108" t="s">
        <v>316</v>
      </c>
      <c r="BM108" t="s">
        <v>316</v>
      </c>
      <c r="BN108" t="s">
        <v>316</v>
      </c>
      <c r="BO108" t="s">
        <v>316</v>
      </c>
      <c r="BP108" t="s">
        <v>316</v>
      </c>
      <c r="BQ108" t="s">
        <v>316</v>
      </c>
      <c r="BR108" t="s">
        <v>316</v>
      </c>
      <c r="BS108" t="s">
        <v>316</v>
      </c>
      <c r="BT108" t="s">
        <v>316</v>
      </c>
      <c r="BU108" t="s">
        <v>316</v>
      </c>
      <c r="BV108">
        <v>149.97</v>
      </c>
      <c r="BW108" s="211">
        <v>1604.31</v>
      </c>
      <c r="BX108">
        <v>125.53</v>
      </c>
      <c r="BY108" s="211">
        <v>1342.81</v>
      </c>
      <c r="BZ108" t="s">
        <v>316</v>
      </c>
      <c r="CA108" s="212">
        <v>3692</v>
      </c>
      <c r="CB108" t="s">
        <v>315</v>
      </c>
      <c r="CC108" s="212">
        <v>9854</v>
      </c>
      <c r="CD108" t="s">
        <v>315</v>
      </c>
      <c r="CE108" t="s">
        <v>315</v>
      </c>
      <c r="CF108" s="212">
        <v>13546</v>
      </c>
      <c r="CG108" s="212">
        <v>761</v>
      </c>
      <c r="CH108" t="s">
        <v>315</v>
      </c>
      <c r="CI108" s="212">
        <v>2353</v>
      </c>
      <c r="CJ108" t="s">
        <v>315</v>
      </c>
      <c r="CK108" t="s">
        <v>315</v>
      </c>
      <c r="CL108" s="212">
        <v>823</v>
      </c>
      <c r="CM108" s="212">
        <v>3937</v>
      </c>
      <c r="CN108" s="212">
        <v>3515</v>
      </c>
      <c r="CO108" t="s">
        <v>315</v>
      </c>
      <c r="CP108" s="212">
        <v>6677</v>
      </c>
      <c r="CQ108" t="s">
        <v>315</v>
      </c>
      <c r="CR108" t="s">
        <v>315</v>
      </c>
      <c r="CS108" s="212">
        <v>10192</v>
      </c>
      <c r="CT108" s="212">
        <v>27676</v>
      </c>
      <c r="CU108" s="212">
        <v>1238</v>
      </c>
      <c r="CV108" s="212">
        <v>440</v>
      </c>
      <c r="CW108" s="212">
        <v>1679</v>
      </c>
      <c r="CX108" t="s">
        <v>315</v>
      </c>
      <c r="CY108" s="212">
        <v>735</v>
      </c>
      <c r="CZ108" s="212">
        <v>754</v>
      </c>
      <c r="DA108" s="212">
        <v>1489</v>
      </c>
      <c r="DB108" s="212">
        <v>19</v>
      </c>
      <c r="DC108" s="212">
        <v>80</v>
      </c>
      <c r="DD108" s="212">
        <v>99</v>
      </c>
      <c r="DE108" s="212">
        <v>3284</v>
      </c>
      <c r="DF108" t="s">
        <v>315</v>
      </c>
      <c r="DG108" s="212">
        <v>3284</v>
      </c>
      <c r="DH108" s="212">
        <v>9225</v>
      </c>
      <c r="DI108" s="212">
        <v>15774</v>
      </c>
      <c r="DJ108" s="212">
        <v>43450</v>
      </c>
      <c r="DK108" t="s">
        <v>315</v>
      </c>
      <c r="DL108" t="s">
        <v>315</v>
      </c>
      <c r="DM108" t="s">
        <v>315</v>
      </c>
      <c r="DN108" t="s">
        <v>315</v>
      </c>
      <c r="DO108" t="s">
        <v>315</v>
      </c>
      <c r="DP108" t="s">
        <v>315</v>
      </c>
      <c r="DQ108" t="s">
        <v>315</v>
      </c>
      <c r="DR108" t="s">
        <v>315</v>
      </c>
      <c r="DS108" t="s">
        <v>315</v>
      </c>
      <c r="DT108" t="s">
        <v>315</v>
      </c>
      <c r="DU108" t="s">
        <v>315</v>
      </c>
      <c r="DV108" t="s">
        <v>315</v>
      </c>
      <c r="DW108" t="s">
        <v>315</v>
      </c>
      <c r="DX108" t="s">
        <v>315</v>
      </c>
      <c r="DY108" t="s">
        <v>315</v>
      </c>
      <c r="DZ108" t="s">
        <v>315</v>
      </c>
      <c r="EA108" t="s">
        <v>315</v>
      </c>
      <c r="EB108" t="s">
        <v>315</v>
      </c>
      <c r="EC108" t="s">
        <v>315</v>
      </c>
      <c r="ED108" t="s">
        <v>315</v>
      </c>
      <c r="EE108" t="s">
        <v>315</v>
      </c>
      <c r="EF108" t="s">
        <v>315</v>
      </c>
      <c r="EG108" t="s">
        <v>315</v>
      </c>
      <c r="EH108" t="s">
        <v>315</v>
      </c>
      <c r="EI108" t="s">
        <v>315</v>
      </c>
      <c r="EJ108" t="s">
        <v>315</v>
      </c>
      <c r="EK108" t="s">
        <v>315</v>
      </c>
      <c r="EL108" t="s">
        <v>315</v>
      </c>
      <c r="EM108" t="s">
        <v>315</v>
      </c>
      <c r="EN108" t="s">
        <v>315</v>
      </c>
      <c r="EO108" t="s">
        <v>315</v>
      </c>
      <c r="EP108" t="s">
        <v>315</v>
      </c>
      <c r="EQ108" t="s">
        <v>315</v>
      </c>
      <c r="ER108" t="s">
        <v>315</v>
      </c>
      <c r="ES108" t="s">
        <v>315</v>
      </c>
      <c r="ET108" t="s">
        <v>315</v>
      </c>
      <c r="EU108" t="s">
        <v>315</v>
      </c>
      <c r="EV108" t="s">
        <v>315</v>
      </c>
      <c r="EW108" t="s">
        <v>315</v>
      </c>
      <c r="EX108" t="s">
        <v>315</v>
      </c>
      <c r="EY108" t="s">
        <v>315</v>
      </c>
      <c r="EZ108" t="s">
        <v>315</v>
      </c>
      <c r="FA108" t="s">
        <v>315</v>
      </c>
      <c r="FB108" t="s">
        <v>315</v>
      </c>
      <c r="FC108" t="s">
        <v>315</v>
      </c>
      <c r="FD108" t="s">
        <v>315</v>
      </c>
      <c r="FE108" t="s">
        <v>315</v>
      </c>
      <c r="FF108" s="212">
        <v>43450</v>
      </c>
      <c r="FG108" t="s">
        <v>315</v>
      </c>
      <c r="FH108" t="s">
        <v>315</v>
      </c>
      <c r="FI108" s="212">
        <v>1289</v>
      </c>
      <c r="FJ108" t="s">
        <v>315</v>
      </c>
      <c r="FK108" t="s">
        <v>315</v>
      </c>
      <c r="FL108" t="s">
        <v>315</v>
      </c>
      <c r="FM108" s="212">
        <v>1289</v>
      </c>
      <c r="FN108" t="s">
        <v>315</v>
      </c>
      <c r="FO108" s="212">
        <v>1289</v>
      </c>
      <c r="FP108" s="212">
        <v>10192</v>
      </c>
      <c r="FQ108" s="212">
        <v>44739</v>
      </c>
      <c r="FR108">
        <v>0.23</v>
      </c>
      <c r="FS108">
        <v>0.16</v>
      </c>
      <c r="FT108">
        <v>4.97</v>
      </c>
      <c r="FU108">
        <v>41.39</v>
      </c>
      <c r="FV108">
        <v>4.04</v>
      </c>
      <c r="FW108" t="s">
        <v>316</v>
      </c>
      <c r="FX108" t="s">
        <v>316</v>
      </c>
      <c r="FY108" t="s">
        <v>316</v>
      </c>
      <c r="FZ108" t="s">
        <v>316</v>
      </c>
      <c r="GA108" t="s">
        <v>316</v>
      </c>
      <c r="GB108" t="s">
        <v>316</v>
      </c>
      <c r="GC108">
        <v>4.04</v>
      </c>
      <c r="GD108">
        <v>2.2999999999999998</v>
      </c>
      <c r="GE108" t="s">
        <v>316</v>
      </c>
      <c r="GF108" t="s">
        <v>316</v>
      </c>
      <c r="GG108" t="s">
        <v>316</v>
      </c>
      <c r="GH108" t="s">
        <v>316</v>
      </c>
      <c r="GI108" t="s">
        <v>316</v>
      </c>
      <c r="GJ108" t="s">
        <v>316</v>
      </c>
      <c r="GK108">
        <v>2.2999999999999998</v>
      </c>
      <c r="GL108">
        <v>2.37</v>
      </c>
    </row>
    <row r="109" spans="1:194" hidden="1">
      <c r="A109" t="s">
        <v>393</v>
      </c>
      <c r="B109" t="s">
        <v>394</v>
      </c>
      <c r="C109" t="s">
        <v>402</v>
      </c>
      <c r="D109" t="s">
        <v>330</v>
      </c>
      <c r="E109" t="s">
        <v>529</v>
      </c>
      <c r="F109" t="s">
        <v>530</v>
      </c>
      <c r="G109" t="s">
        <v>531</v>
      </c>
      <c r="H109" t="s">
        <v>532</v>
      </c>
      <c r="I109" t="s">
        <v>533</v>
      </c>
      <c r="L109" t="s">
        <v>328</v>
      </c>
      <c r="M109" t="s">
        <v>328</v>
      </c>
      <c r="N109" t="s">
        <v>328</v>
      </c>
      <c r="O109" t="s">
        <v>328</v>
      </c>
      <c r="P109" t="s">
        <v>328</v>
      </c>
      <c r="Q109" t="s">
        <v>328</v>
      </c>
      <c r="R109" t="s">
        <v>328</v>
      </c>
      <c r="S109" t="s">
        <v>328</v>
      </c>
      <c r="T109" t="s">
        <v>328</v>
      </c>
      <c r="U109" t="s">
        <v>328</v>
      </c>
      <c r="V109" t="s">
        <v>328</v>
      </c>
      <c r="W109" t="s">
        <v>328</v>
      </c>
      <c r="X109" t="s">
        <v>328</v>
      </c>
      <c r="Y109" t="s">
        <v>328</v>
      </c>
      <c r="Z109" t="s">
        <v>328</v>
      </c>
      <c r="AA109" t="s">
        <v>328</v>
      </c>
      <c r="AB109" t="s">
        <v>328</v>
      </c>
      <c r="AC109" t="s">
        <v>328</v>
      </c>
      <c r="AD109" t="s">
        <v>316</v>
      </c>
      <c r="AE109" t="s">
        <v>316</v>
      </c>
      <c r="AF109" t="s">
        <v>328</v>
      </c>
      <c r="AG109" t="s">
        <v>328</v>
      </c>
      <c r="AH109" t="s">
        <v>328</v>
      </c>
      <c r="AI109" t="s">
        <v>328</v>
      </c>
      <c r="AJ109" t="s">
        <v>328</v>
      </c>
      <c r="AK109" t="s">
        <v>328</v>
      </c>
      <c r="AL109" t="s">
        <v>328</v>
      </c>
      <c r="AM109" t="s">
        <v>328</v>
      </c>
      <c r="AN109" t="s">
        <v>328</v>
      </c>
      <c r="AO109" t="s">
        <v>328</v>
      </c>
      <c r="AP109" t="s">
        <v>328</v>
      </c>
      <c r="AQ109" t="s">
        <v>328</v>
      </c>
      <c r="AR109" t="s">
        <v>328</v>
      </c>
      <c r="AS109" t="s">
        <v>328</v>
      </c>
      <c r="AT109" t="s">
        <v>328</v>
      </c>
      <c r="AU109" t="s">
        <v>328</v>
      </c>
      <c r="AV109" t="s">
        <v>328</v>
      </c>
      <c r="AW109" t="s">
        <v>328</v>
      </c>
      <c r="AX109" t="s">
        <v>328</v>
      </c>
      <c r="AY109" t="s">
        <v>328</v>
      </c>
      <c r="AZ109" t="s">
        <v>328</v>
      </c>
      <c r="BA109" t="s">
        <v>328</v>
      </c>
      <c r="BB109" t="s">
        <v>328</v>
      </c>
      <c r="BC109" t="s">
        <v>328</v>
      </c>
      <c r="BD109" t="s">
        <v>328</v>
      </c>
      <c r="BE109" t="s">
        <v>328</v>
      </c>
      <c r="BF109" t="s">
        <v>328</v>
      </c>
      <c r="BG109" t="s">
        <v>328</v>
      </c>
      <c r="BH109" t="s">
        <v>328</v>
      </c>
      <c r="BI109" t="s">
        <v>328</v>
      </c>
      <c r="BJ109" t="s">
        <v>328</v>
      </c>
      <c r="BK109" t="s">
        <v>328</v>
      </c>
      <c r="BL109" t="s">
        <v>328</v>
      </c>
      <c r="BM109" t="s">
        <v>328</v>
      </c>
      <c r="BN109" t="s">
        <v>328</v>
      </c>
      <c r="BO109" t="s">
        <v>328</v>
      </c>
      <c r="BP109" t="s">
        <v>328</v>
      </c>
      <c r="BQ109" t="s">
        <v>328</v>
      </c>
      <c r="BR109" t="s">
        <v>328</v>
      </c>
      <c r="BS109" t="s">
        <v>328</v>
      </c>
      <c r="BT109" t="s">
        <v>328</v>
      </c>
      <c r="BU109" t="s">
        <v>328</v>
      </c>
      <c r="BV109" t="s">
        <v>328</v>
      </c>
      <c r="BW109" t="s">
        <v>328</v>
      </c>
      <c r="BX109" t="s">
        <v>328</v>
      </c>
      <c r="BY109" t="s">
        <v>328</v>
      </c>
      <c r="BZ109" t="s">
        <v>328</v>
      </c>
      <c r="CA109" t="s">
        <v>328</v>
      </c>
      <c r="CB109" t="s">
        <v>328</v>
      </c>
      <c r="CC109" t="s">
        <v>328</v>
      </c>
      <c r="CD109" t="s">
        <v>328</v>
      </c>
      <c r="CE109" t="s">
        <v>328</v>
      </c>
      <c r="CF109" t="s">
        <v>328</v>
      </c>
      <c r="CG109" t="s">
        <v>328</v>
      </c>
      <c r="CH109" t="s">
        <v>328</v>
      </c>
      <c r="CI109" t="s">
        <v>328</v>
      </c>
      <c r="CJ109" t="s">
        <v>328</v>
      </c>
      <c r="CK109" t="s">
        <v>328</v>
      </c>
      <c r="CL109" t="s">
        <v>328</v>
      </c>
      <c r="CM109" t="s">
        <v>328</v>
      </c>
      <c r="CN109" t="s">
        <v>328</v>
      </c>
      <c r="CO109" t="s">
        <v>328</v>
      </c>
      <c r="CP109" t="s">
        <v>328</v>
      </c>
      <c r="CQ109" t="s">
        <v>328</v>
      </c>
      <c r="CR109" t="s">
        <v>328</v>
      </c>
      <c r="CS109" t="s">
        <v>328</v>
      </c>
      <c r="CT109" t="s">
        <v>328</v>
      </c>
      <c r="CU109" t="s">
        <v>328</v>
      </c>
      <c r="CV109" t="s">
        <v>328</v>
      </c>
      <c r="CW109" t="s">
        <v>328</v>
      </c>
      <c r="CX109" t="s">
        <v>328</v>
      </c>
      <c r="CY109" t="s">
        <v>328</v>
      </c>
      <c r="CZ109" t="s">
        <v>328</v>
      </c>
      <c r="DA109" t="s">
        <v>328</v>
      </c>
      <c r="DB109" t="s">
        <v>328</v>
      </c>
      <c r="DC109" t="s">
        <v>328</v>
      </c>
      <c r="DD109" t="s">
        <v>328</v>
      </c>
      <c r="DE109" t="s">
        <v>328</v>
      </c>
      <c r="DF109" t="s">
        <v>328</v>
      </c>
      <c r="DG109" t="s">
        <v>328</v>
      </c>
      <c r="DH109" t="s">
        <v>328</v>
      </c>
      <c r="DI109" t="s">
        <v>328</v>
      </c>
      <c r="DJ109" t="s">
        <v>328</v>
      </c>
      <c r="DK109" t="s">
        <v>328</v>
      </c>
      <c r="DL109" t="s">
        <v>328</v>
      </c>
      <c r="DM109" t="s">
        <v>328</v>
      </c>
      <c r="DN109" t="s">
        <v>328</v>
      </c>
      <c r="DO109" t="s">
        <v>328</v>
      </c>
      <c r="DP109" t="s">
        <v>328</v>
      </c>
      <c r="DQ109" t="s">
        <v>328</v>
      </c>
      <c r="DR109" t="s">
        <v>328</v>
      </c>
      <c r="DS109" t="s">
        <v>328</v>
      </c>
      <c r="DT109" t="s">
        <v>328</v>
      </c>
      <c r="DU109" t="s">
        <v>328</v>
      </c>
      <c r="DV109" t="s">
        <v>328</v>
      </c>
      <c r="DW109" t="s">
        <v>328</v>
      </c>
      <c r="DX109" t="s">
        <v>328</v>
      </c>
      <c r="DY109" t="s">
        <v>328</v>
      </c>
      <c r="DZ109" t="s">
        <v>328</v>
      </c>
      <c r="EA109" t="s">
        <v>328</v>
      </c>
      <c r="EB109" t="s">
        <v>328</v>
      </c>
      <c r="EC109" t="s">
        <v>328</v>
      </c>
      <c r="ED109" t="s">
        <v>328</v>
      </c>
      <c r="EE109" t="s">
        <v>328</v>
      </c>
      <c r="EF109" t="s">
        <v>328</v>
      </c>
      <c r="EG109" t="s">
        <v>328</v>
      </c>
      <c r="EH109" t="s">
        <v>328</v>
      </c>
      <c r="EI109" t="s">
        <v>328</v>
      </c>
      <c r="EJ109" t="s">
        <v>328</v>
      </c>
      <c r="EK109" t="s">
        <v>328</v>
      </c>
      <c r="EL109" t="s">
        <v>328</v>
      </c>
      <c r="EM109" t="s">
        <v>328</v>
      </c>
      <c r="EN109" t="s">
        <v>328</v>
      </c>
      <c r="EO109" t="s">
        <v>328</v>
      </c>
      <c r="EP109" t="s">
        <v>328</v>
      </c>
      <c r="EQ109" t="s">
        <v>328</v>
      </c>
      <c r="ER109" t="s">
        <v>328</v>
      </c>
      <c r="ES109" t="s">
        <v>328</v>
      </c>
      <c r="ET109" t="s">
        <v>328</v>
      </c>
      <c r="EU109" t="s">
        <v>328</v>
      </c>
      <c r="EV109" t="s">
        <v>328</v>
      </c>
      <c r="EW109" t="s">
        <v>328</v>
      </c>
      <c r="EX109" t="s">
        <v>328</v>
      </c>
      <c r="EY109" t="s">
        <v>328</v>
      </c>
      <c r="EZ109" t="s">
        <v>328</v>
      </c>
      <c r="FA109" t="s">
        <v>328</v>
      </c>
      <c r="FB109" t="s">
        <v>328</v>
      </c>
      <c r="FC109" t="s">
        <v>328</v>
      </c>
      <c r="FD109" t="s">
        <v>328</v>
      </c>
      <c r="FE109" t="s">
        <v>328</v>
      </c>
      <c r="FF109" t="s">
        <v>328</v>
      </c>
      <c r="FG109" t="s">
        <v>328</v>
      </c>
      <c r="FH109" t="s">
        <v>328</v>
      </c>
      <c r="FI109" t="s">
        <v>328</v>
      </c>
      <c r="FJ109" t="s">
        <v>328</v>
      </c>
      <c r="FK109" t="s">
        <v>328</v>
      </c>
      <c r="FL109" t="s">
        <v>328</v>
      </c>
      <c r="FM109" t="s">
        <v>328</v>
      </c>
      <c r="FN109" t="s">
        <v>328</v>
      </c>
      <c r="FO109" t="s">
        <v>328</v>
      </c>
      <c r="FP109" t="s">
        <v>328</v>
      </c>
      <c r="FQ109" t="s">
        <v>328</v>
      </c>
      <c r="FR109" t="s">
        <v>328</v>
      </c>
      <c r="FS109" t="s">
        <v>328</v>
      </c>
      <c r="FT109" t="s">
        <v>328</v>
      </c>
      <c r="FU109" t="s">
        <v>328</v>
      </c>
      <c r="FV109" t="s">
        <v>328</v>
      </c>
      <c r="FW109" t="s">
        <v>328</v>
      </c>
      <c r="FX109" t="s">
        <v>328</v>
      </c>
      <c r="FY109" t="s">
        <v>328</v>
      </c>
      <c r="FZ109" t="s">
        <v>328</v>
      </c>
      <c r="GA109" t="s">
        <v>328</v>
      </c>
      <c r="GB109" t="s">
        <v>328</v>
      </c>
      <c r="GC109" t="s">
        <v>328</v>
      </c>
      <c r="GD109" t="s">
        <v>328</v>
      </c>
      <c r="GE109" t="s">
        <v>328</v>
      </c>
      <c r="GF109" t="s">
        <v>328</v>
      </c>
      <c r="GG109" t="s">
        <v>328</v>
      </c>
      <c r="GH109" t="s">
        <v>328</v>
      </c>
      <c r="GI109" t="s">
        <v>328</v>
      </c>
      <c r="GJ109" t="s">
        <v>328</v>
      </c>
      <c r="GK109" t="s">
        <v>328</v>
      </c>
      <c r="GL109" t="s">
        <v>328</v>
      </c>
    </row>
    <row r="110" spans="1:194" hidden="1">
      <c r="A110" t="s">
        <v>393</v>
      </c>
      <c r="B110" t="s">
        <v>394</v>
      </c>
      <c r="C110" t="s">
        <v>402</v>
      </c>
      <c r="D110" t="s">
        <v>330</v>
      </c>
      <c r="E110" t="s">
        <v>534</v>
      </c>
      <c r="F110" t="s">
        <v>535</v>
      </c>
      <c r="G110" t="s">
        <v>531</v>
      </c>
      <c r="H110" t="s">
        <v>536</v>
      </c>
      <c r="I110" t="s">
        <v>537</v>
      </c>
      <c r="J110">
        <v>100</v>
      </c>
      <c r="K110">
        <v>11</v>
      </c>
      <c r="L110" s="212">
        <v>71743</v>
      </c>
      <c r="M110" s="212">
        <v>60000</v>
      </c>
      <c r="N110" s="212">
        <v>11743</v>
      </c>
      <c r="O110">
        <v>300</v>
      </c>
      <c r="P110">
        <v>300</v>
      </c>
      <c r="Q110" s="211">
        <v>3300</v>
      </c>
      <c r="R110">
        <v>251.1</v>
      </c>
      <c r="S110" s="211">
        <v>2762.1</v>
      </c>
      <c r="T110">
        <v>7.06</v>
      </c>
      <c r="U110">
        <v>6.33</v>
      </c>
      <c r="V110" s="211">
        <v>2118.4740000000002</v>
      </c>
      <c r="W110" s="211">
        <v>20896.982</v>
      </c>
      <c r="X110" s="211">
        <v>1773.163</v>
      </c>
      <c r="Y110" s="211">
        <v>17490.774000000001</v>
      </c>
      <c r="Z110">
        <v>643.56899999999996</v>
      </c>
      <c r="AA110">
        <v>740.24300000000005</v>
      </c>
      <c r="AB110">
        <v>624.23500000000001</v>
      </c>
      <c r="AC110">
        <v>754.053</v>
      </c>
      <c r="AD110">
        <v>251.1</v>
      </c>
      <c r="AE110" s="211">
        <v>2762.1</v>
      </c>
      <c r="AF110" t="s">
        <v>316</v>
      </c>
      <c r="AG110" t="s">
        <v>316</v>
      </c>
      <c r="AH110" t="s">
        <v>316</v>
      </c>
      <c r="AI110" t="s">
        <v>316</v>
      </c>
      <c r="AJ110" t="s">
        <v>316</v>
      </c>
      <c r="AK110" t="s">
        <v>316</v>
      </c>
      <c r="AL110" t="s">
        <v>316</v>
      </c>
      <c r="AM110" t="s">
        <v>316</v>
      </c>
      <c r="AN110" t="s">
        <v>316</v>
      </c>
      <c r="AO110" t="s">
        <v>316</v>
      </c>
      <c r="AP110" t="s">
        <v>316</v>
      </c>
      <c r="AQ110" t="s">
        <v>316</v>
      </c>
      <c r="AR110" t="s">
        <v>316</v>
      </c>
      <c r="AS110" t="s">
        <v>316</v>
      </c>
      <c r="AT110" t="s">
        <v>316</v>
      </c>
      <c r="AU110" t="s">
        <v>316</v>
      </c>
      <c r="AV110" t="s">
        <v>316</v>
      </c>
      <c r="AW110" t="s">
        <v>316</v>
      </c>
      <c r="AX110" t="s">
        <v>316</v>
      </c>
      <c r="AY110" t="s">
        <v>316</v>
      </c>
      <c r="AZ110" t="s">
        <v>316</v>
      </c>
      <c r="BA110" t="s">
        <v>316</v>
      </c>
      <c r="BB110" t="s">
        <v>316</v>
      </c>
      <c r="BC110" t="s">
        <v>316</v>
      </c>
      <c r="BD110" t="s">
        <v>316</v>
      </c>
      <c r="BE110" t="s">
        <v>316</v>
      </c>
      <c r="BF110" t="s">
        <v>316</v>
      </c>
      <c r="BG110" t="s">
        <v>316</v>
      </c>
      <c r="BH110" t="s">
        <v>316</v>
      </c>
      <c r="BI110" t="s">
        <v>316</v>
      </c>
      <c r="BJ110" t="s">
        <v>316</v>
      </c>
      <c r="BK110" t="s">
        <v>316</v>
      </c>
      <c r="BL110" t="s">
        <v>316</v>
      </c>
      <c r="BM110" t="s">
        <v>316</v>
      </c>
      <c r="BN110" t="s">
        <v>316</v>
      </c>
      <c r="BO110" t="s">
        <v>316</v>
      </c>
      <c r="BP110" t="s">
        <v>316</v>
      </c>
      <c r="BQ110" t="s">
        <v>316</v>
      </c>
      <c r="BR110" t="s">
        <v>316</v>
      </c>
      <c r="BS110" t="s">
        <v>316</v>
      </c>
      <c r="BT110" t="s">
        <v>316</v>
      </c>
      <c r="BU110" t="s">
        <v>316</v>
      </c>
      <c r="BV110" s="211">
        <v>2118.4699999999998</v>
      </c>
      <c r="BW110" s="211">
        <v>20896.98</v>
      </c>
      <c r="BX110" s="211">
        <v>1773.16</v>
      </c>
      <c r="BY110" s="211">
        <v>17490.77</v>
      </c>
      <c r="BZ110" t="s">
        <v>316</v>
      </c>
      <c r="CA110" s="212">
        <v>32770</v>
      </c>
      <c r="CB110" s="212">
        <v>35465</v>
      </c>
      <c r="CC110" s="212">
        <v>42595</v>
      </c>
      <c r="CD110" s="212">
        <v>50326</v>
      </c>
      <c r="CE110" t="s">
        <v>315</v>
      </c>
      <c r="CF110" s="212">
        <v>161155</v>
      </c>
      <c r="CG110" s="212">
        <v>7382</v>
      </c>
      <c r="CH110" s="212">
        <v>5264</v>
      </c>
      <c r="CI110" s="212">
        <v>11072</v>
      </c>
      <c r="CJ110" s="212">
        <v>11744</v>
      </c>
      <c r="CK110" t="s">
        <v>315</v>
      </c>
      <c r="CL110" s="212">
        <v>11373</v>
      </c>
      <c r="CM110" s="212">
        <v>46834</v>
      </c>
      <c r="CN110" s="212">
        <v>31165</v>
      </c>
      <c r="CO110" s="212">
        <v>41503</v>
      </c>
      <c r="CP110" s="212">
        <v>28896</v>
      </c>
      <c r="CQ110" s="212">
        <v>38258</v>
      </c>
      <c r="CR110" t="s">
        <v>315</v>
      </c>
      <c r="CS110" s="212">
        <v>139822</v>
      </c>
      <c r="CT110" s="212">
        <v>347811</v>
      </c>
      <c r="CU110" t="s">
        <v>315</v>
      </c>
      <c r="CV110" t="s">
        <v>315</v>
      </c>
      <c r="CW110" t="s">
        <v>315</v>
      </c>
      <c r="CX110" t="s">
        <v>315</v>
      </c>
      <c r="CY110" t="s">
        <v>315</v>
      </c>
      <c r="CZ110" t="s">
        <v>315</v>
      </c>
      <c r="DA110" t="s">
        <v>315</v>
      </c>
      <c r="DB110" t="s">
        <v>315</v>
      </c>
      <c r="DC110" t="s">
        <v>315</v>
      </c>
      <c r="DD110" t="s">
        <v>315</v>
      </c>
      <c r="DE110" t="s">
        <v>315</v>
      </c>
      <c r="DF110" t="s">
        <v>315</v>
      </c>
      <c r="DG110" t="s">
        <v>315</v>
      </c>
      <c r="DH110" t="s">
        <v>315</v>
      </c>
      <c r="DI110" t="s">
        <v>315</v>
      </c>
      <c r="DJ110" s="212">
        <v>347811</v>
      </c>
      <c r="DK110" t="s">
        <v>315</v>
      </c>
      <c r="DL110" t="s">
        <v>315</v>
      </c>
      <c r="DM110" t="s">
        <v>315</v>
      </c>
      <c r="DN110" t="s">
        <v>315</v>
      </c>
      <c r="DO110" t="s">
        <v>315</v>
      </c>
      <c r="DP110" t="s">
        <v>315</v>
      </c>
      <c r="DQ110" t="s">
        <v>315</v>
      </c>
      <c r="DR110" t="s">
        <v>315</v>
      </c>
      <c r="DS110" t="s">
        <v>315</v>
      </c>
      <c r="DT110" t="s">
        <v>315</v>
      </c>
      <c r="DU110" t="s">
        <v>315</v>
      </c>
      <c r="DV110" t="s">
        <v>315</v>
      </c>
      <c r="DW110" t="s">
        <v>315</v>
      </c>
      <c r="DX110" t="s">
        <v>315</v>
      </c>
      <c r="DY110" t="s">
        <v>315</v>
      </c>
      <c r="DZ110" t="s">
        <v>315</v>
      </c>
      <c r="EA110" t="s">
        <v>315</v>
      </c>
      <c r="EB110" t="s">
        <v>315</v>
      </c>
      <c r="EC110" t="s">
        <v>315</v>
      </c>
      <c r="ED110" t="s">
        <v>315</v>
      </c>
      <c r="EE110" t="s">
        <v>315</v>
      </c>
      <c r="EF110" t="s">
        <v>315</v>
      </c>
      <c r="EG110" t="s">
        <v>315</v>
      </c>
      <c r="EH110" t="s">
        <v>315</v>
      </c>
      <c r="EI110" t="s">
        <v>315</v>
      </c>
      <c r="EJ110" t="s">
        <v>315</v>
      </c>
      <c r="EK110" t="s">
        <v>315</v>
      </c>
      <c r="EL110" t="s">
        <v>315</v>
      </c>
      <c r="EM110" t="s">
        <v>315</v>
      </c>
      <c r="EN110" t="s">
        <v>315</v>
      </c>
      <c r="EO110" t="s">
        <v>315</v>
      </c>
      <c r="EP110" t="s">
        <v>315</v>
      </c>
      <c r="EQ110" t="s">
        <v>315</v>
      </c>
      <c r="ER110" t="s">
        <v>315</v>
      </c>
      <c r="ES110" t="s">
        <v>315</v>
      </c>
      <c r="ET110" t="s">
        <v>315</v>
      </c>
      <c r="EU110" t="s">
        <v>315</v>
      </c>
      <c r="EV110" t="s">
        <v>315</v>
      </c>
      <c r="EW110" t="s">
        <v>315</v>
      </c>
      <c r="EX110" t="s">
        <v>315</v>
      </c>
      <c r="EY110" t="s">
        <v>315</v>
      </c>
      <c r="EZ110" t="s">
        <v>315</v>
      </c>
      <c r="FA110" t="s">
        <v>315</v>
      </c>
      <c r="FB110" t="s">
        <v>315</v>
      </c>
      <c r="FC110" t="s">
        <v>315</v>
      </c>
      <c r="FD110" t="s">
        <v>315</v>
      </c>
      <c r="FE110" t="s">
        <v>315</v>
      </c>
      <c r="FF110" s="212">
        <v>347811</v>
      </c>
      <c r="FG110" t="s">
        <v>315</v>
      </c>
      <c r="FH110" t="s">
        <v>315</v>
      </c>
      <c r="FI110" s="212">
        <v>2736</v>
      </c>
      <c r="FJ110" t="s">
        <v>315</v>
      </c>
      <c r="FK110" t="s">
        <v>315</v>
      </c>
      <c r="FL110" t="s">
        <v>315</v>
      </c>
      <c r="FM110" s="212">
        <v>2736</v>
      </c>
      <c r="FN110" t="s">
        <v>315</v>
      </c>
      <c r="FO110" s="212">
        <v>2736</v>
      </c>
      <c r="FP110" s="212">
        <v>139822</v>
      </c>
      <c r="FQ110" s="212">
        <v>350547</v>
      </c>
      <c r="FR110">
        <v>0.22</v>
      </c>
      <c r="FS110">
        <v>0.16</v>
      </c>
      <c r="FT110">
        <v>66.319999999999993</v>
      </c>
      <c r="FU110">
        <v>511.91</v>
      </c>
      <c r="FV110">
        <v>56.07</v>
      </c>
      <c r="FW110" t="s">
        <v>316</v>
      </c>
      <c r="FX110" t="s">
        <v>316</v>
      </c>
      <c r="FY110" t="s">
        <v>316</v>
      </c>
      <c r="FZ110" t="s">
        <v>316</v>
      </c>
      <c r="GA110" t="s">
        <v>316</v>
      </c>
      <c r="GB110" t="s">
        <v>316</v>
      </c>
      <c r="GC110">
        <v>56.07</v>
      </c>
      <c r="GD110">
        <v>31.95</v>
      </c>
      <c r="GE110" t="s">
        <v>316</v>
      </c>
      <c r="GF110" t="s">
        <v>316</v>
      </c>
      <c r="GG110" t="s">
        <v>316</v>
      </c>
      <c r="GH110" t="s">
        <v>316</v>
      </c>
      <c r="GI110" t="s">
        <v>316</v>
      </c>
      <c r="GJ110" t="s">
        <v>316</v>
      </c>
      <c r="GK110">
        <v>31.95</v>
      </c>
      <c r="GL110">
        <v>4.8899999999999997</v>
      </c>
    </row>
    <row r="111" spans="1:194" hidden="1">
      <c r="A111" t="s">
        <v>393</v>
      </c>
      <c r="B111" t="s">
        <v>394</v>
      </c>
      <c r="C111" t="s">
        <v>402</v>
      </c>
      <c r="D111" t="s">
        <v>330</v>
      </c>
      <c r="E111" t="s">
        <v>538</v>
      </c>
      <c r="F111" t="s">
        <v>539</v>
      </c>
      <c r="G111" t="s">
        <v>312</v>
      </c>
      <c r="H111" t="s">
        <v>540</v>
      </c>
      <c r="I111" t="s">
        <v>541</v>
      </c>
      <c r="J111">
        <v>500</v>
      </c>
      <c r="K111">
        <v>12</v>
      </c>
      <c r="L111" s="212">
        <v>935220</v>
      </c>
      <c r="M111" s="212">
        <v>1190280</v>
      </c>
      <c r="N111" s="212">
        <v>-255060</v>
      </c>
      <c r="O111" s="211">
        <v>2692.7559999999999</v>
      </c>
      <c r="P111" s="211">
        <v>2692.7559999999999</v>
      </c>
      <c r="Q111" s="211">
        <v>32313.075000000001</v>
      </c>
      <c r="R111" s="211">
        <v>1481.0160000000001</v>
      </c>
      <c r="S111" s="211">
        <v>17772.190999999999</v>
      </c>
      <c r="T111">
        <v>7.08</v>
      </c>
      <c r="U111">
        <v>6.38</v>
      </c>
      <c r="V111" s="211">
        <v>19053.429</v>
      </c>
      <c r="W111" s="211">
        <v>206034.37700000001</v>
      </c>
      <c r="X111" s="211">
        <v>10479.386</v>
      </c>
      <c r="Y111" s="211">
        <v>113318.90700000001</v>
      </c>
      <c r="Z111" s="211">
        <v>9365.9449999999997</v>
      </c>
      <c r="AA111" s="211">
        <v>6060.317</v>
      </c>
      <c r="AB111" s="211">
        <v>1528.4079999999999</v>
      </c>
      <c r="AC111">
        <v>817.52099999999996</v>
      </c>
      <c r="AD111" s="211">
        <v>1481.02</v>
      </c>
      <c r="AE111" s="211">
        <v>17772.189999999999</v>
      </c>
      <c r="AF111">
        <v>296.2</v>
      </c>
      <c r="AG111">
        <v>179.34</v>
      </c>
      <c r="AH111">
        <v>98.64</v>
      </c>
      <c r="AI111" t="s">
        <v>316</v>
      </c>
      <c r="AJ111" t="s">
        <v>316</v>
      </c>
      <c r="AK111" t="s">
        <v>316</v>
      </c>
      <c r="AL111" t="s">
        <v>316</v>
      </c>
      <c r="AM111" t="s">
        <v>316</v>
      </c>
      <c r="AN111" t="s">
        <v>316</v>
      </c>
      <c r="AO111" t="s">
        <v>316</v>
      </c>
      <c r="AP111" t="s">
        <v>316</v>
      </c>
      <c r="AQ111" t="s">
        <v>316</v>
      </c>
      <c r="AR111" t="s">
        <v>316</v>
      </c>
      <c r="AS111" t="s">
        <v>316</v>
      </c>
      <c r="AT111" t="s">
        <v>316</v>
      </c>
      <c r="AU111" t="s">
        <v>316</v>
      </c>
      <c r="AV111" t="s">
        <v>316</v>
      </c>
      <c r="AW111" t="s">
        <v>316</v>
      </c>
      <c r="AX111" t="s">
        <v>316</v>
      </c>
      <c r="AY111" t="s">
        <v>316</v>
      </c>
      <c r="AZ111" t="s">
        <v>316</v>
      </c>
      <c r="BA111" t="s">
        <v>316</v>
      </c>
      <c r="BB111" t="s">
        <v>316</v>
      </c>
      <c r="BC111" t="s">
        <v>316</v>
      </c>
      <c r="BD111" t="s">
        <v>316</v>
      </c>
      <c r="BE111" t="s">
        <v>316</v>
      </c>
      <c r="BF111" t="s">
        <v>316</v>
      </c>
      <c r="BG111" t="s">
        <v>316</v>
      </c>
      <c r="BH111" t="s">
        <v>316</v>
      </c>
      <c r="BI111" t="s">
        <v>316</v>
      </c>
      <c r="BJ111" t="s">
        <v>316</v>
      </c>
      <c r="BK111" t="s">
        <v>316</v>
      </c>
      <c r="BL111" t="s">
        <v>316</v>
      </c>
      <c r="BM111" t="s">
        <v>316</v>
      </c>
      <c r="BN111" t="s">
        <v>316</v>
      </c>
      <c r="BO111" t="s">
        <v>316</v>
      </c>
      <c r="BP111" t="s">
        <v>316</v>
      </c>
      <c r="BQ111" t="s">
        <v>316</v>
      </c>
      <c r="BR111" t="s">
        <v>316</v>
      </c>
      <c r="BS111" t="s">
        <v>316</v>
      </c>
      <c r="BT111" t="s">
        <v>316</v>
      </c>
      <c r="BU111" t="s">
        <v>316</v>
      </c>
      <c r="BV111" s="211">
        <v>19053.43</v>
      </c>
      <c r="BW111" s="211">
        <v>206034.38</v>
      </c>
      <c r="BX111" s="211">
        <v>10479.39</v>
      </c>
      <c r="BY111" s="211">
        <v>113318.91</v>
      </c>
      <c r="BZ111" t="s">
        <v>316</v>
      </c>
      <c r="CA111" s="212">
        <v>477844</v>
      </c>
      <c r="CB111" s="212">
        <v>290313</v>
      </c>
      <c r="CC111" s="212">
        <v>104056</v>
      </c>
      <c r="CD111" s="212">
        <v>54450</v>
      </c>
      <c r="CE111" t="s">
        <v>315</v>
      </c>
      <c r="CF111" s="212">
        <v>926662</v>
      </c>
      <c r="CG111" s="212">
        <v>98478</v>
      </c>
      <c r="CH111" s="212">
        <v>39501</v>
      </c>
      <c r="CI111" s="212">
        <v>24850</v>
      </c>
      <c r="CJ111" s="212">
        <v>11671</v>
      </c>
      <c r="CK111" t="s">
        <v>315</v>
      </c>
      <c r="CL111" s="212">
        <v>67360</v>
      </c>
      <c r="CM111" s="212">
        <v>241861</v>
      </c>
      <c r="CN111" s="212">
        <v>454900</v>
      </c>
      <c r="CO111" s="212">
        <v>338542</v>
      </c>
      <c r="CP111" s="212">
        <v>70506</v>
      </c>
      <c r="CQ111" s="212">
        <v>41274</v>
      </c>
      <c r="CR111" t="s">
        <v>315</v>
      </c>
      <c r="CS111" s="212">
        <v>905221</v>
      </c>
      <c r="CT111" s="212">
        <v>2073744</v>
      </c>
      <c r="CU111" s="212">
        <v>43800</v>
      </c>
      <c r="CV111" s="212">
        <v>15582</v>
      </c>
      <c r="CW111" s="212">
        <v>59382</v>
      </c>
      <c r="CX111" t="s">
        <v>315</v>
      </c>
      <c r="CY111" s="212">
        <v>25984</v>
      </c>
      <c r="CZ111" s="212">
        <v>26674</v>
      </c>
      <c r="DA111" s="212">
        <v>52657</v>
      </c>
      <c r="DB111" s="212">
        <v>655</v>
      </c>
      <c r="DC111" s="212">
        <v>2836</v>
      </c>
      <c r="DD111" s="212">
        <v>3491</v>
      </c>
      <c r="DE111" s="212">
        <v>116160</v>
      </c>
      <c r="DF111" t="s">
        <v>315</v>
      </c>
      <c r="DG111" s="212">
        <v>116160</v>
      </c>
      <c r="DH111" s="212">
        <v>326330</v>
      </c>
      <c r="DI111" s="212">
        <v>558021</v>
      </c>
      <c r="DJ111" s="212">
        <v>2631765</v>
      </c>
      <c r="DK111" t="s">
        <v>315</v>
      </c>
      <c r="DL111" t="s">
        <v>315</v>
      </c>
      <c r="DM111" t="s">
        <v>315</v>
      </c>
      <c r="DN111" t="s">
        <v>315</v>
      </c>
      <c r="DO111" t="s">
        <v>315</v>
      </c>
      <c r="DP111" t="s">
        <v>315</v>
      </c>
      <c r="DQ111" t="s">
        <v>315</v>
      </c>
      <c r="DR111" t="s">
        <v>315</v>
      </c>
      <c r="DS111" t="s">
        <v>315</v>
      </c>
      <c r="DT111" t="s">
        <v>315</v>
      </c>
      <c r="DU111" t="s">
        <v>315</v>
      </c>
      <c r="DV111" t="s">
        <v>315</v>
      </c>
      <c r="DW111" t="s">
        <v>315</v>
      </c>
      <c r="DX111" t="s">
        <v>315</v>
      </c>
      <c r="DY111" t="s">
        <v>315</v>
      </c>
      <c r="DZ111" t="s">
        <v>315</v>
      </c>
      <c r="EA111" t="s">
        <v>315</v>
      </c>
      <c r="EB111" t="s">
        <v>315</v>
      </c>
      <c r="EC111" t="s">
        <v>315</v>
      </c>
      <c r="ED111" t="s">
        <v>315</v>
      </c>
      <c r="EE111" t="s">
        <v>315</v>
      </c>
      <c r="EF111" t="s">
        <v>315</v>
      </c>
      <c r="EG111" t="s">
        <v>315</v>
      </c>
      <c r="EH111" t="s">
        <v>315</v>
      </c>
      <c r="EI111" t="s">
        <v>315</v>
      </c>
      <c r="EJ111" t="s">
        <v>315</v>
      </c>
      <c r="EK111" t="s">
        <v>315</v>
      </c>
      <c r="EL111" t="s">
        <v>315</v>
      </c>
      <c r="EM111" t="s">
        <v>315</v>
      </c>
      <c r="EN111" t="s">
        <v>315</v>
      </c>
      <c r="EO111" t="s">
        <v>315</v>
      </c>
      <c r="EP111" t="s">
        <v>315</v>
      </c>
      <c r="EQ111" t="s">
        <v>315</v>
      </c>
      <c r="ER111" t="s">
        <v>315</v>
      </c>
      <c r="ES111" t="s">
        <v>315</v>
      </c>
      <c r="ET111" t="s">
        <v>315</v>
      </c>
      <c r="EU111" t="s">
        <v>315</v>
      </c>
      <c r="EV111" t="s">
        <v>315</v>
      </c>
      <c r="EW111" t="s">
        <v>315</v>
      </c>
      <c r="EX111" t="s">
        <v>315</v>
      </c>
      <c r="EY111" t="s">
        <v>315</v>
      </c>
      <c r="EZ111" t="s">
        <v>315</v>
      </c>
      <c r="FA111" t="s">
        <v>315</v>
      </c>
      <c r="FB111" t="s">
        <v>315</v>
      </c>
      <c r="FC111" t="s">
        <v>315</v>
      </c>
      <c r="FD111" t="s">
        <v>315</v>
      </c>
      <c r="FE111" t="s">
        <v>315</v>
      </c>
      <c r="FF111" s="212">
        <v>2631765</v>
      </c>
      <c r="FG111" t="s">
        <v>315</v>
      </c>
      <c r="FH111" t="s">
        <v>315</v>
      </c>
      <c r="FI111" s="212">
        <v>2356478</v>
      </c>
      <c r="FJ111" t="s">
        <v>315</v>
      </c>
      <c r="FK111" t="s">
        <v>315</v>
      </c>
      <c r="FL111" t="s">
        <v>315</v>
      </c>
      <c r="FM111" s="212">
        <v>2356478</v>
      </c>
      <c r="FN111" t="s">
        <v>315</v>
      </c>
      <c r="FO111" s="212">
        <v>2356478</v>
      </c>
      <c r="FP111" s="212">
        <v>905221</v>
      </c>
      <c r="FQ111" s="212">
        <v>4988243</v>
      </c>
      <c r="FR111">
        <v>0.22</v>
      </c>
      <c r="FS111">
        <v>0.16</v>
      </c>
      <c r="FT111">
        <v>605.14</v>
      </c>
      <c r="FU111" s="211">
        <v>5256.68</v>
      </c>
      <c r="FV111">
        <v>503.28</v>
      </c>
      <c r="FW111" t="s">
        <v>316</v>
      </c>
      <c r="FX111" t="s">
        <v>316</v>
      </c>
      <c r="FY111" t="s">
        <v>316</v>
      </c>
      <c r="FZ111" t="s">
        <v>316</v>
      </c>
      <c r="GA111" t="s">
        <v>316</v>
      </c>
      <c r="GB111" t="s">
        <v>316</v>
      </c>
      <c r="GC111">
        <v>503.28</v>
      </c>
      <c r="GD111">
        <v>286.77999999999997</v>
      </c>
      <c r="GE111" t="s">
        <v>316</v>
      </c>
      <c r="GF111" t="s">
        <v>316</v>
      </c>
      <c r="GG111" t="s">
        <v>316</v>
      </c>
      <c r="GH111" t="s">
        <v>316</v>
      </c>
      <c r="GI111" t="s">
        <v>316</v>
      </c>
      <c r="GJ111" t="s">
        <v>316</v>
      </c>
      <c r="GK111">
        <v>286.77999999999997</v>
      </c>
      <c r="GL111">
        <v>5.33</v>
      </c>
    </row>
    <row r="112" spans="1:194" hidden="1">
      <c r="A112" t="s">
        <v>393</v>
      </c>
      <c r="B112" t="s">
        <v>394</v>
      </c>
      <c r="C112" t="s">
        <v>402</v>
      </c>
      <c r="D112" t="s">
        <v>330</v>
      </c>
      <c r="E112" t="s">
        <v>542</v>
      </c>
      <c r="F112" t="s">
        <v>543</v>
      </c>
      <c r="G112" t="s">
        <v>312</v>
      </c>
      <c r="H112" t="s">
        <v>544</v>
      </c>
      <c r="I112" t="s">
        <v>545</v>
      </c>
      <c r="J112">
        <v>300</v>
      </c>
      <c r="K112">
        <v>12</v>
      </c>
      <c r="L112" s="212">
        <v>117857</v>
      </c>
      <c r="M112" s="212">
        <v>150000</v>
      </c>
      <c r="N112" s="212">
        <v>-32143</v>
      </c>
      <c r="O112">
        <v>150</v>
      </c>
      <c r="P112">
        <v>151.5</v>
      </c>
      <c r="Q112" s="211">
        <v>1818</v>
      </c>
      <c r="R112">
        <v>83.325000000000003</v>
      </c>
      <c r="S112">
        <v>999.9</v>
      </c>
      <c r="T112">
        <v>7.04</v>
      </c>
      <c r="U112">
        <v>6.29</v>
      </c>
      <c r="V112" s="211">
        <v>1066.6659999999999</v>
      </c>
      <c r="W112" s="211">
        <v>11443.027</v>
      </c>
      <c r="X112">
        <v>586.66600000000005</v>
      </c>
      <c r="Y112" s="211">
        <v>6293.665</v>
      </c>
      <c r="Z112">
        <v>348.96499999999997</v>
      </c>
      <c r="AA112">
        <v>220.97800000000001</v>
      </c>
      <c r="AB112">
        <v>263.97399999999999</v>
      </c>
      <c r="AC112">
        <v>165.983</v>
      </c>
      <c r="AD112">
        <v>83.33</v>
      </c>
      <c r="AE112">
        <v>999.9</v>
      </c>
      <c r="AF112">
        <v>49.5</v>
      </c>
      <c r="AG112">
        <v>44.15</v>
      </c>
      <c r="AH112">
        <v>24.28</v>
      </c>
      <c r="AI112" t="s">
        <v>316</v>
      </c>
      <c r="AJ112" t="s">
        <v>316</v>
      </c>
      <c r="AK112" t="s">
        <v>316</v>
      </c>
      <c r="AL112" t="s">
        <v>316</v>
      </c>
      <c r="AM112" t="s">
        <v>316</v>
      </c>
      <c r="AN112" t="s">
        <v>316</v>
      </c>
      <c r="AO112" t="s">
        <v>316</v>
      </c>
      <c r="AP112" t="s">
        <v>316</v>
      </c>
      <c r="AQ112" t="s">
        <v>316</v>
      </c>
      <c r="AR112" t="s">
        <v>316</v>
      </c>
      <c r="AS112" t="s">
        <v>316</v>
      </c>
      <c r="AT112" t="s">
        <v>316</v>
      </c>
      <c r="AU112" t="s">
        <v>316</v>
      </c>
      <c r="AV112" t="s">
        <v>316</v>
      </c>
      <c r="AW112" t="s">
        <v>316</v>
      </c>
      <c r="AX112" t="s">
        <v>316</v>
      </c>
      <c r="AY112" t="s">
        <v>316</v>
      </c>
      <c r="AZ112" t="s">
        <v>316</v>
      </c>
      <c r="BA112" t="s">
        <v>316</v>
      </c>
      <c r="BB112" t="s">
        <v>316</v>
      </c>
      <c r="BC112" t="s">
        <v>316</v>
      </c>
      <c r="BD112" t="s">
        <v>316</v>
      </c>
      <c r="BE112" t="s">
        <v>316</v>
      </c>
      <c r="BF112" t="s">
        <v>316</v>
      </c>
      <c r="BG112" t="s">
        <v>316</v>
      </c>
      <c r="BH112" t="s">
        <v>316</v>
      </c>
      <c r="BI112" t="s">
        <v>316</v>
      </c>
      <c r="BJ112" t="s">
        <v>316</v>
      </c>
      <c r="BK112" t="s">
        <v>316</v>
      </c>
      <c r="BL112" t="s">
        <v>316</v>
      </c>
      <c r="BM112" t="s">
        <v>316</v>
      </c>
      <c r="BN112" t="s">
        <v>316</v>
      </c>
      <c r="BO112" t="s">
        <v>316</v>
      </c>
      <c r="BP112" t="s">
        <v>316</v>
      </c>
      <c r="BQ112" t="s">
        <v>316</v>
      </c>
      <c r="BR112" t="s">
        <v>316</v>
      </c>
      <c r="BS112" t="s">
        <v>316</v>
      </c>
      <c r="BT112" t="s">
        <v>316</v>
      </c>
      <c r="BU112" t="s">
        <v>316</v>
      </c>
      <c r="BV112" s="211">
        <v>1066.67</v>
      </c>
      <c r="BW112" s="211">
        <v>11443.03</v>
      </c>
      <c r="BX112">
        <v>586.66999999999996</v>
      </c>
      <c r="BY112" s="211">
        <v>6293.66</v>
      </c>
      <c r="BZ112" t="s">
        <v>316</v>
      </c>
      <c r="CA112" s="212">
        <v>17804</v>
      </c>
      <c r="CB112" s="212">
        <v>10586</v>
      </c>
      <c r="CC112" s="212">
        <v>17972</v>
      </c>
      <c r="CD112" s="212">
        <v>11055</v>
      </c>
      <c r="CE112" t="s">
        <v>315</v>
      </c>
      <c r="CF112" s="212">
        <v>57416</v>
      </c>
      <c r="CG112" s="212">
        <v>3669</v>
      </c>
      <c r="CH112" s="212">
        <v>1440</v>
      </c>
      <c r="CI112" s="212">
        <v>4292</v>
      </c>
      <c r="CJ112" s="212">
        <v>2370</v>
      </c>
      <c r="CK112" t="s">
        <v>315</v>
      </c>
      <c r="CL112" s="212">
        <v>3790</v>
      </c>
      <c r="CM112" s="212">
        <v>15561</v>
      </c>
      <c r="CN112" s="212">
        <v>16949</v>
      </c>
      <c r="CO112" s="212">
        <v>12344</v>
      </c>
      <c r="CP112" s="212">
        <v>12177</v>
      </c>
      <c r="CQ112" s="212">
        <v>8380</v>
      </c>
      <c r="CR112" t="s">
        <v>315</v>
      </c>
      <c r="CS112" s="212">
        <v>49850</v>
      </c>
      <c r="CT112" s="212">
        <v>122828</v>
      </c>
      <c r="CU112" s="212">
        <v>10782</v>
      </c>
      <c r="CV112" s="212">
        <v>3835</v>
      </c>
      <c r="CW112" s="212">
        <v>14617</v>
      </c>
      <c r="CX112" t="s">
        <v>315</v>
      </c>
      <c r="CY112" s="212">
        <v>6396</v>
      </c>
      <c r="CZ112" s="212">
        <v>6566</v>
      </c>
      <c r="DA112" s="212">
        <v>12962</v>
      </c>
      <c r="DB112" s="212">
        <v>161</v>
      </c>
      <c r="DC112" s="212">
        <v>698</v>
      </c>
      <c r="DD112" s="212">
        <v>859</v>
      </c>
      <c r="DE112" s="212">
        <v>28593</v>
      </c>
      <c r="DF112" t="s">
        <v>315</v>
      </c>
      <c r="DG112" s="212">
        <v>28593</v>
      </c>
      <c r="DH112" s="212">
        <v>80328</v>
      </c>
      <c r="DI112" s="212">
        <v>137360</v>
      </c>
      <c r="DJ112" s="212">
        <v>260188</v>
      </c>
      <c r="DK112" t="s">
        <v>315</v>
      </c>
      <c r="DL112" t="s">
        <v>315</v>
      </c>
      <c r="DM112" t="s">
        <v>315</v>
      </c>
      <c r="DN112" t="s">
        <v>315</v>
      </c>
      <c r="DO112" t="s">
        <v>315</v>
      </c>
      <c r="DP112" t="s">
        <v>315</v>
      </c>
      <c r="DQ112" t="s">
        <v>315</v>
      </c>
      <c r="DR112" t="s">
        <v>315</v>
      </c>
      <c r="DS112" t="s">
        <v>315</v>
      </c>
      <c r="DT112" t="s">
        <v>315</v>
      </c>
      <c r="DU112" t="s">
        <v>315</v>
      </c>
      <c r="DV112" t="s">
        <v>315</v>
      </c>
      <c r="DW112" t="s">
        <v>315</v>
      </c>
      <c r="DX112" t="s">
        <v>315</v>
      </c>
      <c r="DY112" t="s">
        <v>315</v>
      </c>
      <c r="DZ112" t="s">
        <v>315</v>
      </c>
      <c r="EA112" t="s">
        <v>315</v>
      </c>
      <c r="EB112" t="s">
        <v>315</v>
      </c>
      <c r="EC112" t="s">
        <v>315</v>
      </c>
      <c r="ED112" t="s">
        <v>315</v>
      </c>
      <c r="EE112" t="s">
        <v>315</v>
      </c>
      <c r="EF112" t="s">
        <v>315</v>
      </c>
      <c r="EG112" t="s">
        <v>315</v>
      </c>
      <c r="EH112" t="s">
        <v>315</v>
      </c>
      <c r="EI112" t="s">
        <v>315</v>
      </c>
      <c r="EJ112" t="s">
        <v>315</v>
      </c>
      <c r="EK112" t="s">
        <v>315</v>
      </c>
      <c r="EL112" t="s">
        <v>315</v>
      </c>
      <c r="EM112" t="s">
        <v>315</v>
      </c>
      <c r="EN112" t="s">
        <v>315</v>
      </c>
      <c r="EO112" t="s">
        <v>315</v>
      </c>
      <c r="EP112" t="s">
        <v>315</v>
      </c>
      <c r="EQ112" t="s">
        <v>315</v>
      </c>
      <c r="ER112" t="s">
        <v>315</v>
      </c>
      <c r="ES112" t="s">
        <v>315</v>
      </c>
      <c r="ET112" t="s">
        <v>315</v>
      </c>
      <c r="EU112" t="s">
        <v>315</v>
      </c>
      <c r="EV112" t="s">
        <v>315</v>
      </c>
      <c r="EW112" t="s">
        <v>315</v>
      </c>
      <c r="EX112" t="s">
        <v>315</v>
      </c>
      <c r="EY112" t="s">
        <v>315</v>
      </c>
      <c r="EZ112" t="s">
        <v>315</v>
      </c>
      <c r="FA112" t="s">
        <v>315</v>
      </c>
      <c r="FB112" t="s">
        <v>315</v>
      </c>
      <c r="FC112" t="s">
        <v>315</v>
      </c>
      <c r="FD112" t="s">
        <v>315</v>
      </c>
      <c r="FE112" t="s">
        <v>315</v>
      </c>
      <c r="FF112" s="212">
        <v>260188</v>
      </c>
      <c r="FG112" t="s">
        <v>315</v>
      </c>
      <c r="FH112" t="s">
        <v>315</v>
      </c>
      <c r="FI112" s="212">
        <v>132580</v>
      </c>
      <c r="FJ112" t="s">
        <v>315</v>
      </c>
      <c r="FK112" t="s">
        <v>315</v>
      </c>
      <c r="FL112" t="s">
        <v>315</v>
      </c>
      <c r="FM112" s="212">
        <v>132580</v>
      </c>
      <c r="FN112" t="s">
        <v>315</v>
      </c>
      <c r="FO112" s="212">
        <v>132580</v>
      </c>
      <c r="FP112" s="212">
        <v>49850</v>
      </c>
      <c r="FQ112" s="212">
        <v>392768</v>
      </c>
      <c r="FR112">
        <v>0.22</v>
      </c>
      <c r="FS112">
        <v>0.16</v>
      </c>
      <c r="FT112">
        <v>33.950000000000003</v>
      </c>
      <c r="FU112">
        <v>284.54000000000002</v>
      </c>
      <c r="FV112">
        <v>28.32</v>
      </c>
      <c r="FW112" t="s">
        <v>316</v>
      </c>
      <c r="FX112" t="s">
        <v>316</v>
      </c>
      <c r="FY112" t="s">
        <v>316</v>
      </c>
      <c r="FZ112" t="s">
        <v>316</v>
      </c>
      <c r="GA112" t="s">
        <v>316</v>
      </c>
      <c r="GB112" t="s">
        <v>316</v>
      </c>
      <c r="GC112">
        <v>28.32</v>
      </c>
      <c r="GD112">
        <v>16.13</v>
      </c>
      <c r="GE112" t="s">
        <v>316</v>
      </c>
      <c r="GF112" t="s">
        <v>316</v>
      </c>
      <c r="GG112" t="s">
        <v>316</v>
      </c>
      <c r="GH112" t="s">
        <v>316</v>
      </c>
      <c r="GI112" t="s">
        <v>316</v>
      </c>
      <c r="GJ112" t="s">
        <v>316</v>
      </c>
      <c r="GK112">
        <v>16.13</v>
      </c>
      <c r="GL112">
        <v>3.33</v>
      </c>
    </row>
    <row r="113" spans="1:194" hidden="1">
      <c r="A113" t="s">
        <v>393</v>
      </c>
      <c r="B113" t="s">
        <v>394</v>
      </c>
      <c r="C113" t="s">
        <v>402</v>
      </c>
      <c r="D113" t="s">
        <v>330</v>
      </c>
      <c r="E113" t="s">
        <v>542</v>
      </c>
      <c r="F113" t="s">
        <v>543</v>
      </c>
      <c r="G113" t="s">
        <v>312</v>
      </c>
      <c r="H113" t="s">
        <v>546</v>
      </c>
      <c r="I113" t="s">
        <v>547</v>
      </c>
      <c r="J113" s="154">
        <v>1000</v>
      </c>
      <c r="K113">
        <v>12</v>
      </c>
      <c r="L113" s="212">
        <v>292286</v>
      </c>
      <c r="M113" s="212">
        <v>372000</v>
      </c>
      <c r="N113" s="212">
        <v>-79714</v>
      </c>
      <c r="O113">
        <v>500</v>
      </c>
      <c r="P113">
        <v>505</v>
      </c>
      <c r="Q113" s="211">
        <v>6060</v>
      </c>
      <c r="R113">
        <v>277.75</v>
      </c>
      <c r="S113" s="211">
        <v>3333</v>
      </c>
      <c r="T113">
        <v>7.04</v>
      </c>
      <c r="U113">
        <v>6.29</v>
      </c>
      <c r="V113" s="211">
        <v>3555.5529999999999</v>
      </c>
      <c r="W113" s="211">
        <v>38143.423999999999</v>
      </c>
      <c r="X113" s="211">
        <v>1955.5540000000001</v>
      </c>
      <c r="Y113" s="211">
        <v>20978.883000000002</v>
      </c>
      <c r="Z113" s="211">
        <v>1163.2170000000001</v>
      </c>
      <c r="AA113">
        <v>736.59299999999996</v>
      </c>
      <c r="AB113">
        <v>879.91200000000003</v>
      </c>
      <c r="AC113">
        <v>553.27800000000002</v>
      </c>
      <c r="AD113">
        <v>277.75</v>
      </c>
      <c r="AE113" s="211">
        <v>3333</v>
      </c>
      <c r="AF113" t="s">
        <v>316</v>
      </c>
      <c r="AG113" t="s">
        <v>316</v>
      </c>
      <c r="AH113" t="s">
        <v>316</v>
      </c>
      <c r="AI113" t="s">
        <v>316</v>
      </c>
      <c r="AJ113" t="s">
        <v>316</v>
      </c>
      <c r="AK113" t="s">
        <v>316</v>
      </c>
      <c r="AL113" t="s">
        <v>316</v>
      </c>
      <c r="AM113" t="s">
        <v>316</v>
      </c>
      <c r="AN113" t="s">
        <v>316</v>
      </c>
      <c r="AO113" t="s">
        <v>316</v>
      </c>
      <c r="AP113" t="s">
        <v>316</v>
      </c>
      <c r="AQ113" t="s">
        <v>316</v>
      </c>
      <c r="AR113" t="s">
        <v>316</v>
      </c>
      <c r="AS113" t="s">
        <v>316</v>
      </c>
      <c r="AT113" t="s">
        <v>316</v>
      </c>
      <c r="AU113" t="s">
        <v>316</v>
      </c>
      <c r="AV113" t="s">
        <v>316</v>
      </c>
      <c r="AW113" t="s">
        <v>316</v>
      </c>
      <c r="AX113" t="s">
        <v>316</v>
      </c>
      <c r="AY113" t="s">
        <v>316</v>
      </c>
      <c r="AZ113" t="s">
        <v>316</v>
      </c>
      <c r="BA113" t="s">
        <v>316</v>
      </c>
      <c r="BB113" t="s">
        <v>316</v>
      </c>
      <c r="BC113" t="s">
        <v>316</v>
      </c>
      <c r="BD113" t="s">
        <v>316</v>
      </c>
      <c r="BE113" t="s">
        <v>316</v>
      </c>
      <c r="BF113" t="s">
        <v>316</v>
      </c>
      <c r="BG113" t="s">
        <v>316</v>
      </c>
      <c r="BH113" t="s">
        <v>316</v>
      </c>
      <c r="BI113" t="s">
        <v>316</v>
      </c>
      <c r="BJ113" t="s">
        <v>316</v>
      </c>
      <c r="BK113" t="s">
        <v>316</v>
      </c>
      <c r="BL113" t="s">
        <v>316</v>
      </c>
      <c r="BM113" t="s">
        <v>316</v>
      </c>
      <c r="BN113" t="s">
        <v>316</v>
      </c>
      <c r="BO113" t="s">
        <v>316</v>
      </c>
      <c r="BP113" t="s">
        <v>316</v>
      </c>
      <c r="BQ113" t="s">
        <v>316</v>
      </c>
      <c r="BR113" t="s">
        <v>316</v>
      </c>
      <c r="BS113" t="s">
        <v>316</v>
      </c>
      <c r="BT113" t="s">
        <v>316</v>
      </c>
      <c r="BU113" t="s">
        <v>316</v>
      </c>
      <c r="BV113" s="211">
        <v>3555.55</v>
      </c>
      <c r="BW113" s="211">
        <v>38143.42</v>
      </c>
      <c r="BX113" s="211">
        <v>1955.55</v>
      </c>
      <c r="BY113" s="211">
        <v>20978.880000000001</v>
      </c>
      <c r="BZ113" t="s">
        <v>316</v>
      </c>
      <c r="CA113" s="212">
        <v>59346</v>
      </c>
      <c r="CB113" s="212">
        <v>35286</v>
      </c>
      <c r="CC113" s="212">
        <v>59905</v>
      </c>
      <c r="CD113" s="212">
        <v>36850</v>
      </c>
      <c r="CE113" t="s">
        <v>315</v>
      </c>
      <c r="CF113" s="212">
        <v>191388</v>
      </c>
      <c r="CG113" s="212">
        <v>12231</v>
      </c>
      <c r="CH113" s="212">
        <v>4801</v>
      </c>
      <c r="CI113" s="212">
        <v>14306</v>
      </c>
      <c r="CJ113" s="212">
        <v>7899</v>
      </c>
      <c r="CK113" t="s">
        <v>315</v>
      </c>
      <c r="CL113" s="212">
        <v>12633</v>
      </c>
      <c r="CM113" s="212">
        <v>51870</v>
      </c>
      <c r="CN113" s="212">
        <v>56497</v>
      </c>
      <c r="CO113" s="212">
        <v>41148</v>
      </c>
      <c r="CP113" s="212">
        <v>40591</v>
      </c>
      <c r="CQ113" s="212">
        <v>27933</v>
      </c>
      <c r="CR113" t="s">
        <v>315</v>
      </c>
      <c r="CS113" s="212">
        <v>166168</v>
      </c>
      <c r="CT113" s="212">
        <v>409425</v>
      </c>
      <c r="CU113" t="s">
        <v>315</v>
      </c>
      <c r="CV113" t="s">
        <v>315</v>
      </c>
      <c r="CW113" t="s">
        <v>315</v>
      </c>
      <c r="CX113" t="s">
        <v>315</v>
      </c>
      <c r="CY113" t="s">
        <v>315</v>
      </c>
      <c r="CZ113" t="s">
        <v>315</v>
      </c>
      <c r="DA113" t="s">
        <v>315</v>
      </c>
      <c r="DB113" t="s">
        <v>315</v>
      </c>
      <c r="DC113" t="s">
        <v>315</v>
      </c>
      <c r="DD113" t="s">
        <v>315</v>
      </c>
      <c r="DE113" t="s">
        <v>315</v>
      </c>
      <c r="DF113" t="s">
        <v>315</v>
      </c>
      <c r="DG113" t="s">
        <v>315</v>
      </c>
      <c r="DH113" t="s">
        <v>315</v>
      </c>
      <c r="DI113" t="s">
        <v>315</v>
      </c>
      <c r="DJ113" s="212">
        <v>409425</v>
      </c>
      <c r="DK113" t="s">
        <v>315</v>
      </c>
      <c r="DL113" t="s">
        <v>315</v>
      </c>
      <c r="DM113" t="s">
        <v>315</v>
      </c>
      <c r="DN113" t="s">
        <v>315</v>
      </c>
      <c r="DO113" t="s">
        <v>315</v>
      </c>
      <c r="DP113" t="s">
        <v>315</v>
      </c>
      <c r="DQ113" t="s">
        <v>315</v>
      </c>
      <c r="DR113" t="s">
        <v>315</v>
      </c>
      <c r="DS113" t="s">
        <v>315</v>
      </c>
      <c r="DT113" t="s">
        <v>315</v>
      </c>
      <c r="DU113" t="s">
        <v>315</v>
      </c>
      <c r="DV113" t="s">
        <v>315</v>
      </c>
      <c r="DW113" t="s">
        <v>315</v>
      </c>
      <c r="DX113" t="s">
        <v>315</v>
      </c>
      <c r="DY113" t="s">
        <v>315</v>
      </c>
      <c r="DZ113" t="s">
        <v>315</v>
      </c>
      <c r="EA113" t="s">
        <v>315</v>
      </c>
      <c r="EB113" t="s">
        <v>315</v>
      </c>
      <c r="EC113" t="s">
        <v>315</v>
      </c>
      <c r="ED113" t="s">
        <v>315</v>
      </c>
      <c r="EE113" t="s">
        <v>315</v>
      </c>
      <c r="EF113" t="s">
        <v>315</v>
      </c>
      <c r="EG113" t="s">
        <v>315</v>
      </c>
      <c r="EH113" t="s">
        <v>315</v>
      </c>
      <c r="EI113" t="s">
        <v>315</v>
      </c>
      <c r="EJ113" t="s">
        <v>315</v>
      </c>
      <c r="EK113" t="s">
        <v>315</v>
      </c>
      <c r="EL113" t="s">
        <v>315</v>
      </c>
      <c r="EM113" t="s">
        <v>315</v>
      </c>
      <c r="EN113" t="s">
        <v>315</v>
      </c>
      <c r="EO113" t="s">
        <v>315</v>
      </c>
      <c r="EP113" t="s">
        <v>315</v>
      </c>
      <c r="EQ113" t="s">
        <v>315</v>
      </c>
      <c r="ER113" t="s">
        <v>315</v>
      </c>
      <c r="ES113" t="s">
        <v>315</v>
      </c>
      <c r="ET113" t="s">
        <v>315</v>
      </c>
      <c r="EU113" t="s">
        <v>315</v>
      </c>
      <c r="EV113" t="s">
        <v>315</v>
      </c>
      <c r="EW113" t="s">
        <v>315</v>
      </c>
      <c r="EX113" t="s">
        <v>315</v>
      </c>
      <c r="EY113" t="s">
        <v>315</v>
      </c>
      <c r="EZ113" t="s">
        <v>315</v>
      </c>
      <c r="FA113" t="s">
        <v>315</v>
      </c>
      <c r="FB113" t="s">
        <v>315</v>
      </c>
      <c r="FC113" t="s">
        <v>315</v>
      </c>
      <c r="FD113" t="s">
        <v>315</v>
      </c>
      <c r="FE113" t="s">
        <v>315</v>
      </c>
      <c r="FF113" s="212">
        <v>409425</v>
      </c>
      <c r="FG113" t="s">
        <v>315</v>
      </c>
      <c r="FH113" t="s">
        <v>315</v>
      </c>
      <c r="FI113" s="212">
        <v>441934</v>
      </c>
      <c r="FJ113" t="s">
        <v>315</v>
      </c>
      <c r="FK113" t="s">
        <v>315</v>
      </c>
      <c r="FL113" t="s">
        <v>315</v>
      </c>
      <c r="FM113" s="212">
        <v>441934</v>
      </c>
      <c r="FN113" t="s">
        <v>315</v>
      </c>
      <c r="FO113" s="212">
        <v>441934</v>
      </c>
      <c r="FP113" s="212">
        <v>166168</v>
      </c>
      <c r="FQ113" s="212">
        <v>851360</v>
      </c>
      <c r="FR113">
        <v>0.22</v>
      </c>
      <c r="FS113">
        <v>0.16</v>
      </c>
      <c r="FT113">
        <v>113.18</v>
      </c>
      <c r="FU113">
        <v>948.47</v>
      </c>
      <c r="FV113">
        <v>94.38</v>
      </c>
      <c r="FW113" t="s">
        <v>316</v>
      </c>
      <c r="FX113" t="s">
        <v>316</v>
      </c>
      <c r="FY113" t="s">
        <v>316</v>
      </c>
      <c r="FZ113" t="s">
        <v>316</v>
      </c>
      <c r="GA113" t="s">
        <v>316</v>
      </c>
      <c r="GB113" t="s">
        <v>316</v>
      </c>
      <c r="GC113">
        <v>94.38</v>
      </c>
      <c r="GD113">
        <v>53.78</v>
      </c>
      <c r="GE113" t="s">
        <v>316</v>
      </c>
      <c r="GF113" t="s">
        <v>316</v>
      </c>
      <c r="GG113" t="s">
        <v>316</v>
      </c>
      <c r="GH113" t="s">
        <v>316</v>
      </c>
      <c r="GI113" t="s">
        <v>316</v>
      </c>
      <c r="GJ113" t="s">
        <v>316</v>
      </c>
      <c r="GK113">
        <v>53.78</v>
      </c>
      <c r="GL113">
        <v>2.91</v>
      </c>
    </row>
    <row r="114" spans="1:194" hidden="1">
      <c r="A114" t="s">
        <v>393</v>
      </c>
      <c r="B114" t="s">
        <v>394</v>
      </c>
      <c r="C114" t="s">
        <v>402</v>
      </c>
      <c r="D114" t="s">
        <v>330</v>
      </c>
      <c r="E114" t="s">
        <v>542</v>
      </c>
      <c r="F114" t="s">
        <v>543</v>
      </c>
      <c r="G114" t="s">
        <v>312</v>
      </c>
      <c r="H114" t="s">
        <v>548</v>
      </c>
      <c r="I114" t="s">
        <v>549</v>
      </c>
      <c r="J114">
        <v>500</v>
      </c>
      <c r="K114">
        <v>12</v>
      </c>
      <c r="L114" s="212">
        <v>196429</v>
      </c>
      <c r="M114" s="212">
        <v>250000</v>
      </c>
      <c r="N114" s="212">
        <v>-53571</v>
      </c>
      <c r="O114">
        <v>450</v>
      </c>
      <c r="P114">
        <v>454.5</v>
      </c>
      <c r="Q114" s="211">
        <v>5454</v>
      </c>
      <c r="R114">
        <v>249.97499999999999</v>
      </c>
      <c r="S114" s="211">
        <v>2999.7</v>
      </c>
      <c r="T114">
        <v>7.04</v>
      </c>
      <c r="U114">
        <v>6.29</v>
      </c>
      <c r="V114" s="211">
        <v>3199.998</v>
      </c>
      <c r="W114" s="211">
        <v>34329.082000000002</v>
      </c>
      <c r="X114" s="211">
        <v>1759.999</v>
      </c>
      <c r="Y114" s="211">
        <v>18880.994999999999</v>
      </c>
      <c r="Z114" s="211">
        <v>1046.895</v>
      </c>
      <c r="AA114">
        <v>662.93399999999997</v>
      </c>
      <c r="AB114">
        <v>791.92100000000005</v>
      </c>
      <c r="AC114">
        <v>497.95</v>
      </c>
      <c r="AD114">
        <v>249.98</v>
      </c>
      <c r="AE114" s="211">
        <v>2999.7</v>
      </c>
      <c r="AF114" t="s">
        <v>316</v>
      </c>
      <c r="AG114" t="s">
        <v>316</v>
      </c>
      <c r="AH114" t="s">
        <v>316</v>
      </c>
      <c r="AI114" t="s">
        <v>316</v>
      </c>
      <c r="AJ114" t="s">
        <v>316</v>
      </c>
      <c r="AK114" t="s">
        <v>316</v>
      </c>
      <c r="AL114" t="s">
        <v>316</v>
      </c>
      <c r="AM114" t="s">
        <v>316</v>
      </c>
      <c r="AN114" t="s">
        <v>316</v>
      </c>
      <c r="AO114" t="s">
        <v>316</v>
      </c>
      <c r="AP114" t="s">
        <v>316</v>
      </c>
      <c r="AQ114" t="s">
        <v>316</v>
      </c>
      <c r="AR114" t="s">
        <v>316</v>
      </c>
      <c r="AS114" t="s">
        <v>316</v>
      </c>
      <c r="AT114" t="s">
        <v>316</v>
      </c>
      <c r="AU114" t="s">
        <v>316</v>
      </c>
      <c r="AV114" t="s">
        <v>316</v>
      </c>
      <c r="AW114" t="s">
        <v>316</v>
      </c>
      <c r="AX114" t="s">
        <v>316</v>
      </c>
      <c r="AY114" t="s">
        <v>316</v>
      </c>
      <c r="AZ114" t="s">
        <v>316</v>
      </c>
      <c r="BA114" t="s">
        <v>316</v>
      </c>
      <c r="BB114" t="s">
        <v>316</v>
      </c>
      <c r="BC114" t="s">
        <v>316</v>
      </c>
      <c r="BD114" t="s">
        <v>316</v>
      </c>
      <c r="BE114" t="s">
        <v>316</v>
      </c>
      <c r="BF114" t="s">
        <v>316</v>
      </c>
      <c r="BG114" t="s">
        <v>316</v>
      </c>
      <c r="BH114" t="s">
        <v>316</v>
      </c>
      <c r="BI114" t="s">
        <v>316</v>
      </c>
      <c r="BJ114" t="s">
        <v>316</v>
      </c>
      <c r="BK114" t="s">
        <v>316</v>
      </c>
      <c r="BL114" t="s">
        <v>316</v>
      </c>
      <c r="BM114" t="s">
        <v>316</v>
      </c>
      <c r="BN114" t="s">
        <v>316</v>
      </c>
      <c r="BO114" t="s">
        <v>316</v>
      </c>
      <c r="BP114" t="s">
        <v>316</v>
      </c>
      <c r="BQ114" t="s">
        <v>316</v>
      </c>
      <c r="BR114" t="s">
        <v>316</v>
      </c>
      <c r="BS114" t="s">
        <v>316</v>
      </c>
      <c r="BT114" t="s">
        <v>316</v>
      </c>
      <c r="BU114" t="s">
        <v>316</v>
      </c>
      <c r="BV114" s="211">
        <v>3200</v>
      </c>
      <c r="BW114" s="211">
        <v>34329.08</v>
      </c>
      <c r="BX114" s="211">
        <v>1760</v>
      </c>
      <c r="BY114" s="211">
        <v>18880.990000000002</v>
      </c>
      <c r="BZ114" t="s">
        <v>316</v>
      </c>
      <c r="CA114" s="212">
        <v>53412</v>
      </c>
      <c r="CB114" s="212">
        <v>31757</v>
      </c>
      <c r="CC114" s="212">
        <v>53915</v>
      </c>
      <c r="CD114" s="212">
        <v>33165</v>
      </c>
      <c r="CE114" t="s">
        <v>315</v>
      </c>
      <c r="CF114" s="212">
        <v>172249</v>
      </c>
      <c r="CG114" s="212">
        <v>11008</v>
      </c>
      <c r="CH114" s="212">
        <v>4321</v>
      </c>
      <c r="CI114" s="212">
        <v>12876</v>
      </c>
      <c r="CJ114" s="212">
        <v>7109</v>
      </c>
      <c r="CK114" t="s">
        <v>315</v>
      </c>
      <c r="CL114" s="212">
        <v>11369</v>
      </c>
      <c r="CM114" s="212">
        <v>46683</v>
      </c>
      <c r="CN114" s="212">
        <v>50847</v>
      </c>
      <c r="CO114" s="212">
        <v>37033</v>
      </c>
      <c r="CP114" s="212">
        <v>36531</v>
      </c>
      <c r="CQ114" s="212">
        <v>25140</v>
      </c>
      <c r="CR114" t="s">
        <v>315</v>
      </c>
      <c r="CS114" s="212">
        <v>149551</v>
      </c>
      <c r="CT114" s="212">
        <v>368483</v>
      </c>
      <c r="CU114" t="s">
        <v>315</v>
      </c>
      <c r="CV114" t="s">
        <v>315</v>
      </c>
      <c r="CW114" t="s">
        <v>315</v>
      </c>
      <c r="CX114" t="s">
        <v>315</v>
      </c>
      <c r="CY114" t="s">
        <v>315</v>
      </c>
      <c r="CZ114" t="s">
        <v>315</v>
      </c>
      <c r="DA114" t="s">
        <v>315</v>
      </c>
      <c r="DB114" t="s">
        <v>315</v>
      </c>
      <c r="DC114" t="s">
        <v>315</v>
      </c>
      <c r="DD114" t="s">
        <v>315</v>
      </c>
      <c r="DE114" t="s">
        <v>315</v>
      </c>
      <c r="DF114" t="s">
        <v>315</v>
      </c>
      <c r="DG114" t="s">
        <v>315</v>
      </c>
      <c r="DH114" t="s">
        <v>315</v>
      </c>
      <c r="DI114" t="s">
        <v>315</v>
      </c>
      <c r="DJ114" s="212">
        <v>368483</v>
      </c>
      <c r="DK114" t="s">
        <v>315</v>
      </c>
      <c r="DL114" t="s">
        <v>315</v>
      </c>
      <c r="DM114" t="s">
        <v>315</v>
      </c>
      <c r="DN114" t="s">
        <v>315</v>
      </c>
      <c r="DO114" t="s">
        <v>315</v>
      </c>
      <c r="DP114" t="s">
        <v>315</v>
      </c>
      <c r="DQ114" t="s">
        <v>315</v>
      </c>
      <c r="DR114" t="s">
        <v>315</v>
      </c>
      <c r="DS114" t="s">
        <v>315</v>
      </c>
      <c r="DT114" t="s">
        <v>315</v>
      </c>
      <c r="DU114" t="s">
        <v>315</v>
      </c>
      <c r="DV114" t="s">
        <v>315</v>
      </c>
      <c r="DW114" t="s">
        <v>315</v>
      </c>
      <c r="DX114" t="s">
        <v>315</v>
      </c>
      <c r="DY114" t="s">
        <v>315</v>
      </c>
      <c r="DZ114" t="s">
        <v>315</v>
      </c>
      <c r="EA114" t="s">
        <v>315</v>
      </c>
      <c r="EB114" t="s">
        <v>315</v>
      </c>
      <c r="EC114" t="s">
        <v>315</v>
      </c>
      <c r="ED114" t="s">
        <v>315</v>
      </c>
      <c r="EE114" t="s">
        <v>315</v>
      </c>
      <c r="EF114" t="s">
        <v>315</v>
      </c>
      <c r="EG114" t="s">
        <v>315</v>
      </c>
      <c r="EH114" t="s">
        <v>315</v>
      </c>
      <c r="EI114" t="s">
        <v>315</v>
      </c>
      <c r="EJ114" t="s">
        <v>315</v>
      </c>
      <c r="EK114" t="s">
        <v>315</v>
      </c>
      <c r="EL114" t="s">
        <v>315</v>
      </c>
      <c r="EM114" t="s">
        <v>315</v>
      </c>
      <c r="EN114" t="s">
        <v>315</v>
      </c>
      <c r="EO114" t="s">
        <v>315</v>
      </c>
      <c r="EP114" t="s">
        <v>315</v>
      </c>
      <c r="EQ114" t="s">
        <v>315</v>
      </c>
      <c r="ER114" t="s">
        <v>315</v>
      </c>
      <c r="ES114" t="s">
        <v>315</v>
      </c>
      <c r="ET114" t="s">
        <v>315</v>
      </c>
      <c r="EU114" t="s">
        <v>315</v>
      </c>
      <c r="EV114" t="s">
        <v>315</v>
      </c>
      <c r="EW114" t="s">
        <v>315</v>
      </c>
      <c r="EX114" t="s">
        <v>315</v>
      </c>
      <c r="EY114" t="s">
        <v>315</v>
      </c>
      <c r="EZ114" t="s">
        <v>315</v>
      </c>
      <c r="FA114" t="s">
        <v>315</v>
      </c>
      <c r="FB114" t="s">
        <v>315</v>
      </c>
      <c r="FC114" t="s">
        <v>315</v>
      </c>
      <c r="FD114" t="s">
        <v>315</v>
      </c>
      <c r="FE114" t="s">
        <v>315</v>
      </c>
      <c r="FF114" s="212">
        <v>368483</v>
      </c>
      <c r="FG114" t="s">
        <v>315</v>
      </c>
      <c r="FH114" t="s">
        <v>315</v>
      </c>
      <c r="FI114" s="212">
        <v>397741</v>
      </c>
      <c r="FJ114" t="s">
        <v>315</v>
      </c>
      <c r="FK114" t="s">
        <v>315</v>
      </c>
      <c r="FL114" t="s">
        <v>315</v>
      </c>
      <c r="FM114" s="212">
        <v>397741</v>
      </c>
      <c r="FN114" t="s">
        <v>315</v>
      </c>
      <c r="FO114" s="212">
        <v>397741</v>
      </c>
      <c r="FP114" s="212">
        <v>149551</v>
      </c>
      <c r="FQ114" s="212">
        <v>766224</v>
      </c>
      <c r="FR114">
        <v>0.22</v>
      </c>
      <c r="FS114">
        <v>0.16</v>
      </c>
      <c r="FT114">
        <v>101.86</v>
      </c>
      <c r="FU114">
        <v>853.63</v>
      </c>
      <c r="FV114">
        <v>84.95</v>
      </c>
      <c r="FW114" t="s">
        <v>316</v>
      </c>
      <c r="FX114" t="s">
        <v>316</v>
      </c>
      <c r="FY114" t="s">
        <v>316</v>
      </c>
      <c r="FZ114" t="s">
        <v>316</v>
      </c>
      <c r="GA114" t="s">
        <v>316</v>
      </c>
      <c r="GB114" t="s">
        <v>316</v>
      </c>
      <c r="GC114">
        <v>84.95</v>
      </c>
      <c r="GD114">
        <v>48.4</v>
      </c>
      <c r="GE114" t="s">
        <v>316</v>
      </c>
      <c r="GF114" t="s">
        <v>316</v>
      </c>
      <c r="GG114" t="s">
        <v>316</v>
      </c>
      <c r="GH114" t="s">
        <v>316</v>
      </c>
      <c r="GI114" t="s">
        <v>316</v>
      </c>
      <c r="GJ114" t="s">
        <v>316</v>
      </c>
      <c r="GK114">
        <v>48.4</v>
      </c>
      <c r="GL114">
        <v>3.9</v>
      </c>
    </row>
    <row r="115" spans="1:194" hidden="1">
      <c r="A115" t="s">
        <v>393</v>
      </c>
      <c r="B115" t="s">
        <v>394</v>
      </c>
      <c r="C115" t="s">
        <v>402</v>
      </c>
      <c r="D115" t="s">
        <v>330</v>
      </c>
      <c r="E115" t="s">
        <v>550</v>
      </c>
      <c r="F115" t="s">
        <v>551</v>
      </c>
      <c r="G115" t="s">
        <v>312</v>
      </c>
      <c r="H115" t="s">
        <v>552</v>
      </c>
      <c r="I115" t="s">
        <v>553</v>
      </c>
      <c r="J115">
        <v>100</v>
      </c>
      <c r="K115">
        <v>10</v>
      </c>
      <c r="L115" s="212">
        <v>35750</v>
      </c>
      <c r="M115" s="212">
        <v>45500</v>
      </c>
      <c r="N115" s="212">
        <v>-9750</v>
      </c>
      <c r="O115">
        <v>572.15</v>
      </c>
      <c r="P115">
        <v>577.87199999999996</v>
      </c>
      <c r="Q115" s="211">
        <v>5778.7150000000001</v>
      </c>
      <c r="R115">
        <v>317.82900000000001</v>
      </c>
      <c r="S115" s="211">
        <v>3178.2930000000001</v>
      </c>
      <c r="T115">
        <v>7.04</v>
      </c>
      <c r="U115">
        <v>6.38</v>
      </c>
      <c r="V115" s="211">
        <v>4068.6190000000001</v>
      </c>
      <c r="W115" s="211">
        <v>36849.353000000003</v>
      </c>
      <c r="X115" s="211">
        <v>2237.741</v>
      </c>
      <c r="Y115" s="211">
        <v>20267.144</v>
      </c>
      <c r="Z115" s="211">
        <v>1109.2239999999999</v>
      </c>
      <c r="AA115">
        <v>702.40300000000002</v>
      </c>
      <c r="AB115">
        <v>839.06899999999996</v>
      </c>
      <c r="AC115">
        <v>527.59699999999998</v>
      </c>
      <c r="AD115">
        <v>317.83</v>
      </c>
      <c r="AE115" s="211">
        <v>3178.29</v>
      </c>
      <c r="AF115">
        <v>314.68</v>
      </c>
      <c r="AG115">
        <v>280.64</v>
      </c>
      <c r="AH115">
        <v>154.35</v>
      </c>
      <c r="AI115" t="s">
        <v>316</v>
      </c>
      <c r="AJ115" t="s">
        <v>316</v>
      </c>
      <c r="AK115" t="s">
        <v>316</v>
      </c>
      <c r="AL115" t="s">
        <v>316</v>
      </c>
      <c r="AM115" t="s">
        <v>316</v>
      </c>
      <c r="AN115" t="s">
        <v>316</v>
      </c>
      <c r="AO115" t="s">
        <v>316</v>
      </c>
      <c r="AP115" t="s">
        <v>316</v>
      </c>
      <c r="AQ115" t="s">
        <v>316</v>
      </c>
      <c r="AR115" t="s">
        <v>316</v>
      </c>
      <c r="AS115" t="s">
        <v>316</v>
      </c>
      <c r="AT115" t="s">
        <v>316</v>
      </c>
      <c r="AU115" t="s">
        <v>316</v>
      </c>
      <c r="AV115" t="s">
        <v>316</v>
      </c>
      <c r="AW115" t="s">
        <v>316</v>
      </c>
      <c r="AX115" t="s">
        <v>316</v>
      </c>
      <c r="AY115" t="s">
        <v>316</v>
      </c>
      <c r="AZ115" t="s">
        <v>316</v>
      </c>
      <c r="BA115" t="s">
        <v>316</v>
      </c>
      <c r="BB115" t="s">
        <v>316</v>
      </c>
      <c r="BC115" t="s">
        <v>316</v>
      </c>
      <c r="BD115" t="s">
        <v>316</v>
      </c>
      <c r="BE115" t="s">
        <v>316</v>
      </c>
      <c r="BF115" t="s">
        <v>316</v>
      </c>
      <c r="BG115" t="s">
        <v>316</v>
      </c>
      <c r="BH115" t="s">
        <v>316</v>
      </c>
      <c r="BI115" t="s">
        <v>316</v>
      </c>
      <c r="BJ115" t="s">
        <v>316</v>
      </c>
      <c r="BK115" t="s">
        <v>316</v>
      </c>
      <c r="BL115" t="s">
        <v>316</v>
      </c>
      <c r="BM115" t="s">
        <v>316</v>
      </c>
      <c r="BN115" t="s">
        <v>316</v>
      </c>
      <c r="BO115" t="s">
        <v>316</v>
      </c>
      <c r="BP115" t="s">
        <v>316</v>
      </c>
      <c r="BQ115" t="s">
        <v>316</v>
      </c>
      <c r="BR115" t="s">
        <v>316</v>
      </c>
      <c r="BS115" t="s">
        <v>316</v>
      </c>
      <c r="BT115" t="s">
        <v>316</v>
      </c>
      <c r="BU115" t="s">
        <v>316</v>
      </c>
      <c r="BV115" s="211">
        <v>4068.62</v>
      </c>
      <c r="BW115" s="211">
        <v>36849.35</v>
      </c>
      <c r="BX115" s="211">
        <v>2237.7399999999998</v>
      </c>
      <c r="BY115" s="211">
        <v>20267.14</v>
      </c>
      <c r="BZ115" t="s">
        <v>316</v>
      </c>
      <c r="CA115" s="212">
        <v>55333</v>
      </c>
      <c r="CB115" s="212">
        <v>33173</v>
      </c>
      <c r="CC115" s="212">
        <v>56595</v>
      </c>
      <c r="CD115" s="212">
        <v>34877</v>
      </c>
      <c r="CE115" t="s">
        <v>315</v>
      </c>
      <c r="CF115" s="212">
        <v>179977</v>
      </c>
      <c r="CG115" s="212">
        <v>13212</v>
      </c>
      <c r="CH115" s="212">
        <v>5213</v>
      </c>
      <c r="CI115" s="212">
        <v>15544</v>
      </c>
      <c r="CJ115" s="212">
        <v>8593</v>
      </c>
      <c r="CK115" t="s">
        <v>315</v>
      </c>
      <c r="CL115" s="212">
        <v>14315</v>
      </c>
      <c r="CM115" s="212">
        <v>56877</v>
      </c>
      <c r="CN115" s="212">
        <v>53915</v>
      </c>
      <c r="CO115" s="212">
        <v>39624</v>
      </c>
      <c r="CP115" s="212">
        <v>39054</v>
      </c>
      <c r="CQ115" s="212">
        <v>26865</v>
      </c>
      <c r="CR115" t="s">
        <v>315</v>
      </c>
      <c r="CS115" s="212">
        <v>159458</v>
      </c>
      <c r="CT115" s="212">
        <v>396312</v>
      </c>
      <c r="CU115" s="212">
        <v>55243</v>
      </c>
      <c r="CV115" s="212">
        <v>20061</v>
      </c>
      <c r="CW115" s="212">
        <v>75304</v>
      </c>
      <c r="CX115" t="s">
        <v>315</v>
      </c>
      <c r="CY115" s="212">
        <v>40661</v>
      </c>
      <c r="CZ115" s="212">
        <v>41741</v>
      </c>
      <c r="DA115" s="212">
        <v>82402</v>
      </c>
      <c r="DB115" s="212">
        <v>1025</v>
      </c>
      <c r="DC115" s="212">
        <v>4438</v>
      </c>
      <c r="DD115" s="212">
        <v>5463</v>
      </c>
      <c r="DE115" s="212">
        <v>151793</v>
      </c>
      <c r="DF115" t="s">
        <v>315</v>
      </c>
      <c r="DG115" s="212">
        <v>151793</v>
      </c>
      <c r="DH115" s="212">
        <v>426436</v>
      </c>
      <c r="DI115" s="212">
        <v>741398</v>
      </c>
      <c r="DJ115" s="212">
        <v>1137711</v>
      </c>
      <c r="DK115" t="s">
        <v>315</v>
      </c>
      <c r="DL115" t="s">
        <v>315</v>
      </c>
      <c r="DM115" t="s">
        <v>315</v>
      </c>
      <c r="DN115" t="s">
        <v>315</v>
      </c>
      <c r="DO115" t="s">
        <v>315</v>
      </c>
      <c r="DP115" t="s">
        <v>315</v>
      </c>
      <c r="DQ115" t="s">
        <v>315</v>
      </c>
      <c r="DR115" t="s">
        <v>315</v>
      </c>
      <c r="DS115" t="s">
        <v>315</v>
      </c>
      <c r="DT115" t="s">
        <v>315</v>
      </c>
      <c r="DU115" t="s">
        <v>315</v>
      </c>
      <c r="DV115" t="s">
        <v>315</v>
      </c>
      <c r="DW115" t="s">
        <v>315</v>
      </c>
      <c r="DX115" t="s">
        <v>315</v>
      </c>
      <c r="DY115" t="s">
        <v>315</v>
      </c>
      <c r="DZ115" t="s">
        <v>315</v>
      </c>
      <c r="EA115" t="s">
        <v>315</v>
      </c>
      <c r="EB115" t="s">
        <v>315</v>
      </c>
      <c r="EC115" t="s">
        <v>315</v>
      </c>
      <c r="ED115" t="s">
        <v>315</v>
      </c>
      <c r="EE115" t="s">
        <v>315</v>
      </c>
      <c r="EF115" t="s">
        <v>315</v>
      </c>
      <c r="EG115" t="s">
        <v>315</v>
      </c>
      <c r="EH115" t="s">
        <v>315</v>
      </c>
      <c r="EI115" t="s">
        <v>315</v>
      </c>
      <c r="EJ115" t="s">
        <v>315</v>
      </c>
      <c r="EK115" t="s">
        <v>315</v>
      </c>
      <c r="EL115" t="s">
        <v>315</v>
      </c>
      <c r="EM115" t="s">
        <v>315</v>
      </c>
      <c r="EN115" t="s">
        <v>315</v>
      </c>
      <c r="EO115" t="s">
        <v>315</v>
      </c>
      <c r="EP115" t="s">
        <v>315</v>
      </c>
      <c r="EQ115" t="s">
        <v>315</v>
      </c>
      <c r="ER115" t="s">
        <v>315</v>
      </c>
      <c r="ES115" t="s">
        <v>315</v>
      </c>
      <c r="ET115" t="s">
        <v>315</v>
      </c>
      <c r="EU115" t="s">
        <v>315</v>
      </c>
      <c r="EV115" t="s">
        <v>315</v>
      </c>
      <c r="EW115" t="s">
        <v>315</v>
      </c>
      <c r="EX115" t="s">
        <v>315</v>
      </c>
      <c r="EY115" t="s">
        <v>315</v>
      </c>
      <c r="EZ115" t="s">
        <v>315</v>
      </c>
      <c r="FA115" t="s">
        <v>315</v>
      </c>
      <c r="FB115" t="s">
        <v>315</v>
      </c>
      <c r="FC115" t="s">
        <v>315</v>
      </c>
      <c r="FD115" t="s">
        <v>315</v>
      </c>
      <c r="FE115" t="s">
        <v>315</v>
      </c>
      <c r="FF115" s="212">
        <v>1137711</v>
      </c>
      <c r="FG115" t="s">
        <v>315</v>
      </c>
      <c r="FH115" t="s">
        <v>315</v>
      </c>
      <c r="FI115" s="212">
        <v>422295</v>
      </c>
      <c r="FJ115" t="s">
        <v>315</v>
      </c>
      <c r="FK115" t="s">
        <v>315</v>
      </c>
      <c r="FL115" t="s">
        <v>315</v>
      </c>
      <c r="FM115" s="212">
        <v>422295</v>
      </c>
      <c r="FN115" t="s">
        <v>315</v>
      </c>
      <c r="FO115" s="212">
        <v>422295</v>
      </c>
      <c r="FP115" s="212">
        <v>159458</v>
      </c>
      <c r="FQ115" s="212">
        <v>1560006</v>
      </c>
      <c r="FR115">
        <v>0.22</v>
      </c>
      <c r="FS115">
        <v>0.16</v>
      </c>
      <c r="FT115">
        <v>129.51</v>
      </c>
      <c r="FU115">
        <v>945.32</v>
      </c>
      <c r="FV115">
        <v>108</v>
      </c>
      <c r="FW115" t="s">
        <v>316</v>
      </c>
      <c r="FX115" t="s">
        <v>316</v>
      </c>
      <c r="FY115" t="s">
        <v>316</v>
      </c>
      <c r="FZ115" t="s">
        <v>316</v>
      </c>
      <c r="GA115" t="s">
        <v>316</v>
      </c>
      <c r="GB115" t="s">
        <v>316</v>
      </c>
      <c r="GC115">
        <v>108</v>
      </c>
      <c r="GD115">
        <v>61.54</v>
      </c>
      <c r="GE115" t="s">
        <v>316</v>
      </c>
      <c r="GF115" t="s">
        <v>316</v>
      </c>
      <c r="GG115" t="s">
        <v>316</v>
      </c>
      <c r="GH115" t="s">
        <v>316</v>
      </c>
      <c r="GI115" t="s">
        <v>316</v>
      </c>
      <c r="GJ115" t="s">
        <v>316</v>
      </c>
      <c r="GK115">
        <v>61.54</v>
      </c>
      <c r="GL115">
        <v>43.64</v>
      </c>
    </row>
    <row r="116" spans="1:194" hidden="1">
      <c r="A116" t="s">
        <v>393</v>
      </c>
      <c r="B116" t="s">
        <v>394</v>
      </c>
      <c r="C116" t="s">
        <v>402</v>
      </c>
      <c r="D116" t="s">
        <v>330</v>
      </c>
      <c r="E116" t="s">
        <v>554</v>
      </c>
      <c r="F116" t="s">
        <v>555</v>
      </c>
      <c r="G116" t="s">
        <v>312</v>
      </c>
      <c r="H116" t="s">
        <v>556</v>
      </c>
      <c r="I116" t="s">
        <v>557</v>
      </c>
      <c r="J116">
        <v>579</v>
      </c>
      <c r="K116">
        <v>20</v>
      </c>
      <c r="L116" s="212">
        <v>133156</v>
      </c>
      <c r="M116" s="212">
        <v>169471</v>
      </c>
      <c r="N116" s="212">
        <v>-36315</v>
      </c>
      <c r="O116">
        <v>356.447</v>
      </c>
      <c r="P116">
        <v>360.012</v>
      </c>
      <c r="Q116" s="211">
        <v>7200.2349999999997</v>
      </c>
      <c r="R116">
        <v>198.006</v>
      </c>
      <c r="S116" s="211">
        <v>3960.13</v>
      </c>
      <c r="T116">
        <v>7.04</v>
      </c>
      <c r="U116">
        <v>6.06</v>
      </c>
      <c r="V116" s="211">
        <v>2534.7339999999999</v>
      </c>
      <c r="W116" s="211">
        <v>43643.275999999998</v>
      </c>
      <c r="X116" s="211">
        <v>1394.104</v>
      </c>
      <c r="Y116" s="211">
        <v>24003.802</v>
      </c>
      <c r="Z116" s="211">
        <v>1382.085</v>
      </c>
      <c r="AA116">
        <v>875.18899999999996</v>
      </c>
      <c r="AB116" s="211">
        <v>1045.4739999999999</v>
      </c>
      <c r="AC116">
        <v>657.38099999999997</v>
      </c>
      <c r="AD116">
        <v>198.01</v>
      </c>
      <c r="AE116" s="211">
        <v>3960.13</v>
      </c>
      <c r="AF116">
        <v>39.21</v>
      </c>
      <c r="AG116">
        <v>63.72</v>
      </c>
      <c r="AH116">
        <v>35.049999999999997</v>
      </c>
      <c r="AI116">
        <v>5.6</v>
      </c>
      <c r="AJ116">
        <v>3.08</v>
      </c>
      <c r="AK116" t="s">
        <v>316</v>
      </c>
      <c r="AL116" t="s">
        <v>316</v>
      </c>
      <c r="AM116" t="s">
        <v>316</v>
      </c>
      <c r="AN116" t="s">
        <v>316</v>
      </c>
      <c r="AO116" t="s">
        <v>316</v>
      </c>
      <c r="AP116" t="s">
        <v>316</v>
      </c>
      <c r="AQ116" t="s">
        <v>316</v>
      </c>
      <c r="AR116" t="s">
        <v>316</v>
      </c>
      <c r="AS116" t="s">
        <v>316</v>
      </c>
      <c r="AT116" t="s">
        <v>316</v>
      </c>
      <c r="AU116" t="s">
        <v>316</v>
      </c>
      <c r="AV116" t="s">
        <v>316</v>
      </c>
      <c r="AW116" t="s">
        <v>316</v>
      </c>
      <c r="AX116" t="s">
        <v>316</v>
      </c>
      <c r="AY116" t="s">
        <v>316</v>
      </c>
      <c r="AZ116" t="s">
        <v>316</v>
      </c>
      <c r="BA116" t="s">
        <v>316</v>
      </c>
      <c r="BB116" t="s">
        <v>316</v>
      </c>
      <c r="BC116" t="s">
        <v>316</v>
      </c>
      <c r="BD116" t="s">
        <v>316</v>
      </c>
      <c r="BE116" t="s">
        <v>316</v>
      </c>
      <c r="BF116" t="s">
        <v>316</v>
      </c>
      <c r="BG116" t="s">
        <v>316</v>
      </c>
      <c r="BH116" t="s">
        <v>316</v>
      </c>
      <c r="BI116" t="s">
        <v>316</v>
      </c>
      <c r="BJ116" t="s">
        <v>316</v>
      </c>
      <c r="BK116" t="s">
        <v>316</v>
      </c>
      <c r="BL116" t="s">
        <v>316</v>
      </c>
      <c r="BM116" t="s">
        <v>316</v>
      </c>
      <c r="BN116" t="s">
        <v>316</v>
      </c>
      <c r="BO116" t="s">
        <v>316</v>
      </c>
      <c r="BP116" t="s">
        <v>316</v>
      </c>
      <c r="BQ116" t="s">
        <v>316</v>
      </c>
      <c r="BR116" t="s">
        <v>316</v>
      </c>
      <c r="BS116" t="s">
        <v>316</v>
      </c>
      <c r="BT116" t="s">
        <v>316</v>
      </c>
      <c r="BU116" t="s">
        <v>316</v>
      </c>
      <c r="BV116" s="211">
        <v>2534.73</v>
      </c>
      <c r="BW116" s="211">
        <v>43643.28</v>
      </c>
      <c r="BX116" s="211">
        <v>1394.1</v>
      </c>
      <c r="BY116" s="211">
        <v>24003.8</v>
      </c>
      <c r="BZ116" t="s">
        <v>316</v>
      </c>
      <c r="CA116" s="212">
        <v>72292</v>
      </c>
      <c r="CB116" s="212">
        <v>43355</v>
      </c>
      <c r="CC116" s="212">
        <v>71034</v>
      </c>
      <c r="CD116" s="212">
        <v>44406</v>
      </c>
      <c r="CE116" t="s">
        <v>315</v>
      </c>
      <c r="CF116" s="212">
        <v>231088</v>
      </c>
      <c r="CG116" s="212">
        <v>8719</v>
      </c>
      <c r="CH116" s="212">
        <v>3423</v>
      </c>
      <c r="CI116" s="212">
        <v>10199</v>
      </c>
      <c r="CJ116" s="212">
        <v>5631</v>
      </c>
      <c r="CK116" t="s">
        <v>315</v>
      </c>
      <c r="CL116" s="212">
        <v>9307</v>
      </c>
      <c r="CM116" s="212">
        <v>37279</v>
      </c>
      <c r="CN116" s="212">
        <v>70718</v>
      </c>
      <c r="CO116" s="212">
        <v>49149</v>
      </c>
      <c r="CP116" s="212">
        <v>50134</v>
      </c>
      <c r="CQ116" s="212">
        <v>32812</v>
      </c>
      <c r="CR116" t="s">
        <v>315</v>
      </c>
      <c r="CS116" s="212">
        <v>202812</v>
      </c>
      <c r="CT116" s="212">
        <v>471179</v>
      </c>
      <c r="CU116" s="212">
        <v>28193</v>
      </c>
      <c r="CV116" s="212">
        <v>10077</v>
      </c>
      <c r="CW116" s="212">
        <v>38269</v>
      </c>
      <c r="CX116" t="s">
        <v>315</v>
      </c>
      <c r="CY116" s="212">
        <v>9232</v>
      </c>
      <c r="CZ116" s="212">
        <v>9477</v>
      </c>
      <c r="DA116" s="212">
        <v>18709</v>
      </c>
      <c r="DB116" s="212">
        <v>233</v>
      </c>
      <c r="DC116" s="212">
        <v>1008</v>
      </c>
      <c r="DD116" s="212">
        <v>1240</v>
      </c>
      <c r="DE116" s="212">
        <v>68217</v>
      </c>
      <c r="DF116" t="s">
        <v>315</v>
      </c>
      <c r="DG116" s="212">
        <v>68217</v>
      </c>
      <c r="DH116" s="212">
        <v>191643</v>
      </c>
      <c r="DI116" s="212">
        <v>318078</v>
      </c>
      <c r="DJ116" s="212">
        <v>789257</v>
      </c>
      <c r="DK116" t="s">
        <v>315</v>
      </c>
      <c r="DL116" t="s">
        <v>315</v>
      </c>
      <c r="DM116" t="s">
        <v>315</v>
      </c>
      <c r="DN116" t="s">
        <v>315</v>
      </c>
      <c r="DO116" t="s">
        <v>315</v>
      </c>
      <c r="DP116" t="s">
        <v>315</v>
      </c>
      <c r="DQ116" t="s">
        <v>315</v>
      </c>
      <c r="DR116" t="s">
        <v>315</v>
      </c>
      <c r="DS116" t="s">
        <v>315</v>
      </c>
      <c r="DT116" t="s">
        <v>315</v>
      </c>
      <c r="DU116" t="s">
        <v>315</v>
      </c>
      <c r="DV116" t="s">
        <v>315</v>
      </c>
      <c r="DW116" t="s">
        <v>315</v>
      </c>
      <c r="DX116" t="s">
        <v>315</v>
      </c>
      <c r="DY116" t="s">
        <v>315</v>
      </c>
      <c r="DZ116" t="s">
        <v>315</v>
      </c>
      <c r="EA116" t="s">
        <v>315</v>
      </c>
      <c r="EB116" t="s">
        <v>315</v>
      </c>
      <c r="EC116" t="s">
        <v>315</v>
      </c>
      <c r="ED116" t="s">
        <v>315</v>
      </c>
      <c r="EE116" t="s">
        <v>315</v>
      </c>
      <c r="EF116" t="s">
        <v>315</v>
      </c>
      <c r="EG116" t="s">
        <v>315</v>
      </c>
      <c r="EH116" t="s">
        <v>315</v>
      </c>
      <c r="EI116" t="s">
        <v>315</v>
      </c>
      <c r="EJ116" t="s">
        <v>315</v>
      </c>
      <c r="EK116" t="s">
        <v>315</v>
      </c>
      <c r="EL116" t="s">
        <v>315</v>
      </c>
      <c r="EM116" t="s">
        <v>315</v>
      </c>
      <c r="EN116" t="s">
        <v>315</v>
      </c>
      <c r="EO116" t="s">
        <v>315</v>
      </c>
      <c r="EP116" t="s">
        <v>315</v>
      </c>
      <c r="EQ116" t="s">
        <v>315</v>
      </c>
      <c r="ER116" t="s">
        <v>315</v>
      </c>
      <c r="ES116" t="s">
        <v>315</v>
      </c>
      <c r="ET116" t="s">
        <v>315</v>
      </c>
      <c r="EU116" t="s">
        <v>315</v>
      </c>
      <c r="EV116" t="s">
        <v>315</v>
      </c>
      <c r="EW116" t="s">
        <v>315</v>
      </c>
      <c r="EX116" t="s">
        <v>315</v>
      </c>
      <c r="EY116" t="s">
        <v>315</v>
      </c>
      <c r="EZ116" t="s">
        <v>315</v>
      </c>
      <c r="FA116" t="s">
        <v>315</v>
      </c>
      <c r="FB116" t="s">
        <v>315</v>
      </c>
      <c r="FC116" t="s">
        <v>315</v>
      </c>
      <c r="FD116" t="s">
        <v>315</v>
      </c>
      <c r="FE116" t="s">
        <v>315</v>
      </c>
      <c r="FF116" s="212">
        <v>789257</v>
      </c>
      <c r="FG116" t="s">
        <v>315</v>
      </c>
      <c r="FH116" t="s">
        <v>315</v>
      </c>
      <c r="FI116" s="212">
        <v>520743</v>
      </c>
      <c r="FJ116" t="s">
        <v>315</v>
      </c>
      <c r="FK116" t="s">
        <v>315</v>
      </c>
      <c r="FL116" t="s">
        <v>315</v>
      </c>
      <c r="FM116" s="212">
        <v>520743</v>
      </c>
      <c r="FN116" t="s">
        <v>315</v>
      </c>
      <c r="FO116" s="212">
        <v>520743</v>
      </c>
      <c r="FP116" s="212">
        <v>202812</v>
      </c>
      <c r="FQ116" s="212">
        <v>1310000</v>
      </c>
      <c r="FR116">
        <v>0.22</v>
      </c>
      <c r="FS116">
        <v>0.14000000000000001</v>
      </c>
      <c r="FT116">
        <v>80.680000000000007</v>
      </c>
      <c r="FU116">
        <v>990.65</v>
      </c>
      <c r="FV116">
        <v>67.290000000000006</v>
      </c>
      <c r="FW116" t="s">
        <v>316</v>
      </c>
      <c r="FX116" t="s">
        <v>316</v>
      </c>
      <c r="FY116" t="s">
        <v>316</v>
      </c>
      <c r="FZ116" t="s">
        <v>316</v>
      </c>
      <c r="GA116" t="s">
        <v>316</v>
      </c>
      <c r="GB116" t="s">
        <v>316</v>
      </c>
      <c r="GC116">
        <v>67.290000000000006</v>
      </c>
      <c r="GD116">
        <v>38.340000000000003</v>
      </c>
      <c r="GE116" t="s">
        <v>316</v>
      </c>
      <c r="GF116" t="s">
        <v>316</v>
      </c>
      <c r="GG116" t="s">
        <v>316</v>
      </c>
      <c r="GH116" t="s">
        <v>316</v>
      </c>
      <c r="GI116" t="s">
        <v>316</v>
      </c>
      <c r="GJ116" t="s">
        <v>316</v>
      </c>
      <c r="GK116">
        <v>38.340000000000003</v>
      </c>
      <c r="GL116">
        <v>9.84</v>
      </c>
    </row>
    <row r="117" spans="1:194" hidden="1">
      <c r="A117" t="s">
        <v>393</v>
      </c>
      <c r="B117" t="s">
        <v>394</v>
      </c>
      <c r="C117" t="s">
        <v>402</v>
      </c>
      <c r="D117" t="s">
        <v>330</v>
      </c>
      <c r="E117" t="s">
        <v>542</v>
      </c>
      <c r="F117" t="s">
        <v>543</v>
      </c>
      <c r="G117" t="s">
        <v>312</v>
      </c>
      <c r="H117" t="s">
        <v>558</v>
      </c>
      <c r="I117" t="s">
        <v>559</v>
      </c>
      <c r="J117">
        <v>362</v>
      </c>
      <c r="K117">
        <v>20</v>
      </c>
      <c r="L117" s="212">
        <v>77550</v>
      </c>
      <c r="M117" s="212">
        <v>180950</v>
      </c>
      <c r="N117" s="212">
        <v>-103400</v>
      </c>
      <c r="O117" s="211">
        <v>2976.732</v>
      </c>
      <c r="P117" s="211">
        <v>3006.4989999999998</v>
      </c>
      <c r="Q117" s="211">
        <v>60129.985999999997</v>
      </c>
      <c r="R117">
        <v>901.95</v>
      </c>
      <c r="S117" s="211">
        <v>18038.995999999999</v>
      </c>
      <c r="T117">
        <v>7.04</v>
      </c>
      <c r="U117">
        <v>6.06</v>
      </c>
      <c r="V117" s="211">
        <v>21167.856</v>
      </c>
      <c r="W117" s="211">
        <v>364469.967</v>
      </c>
      <c r="X117" s="211">
        <v>6350.357</v>
      </c>
      <c r="Y117" s="211">
        <v>109340.99</v>
      </c>
      <c r="Z117" s="211">
        <v>6295.61</v>
      </c>
      <c r="AA117" s="211">
        <v>3986.6179999999999</v>
      </c>
      <c r="AB117" s="211">
        <v>4762.2950000000001</v>
      </c>
      <c r="AC117" s="211">
        <v>2994.473</v>
      </c>
      <c r="AD117">
        <v>901.95</v>
      </c>
      <c r="AE117" s="211">
        <v>18039</v>
      </c>
      <c r="AF117">
        <v>178.6</v>
      </c>
      <c r="AG117">
        <v>532.12</v>
      </c>
      <c r="AH117">
        <v>159.63999999999999</v>
      </c>
      <c r="AI117">
        <v>46.73</v>
      </c>
      <c r="AJ117">
        <v>14.02</v>
      </c>
      <c r="AK117" t="s">
        <v>316</v>
      </c>
      <c r="AL117" t="s">
        <v>316</v>
      </c>
      <c r="AM117" t="s">
        <v>316</v>
      </c>
      <c r="AN117" t="s">
        <v>316</v>
      </c>
      <c r="AO117" t="s">
        <v>316</v>
      </c>
      <c r="AP117" t="s">
        <v>316</v>
      </c>
      <c r="AQ117" t="s">
        <v>316</v>
      </c>
      <c r="AR117" t="s">
        <v>316</v>
      </c>
      <c r="AS117" t="s">
        <v>316</v>
      </c>
      <c r="AT117" t="s">
        <v>316</v>
      </c>
      <c r="AU117" t="s">
        <v>316</v>
      </c>
      <c r="AV117" t="s">
        <v>316</v>
      </c>
      <c r="AW117" t="s">
        <v>316</v>
      </c>
      <c r="AX117" t="s">
        <v>316</v>
      </c>
      <c r="AY117" t="s">
        <v>316</v>
      </c>
      <c r="AZ117" t="s">
        <v>316</v>
      </c>
      <c r="BA117" t="s">
        <v>316</v>
      </c>
      <c r="BB117" t="s">
        <v>316</v>
      </c>
      <c r="BC117" t="s">
        <v>316</v>
      </c>
      <c r="BD117" t="s">
        <v>316</v>
      </c>
      <c r="BE117" t="s">
        <v>316</v>
      </c>
      <c r="BF117" t="s">
        <v>316</v>
      </c>
      <c r="BG117" t="s">
        <v>316</v>
      </c>
      <c r="BH117" t="s">
        <v>316</v>
      </c>
      <c r="BI117" t="s">
        <v>316</v>
      </c>
      <c r="BJ117" t="s">
        <v>316</v>
      </c>
      <c r="BK117" t="s">
        <v>316</v>
      </c>
      <c r="BL117" t="s">
        <v>316</v>
      </c>
      <c r="BM117" t="s">
        <v>316</v>
      </c>
      <c r="BN117" t="s">
        <v>316</v>
      </c>
      <c r="BO117" t="s">
        <v>316</v>
      </c>
      <c r="BP117" t="s">
        <v>316</v>
      </c>
      <c r="BQ117" t="s">
        <v>316</v>
      </c>
      <c r="BR117" t="s">
        <v>316</v>
      </c>
      <c r="BS117" t="s">
        <v>316</v>
      </c>
      <c r="BT117" t="s">
        <v>316</v>
      </c>
      <c r="BU117" t="s">
        <v>316</v>
      </c>
      <c r="BV117" s="211">
        <v>21167.86</v>
      </c>
      <c r="BW117" s="211">
        <v>364469.97</v>
      </c>
      <c r="BX117" s="211">
        <v>6350.36</v>
      </c>
      <c r="BY117" s="211">
        <v>109340.99</v>
      </c>
      <c r="BZ117" t="s">
        <v>316</v>
      </c>
      <c r="CA117" s="212">
        <v>329301</v>
      </c>
      <c r="CB117" s="212">
        <v>197491</v>
      </c>
      <c r="CC117" s="212">
        <v>323570</v>
      </c>
      <c r="CD117" s="212">
        <v>202278</v>
      </c>
      <c r="CE117" t="s">
        <v>315</v>
      </c>
      <c r="CF117" s="212">
        <v>1052640</v>
      </c>
      <c r="CG117" s="212">
        <v>39717</v>
      </c>
      <c r="CH117" s="212">
        <v>15591</v>
      </c>
      <c r="CI117" s="212">
        <v>46458</v>
      </c>
      <c r="CJ117" s="212">
        <v>25650</v>
      </c>
      <c r="CK117" t="s">
        <v>315</v>
      </c>
      <c r="CL117" s="212">
        <v>42395</v>
      </c>
      <c r="CM117" s="212">
        <v>169811</v>
      </c>
      <c r="CN117" s="212">
        <v>322130</v>
      </c>
      <c r="CO117" s="212">
        <v>223881</v>
      </c>
      <c r="CP117" s="212">
        <v>228366</v>
      </c>
      <c r="CQ117" s="212">
        <v>149464</v>
      </c>
      <c r="CR117" t="s">
        <v>315</v>
      </c>
      <c r="CS117" s="212">
        <v>923842</v>
      </c>
      <c r="CT117" s="212">
        <v>2146293</v>
      </c>
      <c r="CU117" s="212">
        <v>128423</v>
      </c>
      <c r="CV117" s="212">
        <v>45900</v>
      </c>
      <c r="CW117" s="212">
        <v>174323</v>
      </c>
      <c r="CX117" t="s">
        <v>315</v>
      </c>
      <c r="CY117" s="212">
        <v>42053</v>
      </c>
      <c r="CZ117" s="212">
        <v>43170</v>
      </c>
      <c r="DA117" s="212">
        <v>85223</v>
      </c>
      <c r="DB117" s="212">
        <v>1060</v>
      </c>
      <c r="DC117" s="212">
        <v>4590</v>
      </c>
      <c r="DD117" s="212">
        <v>5650</v>
      </c>
      <c r="DE117" s="212">
        <v>310738</v>
      </c>
      <c r="DF117" t="s">
        <v>315</v>
      </c>
      <c r="DG117" s="212">
        <v>310738</v>
      </c>
      <c r="DH117" s="212">
        <v>872961</v>
      </c>
      <c r="DI117" s="212">
        <v>1448895</v>
      </c>
      <c r="DJ117" s="212">
        <v>3595188</v>
      </c>
      <c r="DK117" t="s">
        <v>315</v>
      </c>
      <c r="DL117" t="s">
        <v>315</v>
      </c>
      <c r="DM117" t="s">
        <v>315</v>
      </c>
      <c r="DN117" t="s">
        <v>315</v>
      </c>
      <c r="DO117" t="s">
        <v>315</v>
      </c>
      <c r="DP117" t="s">
        <v>315</v>
      </c>
      <c r="DQ117" t="s">
        <v>315</v>
      </c>
      <c r="DR117" t="s">
        <v>315</v>
      </c>
      <c r="DS117" t="s">
        <v>315</v>
      </c>
      <c r="DT117" t="s">
        <v>315</v>
      </c>
      <c r="DU117" t="s">
        <v>315</v>
      </c>
      <c r="DV117" t="s">
        <v>315</v>
      </c>
      <c r="DW117" t="s">
        <v>315</v>
      </c>
      <c r="DX117" t="s">
        <v>315</v>
      </c>
      <c r="DY117" t="s">
        <v>315</v>
      </c>
      <c r="DZ117" t="s">
        <v>315</v>
      </c>
      <c r="EA117" t="s">
        <v>315</v>
      </c>
      <c r="EB117" t="s">
        <v>315</v>
      </c>
      <c r="EC117" t="s">
        <v>315</v>
      </c>
      <c r="ED117" t="s">
        <v>315</v>
      </c>
      <c r="EE117" t="s">
        <v>315</v>
      </c>
      <c r="EF117" t="s">
        <v>315</v>
      </c>
      <c r="EG117" t="s">
        <v>315</v>
      </c>
      <c r="EH117" t="s">
        <v>315</v>
      </c>
      <c r="EI117" t="s">
        <v>315</v>
      </c>
      <c r="EJ117" t="s">
        <v>315</v>
      </c>
      <c r="EK117" t="s">
        <v>315</v>
      </c>
      <c r="EL117" t="s">
        <v>315</v>
      </c>
      <c r="EM117" t="s">
        <v>315</v>
      </c>
      <c r="EN117" t="s">
        <v>315</v>
      </c>
      <c r="EO117" t="s">
        <v>315</v>
      </c>
      <c r="EP117" t="s">
        <v>315</v>
      </c>
      <c r="EQ117" t="s">
        <v>315</v>
      </c>
      <c r="ER117" t="s">
        <v>315</v>
      </c>
      <c r="ES117" t="s">
        <v>315</v>
      </c>
      <c r="ET117" t="s">
        <v>315</v>
      </c>
      <c r="EU117" t="s">
        <v>315</v>
      </c>
      <c r="EV117" t="s">
        <v>315</v>
      </c>
      <c r="EW117" t="s">
        <v>315</v>
      </c>
      <c r="EX117" t="s">
        <v>315</v>
      </c>
      <c r="EY117" t="s">
        <v>315</v>
      </c>
      <c r="EZ117" t="s">
        <v>315</v>
      </c>
      <c r="FA117" t="s">
        <v>315</v>
      </c>
      <c r="FB117" t="s">
        <v>315</v>
      </c>
      <c r="FC117" t="s">
        <v>315</v>
      </c>
      <c r="FD117" t="s">
        <v>315</v>
      </c>
      <c r="FE117" t="s">
        <v>315</v>
      </c>
      <c r="FF117" s="212">
        <v>3595188</v>
      </c>
      <c r="FG117" t="s">
        <v>315</v>
      </c>
      <c r="FH117" t="s">
        <v>315</v>
      </c>
      <c r="FI117" s="212">
        <v>2372063</v>
      </c>
      <c r="FJ117" t="s">
        <v>315</v>
      </c>
      <c r="FK117" t="s">
        <v>315</v>
      </c>
      <c r="FL117" t="s">
        <v>315</v>
      </c>
      <c r="FM117" s="212">
        <v>2372063</v>
      </c>
      <c r="FN117" t="s">
        <v>315</v>
      </c>
      <c r="FO117" s="212">
        <v>2372063</v>
      </c>
      <c r="FP117" s="212">
        <v>923842</v>
      </c>
      <c r="FQ117" s="212">
        <v>5967251</v>
      </c>
      <c r="FR117">
        <v>0.22</v>
      </c>
      <c r="FS117">
        <v>0.14000000000000001</v>
      </c>
      <c r="FT117">
        <v>673.8</v>
      </c>
      <c r="FU117" s="211">
        <v>8273.0499999999993</v>
      </c>
      <c r="FV117">
        <v>561.91</v>
      </c>
      <c r="FW117" t="s">
        <v>316</v>
      </c>
      <c r="FX117" t="s">
        <v>316</v>
      </c>
      <c r="FY117" t="s">
        <v>316</v>
      </c>
      <c r="FZ117" t="s">
        <v>316</v>
      </c>
      <c r="GA117" t="s">
        <v>316</v>
      </c>
      <c r="GB117" t="s">
        <v>316</v>
      </c>
      <c r="GC117">
        <v>561.91</v>
      </c>
      <c r="GD117">
        <v>320.19</v>
      </c>
      <c r="GE117" t="s">
        <v>316</v>
      </c>
      <c r="GF117" t="s">
        <v>316</v>
      </c>
      <c r="GG117" t="s">
        <v>316</v>
      </c>
      <c r="GH117" t="s">
        <v>316</v>
      </c>
      <c r="GI117" t="s">
        <v>316</v>
      </c>
      <c r="GJ117" t="s">
        <v>316</v>
      </c>
      <c r="GK117">
        <v>320.19</v>
      </c>
      <c r="GL117">
        <v>76.95</v>
      </c>
    </row>
    <row r="118" spans="1:194" hidden="1">
      <c r="A118" t="s">
        <v>393</v>
      </c>
      <c r="B118" t="s">
        <v>394</v>
      </c>
      <c r="C118" t="s">
        <v>402</v>
      </c>
      <c r="D118" t="s">
        <v>330</v>
      </c>
      <c r="E118" t="s">
        <v>560</v>
      </c>
      <c r="F118" t="s">
        <v>561</v>
      </c>
      <c r="G118" t="s">
        <v>562</v>
      </c>
      <c r="H118" t="s">
        <v>563</v>
      </c>
      <c r="I118" t="s">
        <v>564</v>
      </c>
      <c r="J118" s="154">
        <v>64443</v>
      </c>
      <c r="K118">
        <v>2</v>
      </c>
      <c r="L118" s="212">
        <v>1159978</v>
      </c>
      <c r="M118" s="212">
        <v>581474</v>
      </c>
      <c r="N118" s="212">
        <v>578504</v>
      </c>
      <c r="O118" s="211">
        <v>6232.0249999999996</v>
      </c>
      <c r="P118" s="211">
        <v>3787.2020000000002</v>
      </c>
      <c r="Q118" s="211">
        <v>7574.4040000000005</v>
      </c>
      <c r="R118" s="211">
        <v>1704.241</v>
      </c>
      <c r="S118" s="211">
        <v>3408.482</v>
      </c>
      <c r="T118">
        <v>7.04</v>
      </c>
      <c r="U118">
        <v>6.99</v>
      </c>
      <c r="V118" s="211">
        <v>26647.986000000001</v>
      </c>
      <c r="W118" s="211">
        <v>52966.21</v>
      </c>
      <c r="X118" s="211">
        <v>11991.593999999999</v>
      </c>
      <c r="Y118" s="211">
        <v>23834.794000000002</v>
      </c>
      <c r="Z118" s="211">
        <v>1169.1089999999999</v>
      </c>
      <c r="AA118">
        <v>616.93499999999995</v>
      </c>
      <c r="AB118" s="211">
        <v>1032.77</v>
      </c>
      <c r="AC118">
        <v>593.07600000000002</v>
      </c>
      <c r="AD118" s="211">
        <v>1704.24</v>
      </c>
      <c r="AE118" s="211">
        <v>3408.48</v>
      </c>
      <c r="AF118">
        <v>560.88</v>
      </c>
      <c r="AG118">
        <v>511.97</v>
      </c>
      <c r="AH118">
        <v>230.39</v>
      </c>
      <c r="AI118">
        <v>359.45</v>
      </c>
      <c r="AJ118">
        <v>161.75</v>
      </c>
      <c r="AK118" s="211">
        <v>-6766.11</v>
      </c>
      <c r="AL118" s="211">
        <v>-4111.76</v>
      </c>
      <c r="AM118" s="211">
        <v>-8223.5300000000007</v>
      </c>
      <c r="AN118" s="211">
        <v>-1850.29</v>
      </c>
      <c r="AO118" s="211">
        <v>-3700.59</v>
      </c>
      <c r="AP118">
        <v>-411.18</v>
      </c>
      <c r="AQ118">
        <v>-822.35</v>
      </c>
      <c r="AR118">
        <v>-185.03</v>
      </c>
      <c r="AS118">
        <v>-370.06</v>
      </c>
      <c r="AT118" s="211">
        <v>-1373.73</v>
      </c>
      <c r="AU118">
        <v>-834.81</v>
      </c>
      <c r="AV118" s="211">
        <v>-1669.63</v>
      </c>
      <c r="AW118">
        <v>-375.67</v>
      </c>
      <c r="AX118">
        <v>-751.33</v>
      </c>
      <c r="AY118" t="s">
        <v>316</v>
      </c>
      <c r="AZ118" t="s">
        <v>316</v>
      </c>
      <c r="BA118" t="s">
        <v>316</v>
      </c>
      <c r="BB118" t="s">
        <v>316</v>
      </c>
      <c r="BC118" t="s">
        <v>316</v>
      </c>
      <c r="BD118" t="s">
        <v>316</v>
      </c>
      <c r="BE118" t="s">
        <v>316</v>
      </c>
      <c r="BF118" t="s">
        <v>316</v>
      </c>
      <c r="BG118" t="s">
        <v>316</v>
      </c>
      <c r="BH118" t="s">
        <v>316</v>
      </c>
      <c r="BI118" t="s">
        <v>316</v>
      </c>
      <c r="BJ118" t="s">
        <v>316</v>
      </c>
      <c r="BK118" t="s">
        <v>316</v>
      </c>
      <c r="BL118" t="s">
        <v>316</v>
      </c>
      <c r="BM118" t="s">
        <v>316</v>
      </c>
      <c r="BN118" t="s">
        <v>316</v>
      </c>
      <c r="BO118" t="s">
        <v>316</v>
      </c>
      <c r="BP118" t="s">
        <v>316</v>
      </c>
      <c r="BQ118" t="s">
        <v>316</v>
      </c>
      <c r="BR118" t="s">
        <v>316</v>
      </c>
      <c r="BS118" t="s">
        <v>316</v>
      </c>
      <c r="BT118" t="s">
        <v>316</v>
      </c>
      <c r="BU118" t="s">
        <v>316</v>
      </c>
      <c r="BV118" s="211">
        <v>25402</v>
      </c>
      <c r="BW118" s="211">
        <v>50474.23</v>
      </c>
      <c r="BX118" s="211">
        <v>11430.9</v>
      </c>
      <c r="BY118" s="211">
        <v>22713.4</v>
      </c>
      <c r="BZ118" t="s">
        <v>316</v>
      </c>
      <c r="CA118" s="212">
        <v>53232</v>
      </c>
      <c r="CB118" s="212">
        <v>26383</v>
      </c>
      <c r="CC118" s="212">
        <v>67596</v>
      </c>
      <c r="CD118" s="212">
        <v>37211</v>
      </c>
      <c r="CE118" t="s">
        <v>315</v>
      </c>
      <c r="CF118" s="212">
        <v>184421</v>
      </c>
      <c r="CG118" s="212">
        <v>12203</v>
      </c>
      <c r="CH118" s="212">
        <v>4004</v>
      </c>
      <c r="CI118" s="212">
        <v>18227</v>
      </c>
      <c r="CJ118" s="212">
        <v>9059</v>
      </c>
      <c r="CK118" t="s">
        <v>315</v>
      </c>
      <c r="CL118" s="212">
        <v>22600</v>
      </c>
      <c r="CM118" s="212">
        <v>66094</v>
      </c>
      <c r="CN118" s="212">
        <v>51128</v>
      </c>
      <c r="CO118" s="212">
        <v>33814</v>
      </c>
      <c r="CP118" s="212">
        <v>47733</v>
      </c>
      <c r="CQ118" s="212">
        <v>29397</v>
      </c>
      <c r="CR118" t="s">
        <v>315</v>
      </c>
      <c r="CS118" s="212">
        <v>162072</v>
      </c>
      <c r="CT118" s="212">
        <v>412586</v>
      </c>
      <c r="CU118" s="212">
        <v>16786</v>
      </c>
      <c r="CV118" s="212">
        <v>5448</v>
      </c>
      <c r="CW118" s="212">
        <v>22233</v>
      </c>
      <c r="CX118" t="s">
        <v>315</v>
      </c>
      <c r="CY118" s="212">
        <v>25481</v>
      </c>
      <c r="CZ118" s="212">
        <v>11588</v>
      </c>
      <c r="DA118" s="212">
        <v>37069</v>
      </c>
      <c r="DB118" s="212">
        <v>666</v>
      </c>
      <c r="DC118" s="212">
        <v>2179</v>
      </c>
      <c r="DD118" s="212">
        <v>2845</v>
      </c>
      <c r="DE118" s="212">
        <v>45676</v>
      </c>
      <c r="DF118" t="s">
        <v>315</v>
      </c>
      <c r="DG118" s="212">
        <v>45676</v>
      </c>
      <c r="DH118" s="212">
        <v>128317</v>
      </c>
      <c r="DI118" s="212">
        <v>236140</v>
      </c>
      <c r="DJ118" s="212">
        <v>648727</v>
      </c>
      <c r="DK118" t="s">
        <v>315</v>
      </c>
      <c r="DL118" t="s">
        <v>315</v>
      </c>
      <c r="DM118" t="s">
        <v>315</v>
      </c>
      <c r="DN118" t="s">
        <v>315</v>
      </c>
      <c r="DO118" t="s">
        <v>315</v>
      </c>
      <c r="DP118" s="212">
        <v>-2934</v>
      </c>
      <c r="DQ118" t="s">
        <v>315</v>
      </c>
      <c r="DR118" s="212">
        <v>-2934</v>
      </c>
      <c r="DS118" s="212">
        <v>-8</v>
      </c>
      <c r="DT118" t="s">
        <v>315</v>
      </c>
      <c r="DU118" t="s">
        <v>315</v>
      </c>
      <c r="DV118" t="s">
        <v>315</v>
      </c>
      <c r="DW118" t="s">
        <v>315</v>
      </c>
      <c r="DX118" t="s">
        <v>315</v>
      </c>
      <c r="DY118" s="212">
        <v>-784</v>
      </c>
      <c r="DZ118" t="s">
        <v>315</v>
      </c>
      <c r="EA118" s="212">
        <v>-793</v>
      </c>
      <c r="EB118" t="s">
        <v>315</v>
      </c>
      <c r="EC118" s="212">
        <v>-2639</v>
      </c>
      <c r="ED118" s="212">
        <v>-2639</v>
      </c>
      <c r="EE118" s="212">
        <v>-6365</v>
      </c>
      <c r="EF118" t="s">
        <v>315</v>
      </c>
      <c r="EG118" s="212">
        <v>-15610</v>
      </c>
      <c r="EH118" t="s">
        <v>315</v>
      </c>
      <c r="EI118" s="212">
        <v>-15610</v>
      </c>
      <c r="EJ118" s="212">
        <v>-31</v>
      </c>
      <c r="EK118" t="s">
        <v>315</v>
      </c>
      <c r="EL118" s="212">
        <v>-7394</v>
      </c>
      <c r="EM118" t="s">
        <v>315</v>
      </c>
      <c r="EN118" s="212">
        <v>-7394</v>
      </c>
      <c r="EO118" s="212">
        <v>-23034</v>
      </c>
      <c r="EP118" t="s">
        <v>315</v>
      </c>
      <c r="EQ118" t="s">
        <v>315</v>
      </c>
      <c r="ER118" t="s">
        <v>315</v>
      </c>
      <c r="ES118" t="s">
        <v>315</v>
      </c>
      <c r="ET118" t="s">
        <v>315</v>
      </c>
      <c r="EU118" t="s">
        <v>315</v>
      </c>
      <c r="EV118" t="s">
        <v>315</v>
      </c>
      <c r="EW118" t="s">
        <v>315</v>
      </c>
      <c r="EX118" t="s">
        <v>315</v>
      </c>
      <c r="EY118" t="s">
        <v>315</v>
      </c>
      <c r="EZ118" t="s">
        <v>315</v>
      </c>
      <c r="FA118" t="s">
        <v>315</v>
      </c>
      <c r="FB118" t="s">
        <v>315</v>
      </c>
      <c r="FC118" t="s">
        <v>315</v>
      </c>
      <c r="FD118" t="s">
        <v>315</v>
      </c>
      <c r="FE118" s="212">
        <v>-23034</v>
      </c>
      <c r="FF118" s="212">
        <v>619327</v>
      </c>
      <c r="FG118" t="s">
        <v>315</v>
      </c>
      <c r="FH118" t="s">
        <v>315</v>
      </c>
      <c r="FI118" s="212">
        <v>160115</v>
      </c>
      <c r="FJ118" t="s">
        <v>315</v>
      </c>
      <c r="FK118" t="s">
        <v>315</v>
      </c>
      <c r="FL118" t="s">
        <v>315</v>
      </c>
      <c r="FM118" s="212">
        <v>160115</v>
      </c>
      <c r="FN118" t="s">
        <v>315</v>
      </c>
      <c r="FO118" s="212">
        <v>160115</v>
      </c>
      <c r="FP118" s="212">
        <v>152039</v>
      </c>
      <c r="FQ118" s="212">
        <v>779442</v>
      </c>
      <c r="FR118">
        <v>0.22</v>
      </c>
      <c r="FS118">
        <v>0.22</v>
      </c>
      <c r="FT118">
        <v>764.27</v>
      </c>
      <c r="FU118" s="211">
        <v>1523.21</v>
      </c>
      <c r="FV118" t="s">
        <v>316</v>
      </c>
      <c r="FW118" t="s">
        <v>316</v>
      </c>
      <c r="FX118" t="s">
        <v>316</v>
      </c>
      <c r="FY118" t="s">
        <v>316</v>
      </c>
      <c r="FZ118" t="s">
        <v>316</v>
      </c>
      <c r="GA118" t="s">
        <v>316</v>
      </c>
      <c r="GB118" t="s">
        <v>316</v>
      </c>
      <c r="GC118" t="s">
        <v>316</v>
      </c>
      <c r="GD118" t="s">
        <v>316</v>
      </c>
      <c r="GE118" t="s">
        <v>316</v>
      </c>
      <c r="GF118" t="s">
        <v>316</v>
      </c>
      <c r="GG118" t="s">
        <v>316</v>
      </c>
      <c r="GH118" t="s">
        <v>316</v>
      </c>
      <c r="GI118" t="s">
        <v>316</v>
      </c>
      <c r="GJ118" t="s">
        <v>316</v>
      </c>
      <c r="GK118" t="s">
        <v>316</v>
      </c>
      <c r="GL118">
        <v>0.67</v>
      </c>
    </row>
    <row r="119" spans="1:194" hidden="1">
      <c r="A119" t="s">
        <v>393</v>
      </c>
      <c r="B119" t="s">
        <v>394</v>
      </c>
      <c r="C119" t="s">
        <v>402</v>
      </c>
      <c r="D119" t="s">
        <v>330</v>
      </c>
      <c r="E119" t="s">
        <v>560</v>
      </c>
      <c r="F119" t="s">
        <v>561</v>
      </c>
      <c r="G119" t="s">
        <v>562</v>
      </c>
      <c r="H119" t="s">
        <v>565</v>
      </c>
      <c r="I119" t="s">
        <v>566</v>
      </c>
      <c r="J119" s="154">
        <v>3000</v>
      </c>
      <c r="K119">
        <v>6</v>
      </c>
      <c r="L119" s="212">
        <v>226200</v>
      </c>
      <c r="M119" s="212">
        <v>232727</v>
      </c>
      <c r="N119" s="212">
        <v>-6527</v>
      </c>
      <c r="O119">
        <v>445.90300000000002</v>
      </c>
      <c r="P119">
        <v>383.476</v>
      </c>
      <c r="Q119" s="211">
        <v>2300.8580000000002</v>
      </c>
      <c r="R119">
        <v>99.703999999999994</v>
      </c>
      <c r="S119">
        <v>598.22299999999996</v>
      </c>
      <c r="T119">
        <v>7.04</v>
      </c>
      <c r="U119">
        <v>6.57</v>
      </c>
      <c r="V119" s="211">
        <v>2698.2640000000001</v>
      </c>
      <c r="W119" s="211">
        <v>15115.870999999999</v>
      </c>
      <c r="X119">
        <v>701.54899999999998</v>
      </c>
      <c r="Y119" s="211">
        <v>3930.1260000000002</v>
      </c>
      <c r="Z119">
        <v>205.19</v>
      </c>
      <c r="AA119">
        <v>108.27800000000001</v>
      </c>
      <c r="AB119">
        <v>181.262</v>
      </c>
      <c r="AC119">
        <v>104.09099999999999</v>
      </c>
      <c r="AD119">
        <v>99.7</v>
      </c>
      <c r="AE119">
        <v>598.22</v>
      </c>
      <c r="AF119">
        <v>23.19</v>
      </c>
      <c r="AG119">
        <v>62.12</v>
      </c>
      <c r="AH119">
        <v>16.149999999999999</v>
      </c>
      <c r="AI119">
        <v>62.89</v>
      </c>
      <c r="AJ119">
        <v>16.350000000000001</v>
      </c>
      <c r="AK119" t="s">
        <v>316</v>
      </c>
      <c r="AL119" t="s">
        <v>316</v>
      </c>
      <c r="AM119" t="s">
        <v>316</v>
      </c>
      <c r="AN119" t="s">
        <v>316</v>
      </c>
      <c r="AO119" t="s">
        <v>316</v>
      </c>
      <c r="AP119" t="s">
        <v>316</v>
      </c>
      <c r="AQ119" t="s">
        <v>316</v>
      </c>
      <c r="AR119" t="s">
        <v>316</v>
      </c>
      <c r="AS119" t="s">
        <v>316</v>
      </c>
      <c r="AT119" t="s">
        <v>316</v>
      </c>
      <c r="AU119" t="s">
        <v>316</v>
      </c>
      <c r="AV119" t="s">
        <v>316</v>
      </c>
      <c r="AW119" t="s">
        <v>316</v>
      </c>
      <c r="AX119" t="s">
        <v>316</v>
      </c>
      <c r="AY119" t="s">
        <v>316</v>
      </c>
      <c r="AZ119" t="s">
        <v>316</v>
      </c>
      <c r="BA119" t="s">
        <v>316</v>
      </c>
      <c r="BB119" t="s">
        <v>316</v>
      </c>
      <c r="BC119" t="s">
        <v>316</v>
      </c>
      <c r="BD119" t="s">
        <v>316</v>
      </c>
      <c r="BE119" t="s">
        <v>316</v>
      </c>
      <c r="BF119" t="s">
        <v>316</v>
      </c>
      <c r="BG119" t="s">
        <v>316</v>
      </c>
      <c r="BH119" t="s">
        <v>316</v>
      </c>
      <c r="BI119" t="s">
        <v>316</v>
      </c>
      <c r="BJ119" t="s">
        <v>316</v>
      </c>
      <c r="BK119" t="s">
        <v>316</v>
      </c>
      <c r="BL119" t="s">
        <v>316</v>
      </c>
      <c r="BM119" t="s">
        <v>316</v>
      </c>
      <c r="BN119" t="s">
        <v>316</v>
      </c>
      <c r="BO119" t="s">
        <v>316</v>
      </c>
      <c r="BP119" t="s">
        <v>316</v>
      </c>
      <c r="BQ119" t="s">
        <v>316</v>
      </c>
      <c r="BR119" t="s">
        <v>316</v>
      </c>
      <c r="BS119" t="s">
        <v>316</v>
      </c>
      <c r="BT119" t="s">
        <v>316</v>
      </c>
      <c r="BU119" t="s">
        <v>316</v>
      </c>
      <c r="BV119" s="211">
        <v>2698.26</v>
      </c>
      <c r="BW119" s="211">
        <v>15115.87</v>
      </c>
      <c r="BX119">
        <v>701.55</v>
      </c>
      <c r="BY119" s="211">
        <v>3930.13</v>
      </c>
      <c r="BZ119" t="s">
        <v>316</v>
      </c>
      <c r="CA119" s="212">
        <v>9621</v>
      </c>
      <c r="CB119" s="212">
        <v>4718</v>
      </c>
      <c r="CC119" s="212">
        <v>11899</v>
      </c>
      <c r="CD119" s="212">
        <v>6562</v>
      </c>
      <c r="CE119" t="s">
        <v>315</v>
      </c>
      <c r="CF119" s="212">
        <v>32800</v>
      </c>
      <c r="CG119" s="212">
        <v>2547</v>
      </c>
      <c r="CH119" s="212">
        <v>823</v>
      </c>
      <c r="CI119" s="212">
        <v>3601</v>
      </c>
      <c r="CJ119" s="212">
        <v>1789</v>
      </c>
      <c r="CK119" t="s">
        <v>315</v>
      </c>
      <c r="CL119" s="212">
        <v>3831</v>
      </c>
      <c r="CM119" s="212">
        <v>12592</v>
      </c>
      <c r="CN119" s="212">
        <v>9852</v>
      </c>
      <c r="CO119" s="212">
        <v>6401</v>
      </c>
      <c r="CP119" s="212">
        <v>8684</v>
      </c>
      <c r="CQ119" s="212">
        <v>5582</v>
      </c>
      <c r="CR119" t="s">
        <v>315</v>
      </c>
      <c r="CS119" s="212">
        <v>30518</v>
      </c>
      <c r="CT119" s="212">
        <v>75910</v>
      </c>
      <c r="CU119" s="212">
        <v>3259</v>
      </c>
      <c r="CV119" s="212">
        <v>1231</v>
      </c>
      <c r="CW119" s="212">
        <v>4490</v>
      </c>
      <c r="CX119" t="s">
        <v>315</v>
      </c>
      <c r="CY119" s="212">
        <v>4255</v>
      </c>
      <c r="CZ119" s="212">
        <v>1993</v>
      </c>
      <c r="DA119" s="212">
        <v>6248</v>
      </c>
      <c r="DB119" s="212">
        <v>107</v>
      </c>
      <c r="DC119" s="212">
        <v>400</v>
      </c>
      <c r="DD119" s="212">
        <v>507</v>
      </c>
      <c r="DE119" s="212">
        <v>9570</v>
      </c>
      <c r="DF119" t="s">
        <v>315</v>
      </c>
      <c r="DG119" s="212">
        <v>9570</v>
      </c>
      <c r="DH119" s="212">
        <v>26885</v>
      </c>
      <c r="DI119" s="212">
        <v>47700</v>
      </c>
      <c r="DJ119" s="212">
        <v>123610</v>
      </c>
      <c r="DK119" t="s">
        <v>315</v>
      </c>
      <c r="DL119" t="s">
        <v>315</v>
      </c>
      <c r="DM119" t="s">
        <v>315</v>
      </c>
      <c r="DN119" t="s">
        <v>315</v>
      </c>
      <c r="DO119" t="s">
        <v>315</v>
      </c>
      <c r="DP119" t="s">
        <v>315</v>
      </c>
      <c r="DQ119" t="s">
        <v>315</v>
      </c>
      <c r="DR119" t="s">
        <v>315</v>
      </c>
      <c r="DS119" t="s">
        <v>315</v>
      </c>
      <c r="DT119" t="s">
        <v>315</v>
      </c>
      <c r="DU119" t="s">
        <v>315</v>
      </c>
      <c r="DV119" t="s">
        <v>315</v>
      </c>
      <c r="DW119" t="s">
        <v>315</v>
      </c>
      <c r="DX119" t="s">
        <v>315</v>
      </c>
      <c r="DY119" t="s">
        <v>315</v>
      </c>
      <c r="DZ119" t="s">
        <v>315</v>
      </c>
      <c r="EA119" t="s">
        <v>315</v>
      </c>
      <c r="EB119" t="s">
        <v>315</v>
      </c>
      <c r="EC119" t="s">
        <v>315</v>
      </c>
      <c r="ED119" t="s">
        <v>315</v>
      </c>
      <c r="EE119" t="s">
        <v>315</v>
      </c>
      <c r="EF119" t="s">
        <v>315</v>
      </c>
      <c r="EG119" t="s">
        <v>315</v>
      </c>
      <c r="EH119" t="s">
        <v>315</v>
      </c>
      <c r="EI119" t="s">
        <v>315</v>
      </c>
      <c r="EJ119" t="s">
        <v>315</v>
      </c>
      <c r="EK119" t="s">
        <v>315</v>
      </c>
      <c r="EL119" t="s">
        <v>315</v>
      </c>
      <c r="EM119" t="s">
        <v>315</v>
      </c>
      <c r="EN119" t="s">
        <v>315</v>
      </c>
      <c r="EO119" t="s">
        <v>315</v>
      </c>
      <c r="EP119" t="s">
        <v>315</v>
      </c>
      <c r="EQ119" t="s">
        <v>315</v>
      </c>
      <c r="ER119" t="s">
        <v>315</v>
      </c>
      <c r="ES119" t="s">
        <v>315</v>
      </c>
      <c r="ET119" t="s">
        <v>315</v>
      </c>
      <c r="EU119" t="s">
        <v>315</v>
      </c>
      <c r="EV119" t="s">
        <v>315</v>
      </c>
      <c r="EW119" t="s">
        <v>315</v>
      </c>
      <c r="EX119" t="s">
        <v>315</v>
      </c>
      <c r="EY119" t="s">
        <v>315</v>
      </c>
      <c r="EZ119" t="s">
        <v>315</v>
      </c>
      <c r="FA119" t="s">
        <v>315</v>
      </c>
      <c r="FB119" t="s">
        <v>315</v>
      </c>
      <c r="FC119" t="s">
        <v>315</v>
      </c>
      <c r="FD119" t="s">
        <v>315</v>
      </c>
      <c r="FE119" t="s">
        <v>315</v>
      </c>
      <c r="FF119" s="212">
        <v>123610</v>
      </c>
      <c r="FG119" t="s">
        <v>315</v>
      </c>
      <c r="FH119" t="s">
        <v>315</v>
      </c>
      <c r="FI119" s="212">
        <v>27994</v>
      </c>
      <c r="FJ119" t="s">
        <v>315</v>
      </c>
      <c r="FK119" t="s">
        <v>315</v>
      </c>
      <c r="FL119" t="s">
        <v>315</v>
      </c>
      <c r="FM119" s="212">
        <v>27994</v>
      </c>
      <c r="FN119" t="s">
        <v>315</v>
      </c>
      <c r="FO119" s="212">
        <v>27994</v>
      </c>
      <c r="FP119" s="212">
        <v>30518</v>
      </c>
      <c r="FQ119" s="212">
        <v>151604</v>
      </c>
      <c r="FR119">
        <v>0.22</v>
      </c>
      <c r="FS119">
        <v>0.18</v>
      </c>
      <c r="FT119">
        <v>86.26</v>
      </c>
      <c r="FU119">
        <v>419.55</v>
      </c>
      <c r="FV119">
        <v>71.67</v>
      </c>
      <c r="FW119" t="s">
        <v>316</v>
      </c>
      <c r="FX119" t="s">
        <v>316</v>
      </c>
      <c r="FY119" t="s">
        <v>316</v>
      </c>
      <c r="FZ119" t="s">
        <v>316</v>
      </c>
      <c r="GA119" t="s">
        <v>316</v>
      </c>
      <c r="GB119" t="s">
        <v>316</v>
      </c>
      <c r="GC119">
        <v>71.67</v>
      </c>
      <c r="GD119" t="s">
        <v>316</v>
      </c>
      <c r="GE119" t="s">
        <v>316</v>
      </c>
      <c r="GF119" t="s">
        <v>316</v>
      </c>
      <c r="GG119" t="s">
        <v>316</v>
      </c>
      <c r="GH119" t="s">
        <v>316</v>
      </c>
      <c r="GI119" t="s">
        <v>316</v>
      </c>
      <c r="GJ119" t="s">
        <v>316</v>
      </c>
      <c r="GK119" t="s">
        <v>316</v>
      </c>
      <c r="GL119">
        <v>0.67</v>
      </c>
    </row>
    <row r="120" spans="1:194" hidden="1">
      <c r="A120" t="s">
        <v>393</v>
      </c>
      <c r="B120" t="s">
        <v>394</v>
      </c>
      <c r="C120" t="s">
        <v>402</v>
      </c>
      <c r="D120" t="s">
        <v>330</v>
      </c>
      <c r="E120" t="s">
        <v>560</v>
      </c>
      <c r="F120" t="s">
        <v>561</v>
      </c>
      <c r="G120" t="s">
        <v>562</v>
      </c>
      <c r="H120" t="s">
        <v>567</v>
      </c>
      <c r="I120" t="s">
        <v>568</v>
      </c>
      <c r="J120" s="154">
        <v>75564</v>
      </c>
      <c r="K120">
        <v>7</v>
      </c>
      <c r="L120" s="212">
        <v>589396</v>
      </c>
      <c r="M120" s="212">
        <v>604509</v>
      </c>
      <c r="N120" s="212">
        <v>-15113</v>
      </c>
      <c r="O120" s="211">
        <v>4217.5649999999996</v>
      </c>
      <c r="P120" s="211">
        <v>3699.6480000000001</v>
      </c>
      <c r="Q120" s="211">
        <v>25897.538</v>
      </c>
      <c r="R120">
        <v>961.90899999999999</v>
      </c>
      <c r="S120" s="211">
        <v>6733.36</v>
      </c>
      <c r="T120">
        <v>7.04</v>
      </c>
      <c r="U120">
        <v>6.51</v>
      </c>
      <c r="V120" s="211">
        <v>26031.931</v>
      </c>
      <c r="W120" s="211">
        <v>168682.75599999999</v>
      </c>
      <c r="X120" s="211">
        <v>6768.3019999999997</v>
      </c>
      <c r="Y120" s="211">
        <v>43857.516000000003</v>
      </c>
      <c r="Z120" s="211">
        <v>2309.5419999999999</v>
      </c>
      <c r="AA120" s="211">
        <v>1218.7380000000001</v>
      </c>
      <c r="AB120" s="211">
        <v>2040.2080000000001</v>
      </c>
      <c r="AC120" s="211">
        <v>1171.605</v>
      </c>
      <c r="AD120">
        <v>961.91</v>
      </c>
      <c r="AE120" s="211">
        <v>6733.36</v>
      </c>
      <c r="AF120">
        <v>219.31</v>
      </c>
      <c r="AG120">
        <v>600.65</v>
      </c>
      <c r="AH120">
        <v>156.16999999999999</v>
      </c>
      <c r="AI120">
        <v>473.99</v>
      </c>
      <c r="AJ120">
        <v>123.24</v>
      </c>
      <c r="AK120" s="211">
        <v>-2254.71</v>
      </c>
      <c r="AL120" s="211">
        <v>-1977.83</v>
      </c>
      <c r="AM120" s="211">
        <v>-13844.82</v>
      </c>
      <c r="AN120">
        <v>-514.24</v>
      </c>
      <c r="AO120" s="211">
        <v>-3599.65</v>
      </c>
      <c r="AP120">
        <v>-197.78</v>
      </c>
      <c r="AQ120" s="211">
        <v>-1384.48</v>
      </c>
      <c r="AR120">
        <v>-51.42</v>
      </c>
      <c r="AS120">
        <v>-359.97</v>
      </c>
      <c r="AT120">
        <v>-457.77</v>
      </c>
      <c r="AU120">
        <v>-401.56</v>
      </c>
      <c r="AV120" s="211">
        <v>-2810.92</v>
      </c>
      <c r="AW120">
        <v>-104.41</v>
      </c>
      <c r="AX120">
        <v>-730.84</v>
      </c>
      <c r="AY120" t="s">
        <v>316</v>
      </c>
      <c r="AZ120" t="s">
        <v>316</v>
      </c>
      <c r="BA120" t="s">
        <v>316</v>
      </c>
      <c r="BB120" t="s">
        <v>316</v>
      </c>
      <c r="BC120" t="s">
        <v>316</v>
      </c>
      <c r="BD120" t="s">
        <v>316</v>
      </c>
      <c r="BE120" t="s">
        <v>316</v>
      </c>
      <c r="BF120" t="s">
        <v>316</v>
      </c>
      <c r="BG120" t="s">
        <v>316</v>
      </c>
      <c r="BH120" t="s">
        <v>316</v>
      </c>
      <c r="BI120" t="s">
        <v>316</v>
      </c>
      <c r="BJ120" t="s">
        <v>316</v>
      </c>
      <c r="BK120" t="s">
        <v>316</v>
      </c>
      <c r="BL120" t="s">
        <v>316</v>
      </c>
      <c r="BM120" t="s">
        <v>316</v>
      </c>
      <c r="BN120" t="s">
        <v>316</v>
      </c>
      <c r="BO120" t="s">
        <v>316</v>
      </c>
      <c r="BP120" t="s">
        <v>316</v>
      </c>
      <c r="BQ120" t="s">
        <v>316</v>
      </c>
      <c r="BR120" t="s">
        <v>316</v>
      </c>
      <c r="BS120" t="s">
        <v>316</v>
      </c>
      <c r="BT120" t="s">
        <v>316</v>
      </c>
      <c r="BU120" t="s">
        <v>316</v>
      </c>
      <c r="BV120" s="211">
        <v>25432.59</v>
      </c>
      <c r="BW120" s="211">
        <v>164487.35</v>
      </c>
      <c r="BX120" s="211">
        <v>6612.47</v>
      </c>
      <c r="BY120" s="211">
        <v>42766.71</v>
      </c>
      <c r="BZ120" t="s">
        <v>316</v>
      </c>
      <c r="CA120" s="212">
        <v>108939</v>
      </c>
      <c r="CB120" s="212">
        <v>53782</v>
      </c>
      <c r="CC120" s="212">
        <v>133864</v>
      </c>
      <c r="CD120" s="212">
        <v>74217</v>
      </c>
      <c r="CE120" t="s">
        <v>315</v>
      </c>
      <c r="CF120" s="212">
        <v>370802</v>
      </c>
      <c r="CG120" s="212">
        <v>28606</v>
      </c>
      <c r="CH120" s="212">
        <v>9312</v>
      </c>
      <c r="CI120" s="212">
        <v>40153</v>
      </c>
      <c r="CJ120" s="212">
        <v>20029</v>
      </c>
      <c r="CK120" t="s">
        <v>315</v>
      </c>
      <c r="CL120" s="212">
        <v>39541</v>
      </c>
      <c r="CM120" s="212">
        <v>137641</v>
      </c>
      <c r="CN120" s="212">
        <v>111669</v>
      </c>
      <c r="CO120" s="212">
        <v>71189</v>
      </c>
      <c r="CP120" s="212">
        <v>96966</v>
      </c>
      <c r="CQ120" s="212">
        <v>61956</v>
      </c>
      <c r="CR120" t="s">
        <v>315</v>
      </c>
      <c r="CS120" s="212">
        <v>341780</v>
      </c>
      <c r="CT120" s="212">
        <v>850223</v>
      </c>
      <c r="CU120" s="212">
        <v>37280</v>
      </c>
      <c r="CV120" s="212">
        <v>14012</v>
      </c>
      <c r="CW120" s="212">
        <v>51292</v>
      </c>
      <c r="CX120" t="s">
        <v>315</v>
      </c>
      <c r="CY120" s="212">
        <v>41140</v>
      </c>
      <c r="CZ120" s="212">
        <v>21080</v>
      </c>
      <c r="DA120" s="212">
        <v>62220</v>
      </c>
      <c r="DB120" s="212">
        <v>1037</v>
      </c>
      <c r="DC120" s="212">
        <v>4220</v>
      </c>
      <c r="DD120" s="212">
        <v>5257</v>
      </c>
      <c r="DE120" s="212">
        <v>107839</v>
      </c>
      <c r="DF120" t="s">
        <v>315</v>
      </c>
      <c r="DG120" s="212">
        <v>107839</v>
      </c>
      <c r="DH120" s="212">
        <v>302955</v>
      </c>
      <c r="DI120" s="212">
        <v>529563</v>
      </c>
      <c r="DJ120" s="212">
        <v>1379786</v>
      </c>
      <c r="DK120" t="s">
        <v>315</v>
      </c>
      <c r="DL120" t="s">
        <v>315</v>
      </c>
      <c r="DM120" t="s">
        <v>315</v>
      </c>
      <c r="DN120" t="s">
        <v>315</v>
      </c>
      <c r="DO120" t="s">
        <v>315</v>
      </c>
      <c r="DP120" s="212">
        <v>-2933</v>
      </c>
      <c r="DQ120" t="s">
        <v>315</v>
      </c>
      <c r="DR120" s="212">
        <v>-2933</v>
      </c>
      <c r="DS120" s="212">
        <v>-9</v>
      </c>
      <c r="DT120" t="s">
        <v>315</v>
      </c>
      <c r="DU120" t="s">
        <v>315</v>
      </c>
      <c r="DV120" t="s">
        <v>315</v>
      </c>
      <c r="DW120" t="s">
        <v>315</v>
      </c>
      <c r="DX120" t="s">
        <v>315</v>
      </c>
      <c r="DY120" s="212">
        <v>-478</v>
      </c>
      <c r="DZ120" t="s">
        <v>315</v>
      </c>
      <c r="EA120" s="212">
        <v>-487</v>
      </c>
      <c r="EB120" t="s">
        <v>315</v>
      </c>
      <c r="EC120" s="212">
        <v>-2637</v>
      </c>
      <c r="ED120" s="212">
        <v>-2637</v>
      </c>
      <c r="EE120" s="212">
        <v>-6057</v>
      </c>
      <c r="EF120" t="s">
        <v>315</v>
      </c>
      <c r="EG120" s="212">
        <v>-15668</v>
      </c>
      <c r="EH120" t="s">
        <v>315</v>
      </c>
      <c r="EI120" s="212">
        <v>-15668</v>
      </c>
      <c r="EJ120" s="212">
        <v>-33</v>
      </c>
      <c r="EK120" t="s">
        <v>315</v>
      </c>
      <c r="EL120" s="212">
        <v>-7390</v>
      </c>
      <c r="EM120" t="s">
        <v>315</v>
      </c>
      <c r="EN120" s="212">
        <v>-7390</v>
      </c>
      <c r="EO120" s="212">
        <v>-23091</v>
      </c>
      <c r="EP120" t="s">
        <v>315</v>
      </c>
      <c r="EQ120" t="s">
        <v>315</v>
      </c>
      <c r="ER120" t="s">
        <v>315</v>
      </c>
      <c r="ES120" t="s">
        <v>315</v>
      </c>
      <c r="ET120" t="s">
        <v>315</v>
      </c>
      <c r="EU120" t="s">
        <v>315</v>
      </c>
      <c r="EV120" t="s">
        <v>315</v>
      </c>
      <c r="EW120" t="s">
        <v>315</v>
      </c>
      <c r="EX120" t="s">
        <v>315</v>
      </c>
      <c r="EY120" t="s">
        <v>315</v>
      </c>
      <c r="EZ120" t="s">
        <v>315</v>
      </c>
      <c r="FA120" t="s">
        <v>315</v>
      </c>
      <c r="FB120" t="s">
        <v>315</v>
      </c>
      <c r="FC120" t="s">
        <v>315</v>
      </c>
      <c r="FD120" t="s">
        <v>315</v>
      </c>
      <c r="FE120" s="212">
        <v>-23091</v>
      </c>
      <c r="FF120" s="212">
        <v>1350637</v>
      </c>
      <c r="FG120" t="s">
        <v>315</v>
      </c>
      <c r="FH120" t="s">
        <v>315</v>
      </c>
      <c r="FI120" s="212">
        <v>314768</v>
      </c>
      <c r="FJ120" t="s">
        <v>315</v>
      </c>
      <c r="FK120" t="s">
        <v>315</v>
      </c>
      <c r="FL120" t="s">
        <v>315</v>
      </c>
      <c r="FM120" s="212">
        <v>314768</v>
      </c>
      <c r="FN120" t="s">
        <v>315</v>
      </c>
      <c r="FO120" s="212">
        <v>314768</v>
      </c>
      <c r="FP120" s="212">
        <v>331753</v>
      </c>
      <c r="FQ120" s="212">
        <v>1665405</v>
      </c>
      <c r="FR120">
        <v>0.22</v>
      </c>
      <c r="FS120">
        <v>0.18</v>
      </c>
      <c r="FT120">
        <v>790.04</v>
      </c>
      <c r="FU120" s="211">
        <v>4277.42</v>
      </c>
      <c r="FV120">
        <v>691.46</v>
      </c>
      <c r="FW120">
        <v>-10.5</v>
      </c>
      <c r="FX120">
        <v>-31.64</v>
      </c>
      <c r="FY120" t="s">
        <v>316</v>
      </c>
      <c r="FZ120" t="s">
        <v>316</v>
      </c>
      <c r="GA120" t="s">
        <v>316</v>
      </c>
      <c r="GB120" t="s">
        <v>316</v>
      </c>
      <c r="GC120">
        <v>649.33000000000004</v>
      </c>
      <c r="GD120" t="s">
        <v>316</v>
      </c>
      <c r="GE120" t="s">
        <v>316</v>
      </c>
      <c r="GF120" t="s">
        <v>316</v>
      </c>
      <c r="GG120" t="s">
        <v>316</v>
      </c>
      <c r="GH120" t="s">
        <v>316</v>
      </c>
      <c r="GI120" t="s">
        <v>316</v>
      </c>
      <c r="GJ120" t="s">
        <v>316</v>
      </c>
      <c r="GK120" t="s">
        <v>316</v>
      </c>
      <c r="GL120">
        <v>2.83</v>
      </c>
    </row>
    <row r="121" spans="1:194" hidden="1">
      <c r="A121" t="s">
        <v>393</v>
      </c>
      <c r="B121" t="s">
        <v>394</v>
      </c>
      <c r="C121" t="s">
        <v>402</v>
      </c>
      <c r="D121" t="s">
        <v>330</v>
      </c>
      <c r="E121" t="s">
        <v>560</v>
      </c>
      <c r="F121" t="s">
        <v>561</v>
      </c>
      <c r="G121" t="s">
        <v>562</v>
      </c>
      <c r="H121" t="s">
        <v>569</v>
      </c>
      <c r="I121" t="s">
        <v>570</v>
      </c>
      <c r="L121" t="s">
        <v>328</v>
      </c>
      <c r="M121" t="s">
        <v>328</v>
      </c>
      <c r="N121" t="s">
        <v>328</v>
      </c>
      <c r="O121" t="s">
        <v>328</v>
      </c>
      <c r="P121" t="s">
        <v>328</v>
      </c>
      <c r="Q121" t="s">
        <v>328</v>
      </c>
      <c r="R121" t="s">
        <v>328</v>
      </c>
      <c r="S121" t="s">
        <v>328</v>
      </c>
      <c r="T121" t="s">
        <v>328</v>
      </c>
      <c r="U121" t="s">
        <v>328</v>
      </c>
      <c r="V121" t="s">
        <v>328</v>
      </c>
      <c r="W121" t="s">
        <v>328</v>
      </c>
      <c r="X121" t="s">
        <v>328</v>
      </c>
      <c r="Y121" t="s">
        <v>328</v>
      </c>
      <c r="Z121" t="s">
        <v>328</v>
      </c>
      <c r="AA121" t="s">
        <v>328</v>
      </c>
      <c r="AB121" t="s">
        <v>328</v>
      </c>
      <c r="AC121" t="s">
        <v>328</v>
      </c>
      <c r="AD121" t="s">
        <v>316</v>
      </c>
      <c r="AE121" t="s">
        <v>316</v>
      </c>
      <c r="AF121" t="s">
        <v>328</v>
      </c>
      <c r="AG121" t="s">
        <v>328</v>
      </c>
      <c r="AH121" t="s">
        <v>328</v>
      </c>
      <c r="AI121" t="s">
        <v>328</v>
      </c>
      <c r="AJ121" t="s">
        <v>328</v>
      </c>
      <c r="AK121" t="s">
        <v>328</v>
      </c>
      <c r="AL121" t="s">
        <v>328</v>
      </c>
      <c r="AM121" t="s">
        <v>328</v>
      </c>
      <c r="AN121" t="s">
        <v>328</v>
      </c>
      <c r="AO121" t="s">
        <v>328</v>
      </c>
      <c r="AP121" t="s">
        <v>328</v>
      </c>
      <c r="AQ121" t="s">
        <v>328</v>
      </c>
      <c r="AR121" t="s">
        <v>328</v>
      </c>
      <c r="AS121" t="s">
        <v>328</v>
      </c>
      <c r="AT121" t="s">
        <v>328</v>
      </c>
      <c r="AU121" t="s">
        <v>328</v>
      </c>
      <c r="AV121" t="s">
        <v>328</v>
      </c>
      <c r="AW121" t="s">
        <v>328</v>
      </c>
      <c r="AX121" t="s">
        <v>328</v>
      </c>
      <c r="AY121" t="s">
        <v>328</v>
      </c>
      <c r="AZ121" t="s">
        <v>328</v>
      </c>
      <c r="BA121" t="s">
        <v>328</v>
      </c>
      <c r="BB121" t="s">
        <v>328</v>
      </c>
      <c r="BC121" t="s">
        <v>328</v>
      </c>
      <c r="BD121" t="s">
        <v>328</v>
      </c>
      <c r="BE121" t="s">
        <v>328</v>
      </c>
      <c r="BF121" t="s">
        <v>328</v>
      </c>
      <c r="BG121" t="s">
        <v>328</v>
      </c>
      <c r="BH121" t="s">
        <v>328</v>
      </c>
      <c r="BI121" t="s">
        <v>328</v>
      </c>
      <c r="BJ121" t="s">
        <v>328</v>
      </c>
      <c r="BK121" t="s">
        <v>328</v>
      </c>
      <c r="BL121" t="s">
        <v>328</v>
      </c>
      <c r="BM121" t="s">
        <v>328</v>
      </c>
      <c r="BN121" t="s">
        <v>328</v>
      </c>
      <c r="BO121" t="s">
        <v>328</v>
      </c>
      <c r="BP121" t="s">
        <v>328</v>
      </c>
      <c r="BQ121" t="s">
        <v>328</v>
      </c>
      <c r="BR121" t="s">
        <v>328</v>
      </c>
      <c r="BS121" t="s">
        <v>328</v>
      </c>
      <c r="BT121" t="s">
        <v>328</v>
      </c>
      <c r="BU121" t="s">
        <v>328</v>
      </c>
      <c r="BV121" t="s">
        <v>328</v>
      </c>
      <c r="BW121" t="s">
        <v>328</v>
      </c>
      <c r="BX121" t="s">
        <v>328</v>
      </c>
      <c r="BY121" t="s">
        <v>328</v>
      </c>
      <c r="BZ121" t="s">
        <v>328</v>
      </c>
      <c r="CA121" t="s">
        <v>328</v>
      </c>
      <c r="CB121" t="s">
        <v>328</v>
      </c>
      <c r="CC121" t="s">
        <v>328</v>
      </c>
      <c r="CD121" t="s">
        <v>328</v>
      </c>
      <c r="CE121" t="s">
        <v>328</v>
      </c>
      <c r="CF121" t="s">
        <v>328</v>
      </c>
      <c r="CG121" t="s">
        <v>328</v>
      </c>
      <c r="CH121" t="s">
        <v>328</v>
      </c>
      <c r="CI121" t="s">
        <v>328</v>
      </c>
      <c r="CJ121" t="s">
        <v>328</v>
      </c>
      <c r="CK121" t="s">
        <v>328</v>
      </c>
      <c r="CL121" t="s">
        <v>328</v>
      </c>
      <c r="CM121" t="s">
        <v>328</v>
      </c>
      <c r="CN121" t="s">
        <v>328</v>
      </c>
      <c r="CO121" t="s">
        <v>328</v>
      </c>
      <c r="CP121" t="s">
        <v>328</v>
      </c>
      <c r="CQ121" t="s">
        <v>328</v>
      </c>
      <c r="CR121" t="s">
        <v>328</v>
      </c>
      <c r="CS121" t="s">
        <v>328</v>
      </c>
      <c r="CT121" t="s">
        <v>328</v>
      </c>
      <c r="CU121" t="s">
        <v>328</v>
      </c>
      <c r="CV121" t="s">
        <v>328</v>
      </c>
      <c r="CW121" t="s">
        <v>328</v>
      </c>
      <c r="CX121" t="s">
        <v>328</v>
      </c>
      <c r="CY121" t="s">
        <v>328</v>
      </c>
      <c r="CZ121" t="s">
        <v>328</v>
      </c>
      <c r="DA121" t="s">
        <v>328</v>
      </c>
      <c r="DB121" t="s">
        <v>328</v>
      </c>
      <c r="DC121" t="s">
        <v>328</v>
      </c>
      <c r="DD121" t="s">
        <v>328</v>
      </c>
      <c r="DE121" t="s">
        <v>328</v>
      </c>
      <c r="DF121" t="s">
        <v>328</v>
      </c>
      <c r="DG121" t="s">
        <v>328</v>
      </c>
      <c r="DH121" t="s">
        <v>328</v>
      </c>
      <c r="DI121" t="s">
        <v>328</v>
      </c>
      <c r="DJ121" t="s">
        <v>328</v>
      </c>
      <c r="DK121" t="s">
        <v>328</v>
      </c>
      <c r="DL121" t="s">
        <v>328</v>
      </c>
      <c r="DM121" t="s">
        <v>328</v>
      </c>
      <c r="DN121" t="s">
        <v>328</v>
      </c>
      <c r="DO121" t="s">
        <v>328</v>
      </c>
      <c r="DP121" t="s">
        <v>328</v>
      </c>
      <c r="DQ121" t="s">
        <v>328</v>
      </c>
      <c r="DR121" t="s">
        <v>328</v>
      </c>
      <c r="DS121" t="s">
        <v>328</v>
      </c>
      <c r="DT121" t="s">
        <v>328</v>
      </c>
      <c r="DU121" t="s">
        <v>328</v>
      </c>
      <c r="DV121" t="s">
        <v>328</v>
      </c>
      <c r="DW121" t="s">
        <v>328</v>
      </c>
      <c r="DX121" t="s">
        <v>328</v>
      </c>
      <c r="DY121" t="s">
        <v>328</v>
      </c>
      <c r="DZ121" t="s">
        <v>328</v>
      </c>
      <c r="EA121" t="s">
        <v>328</v>
      </c>
      <c r="EB121" t="s">
        <v>328</v>
      </c>
      <c r="EC121" t="s">
        <v>328</v>
      </c>
      <c r="ED121" t="s">
        <v>328</v>
      </c>
      <c r="EE121" t="s">
        <v>328</v>
      </c>
      <c r="EF121" t="s">
        <v>328</v>
      </c>
      <c r="EG121" t="s">
        <v>328</v>
      </c>
      <c r="EH121" t="s">
        <v>328</v>
      </c>
      <c r="EI121" t="s">
        <v>328</v>
      </c>
      <c r="EJ121" t="s">
        <v>328</v>
      </c>
      <c r="EK121" t="s">
        <v>328</v>
      </c>
      <c r="EL121" t="s">
        <v>328</v>
      </c>
      <c r="EM121" t="s">
        <v>328</v>
      </c>
      <c r="EN121" t="s">
        <v>328</v>
      </c>
      <c r="EO121" t="s">
        <v>328</v>
      </c>
      <c r="EP121" t="s">
        <v>328</v>
      </c>
      <c r="EQ121" t="s">
        <v>328</v>
      </c>
      <c r="ER121" t="s">
        <v>328</v>
      </c>
      <c r="ES121" t="s">
        <v>328</v>
      </c>
      <c r="ET121" t="s">
        <v>328</v>
      </c>
      <c r="EU121" t="s">
        <v>328</v>
      </c>
      <c r="EV121" t="s">
        <v>328</v>
      </c>
      <c r="EW121" t="s">
        <v>328</v>
      </c>
      <c r="EX121" t="s">
        <v>328</v>
      </c>
      <c r="EY121" t="s">
        <v>328</v>
      </c>
      <c r="EZ121" t="s">
        <v>328</v>
      </c>
      <c r="FA121" t="s">
        <v>328</v>
      </c>
      <c r="FB121" t="s">
        <v>328</v>
      </c>
      <c r="FC121" t="s">
        <v>328</v>
      </c>
      <c r="FD121" t="s">
        <v>328</v>
      </c>
      <c r="FE121" t="s">
        <v>328</v>
      </c>
      <c r="FF121" t="s">
        <v>328</v>
      </c>
      <c r="FG121" t="s">
        <v>328</v>
      </c>
      <c r="FH121" t="s">
        <v>328</v>
      </c>
      <c r="FI121" t="s">
        <v>328</v>
      </c>
      <c r="FJ121" t="s">
        <v>328</v>
      </c>
      <c r="FK121" t="s">
        <v>328</v>
      </c>
      <c r="FL121" t="s">
        <v>328</v>
      </c>
      <c r="FM121" t="s">
        <v>328</v>
      </c>
      <c r="FN121" t="s">
        <v>328</v>
      </c>
      <c r="FO121" t="s">
        <v>328</v>
      </c>
      <c r="FP121" t="s">
        <v>328</v>
      </c>
      <c r="FQ121" t="s">
        <v>328</v>
      </c>
      <c r="FR121" t="s">
        <v>328</v>
      </c>
      <c r="FS121" t="s">
        <v>328</v>
      </c>
      <c r="FT121" t="s">
        <v>328</v>
      </c>
      <c r="FU121" t="s">
        <v>328</v>
      </c>
      <c r="FV121" t="s">
        <v>328</v>
      </c>
      <c r="FW121" t="s">
        <v>328</v>
      </c>
      <c r="FX121" t="s">
        <v>328</v>
      </c>
      <c r="FY121" t="s">
        <v>328</v>
      </c>
      <c r="FZ121" t="s">
        <v>328</v>
      </c>
      <c r="GA121" t="s">
        <v>328</v>
      </c>
      <c r="GB121" t="s">
        <v>328</v>
      </c>
      <c r="GC121" t="s">
        <v>328</v>
      </c>
      <c r="GD121" t="s">
        <v>328</v>
      </c>
      <c r="GE121" t="s">
        <v>328</v>
      </c>
      <c r="GF121" t="s">
        <v>328</v>
      </c>
      <c r="GG121" t="s">
        <v>328</v>
      </c>
      <c r="GH121" t="s">
        <v>328</v>
      </c>
      <c r="GI121" t="s">
        <v>328</v>
      </c>
      <c r="GJ121" t="s">
        <v>328</v>
      </c>
      <c r="GK121" t="s">
        <v>328</v>
      </c>
      <c r="GL121" t="s">
        <v>328</v>
      </c>
    </row>
    <row r="122" spans="1:194" hidden="1">
      <c r="A122" t="s">
        <v>393</v>
      </c>
      <c r="B122" t="s">
        <v>394</v>
      </c>
      <c r="C122" t="s">
        <v>402</v>
      </c>
      <c r="D122" t="s">
        <v>330</v>
      </c>
      <c r="E122" t="s">
        <v>560</v>
      </c>
      <c r="F122" t="s">
        <v>561</v>
      </c>
      <c r="G122" t="s">
        <v>562</v>
      </c>
      <c r="H122" t="s">
        <v>571</v>
      </c>
      <c r="I122" t="s">
        <v>572</v>
      </c>
      <c r="J122" s="154">
        <v>52130</v>
      </c>
      <c r="K122">
        <v>7</v>
      </c>
      <c r="L122" s="212">
        <v>1689001</v>
      </c>
      <c r="M122" s="212">
        <v>1546749</v>
      </c>
      <c r="N122" s="212">
        <v>142251</v>
      </c>
      <c r="O122" s="211">
        <v>5853.4110000000001</v>
      </c>
      <c r="P122" s="211">
        <v>5731.66</v>
      </c>
      <c r="Q122" s="211">
        <v>40121.618999999999</v>
      </c>
      <c r="R122" s="211">
        <v>1547.548</v>
      </c>
      <c r="S122" s="211">
        <v>10832.837</v>
      </c>
      <c r="T122">
        <v>7.04</v>
      </c>
      <c r="U122">
        <v>6.51</v>
      </c>
      <c r="V122" s="211">
        <v>40329.826999999997</v>
      </c>
      <c r="W122" s="211">
        <v>261330.83600000001</v>
      </c>
      <c r="X122" s="211">
        <v>10889.053</v>
      </c>
      <c r="Y122" s="211">
        <v>70559.326000000001</v>
      </c>
      <c r="Z122" s="211">
        <v>3715.663</v>
      </c>
      <c r="AA122" s="211">
        <v>1960.7439999999999</v>
      </c>
      <c r="AB122" s="211">
        <v>3282.35</v>
      </c>
      <c r="AC122" s="211">
        <v>1884.914</v>
      </c>
      <c r="AD122" s="211">
        <v>1547.55</v>
      </c>
      <c r="AE122" s="211">
        <v>10832.84</v>
      </c>
      <c r="AF122">
        <v>316.08</v>
      </c>
      <c r="AG122">
        <v>930.55</v>
      </c>
      <c r="AH122">
        <v>251.25</v>
      </c>
      <c r="AI122">
        <v>734.33</v>
      </c>
      <c r="AJ122">
        <v>198.27</v>
      </c>
      <c r="AK122" s="211">
        <v>-3129.23</v>
      </c>
      <c r="AL122" s="211">
        <v>-3064.15</v>
      </c>
      <c r="AM122" s="211">
        <v>-21449.02</v>
      </c>
      <c r="AN122">
        <v>-827.32</v>
      </c>
      <c r="AO122" s="211">
        <v>-5791.23</v>
      </c>
      <c r="AP122">
        <v>-306.41000000000003</v>
      </c>
      <c r="AQ122" s="211">
        <v>-2144.9</v>
      </c>
      <c r="AR122">
        <v>-82.73</v>
      </c>
      <c r="AS122">
        <v>-579.12</v>
      </c>
      <c r="AT122">
        <v>-635.33000000000004</v>
      </c>
      <c r="AU122">
        <v>-622.11</v>
      </c>
      <c r="AV122" s="211">
        <v>-4354.8</v>
      </c>
      <c r="AW122">
        <v>-167.97</v>
      </c>
      <c r="AX122" s="211">
        <v>-1175.8</v>
      </c>
      <c r="AY122" t="s">
        <v>316</v>
      </c>
      <c r="AZ122" t="s">
        <v>316</v>
      </c>
      <c r="BA122" t="s">
        <v>316</v>
      </c>
      <c r="BB122" t="s">
        <v>316</v>
      </c>
      <c r="BC122" t="s">
        <v>316</v>
      </c>
      <c r="BD122" t="s">
        <v>316</v>
      </c>
      <c r="BE122" t="s">
        <v>316</v>
      </c>
      <c r="BF122" t="s">
        <v>316</v>
      </c>
      <c r="BG122" t="s">
        <v>316</v>
      </c>
      <c r="BH122" t="s">
        <v>316</v>
      </c>
      <c r="BI122" t="s">
        <v>316</v>
      </c>
      <c r="BJ122" t="s">
        <v>316</v>
      </c>
      <c r="BK122" t="s">
        <v>316</v>
      </c>
      <c r="BL122" t="s">
        <v>316</v>
      </c>
      <c r="BM122" t="s">
        <v>316</v>
      </c>
      <c r="BN122" t="s">
        <v>316</v>
      </c>
      <c r="BO122" t="s">
        <v>316</v>
      </c>
      <c r="BP122" t="s">
        <v>316</v>
      </c>
      <c r="BQ122" t="s">
        <v>316</v>
      </c>
      <c r="BR122" t="s">
        <v>316</v>
      </c>
      <c r="BS122" t="s">
        <v>316</v>
      </c>
      <c r="BT122" t="s">
        <v>316</v>
      </c>
      <c r="BU122" t="s">
        <v>316</v>
      </c>
      <c r="BV122" s="211">
        <v>39401.300000000003</v>
      </c>
      <c r="BW122" s="211">
        <v>254831.13</v>
      </c>
      <c r="BX122" s="211">
        <v>10638.35</v>
      </c>
      <c r="BY122" s="211">
        <v>68804.41</v>
      </c>
      <c r="BZ122" t="s">
        <v>316</v>
      </c>
      <c r="CA122" s="212">
        <v>175265</v>
      </c>
      <c r="CB122" s="212">
        <v>86526</v>
      </c>
      <c r="CC122" s="212">
        <v>215364</v>
      </c>
      <c r="CD122" s="212">
        <v>119403</v>
      </c>
      <c r="CE122" t="s">
        <v>315</v>
      </c>
      <c r="CF122" s="212">
        <v>596558</v>
      </c>
      <c r="CG122" s="212">
        <v>46022</v>
      </c>
      <c r="CH122" s="212">
        <v>14982</v>
      </c>
      <c r="CI122" s="212">
        <v>64599</v>
      </c>
      <c r="CJ122" s="212">
        <v>32223</v>
      </c>
      <c r="CK122" t="s">
        <v>315</v>
      </c>
      <c r="CL122" s="212">
        <v>63614</v>
      </c>
      <c r="CM122" s="212">
        <v>221440</v>
      </c>
      <c r="CN122" s="212">
        <v>179656</v>
      </c>
      <c r="CO122" s="212">
        <v>114531</v>
      </c>
      <c r="CP122" s="212">
        <v>156002</v>
      </c>
      <c r="CQ122" s="212">
        <v>99677</v>
      </c>
      <c r="CR122" t="s">
        <v>315</v>
      </c>
      <c r="CS122" s="212">
        <v>549866</v>
      </c>
      <c r="CT122" s="212">
        <v>1367864</v>
      </c>
      <c r="CU122" s="212">
        <v>59977</v>
      </c>
      <c r="CV122" s="212">
        <v>22543</v>
      </c>
      <c r="CW122" s="212">
        <v>82520</v>
      </c>
      <c r="CX122" t="s">
        <v>315</v>
      </c>
      <c r="CY122" s="212">
        <v>66187</v>
      </c>
      <c r="CZ122" s="212">
        <v>33915</v>
      </c>
      <c r="DA122" s="212">
        <v>100101</v>
      </c>
      <c r="DB122" s="212">
        <v>1668</v>
      </c>
      <c r="DC122" s="212">
        <v>6790</v>
      </c>
      <c r="DD122" s="212">
        <v>8458</v>
      </c>
      <c r="DE122" s="212">
        <v>173495</v>
      </c>
      <c r="DF122" t="s">
        <v>315</v>
      </c>
      <c r="DG122" s="212">
        <v>173495</v>
      </c>
      <c r="DH122" s="212">
        <v>487403</v>
      </c>
      <c r="DI122" s="212">
        <v>851977</v>
      </c>
      <c r="DJ122" s="212">
        <v>2219842</v>
      </c>
      <c r="DK122" t="s">
        <v>315</v>
      </c>
      <c r="DL122" t="s">
        <v>315</v>
      </c>
      <c r="DM122" t="s">
        <v>315</v>
      </c>
      <c r="DN122" t="s">
        <v>315</v>
      </c>
      <c r="DO122" t="s">
        <v>315</v>
      </c>
      <c r="DP122" s="212">
        <v>-4718</v>
      </c>
      <c r="DQ122" t="s">
        <v>315</v>
      </c>
      <c r="DR122" s="212">
        <v>-4718</v>
      </c>
      <c r="DS122" s="212">
        <v>-14</v>
      </c>
      <c r="DT122" t="s">
        <v>315</v>
      </c>
      <c r="DU122" t="s">
        <v>315</v>
      </c>
      <c r="DV122" t="s">
        <v>315</v>
      </c>
      <c r="DW122" t="s">
        <v>315</v>
      </c>
      <c r="DX122" t="s">
        <v>315</v>
      </c>
      <c r="DY122" s="212">
        <v>-770</v>
      </c>
      <c r="DZ122" t="s">
        <v>315</v>
      </c>
      <c r="EA122" s="212">
        <v>-784</v>
      </c>
      <c r="EB122" t="s">
        <v>315</v>
      </c>
      <c r="EC122" s="212">
        <v>-4243</v>
      </c>
      <c r="ED122" s="212">
        <v>-4243</v>
      </c>
      <c r="EE122" s="212">
        <v>-9745</v>
      </c>
      <c r="EF122" t="s">
        <v>315</v>
      </c>
      <c r="EG122" s="212">
        <v>-25208</v>
      </c>
      <c r="EH122" t="s">
        <v>315</v>
      </c>
      <c r="EI122" s="212">
        <v>-25208</v>
      </c>
      <c r="EJ122" s="212">
        <v>-54</v>
      </c>
      <c r="EK122" t="s">
        <v>315</v>
      </c>
      <c r="EL122" s="212">
        <v>-11889</v>
      </c>
      <c r="EM122" t="s">
        <v>315</v>
      </c>
      <c r="EN122" s="212">
        <v>-11889</v>
      </c>
      <c r="EO122" s="212">
        <v>-37150</v>
      </c>
      <c r="EP122" t="s">
        <v>315</v>
      </c>
      <c r="EQ122" t="s">
        <v>315</v>
      </c>
      <c r="ER122" t="s">
        <v>315</v>
      </c>
      <c r="ES122" t="s">
        <v>315</v>
      </c>
      <c r="ET122" t="s">
        <v>315</v>
      </c>
      <c r="EU122" t="s">
        <v>315</v>
      </c>
      <c r="EV122" t="s">
        <v>315</v>
      </c>
      <c r="EW122" t="s">
        <v>315</v>
      </c>
      <c r="EX122" t="s">
        <v>315</v>
      </c>
      <c r="EY122" t="s">
        <v>315</v>
      </c>
      <c r="EZ122" t="s">
        <v>315</v>
      </c>
      <c r="FA122" t="s">
        <v>315</v>
      </c>
      <c r="FB122" t="s">
        <v>315</v>
      </c>
      <c r="FC122" t="s">
        <v>315</v>
      </c>
      <c r="FD122" t="s">
        <v>315</v>
      </c>
      <c r="FE122" s="212">
        <v>-37150</v>
      </c>
      <c r="FF122" s="212">
        <v>2172947</v>
      </c>
      <c r="FG122" t="s">
        <v>315</v>
      </c>
      <c r="FH122" t="s">
        <v>315</v>
      </c>
      <c r="FI122" s="212">
        <v>506408</v>
      </c>
      <c r="FJ122" t="s">
        <v>315</v>
      </c>
      <c r="FK122" t="s">
        <v>315</v>
      </c>
      <c r="FL122" t="s">
        <v>315</v>
      </c>
      <c r="FM122" s="212">
        <v>506408</v>
      </c>
      <c r="FN122" t="s">
        <v>315</v>
      </c>
      <c r="FO122" s="212">
        <v>506408</v>
      </c>
      <c r="FP122" s="212">
        <v>533735</v>
      </c>
      <c r="FQ122" s="212">
        <v>2679355</v>
      </c>
      <c r="FR122">
        <v>0.22</v>
      </c>
      <c r="FS122">
        <v>0.18</v>
      </c>
      <c r="FT122" s="211">
        <v>1223.97</v>
      </c>
      <c r="FU122" s="211">
        <v>6626.77</v>
      </c>
      <c r="FV122" s="211">
        <v>1071.25</v>
      </c>
      <c r="FW122">
        <v>-16.260000000000002</v>
      </c>
      <c r="FX122">
        <v>-49.02</v>
      </c>
      <c r="FY122" t="s">
        <v>316</v>
      </c>
      <c r="FZ122" t="s">
        <v>316</v>
      </c>
      <c r="GA122" t="s">
        <v>316</v>
      </c>
      <c r="GB122" t="s">
        <v>316</v>
      </c>
      <c r="GC122" s="211">
        <v>1005.97</v>
      </c>
      <c r="GD122" t="s">
        <v>316</v>
      </c>
      <c r="GE122" t="s">
        <v>316</v>
      </c>
      <c r="GF122" t="s">
        <v>316</v>
      </c>
      <c r="GG122" t="s">
        <v>316</v>
      </c>
      <c r="GH122" t="s">
        <v>316</v>
      </c>
      <c r="GI122" t="s">
        <v>316</v>
      </c>
      <c r="GJ122" t="s">
        <v>316</v>
      </c>
      <c r="GK122" t="s">
        <v>316</v>
      </c>
      <c r="GL122">
        <v>1.59</v>
      </c>
    </row>
    <row r="123" spans="1:194" hidden="1">
      <c r="A123" t="s">
        <v>393</v>
      </c>
      <c r="B123" t="s">
        <v>394</v>
      </c>
      <c r="C123" t="s">
        <v>402</v>
      </c>
      <c r="D123" t="s">
        <v>330</v>
      </c>
      <c r="E123" t="s">
        <v>560</v>
      </c>
      <c r="F123" t="s">
        <v>561</v>
      </c>
      <c r="G123" t="s">
        <v>562</v>
      </c>
      <c r="H123" t="s">
        <v>573</v>
      </c>
      <c r="I123" t="s">
        <v>574</v>
      </c>
      <c r="J123" s="154">
        <v>10000</v>
      </c>
      <c r="K123">
        <v>7</v>
      </c>
      <c r="L123" s="212">
        <v>1247000</v>
      </c>
      <c r="M123" s="212">
        <v>868889</v>
      </c>
      <c r="N123" s="212">
        <v>378111</v>
      </c>
      <c r="O123" s="211">
        <v>1429.5309999999999</v>
      </c>
      <c r="P123" s="211">
        <v>1341.472</v>
      </c>
      <c r="Q123" s="211">
        <v>9390.3040000000001</v>
      </c>
      <c r="R123">
        <v>778.05399999999997</v>
      </c>
      <c r="S123" s="211">
        <v>5446.3770000000004</v>
      </c>
      <c r="T123">
        <v>7.04</v>
      </c>
      <c r="U123">
        <v>6.51</v>
      </c>
      <c r="V123" s="211">
        <v>9439.0349999999999</v>
      </c>
      <c r="W123" s="211">
        <v>61163.436000000002</v>
      </c>
      <c r="X123" s="211">
        <v>5474.64</v>
      </c>
      <c r="Y123" s="211">
        <v>35474.792999999998</v>
      </c>
      <c r="Z123" s="211">
        <v>1868.107</v>
      </c>
      <c r="AA123">
        <v>985.79399999999998</v>
      </c>
      <c r="AB123" s="211">
        <v>1650.252</v>
      </c>
      <c r="AC123">
        <v>947.67</v>
      </c>
      <c r="AD123">
        <v>778.05</v>
      </c>
      <c r="AE123" s="211">
        <v>5446.38</v>
      </c>
      <c r="AF123">
        <v>165.83</v>
      </c>
      <c r="AG123">
        <v>217.79</v>
      </c>
      <c r="AH123">
        <v>126.32</v>
      </c>
      <c r="AI123">
        <v>171.87</v>
      </c>
      <c r="AJ123">
        <v>99.68</v>
      </c>
      <c r="AK123">
        <v>-764.23</v>
      </c>
      <c r="AL123">
        <v>-717.15</v>
      </c>
      <c r="AM123" s="211">
        <v>-5020.0600000000004</v>
      </c>
      <c r="AN123">
        <v>-415.95</v>
      </c>
      <c r="AO123" s="211">
        <v>-2911.63</v>
      </c>
      <c r="AP123">
        <v>-71.72</v>
      </c>
      <c r="AQ123">
        <v>-502.01</v>
      </c>
      <c r="AR123">
        <v>-41.59</v>
      </c>
      <c r="AS123">
        <v>-291.16000000000003</v>
      </c>
      <c r="AT123">
        <v>-155.16</v>
      </c>
      <c r="AU123">
        <v>-145.6</v>
      </c>
      <c r="AV123" s="211">
        <v>-1019.22</v>
      </c>
      <c r="AW123">
        <v>-84.45</v>
      </c>
      <c r="AX123">
        <v>-591.15</v>
      </c>
      <c r="AY123" t="s">
        <v>316</v>
      </c>
      <c r="AZ123" t="s">
        <v>316</v>
      </c>
      <c r="BA123" t="s">
        <v>316</v>
      </c>
      <c r="BB123" t="s">
        <v>316</v>
      </c>
      <c r="BC123" t="s">
        <v>316</v>
      </c>
      <c r="BD123" t="s">
        <v>316</v>
      </c>
      <c r="BE123" t="s">
        <v>316</v>
      </c>
      <c r="BF123" t="s">
        <v>316</v>
      </c>
      <c r="BG123" t="s">
        <v>316</v>
      </c>
      <c r="BH123" t="s">
        <v>316</v>
      </c>
      <c r="BI123" t="s">
        <v>316</v>
      </c>
      <c r="BJ123" t="s">
        <v>316</v>
      </c>
      <c r="BK123" t="s">
        <v>316</v>
      </c>
      <c r="BL123" t="s">
        <v>316</v>
      </c>
      <c r="BM123" t="s">
        <v>316</v>
      </c>
      <c r="BN123" t="s">
        <v>316</v>
      </c>
      <c r="BO123" t="s">
        <v>316</v>
      </c>
      <c r="BP123" t="s">
        <v>316</v>
      </c>
      <c r="BQ123" t="s">
        <v>316</v>
      </c>
      <c r="BR123" t="s">
        <v>316</v>
      </c>
      <c r="BS123" t="s">
        <v>316</v>
      </c>
      <c r="BT123" t="s">
        <v>316</v>
      </c>
      <c r="BU123" t="s">
        <v>316</v>
      </c>
      <c r="BV123" s="211">
        <v>9221.7199999999993</v>
      </c>
      <c r="BW123" s="211">
        <v>59642.21</v>
      </c>
      <c r="BX123" s="211">
        <v>5348.6</v>
      </c>
      <c r="BY123" s="211">
        <v>34592.480000000003</v>
      </c>
      <c r="BZ123" t="s">
        <v>316</v>
      </c>
      <c r="CA123" s="212">
        <v>88117</v>
      </c>
      <c r="CB123" s="212">
        <v>43502</v>
      </c>
      <c r="CC123" s="212">
        <v>108278</v>
      </c>
      <c r="CD123" s="212">
        <v>60032</v>
      </c>
      <c r="CE123" t="s">
        <v>315</v>
      </c>
      <c r="CF123" s="212">
        <v>299929</v>
      </c>
      <c r="CG123" s="212">
        <v>23138</v>
      </c>
      <c r="CH123" s="212">
        <v>7533</v>
      </c>
      <c r="CI123" s="212">
        <v>32478</v>
      </c>
      <c r="CJ123" s="212">
        <v>16201</v>
      </c>
      <c r="CK123" t="s">
        <v>315</v>
      </c>
      <c r="CL123" s="212">
        <v>31983</v>
      </c>
      <c r="CM123" s="212">
        <v>111333</v>
      </c>
      <c r="CN123" s="212">
        <v>90325</v>
      </c>
      <c r="CO123" s="212">
        <v>57582</v>
      </c>
      <c r="CP123" s="212">
        <v>78432</v>
      </c>
      <c r="CQ123" s="212">
        <v>50114</v>
      </c>
      <c r="CR123" t="s">
        <v>315</v>
      </c>
      <c r="CS123" s="212">
        <v>276454</v>
      </c>
      <c r="CT123" s="212">
        <v>687715</v>
      </c>
      <c r="CU123" s="212">
        <v>30154</v>
      </c>
      <c r="CV123" s="212">
        <v>11334</v>
      </c>
      <c r="CW123" s="212">
        <v>41488</v>
      </c>
      <c r="CX123" t="s">
        <v>315</v>
      </c>
      <c r="CY123" s="212">
        <v>33276</v>
      </c>
      <c r="CZ123" s="212">
        <v>17051</v>
      </c>
      <c r="DA123" s="212">
        <v>50327</v>
      </c>
      <c r="DB123" s="212">
        <v>839</v>
      </c>
      <c r="DC123" s="212">
        <v>3414</v>
      </c>
      <c r="DD123" s="212">
        <v>4252</v>
      </c>
      <c r="DE123" s="212">
        <v>87227</v>
      </c>
      <c r="DF123" t="s">
        <v>315</v>
      </c>
      <c r="DG123" s="212">
        <v>87227</v>
      </c>
      <c r="DH123" s="212">
        <v>245049</v>
      </c>
      <c r="DI123" s="212">
        <v>428345</v>
      </c>
      <c r="DJ123" s="212">
        <v>1116060</v>
      </c>
      <c r="DK123" t="s">
        <v>315</v>
      </c>
      <c r="DL123" t="s">
        <v>315</v>
      </c>
      <c r="DM123" t="s">
        <v>315</v>
      </c>
      <c r="DN123" t="s">
        <v>315</v>
      </c>
      <c r="DO123" t="s">
        <v>315</v>
      </c>
      <c r="DP123" s="212">
        <v>-2372</v>
      </c>
      <c r="DQ123" t="s">
        <v>315</v>
      </c>
      <c r="DR123" s="212">
        <v>-2372</v>
      </c>
      <c r="DS123" s="212">
        <v>-7</v>
      </c>
      <c r="DT123" t="s">
        <v>315</v>
      </c>
      <c r="DU123" t="s">
        <v>315</v>
      </c>
      <c r="DV123" t="s">
        <v>315</v>
      </c>
      <c r="DW123" t="s">
        <v>315</v>
      </c>
      <c r="DX123" t="s">
        <v>315</v>
      </c>
      <c r="DY123" s="212">
        <v>-387</v>
      </c>
      <c r="DZ123" t="s">
        <v>315</v>
      </c>
      <c r="EA123" s="212">
        <v>-394</v>
      </c>
      <c r="EB123" t="s">
        <v>315</v>
      </c>
      <c r="EC123" s="212">
        <v>-2133</v>
      </c>
      <c r="ED123" s="212">
        <v>-2133</v>
      </c>
      <c r="EE123" s="212">
        <v>-4899</v>
      </c>
      <c r="EF123" t="s">
        <v>315</v>
      </c>
      <c r="EG123" s="212">
        <v>-12674</v>
      </c>
      <c r="EH123" t="s">
        <v>315</v>
      </c>
      <c r="EI123" s="212">
        <v>-12674</v>
      </c>
      <c r="EJ123" s="212">
        <v>-27</v>
      </c>
      <c r="EK123" t="s">
        <v>315</v>
      </c>
      <c r="EL123" s="212">
        <v>-5977</v>
      </c>
      <c r="EM123" t="s">
        <v>315</v>
      </c>
      <c r="EN123" s="212">
        <v>-5977</v>
      </c>
      <c r="EO123" s="212">
        <v>-18678</v>
      </c>
      <c r="EP123" t="s">
        <v>315</v>
      </c>
      <c r="EQ123" t="s">
        <v>315</v>
      </c>
      <c r="ER123" t="s">
        <v>315</v>
      </c>
      <c r="ES123" t="s">
        <v>315</v>
      </c>
      <c r="ET123" t="s">
        <v>315</v>
      </c>
      <c r="EU123" t="s">
        <v>315</v>
      </c>
      <c r="EV123" t="s">
        <v>315</v>
      </c>
      <c r="EW123" t="s">
        <v>315</v>
      </c>
      <c r="EX123" t="s">
        <v>315</v>
      </c>
      <c r="EY123" t="s">
        <v>315</v>
      </c>
      <c r="EZ123" t="s">
        <v>315</v>
      </c>
      <c r="FA123" t="s">
        <v>315</v>
      </c>
      <c r="FB123" t="s">
        <v>315</v>
      </c>
      <c r="FC123" t="s">
        <v>315</v>
      </c>
      <c r="FD123" t="s">
        <v>315</v>
      </c>
      <c r="FE123" s="212">
        <v>-18678</v>
      </c>
      <c r="FF123" s="212">
        <v>1092483</v>
      </c>
      <c r="FG123" t="s">
        <v>315</v>
      </c>
      <c r="FH123" t="s">
        <v>315</v>
      </c>
      <c r="FI123" s="212">
        <v>568797</v>
      </c>
      <c r="FJ123" t="s">
        <v>315</v>
      </c>
      <c r="FK123" t="s">
        <v>315</v>
      </c>
      <c r="FL123" t="s">
        <v>315</v>
      </c>
      <c r="FM123" s="212">
        <v>568797</v>
      </c>
      <c r="FN123" t="s">
        <v>315</v>
      </c>
      <c r="FO123" s="212">
        <v>568797</v>
      </c>
      <c r="FP123" s="212">
        <v>268343</v>
      </c>
      <c r="FQ123" s="212">
        <v>1661280</v>
      </c>
      <c r="FR123">
        <v>0.22</v>
      </c>
      <c r="FS123">
        <v>0.18</v>
      </c>
      <c r="FT123">
        <v>286.45999999999998</v>
      </c>
      <c r="FU123" s="211">
        <v>1550.97</v>
      </c>
      <c r="FV123">
        <v>250.72</v>
      </c>
      <c r="FW123">
        <v>-3.81</v>
      </c>
      <c r="FX123">
        <v>-11.47</v>
      </c>
      <c r="FY123" t="s">
        <v>316</v>
      </c>
      <c r="FZ123" t="s">
        <v>316</v>
      </c>
      <c r="GA123" t="s">
        <v>316</v>
      </c>
      <c r="GB123" t="s">
        <v>316</v>
      </c>
      <c r="GC123">
        <v>235.44</v>
      </c>
      <c r="GD123" t="s">
        <v>316</v>
      </c>
      <c r="GE123" t="s">
        <v>316</v>
      </c>
      <c r="GF123" t="s">
        <v>316</v>
      </c>
      <c r="GG123" t="s">
        <v>316</v>
      </c>
      <c r="GH123" t="s">
        <v>316</v>
      </c>
      <c r="GI123" t="s">
        <v>316</v>
      </c>
      <c r="GJ123" t="s">
        <v>316</v>
      </c>
      <c r="GK123" t="s">
        <v>316</v>
      </c>
      <c r="GL123">
        <v>1.33</v>
      </c>
    </row>
    <row r="124" spans="1:194" hidden="1">
      <c r="A124" t="s">
        <v>393</v>
      </c>
      <c r="B124" t="s">
        <v>394</v>
      </c>
      <c r="C124" t="s">
        <v>402</v>
      </c>
      <c r="D124" t="s">
        <v>330</v>
      </c>
      <c r="E124" t="s">
        <v>560</v>
      </c>
      <c r="F124" t="s">
        <v>561</v>
      </c>
      <c r="G124" t="s">
        <v>562</v>
      </c>
      <c r="H124" t="s">
        <v>575</v>
      </c>
      <c r="I124" t="s">
        <v>576</v>
      </c>
      <c r="J124" s="154">
        <v>20000</v>
      </c>
      <c r="K124">
        <v>8</v>
      </c>
      <c r="L124" s="212">
        <v>3087000</v>
      </c>
      <c r="M124" s="212">
        <v>2548541</v>
      </c>
      <c r="N124" s="212">
        <v>538459</v>
      </c>
      <c r="O124" s="211">
        <v>15325.152</v>
      </c>
      <c r="P124" s="211">
        <v>13912.173000000001</v>
      </c>
      <c r="Q124" s="211">
        <v>111297.38499999999</v>
      </c>
      <c r="R124" s="211">
        <v>6816.9650000000001</v>
      </c>
      <c r="S124" s="211">
        <v>54535.718999999997</v>
      </c>
      <c r="T124">
        <v>7.04</v>
      </c>
      <c r="U124">
        <v>6.46</v>
      </c>
      <c r="V124" s="211">
        <v>97890.584000000003</v>
      </c>
      <c r="W124" s="211">
        <v>718802.71</v>
      </c>
      <c r="X124" s="211">
        <v>47966.385999999999</v>
      </c>
      <c r="Y124" s="211">
        <v>352213.32799999998</v>
      </c>
      <c r="Z124" s="211">
        <v>18705.751</v>
      </c>
      <c r="AA124" s="211">
        <v>9870.9650000000001</v>
      </c>
      <c r="AB124" s="211">
        <v>16524.323</v>
      </c>
      <c r="AC124" s="211">
        <v>9489.2150000000001</v>
      </c>
      <c r="AD124" s="211">
        <v>6816.96</v>
      </c>
      <c r="AE124" s="211">
        <v>54535.72</v>
      </c>
      <c r="AF124" s="211">
        <v>1501.86</v>
      </c>
      <c r="AG124" s="211">
        <v>2258.6799999999998</v>
      </c>
      <c r="AH124" s="211">
        <v>1106.75</v>
      </c>
      <c r="AI124" s="211">
        <v>1782.39</v>
      </c>
      <c r="AJ124">
        <v>873.37</v>
      </c>
      <c r="AK124" s="211">
        <v>-16638.52</v>
      </c>
      <c r="AL124" s="211">
        <v>-15104.45</v>
      </c>
      <c r="AM124" s="211">
        <v>-120835.57</v>
      </c>
      <c r="AN124" s="211">
        <v>-7401.18</v>
      </c>
      <c r="AO124" s="211">
        <v>-59209.43</v>
      </c>
      <c r="AP124" s="211">
        <v>-1510.44</v>
      </c>
      <c r="AQ124" s="211">
        <v>-12083.56</v>
      </c>
      <c r="AR124">
        <v>-740.12</v>
      </c>
      <c r="AS124" s="211">
        <v>-5920.94</v>
      </c>
      <c r="AT124" s="211">
        <v>-3378.12</v>
      </c>
      <c r="AU124" s="211">
        <v>-3066.66</v>
      </c>
      <c r="AV124" s="211">
        <v>-24533.279999999999</v>
      </c>
      <c r="AW124" s="211">
        <v>-1502.66</v>
      </c>
      <c r="AX124" s="211">
        <v>-12021.31</v>
      </c>
      <c r="AY124" t="s">
        <v>316</v>
      </c>
      <c r="AZ124" t="s">
        <v>316</v>
      </c>
      <c r="BA124" t="s">
        <v>316</v>
      </c>
      <c r="BB124" t="s">
        <v>316</v>
      </c>
      <c r="BC124" t="s">
        <v>316</v>
      </c>
      <c r="BD124" t="s">
        <v>316</v>
      </c>
      <c r="BE124" t="s">
        <v>316</v>
      </c>
      <c r="BF124" t="s">
        <v>316</v>
      </c>
      <c r="BG124" t="s">
        <v>316</v>
      </c>
      <c r="BH124" t="s">
        <v>316</v>
      </c>
      <c r="BI124" t="s">
        <v>316</v>
      </c>
      <c r="BJ124" t="s">
        <v>316</v>
      </c>
      <c r="BK124" t="s">
        <v>316</v>
      </c>
      <c r="BL124" t="s">
        <v>316</v>
      </c>
      <c r="BM124" t="s">
        <v>316</v>
      </c>
      <c r="BN124" t="s">
        <v>316</v>
      </c>
      <c r="BO124" t="s">
        <v>316</v>
      </c>
      <c r="BP124" t="s">
        <v>316</v>
      </c>
      <c r="BQ124" t="s">
        <v>316</v>
      </c>
      <c r="BR124" t="s">
        <v>316</v>
      </c>
      <c r="BS124" t="s">
        <v>316</v>
      </c>
      <c r="BT124" t="s">
        <v>316</v>
      </c>
      <c r="BU124" t="s">
        <v>316</v>
      </c>
      <c r="BV124" s="211">
        <v>93313.48</v>
      </c>
      <c r="BW124" s="211">
        <v>682185.87</v>
      </c>
      <c r="BX124" s="211">
        <v>45723.6</v>
      </c>
      <c r="BY124" s="211">
        <v>334271.08</v>
      </c>
      <c r="BZ124" t="s">
        <v>316</v>
      </c>
      <c r="CA124" s="212">
        <v>889696</v>
      </c>
      <c r="CB124" s="212">
        <v>441416</v>
      </c>
      <c r="CC124" s="212">
        <v>1085928</v>
      </c>
      <c r="CD124" s="212">
        <v>605812</v>
      </c>
      <c r="CE124" t="s">
        <v>315</v>
      </c>
      <c r="CF124" s="212">
        <v>3022852</v>
      </c>
      <c r="CG124" s="212">
        <v>230703</v>
      </c>
      <c r="CH124" s="212">
        <v>75497</v>
      </c>
      <c r="CI124" s="212">
        <v>321263</v>
      </c>
      <c r="CJ124" s="212">
        <v>161157</v>
      </c>
      <c r="CK124" t="s">
        <v>315</v>
      </c>
      <c r="CL124" s="212">
        <v>293613</v>
      </c>
      <c r="CM124" s="212">
        <v>1082233</v>
      </c>
      <c r="CN124" s="212">
        <v>908539</v>
      </c>
      <c r="CO124" s="212">
        <v>569728</v>
      </c>
      <c r="CP124" s="212">
        <v>783665</v>
      </c>
      <c r="CQ124" s="212">
        <v>495777</v>
      </c>
      <c r="CR124" t="s">
        <v>315</v>
      </c>
      <c r="CS124" s="212">
        <v>2757709</v>
      </c>
      <c r="CT124" s="212">
        <v>6862793</v>
      </c>
      <c r="CU124" s="212">
        <v>308649</v>
      </c>
      <c r="CV124" s="212">
        <v>114585</v>
      </c>
      <c r="CW124" s="212">
        <v>423235</v>
      </c>
      <c r="CX124" t="s">
        <v>315</v>
      </c>
      <c r="CY124" s="212">
        <v>291552</v>
      </c>
      <c r="CZ124" s="212">
        <v>295108</v>
      </c>
      <c r="DA124" s="212">
        <v>586660</v>
      </c>
      <c r="DB124" s="212">
        <v>7349</v>
      </c>
      <c r="DC124" s="212">
        <v>31411</v>
      </c>
      <c r="DD124" s="212">
        <v>38760</v>
      </c>
      <c r="DE124" s="212">
        <v>872528</v>
      </c>
      <c r="DF124" t="s">
        <v>315</v>
      </c>
      <c r="DG124" s="212">
        <v>872528</v>
      </c>
      <c r="DH124" s="212">
        <v>2451210</v>
      </c>
      <c r="DI124" s="212">
        <v>4372393</v>
      </c>
      <c r="DJ124" s="212">
        <v>11235186</v>
      </c>
      <c r="DK124" t="s">
        <v>315</v>
      </c>
      <c r="DL124" t="s">
        <v>315</v>
      </c>
      <c r="DM124" t="s">
        <v>315</v>
      </c>
      <c r="DN124" t="s">
        <v>315</v>
      </c>
      <c r="DO124" t="s">
        <v>315</v>
      </c>
      <c r="DP124" s="212">
        <v>-48500</v>
      </c>
      <c r="DQ124" t="s">
        <v>315</v>
      </c>
      <c r="DR124" s="212">
        <v>-48500</v>
      </c>
      <c r="DS124" s="212">
        <v>-144</v>
      </c>
      <c r="DT124" t="s">
        <v>315</v>
      </c>
      <c r="DU124" t="s">
        <v>315</v>
      </c>
      <c r="DV124" t="s">
        <v>315</v>
      </c>
      <c r="DW124" t="s">
        <v>315</v>
      </c>
      <c r="DX124" t="s">
        <v>315</v>
      </c>
      <c r="DY124" s="212">
        <v>-7065</v>
      </c>
      <c r="DZ124" t="s">
        <v>315</v>
      </c>
      <c r="EA124" s="212">
        <v>-7209</v>
      </c>
      <c r="EB124" t="s">
        <v>315</v>
      </c>
      <c r="EC124" s="212">
        <v>-43624</v>
      </c>
      <c r="ED124" s="212">
        <v>-43624</v>
      </c>
      <c r="EE124" s="212">
        <v>-99333</v>
      </c>
      <c r="EF124" t="s">
        <v>315</v>
      </c>
      <c r="EG124" s="212">
        <v>-259098</v>
      </c>
      <c r="EH124" t="s">
        <v>315</v>
      </c>
      <c r="EI124" s="212">
        <v>-259098</v>
      </c>
      <c r="EJ124" s="212">
        <v>-556</v>
      </c>
      <c r="EK124" t="s">
        <v>315</v>
      </c>
      <c r="EL124" s="212">
        <v>-122248</v>
      </c>
      <c r="EM124" t="s">
        <v>315</v>
      </c>
      <c r="EN124" s="212">
        <v>-122248</v>
      </c>
      <c r="EO124" s="212">
        <v>-381901</v>
      </c>
      <c r="EP124" t="s">
        <v>315</v>
      </c>
      <c r="EQ124" t="s">
        <v>315</v>
      </c>
      <c r="ER124" t="s">
        <v>315</v>
      </c>
      <c r="ES124" t="s">
        <v>315</v>
      </c>
      <c r="ET124" t="s">
        <v>315</v>
      </c>
      <c r="EU124" t="s">
        <v>315</v>
      </c>
      <c r="EV124" t="s">
        <v>315</v>
      </c>
      <c r="EW124" t="s">
        <v>315</v>
      </c>
      <c r="EX124" t="s">
        <v>315</v>
      </c>
      <c r="EY124" t="s">
        <v>315</v>
      </c>
      <c r="EZ124" t="s">
        <v>315</v>
      </c>
      <c r="FA124" t="s">
        <v>315</v>
      </c>
      <c r="FB124" t="s">
        <v>315</v>
      </c>
      <c r="FC124" t="s">
        <v>315</v>
      </c>
      <c r="FD124" t="s">
        <v>315</v>
      </c>
      <c r="FE124" s="212">
        <v>-381901</v>
      </c>
      <c r="FF124" s="212">
        <v>10753951</v>
      </c>
      <c r="FG124" t="s">
        <v>315</v>
      </c>
      <c r="FH124" t="s">
        <v>315</v>
      </c>
      <c r="FI124" s="212">
        <v>2546792</v>
      </c>
      <c r="FJ124" t="s">
        <v>315</v>
      </c>
      <c r="FK124" t="s">
        <v>315</v>
      </c>
      <c r="FL124" t="s">
        <v>315</v>
      </c>
      <c r="FM124" s="212">
        <v>2546792</v>
      </c>
      <c r="FN124" t="s">
        <v>315</v>
      </c>
      <c r="FO124" s="212">
        <v>2546792</v>
      </c>
      <c r="FP124" s="212">
        <v>2591837</v>
      </c>
      <c r="FQ124" s="212">
        <v>13300743</v>
      </c>
      <c r="FR124">
        <v>0.22</v>
      </c>
      <c r="FS124">
        <v>0.17</v>
      </c>
      <c r="FT124" s="211">
        <v>2807.54</v>
      </c>
      <c r="FU124" s="211">
        <v>16571.02</v>
      </c>
      <c r="FV124" s="211">
        <v>2600.19</v>
      </c>
      <c r="FW124">
        <v>-80.16</v>
      </c>
      <c r="FX124">
        <v>-241.62</v>
      </c>
      <c r="FY124" t="s">
        <v>316</v>
      </c>
      <c r="FZ124" t="s">
        <v>316</v>
      </c>
      <c r="GA124" t="s">
        <v>316</v>
      </c>
      <c r="GB124" t="s">
        <v>316</v>
      </c>
      <c r="GC124" s="211">
        <v>2278.4</v>
      </c>
      <c r="GD124" t="s">
        <v>316</v>
      </c>
      <c r="GE124" t="s">
        <v>316</v>
      </c>
      <c r="GF124" t="s">
        <v>316</v>
      </c>
      <c r="GG124" t="s">
        <v>316</v>
      </c>
      <c r="GH124" t="s">
        <v>316</v>
      </c>
      <c r="GI124" t="s">
        <v>316</v>
      </c>
      <c r="GJ124" t="s">
        <v>316</v>
      </c>
      <c r="GK124" t="s">
        <v>316</v>
      </c>
      <c r="GL124">
        <v>4.3099999999999996</v>
      </c>
    </row>
    <row r="125" spans="1:194" hidden="1">
      <c r="A125" t="s">
        <v>393</v>
      </c>
      <c r="B125" t="s">
        <v>394</v>
      </c>
      <c r="C125" t="s">
        <v>402</v>
      </c>
      <c r="D125" t="s">
        <v>330</v>
      </c>
      <c r="E125" t="s">
        <v>560</v>
      </c>
      <c r="F125" t="s">
        <v>561</v>
      </c>
      <c r="G125" t="s">
        <v>562</v>
      </c>
      <c r="H125" t="s">
        <v>577</v>
      </c>
      <c r="I125" t="s">
        <v>578</v>
      </c>
      <c r="J125" s="154">
        <v>1500</v>
      </c>
      <c r="K125">
        <v>8</v>
      </c>
      <c r="L125" s="212">
        <v>316050</v>
      </c>
      <c r="M125" s="212">
        <v>301500</v>
      </c>
      <c r="N125" s="212">
        <v>14550</v>
      </c>
      <c r="O125" s="211">
        <v>1195.3879999999999</v>
      </c>
      <c r="P125" s="211">
        <v>1085.173</v>
      </c>
      <c r="Q125" s="211">
        <v>8681.3829999999998</v>
      </c>
      <c r="R125">
        <v>531.73500000000001</v>
      </c>
      <c r="S125" s="211">
        <v>4253.8779999999997</v>
      </c>
      <c r="T125">
        <v>7.04</v>
      </c>
      <c r="U125">
        <v>6.46</v>
      </c>
      <c r="V125" s="211">
        <v>7635.63</v>
      </c>
      <c r="W125" s="211">
        <v>56067.82</v>
      </c>
      <c r="X125" s="211">
        <v>3741.4589999999998</v>
      </c>
      <c r="Y125" s="211">
        <v>27473.232</v>
      </c>
      <c r="Z125" s="211">
        <v>1459.08</v>
      </c>
      <c r="AA125">
        <v>769.952</v>
      </c>
      <c r="AB125" s="211">
        <v>1288.925</v>
      </c>
      <c r="AC125">
        <v>740.17499999999995</v>
      </c>
      <c r="AD125">
        <v>531.73</v>
      </c>
      <c r="AE125" s="211">
        <v>4253.88</v>
      </c>
      <c r="AF125">
        <v>117.15</v>
      </c>
      <c r="AG125">
        <v>176.18</v>
      </c>
      <c r="AH125">
        <v>86.33</v>
      </c>
      <c r="AI125">
        <v>139.03</v>
      </c>
      <c r="AJ125">
        <v>68.12</v>
      </c>
      <c r="AK125" s="211">
        <v>-1297.83</v>
      </c>
      <c r="AL125" s="211">
        <v>-1178.17</v>
      </c>
      <c r="AM125" s="211">
        <v>-9425.3799999999992</v>
      </c>
      <c r="AN125">
        <v>-577.29999999999995</v>
      </c>
      <c r="AO125" s="211">
        <v>-4618.4399999999996</v>
      </c>
      <c r="AP125">
        <v>-117.82</v>
      </c>
      <c r="AQ125">
        <v>-942.54</v>
      </c>
      <c r="AR125">
        <v>-57.73</v>
      </c>
      <c r="AS125">
        <v>-461.84</v>
      </c>
      <c r="AT125">
        <v>-263.5</v>
      </c>
      <c r="AU125">
        <v>-239.2</v>
      </c>
      <c r="AV125" s="211">
        <v>-1913.64</v>
      </c>
      <c r="AW125">
        <v>-117.21</v>
      </c>
      <c r="AX125">
        <v>-937.68</v>
      </c>
      <c r="AY125" t="s">
        <v>316</v>
      </c>
      <c r="AZ125" t="s">
        <v>316</v>
      </c>
      <c r="BA125" t="s">
        <v>316</v>
      </c>
      <c r="BB125" t="s">
        <v>316</v>
      </c>
      <c r="BC125" t="s">
        <v>316</v>
      </c>
      <c r="BD125" t="s">
        <v>316</v>
      </c>
      <c r="BE125" t="s">
        <v>316</v>
      </c>
      <c r="BF125" t="s">
        <v>316</v>
      </c>
      <c r="BG125" t="s">
        <v>316</v>
      </c>
      <c r="BH125" t="s">
        <v>316</v>
      </c>
      <c r="BI125" t="s">
        <v>316</v>
      </c>
      <c r="BJ125" t="s">
        <v>316</v>
      </c>
      <c r="BK125" t="s">
        <v>316</v>
      </c>
      <c r="BL125" t="s">
        <v>316</v>
      </c>
      <c r="BM125" t="s">
        <v>316</v>
      </c>
      <c r="BN125" t="s">
        <v>316</v>
      </c>
      <c r="BO125" t="s">
        <v>316</v>
      </c>
      <c r="BP125" t="s">
        <v>316</v>
      </c>
      <c r="BQ125" t="s">
        <v>316</v>
      </c>
      <c r="BR125" t="s">
        <v>316</v>
      </c>
      <c r="BS125" t="s">
        <v>316</v>
      </c>
      <c r="BT125" t="s">
        <v>316</v>
      </c>
      <c r="BU125" t="s">
        <v>316</v>
      </c>
      <c r="BV125" s="211">
        <v>7278.61</v>
      </c>
      <c r="BW125" s="211">
        <v>53211.64</v>
      </c>
      <c r="BX125" s="211">
        <v>3566.52</v>
      </c>
      <c r="BY125" s="211">
        <v>26073.71</v>
      </c>
      <c r="BZ125" t="s">
        <v>316</v>
      </c>
      <c r="CA125" s="212">
        <v>69398</v>
      </c>
      <c r="CB125" s="212">
        <v>34431</v>
      </c>
      <c r="CC125" s="212">
        <v>84704</v>
      </c>
      <c r="CD125" s="212">
        <v>47254</v>
      </c>
      <c r="CE125" t="s">
        <v>315</v>
      </c>
      <c r="CF125" s="212">
        <v>235788</v>
      </c>
      <c r="CG125" s="212">
        <v>17995</v>
      </c>
      <c r="CH125" s="212">
        <v>5889</v>
      </c>
      <c r="CI125" s="212">
        <v>25059</v>
      </c>
      <c r="CJ125" s="212">
        <v>12570</v>
      </c>
      <c r="CK125" t="s">
        <v>315</v>
      </c>
      <c r="CL125" s="212">
        <v>22902</v>
      </c>
      <c r="CM125" s="212">
        <v>84416</v>
      </c>
      <c r="CN125" s="212">
        <v>70868</v>
      </c>
      <c r="CO125" s="212">
        <v>44440</v>
      </c>
      <c r="CP125" s="212">
        <v>61127</v>
      </c>
      <c r="CQ125" s="212">
        <v>38671</v>
      </c>
      <c r="CR125" t="s">
        <v>315</v>
      </c>
      <c r="CS125" s="212">
        <v>215106</v>
      </c>
      <c r="CT125" s="212">
        <v>535309</v>
      </c>
      <c r="CU125" s="212">
        <v>24075</v>
      </c>
      <c r="CV125" s="212">
        <v>8938</v>
      </c>
      <c r="CW125" s="212">
        <v>33013</v>
      </c>
      <c r="CX125" t="s">
        <v>315</v>
      </c>
      <c r="CY125" s="212">
        <v>22742</v>
      </c>
      <c r="CZ125" s="212">
        <v>23019</v>
      </c>
      <c r="DA125" s="212">
        <v>45760</v>
      </c>
      <c r="DB125" s="212">
        <v>573</v>
      </c>
      <c r="DC125" s="212">
        <v>2450</v>
      </c>
      <c r="DD125" s="212">
        <v>3023</v>
      </c>
      <c r="DE125" s="212">
        <v>68059</v>
      </c>
      <c r="DF125" t="s">
        <v>315</v>
      </c>
      <c r="DG125" s="212">
        <v>68059</v>
      </c>
      <c r="DH125" s="212">
        <v>191198</v>
      </c>
      <c r="DI125" s="212">
        <v>341054</v>
      </c>
      <c r="DJ125" s="212">
        <v>876363</v>
      </c>
      <c r="DK125" t="s">
        <v>315</v>
      </c>
      <c r="DL125" t="s">
        <v>315</v>
      </c>
      <c r="DM125" t="s">
        <v>315</v>
      </c>
      <c r="DN125" t="s">
        <v>315</v>
      </c>
      <c r="DO125" t="s">
        <v>315</v>
      </c>
      <c r="DP125" s="212">
        <v>-3783</v>
      </c>
      <c r="DQ125" t="s">
        <v>315</v>
      </c>
      <c r="DR125" s="212">
        <v>-3783</v>
      </c>
      <c r="DS125" s="212">
        <v>-11</v>
      </c>
      <c r="DT125" t="s">
        <v>315</v>
      </c>
      <c r="DU125" t="s">
        <v>315</v>
      </c>
      <c r="DV125" t="s">
        <v>315</v>
      </c>
      <c r="DW125" t="s">
        <v>315</v>
      </c>
      <c r="DX125" t="s">
        <v>315</v>
      </c>
      <c r="DY125" s="212">
        <v>-551</v>
      </c>
      <c r="DZ125" t="s">
        <v>315</v>
      </c>
      <c r="EA125" s="212">
        <v>-562</v>
      </c>
      <c r="EB125" t="s">
        <v>315</v>
      </c>
      <c r="EC125" s="212">
        <v>-3403</v>
      </c>
      <c r="ED125" s="212">
        <v>-3403</v>
      </c>
      <c r="EE125" s="212">
        <v>-7748</v>
      </c>
      <c r="EF125" t="s">
        <v>315</v>
      </c>
      <c r="EG125" s="212">
        <v>-20210</v>
      </c>
      <c r="EH125" t="s">
        <v>315</v>
      </c>
      <c r="EI125" s="212">
        <v>-20210</v>
      </c>
      <c r="EJ125" s="212">
        <v>-43</v>
      </c>
      <c r="EK125" t="s">
        <v>315</v>
      </c>
      <c r="EL125" s="212">
        <v>-9536</v>
      </c>
      <c r="EM125" t="s">
        <v>315</v>
      </c>
      <c r="EN125" s="212">
        <v>-9536</v>
      </c>
      <c r="EO125" s="212">
        <v>-29789</v>
      </c>
      <c r="EP125" t="s">
        <v>315</v>
      </c>
      <c r="EQ125" t="s">
        <v>315</v>
      </c>
      <c r="ER125" t="s">
        <v>315</v>
      </c>
      <c r="ES125" t="s">
        <v>315</v>
      </c>
      <c r="ET125" t="s">
        <v>315</v>
      </c>
      <c r="EU125" t="s">
        <v>315</v>
      </c>
      <c r="EV125" t="s">
        <v>315</v>
      </c>
      <c r="EW125" t="s">
        <v>315</v>
      </c>
      <c r="EX125" t="s">
        <v>315</v>
      </c>
      <c r="EY125" t="s">
        <v>315</v>
      </c>
      <c r="EZ125" t="s">
        <v>315</v>
      </c>
      <c r="FA125" t="s">
        <v>315</v>
      </c>
      <c r="FB125" t="s">
        <v>315</v>
      </c>
      <c r="FC125" t="s">
        <v>315</v>
      </c>
      <c r="FD125" t="s">
        <v>315</v>
      </c>
      <c r="FE125" s="212">
        <v>-29789</v>
      </c>
      <c r="FF125" s="212">
        <v>838826</v>
      </c>
      <c r="FG125" t="s">
        <v>315</v>
      </c>
      <c r="FH125" t="s">
        <v>315</v>
      </c>
      <c r="FI125" s="212">
        <v>443802</v>
      </c>
      <c r="FJ125" t="s">
        <v>315</v>
      </c>
      <c r="FK125" t="s">
        <v>315</v>
      </c>
      <c r="FL125" t="s">
        <v>315</v>
      </c>
      <c r="FM125" s="212">
        <v>443802</v>
      </c>
      <c r="FN125" t="s">
        <v>315</v>
      </c>
      <c r="FO125" s="212">
        <v>443802</v>
      </c>
      <c r="FP125" s="212">
        <v>202168</v>
      </c>
      <c r="FQ125" s="212">
        <v>1282628</v>
      </c>
      <c r="FR125">
        <v>0.22</v>
      </c>
      <c r="FS125">
        <v>0.17</v>
      </c>
      <c r="FT125">
        <v>218.99</v>
      </c>
      <c r="FU125" s="211">
        <v>1292.57</v>
      </c>
      <c r="FV125">
        <v>202.82</v>
      </c>
      <c r="FW125">
        <v>-6.25</v>
      </c>
      <c r="FX125">
        <v>-18.850000000000001</v>
      </c>
      <c r="FY125" t="s">
        <v>316</v>
      </c>
      <c r="FZ125" t="s">
        <v>316</v>
      </c>
      <c r="GA125" t="s">
        <v>316</v>
      </c>
      <c r="GB125" t="s">
        <v>316</v>
      </c>
      <c r="GC125">
        <v>177.72</v>
      </c>
      <c r="GD125" t="s">
        <v>316</v>
      </c>
      <c r="GE125" t="s">
        <v>316</v>
      </c>
      <c r="GF125" t="s">
        <v>316</v>
      </c>
      <c r="GG125" t="s">
        <v>316</v>
      </c>
      <c r="GH125" t="s">
        <v>316</v>
      </c>
      <c r="GI125" t="s">
        <v>316</v>
      </c>
      <c r="GJ125" t="s">
        <v>316</v>
      </c>
      <c r="GK125" t="s">
        <v>316</v>
      </c>
      <c r="GL125">
        <v>4.0599999999999996</v>
      </c>
    </row>
    <row r="126" spans="1:194" hidden="1">
      <c r="A126" t="s">
        <v>393</v>
      </c>
      <c r="B126" t="s">
        <v>394</v>
      </c>
      <c r="C126" t="s">
        <v>402</v>
      </c>
      <c r="D126" t="s">
        <v>330</v>
      </c>
      <c r="E126" t="s">
        <v>560</v>
      </c>
      <c r="F126" t="s">
        <v>561</v>
      </c>
      <c r="G126" t="s">
        <v>562</v>
      </c>
      <c r="H126" t="s">
        <v>579</v>
      </c>
      <c r="I126" t="s">
        <v>580</v>
      </c>
      <c r="J126" s="154">
        <v>6838</v>
      </c>
      <c r="K126">
        <v>6</v>
      </c>
      <c r="L126" s="212">
        <v>308065</v>
      </c>
      <c r="M126" s="212">
        <v>451118</v>
      </c>
      <c r="N126" s="212">
        <v>-143052</v>
      </c>
      <c r="O126" s="211">
        <v>3478.366</v>
      </c>
      <c r="P126" s="211">
        <v>3200.0970000000002</v>
      </c>
      <c r="Q126" s="211">
        <v>19200.580999999998</v>
      </c>
      <c r="R126">
        <v>544.01599999999996</v>
      </c>
      <c r="S126" s="211">
        <v>3264.0990000000002</v>
      </c>
      <c r="T126">
        <v>7.06</v>
      </c>
      <c r="U126">
        <v>6.58</v>
      </c>
      <c r="V126" s="211">
        <v>22607.879000000001</v>
      </c>
      <c r="W126" s="211">
        <v>126322.564</v>
      </c>
      <c r="X126" s="211">
        <v>3843.3389999999999</v>
      </c>
      <c r="Y126" s="211">
        <v>21474.835999999999</v>
      </c>
      <c r="Z126">
        <v>626.70699999999999</v>
      </c>
      <c r="AA126">
        <v>946.58900000000006</v>
      </c>
      <c r="AB126">
        <v>656.08399999999995</v>
      </c>
      <c r="AC126" s="211">
        <v>1031.4549999999999</v>
      </c>
      <c r="AD126">
        <v>544.02</v>
      </c>
      <c r="AE126" s="211">
        <v>3264.1</v>
      </c>
      <c r="AF126">
        <v>118.26</v>
      </c>
      <c r="AG126" t="s">
        <v>316</v>
      </c>
      <c r="AH126" t="s">
        <v>316</v>
      </c>
      <c r="AI126">
        <v>640.02</v>
      </c>
      <c r="AJ126">
        <v>108.8</v>
      </c>
      <c r="AK126" t="s">
        <v>316</v>
      </c>
      <c r="AL126" t="s">
        <v>316</v>
      </c>
      <c r="AM126" t="s">
        <v>316</v>
      </c>
      <c r="AN126" t="s">
        <v>316</v>
      </c>
      <c r="AO126" t="s">
        <v>316</v>
      </c>
      <c r="AP126" t="s">
        <v>316</v>
      </c>
      <c r="AQ126" t="s">
        <v>316</v>
      </c>
      <c r="AR126" t="s">
        <v>316</v>
      </c>
      <c r="AS126" t="s">
        <v>316</v>
      </c>
      <c r="AT126" t="s">
        <v>316</v>
      </c>
      <c r="AU126" t="s">
        <v>316</v>
      </c>
      <c r="AV126" t="s">
        <v>316</v>
      </c>
      <c r="AW126" t="s">
        <v>316</v>
      </c>
      <c r="AX126" t="s">
        <v>316</v>
      </c>
      <c r="AY126" t="s">
        <v>316</v>
      </c>
      <c r="AZ126" t="s">
        <v>316</v>
      </c>
      <c r="BA126" t="s">
        <v>316</v>
      </c>
      <c r="BB126" t="s">
        <v>316</v>
      </c>
      <c r="BC126" t="s">
        <v>316</v>
      </c>
      <c r="BD126" t="s">
        <v>316</v>
      </c>
      <c r="BE126" t="s">
        <v>316</v>
      </c>
      <c r="BF126" t="s">
        <v>316</v>
      </c>
      <c r="BG126" t="s">
        <v>316</v>
      </c>
      <c r="BH126" t="s">
        <v>316</v>
      </c>
      <c r="BI126" t="s">
        <v>316</v>
      </c>
      <c r="BJ126" t="s">
        <v>316</v>
      </c>
      <c r="BK126" t="s">
        <v>316</v>
      </c>
      <c r="BL126" t="s">
        <v>316</v>
      </c>
      <c r="BM126" t="s">
        <v>316</v>
      </c>
      <c r="BN126" t="s">
        <v>316</v>
      </c>
      <c r="BO126" t="s">
        <v>316</v>
      </c>
      <c r="BP126" t="s">
        <v>316</v>
      </c>
      <c r="BQ126" t="s">
        <v>316</v>
      </c>
      <c r="BR126" t="s">
        <v>316</v>
      </c>
      <c r="BS126" t="s">
        <v>316</v>
      </c>
      <c r="BT126" t="s">
        <v>316</v>
      </c>
      <c r="BU126" t="s">
        <v>316</v>
      </c>
      <c r="BV126" s="211">
        <v>22607.88</v>
      </c>
      <c r="BW126" s="211">
        <v>126322.56</v>
      </c>
      <c r="BX126" s="211">
        <v>3843.34</v>
      </c>
      <c r="BY126" s="211">
        <v>21474.84</v>
      </c>
      <c r="BZ126" t="s">
        <v>316</v>
      </c>
      <c r="CA126" s="212">
        <v>29384</v>
      </c>
      <c r="CB126" s="212">
        <v>41243</v>
      </c>
      <c r="CC126" s="212">
        <v>43070</v>
      </c>
      <c r="CD126" s="212">
        <v>65026</v>
      </c>
      <c r="CE126" t="s">
        <v>315</v>
      </c>
      <c r="CF126" s="212">
        <v>178724</v>
      </c>
      <c r="CG126" s="212">
        <v>7779</v>
      </c>
      <c r="CH126" s="212">
        <v>7194</v>
      </c>
      <c r="CI126" s="212">
        <v>13035</v>
      </c>
      <c r="CJ126" s="212">
        <v>17729</v>
      </c>
      <c r="CK126" t="s">
        <v>315</v>
      </c>
      <c r="CL126" s="212">
        <v>20906</v>
      </c>
      <c r="CM126" s="212">
        <v>66642</v>
      </c>
      <c r="CN126" s="212">
        <v>30089</v>
      </c>
      <c r="CO126" s="212">
        <v>55957</v>
      </c>
      <c r="CP126" s="212">
        <v>31432</v>
      </c>
      <c r="CQ126" s="212">
        <v>55312</v>
      </c>
      <c r="CR126" t="s">
        <v>315</v>
      </c>
      <c r="CS126" s="212">
        <v>172790</v>
      </c>
      <c r="CT126" s="212">
        <v>418155</v>
      </c>
      <c r="CU126" t="s">
        <v>315</v>
      </c>
      <c r="CV126" t="s">
        <v>315</v>
      </c>
      <c r="CW126" t="s">
        <v>315</v>
      </c>
      <c r="CX126" t="s">
        <v>315</v>
      </c>
      <c r="CY126" t="s">
        <v>315</v>
      </c>
      <c r="CZ126" t="s">
        <v>315</v>
      </c>
      <c r="DA126" t="s">
        <v>315</v>
      </c>
      <c r="DB126" t="s">
        <v>315</v>
      </c>
      <c r="DC126" t="s">
        <v>315</v>
      </c>
      <c r="DD126" t="s">
        <v>315</v>
      </c>
      <c r="DE126" t="s">
        <v>315</v>
      </c>
      <c r="DF126" t="s">
        <v>315</v>
      </c>
      <c r="DG126" t="s">
        <v>315</v>
      </c>
      <c r="DH126" t="s">
        <v>315</v>
      </c>
      <c r="DI126" t="s">
        <v>315</v>
      </c>
      <c r="DJ126" s="212">
        <v>418155</v>
      </c>
      <c r="DK126" t="s">
        <v>315</v>
      </c>
      <c r="DL126" t="s">
        <v>315</v>
      </c>
      <c r="DM126" t="s">
        <v>315</v>
      </c>
      <c r="DN126" t="s">
        <v>315</v>
      </c>
      <c r="DO126" t="s">
        <v>315</v>
      </c>
      <c r="DP126" t="s">
        <v>315</v>
      </c>
      <c r="DQ126" t="s">
        <v>315</v>
      </c>
      <c r="DR126" t="s">
        <v>315</v>
      </c>
      <c r="DS126" t="s">
        <v>315</v>
      </c>
      <c r="DT126" t="s">
        <v>315</v>
      </c>
      <c r="DU126" t="s">
        <v>315</v>
      </c>
      <c r="DV126" t="s">
        <v>315</v>
      </c>
      <c r="DW126" t="s">
        <v>315</v>
      </c>
      <c r="DX126" t="s">
        <v>315</v>
      </c>
      <c r="DY126" t="s">
        <v>315</v>
      </c>
      <c r="DZ126" t="s">
        <v>315</v>
      </c>
      <c r="EA126" t="s">
        <v>315</v>
      </c>
      <c r="EB126" t="s">
        <v>315</v>
      </c>
      <c r="EC126" t="s">
        <v>315</v>
      </c>
      <c r="ED126" t="s">
        <v>315</v>
      </c>
      <c r="EE126" t="s">
        <v>315</v>
      </c>
      <c r="EF126" t="s">
        <v>315</v>
      </c>
      <c r="EG126" t="s">
        <v>315</v>
      </c>
      <c r="EH126" t="s">
        <v>315</v>
      </c>
      <c r="EI126" t="s">
        <v>315</v>
      </c>
      <c r="EJ126" t="s">
        <v>315</v>
      </c>
      <c r="EK126" t="s">
        <v>315</v>
      </c>
      <c r="EL126" t="s">
        <v>315</v>
      </c>
      <c r="EM126" t="s">
        <v>315</v>
      </c>
      <c r="EN126" t="s">
        <v>315</v>
      </c>
      <c r="EO126" t="s">
        <v>315</v>
      </c>
      <c r="EP126" t="s">
        <v>315</v>
      </c>
      <c r="EQ126" t="s">
        <v>315</v>
      </c>
      <c r="ER126" t="s">
        <v>315</v>
      </c>
      <c r="ES126" t="s">
        <v>315</v>
      </c>
      <c r="ET126" t="s">
        <v>315</v>
      </c>
      <c r="EU126" t="s">
        <v>315</v>
      </c>
      <c r="EV126" t="s">
        <v>315</v>
      </c>
      <c r="EW126" t="s">
        <v>315</v>
      </c>
      <c r="EX126" t="s">
        <v>315</v>
      </c>
      <c r="EY126" t="s">
        <v>315</v>
      </c>
      <c r="EZ126" t="s">
        <v>315</v>
      </c>
      <c r="FA126" t="s">
        <v>315</v>
      </c>
      <c r="FB126" t="s">
        <v>315</v>
      </c>
      <c r="FC126" t="s">
        <v>315</v>
      </c>
      <c r="FD126" t="s">
        <v>315</v>
      </c>
      <c r="FE126" t="s">
        <v>315</v>
      </c>
      <c r="FF126" s="212">
        <v>418155</v>
      </c>
      <c r="FG126" t="s">
        <v>315</v>
      </c>
      <c r="FH126" t="s">
        <v>315</v>
      </c>
      <c r="FI126" s="212">
        <v>152744</v>
      </c>
      <c r="FJ126" t="s">
        <v>315</v>
      </c>
      <c r="FK126" t="s">
        <v>315</v>
      </c>
      <c r="FL126" t="s">
        <v>315</v>
      </c>
      <c r="FM126" s="212">
        <v>152744</v>
      </c>
      <c r="FN126" t="s">
        <v>315</v>
      </c>
      <c r="FO126" s="212">
        <v>152744</v>
      </c>
      <c r="FP126" s="212">
        <v>172790</v>
      </c>
      <c r="FQ126" s="212">
        <v>570900</v>
      </c>
      <c r="FR126">
        <v>0.22</v>
      </c>
      <c r="FS126">
        <v>0.18</v>
      </c>
      <c r="FT126">
        <v>702.82</v>
      </c>
      <c r="FU126" s="211">
        <v>3365.84</v>
      </c>
      <c r="FV126">
        <v>598.1</v>
      </c>
      <c r="FW126" t="s">
        <v>316</v>
      </c>
      <c r="FX126" t="s">
        <v>316</v>
      </c>
      <c r="FY126" t="s">
        <v>316</v>
      </c>
      <c r="FZ126" t="s">
        <v>316</v>
      </c>
      <c r="GA126" t="s">
        <v>316</v>
      </c>
      <c r="GB126" t="s">
        <v>316</v>
      </c>
      <c r="GC126">
        <v>598.1</v>
      </c>
      <c r="GD126" t="s">
        <v>316</v>
      </c>
      <c r="GE126" t="s">
        <v>316</v>
      </c>
      <c r="GF126" t="s">
        <v>316</v>
      </c>
      <c r="GG126" t="s">
        <v>316</v>
      </c>
      <c r="GH126" t="s">
        <v>316</v>
      </c>
      <c r="GI126" t="s">
        <v>316</v>
      </c>
      <c r="GJ126" t="s">
        <v>316</v>
      </c>
      <c r="GK126" t="s">
        <v>316</v>
      </c>
      <c r="GL126">
        <v>1.85</v>
      </c>
    </row>
    <row r="127" spans="1:194" hidden="1">
      <c r="A127" t="s">
        <v>393</v>
      </c>
      <c r="B127" t="s">
        <v>394</v>
      </c>
      <c r="C127" t="s">
        <v>402</v>
      </c>
      <c r="D127" t="s">
        <v>330</v>
      </c>
      <c r="E127" t="s">
        <v>560</v>
      </c>
      <c r="F127" t="s">
        <v>561</v>
      </c>
      <c r="G127" t="s">
        <v>562</v>
      </c>
      <c r="H127" t="s">
        <v>581</v>
      </c>
      <c r="I127" t="s">
        <v>582</v>
      </c>
      <c r="J127">
        <v>500</v>
      </c>
      <c r="K127">
        <v>6</v>
      </c>
      <c r="L127" s="212">
        <v>31875</v>
      </c>
      <c r="M127" s="212">
        <v>73000</v>
      </c>
      <c r="N127" s="212">
        <v>-41125</v>
      </c>
      <c r="O127">
        <v>269.66300000000001</v>
      </c>
      <c r="P127">
        <v>248.09</v>
      </c>
      <c r="Q127" s="211">
        <v>1488.5419999999999</v>
      </c>
      <c r="R127">
        <v>42.174999999999997</v>
      </c>
      <c r="S127">
        <v>253.05199999999999</v>
      </c>
      <c r="T127">
        <v>7.06</v>
      </c>
      <c r="U127">
        <v>6.58</v>
      </c>
      <c r="V127" s="211">
        <v>1752.6959999999999</v>
      </c>
      <c r="W127" s="211">
        <v>9793.2710000000006</v>
      </c>
      <c r="X127">
        <v>297.95800000000003</v>
      </c>
      <c r="Y127" s="211">
        <v>1664.856</v>
      </c>
      <c r="Z127">
        <v>48.585999999999999</v>
      </c>
      <c r="AA127">
        <v>73.385000000000005</v>
      </c>
      <c r="AB127">
        <v>50.863</v>
      </c>
      <c r="AC127">
        <v>79.963999999999999</v>
      </c>
      <c r="AD127">
        <v>42.18</v>
      </c>
      <c r="AE127">
        <v>253.05</v>
      </c>
      <c r="AF127">
        <v>9.17</v>
      </c>
      <c r="AG127" t="s">
        <v>316</v>
      </c>
      <c r="AH127" t="s">
        <v>316</v>
      </c>
      <c r="AI127">
        <v>49.62</v>
      </c>
      <c r="AJ127">
        <v>8.44</v>
      </c>
      <c r="AK127" t="s">
        <v>316</v>
      </c>
      <c r="AL127" t="s">
        <v>316</v>
      </c>
      <c r="AM127" t="s">
        <v>316</v>
      </c>
      <c r="AN127" t="s">
        <v>316</v>
      </c>
      <c r="AO127" t="s">
        <v>316</v>
      </c>
      <c r="AP127" t="s">
        <v>316</v>
      </c>
      <c r="AQ127" t="s">
        <v>316</v>
      </c>
      <c r="AR127" t="s">
        <v>316</v>
      </c>
      <c r="AS127" t="s">
        <v>316</v>
      </c>
      <c r="AT127" t="s">
        <v>316</v>
      </c>
      <c r="AU127" t="s">
        <v>316</v>
      </c>
      <c r="AV127" t="s">
        <v>316</v>
      </c>
      <c r="AW127" t="s">
        <v>316</v>
      </c>
      <c r="AX127" t="s">
        <v>316</v>
      </c>
      <c r="AY127" t="s">
        <v>316</v>
      </c>
      <c r="AZ127" t="s">
        <v>316</v>
      </c>
      <c r="BA127" t="s">
        <v>316</v>
      </c>
      <c r="BB127" t="s">
        <v>316</v>
      </c>
      <c r="BC127" t="s">
        <v>316</v>
      </c>
      <c r="BD127" t="s">
        <v>316</v>
      </c>
      <c r="BE127" t="s">
        <v>316</v>
      </c>
      <c r="BF127" t="s">
        <v>316</v>
      </c>
      <c r="BG127" t="s">
        <v>316</v>
      </c>
      <c r="BH127" t="s">
        <v>316</v>
      </c>
      <c r="BI127" t="s">
        <v>316</v>
      </c>
      <c r="BJ127" t="s">
        <v>316</v>
      </c>
      <c r="BK127" t="s">
        <v>316</v>
      </c>
      <c r="BL127" t="s">
        <v>316</v>
      </c>
      <c r="BM127" t="s">
        <v>316</v>
      </c>
      <c r="BN127" t="s">
        <v>316</v>
      </c>
      <c r="BO127" t="s">
        <v>316</v>
      </c>
      <c r="BP127" t="s">
        <v>316</v>
      </c>
      <c r="BQ127" t="s">
        <v>316</v>
      </c>
      <c r="BR127" t="s">
        <v>316</v>
      </c>
      <c r="BS127" t="s">
        <v>316</v>
      </c>
      <c r="BT127" t="s">
        <v>316</v>
      </c>
      <c r="BU127" t="s">
        <v>316</v>
      </c>
      <c r="BV127" s="211">
        <v>1752.7</v>
      </c>
      <c r="BW127" s="211">
        <v>9793.27</v>
      </c>
      <c r="BX127">
        <v>297.95999999999998</v>
      </c>
      <c r="BY127" s="211">
        <v>1664.86</v>
      </c>
      <c r="BZ127" t="s">
        <v>316</v>
      </c>
      <c r="CA127" s="212">
        <v>2278</v>
      </c>
      <c r="CB127" s="212">
        <v>3197</v>
      </c>
      <c r="CC127" s="212">
        <v>3339</v>
      </c>
      <c r="CD127" s="212">
        <v>5041</v>
      </c>
      <c r="CE127" t="s">
        <v>315</v>
      </c>
      <c r="CF127" s="212">
        <v>13856</v>
      </c>
      <c r="CG127" s="212">
        <v>603</v>
      </c>
      <c r="CH127" s="212">
        <v>558</v>
      </c>
      <c r="CI127" s="212">
        <v>1011</v>
      </c>
      <c r="CJ127" s="212">
        <v>1374</v>
      </c>
      <c r="CK127" t="s">
        <v>315</v>
      </c>
      <c r="CL127" s="212">
        <v>1621</v>
      </c>
      <c r="CM127" s="212">
        <v>5166</v>
      </c>
      <c r="CN127" s="212">
        <v>2333</v>
      </c>
      <c r="CO127" s="212">
        <v>4338</v>
      </c>
      <c r="CP127" s="212">
        <v>2437</v>
      </c>
      <c r="CQ127" s="212">
        <v>4288</v>
      </c>
      <c r="CR127" t="s">
        <v>315</v>
      </c>
      <c r="CS127" s="212">
        <v>13396</v>
      </c>
      <c r="CT127" s="212">
        <v>32418</v>
      </c>
      <c r="CU127" t="s">
        <v>315</v>
      </c>
      <c r="CV127" t="s">
        <v>315</v>
      </c>
      <c r="CW127" t="s">
        <v>315</v>
      </c>
      <c r="CX127" t="s">
        <v>315</v>
      </c>
      <c r="CY127" t="s">
        <v>315</v>
      </c>
      <c r="CZ127" t="s">
        <v>315</v>
      </c>
      <c r="DA127" t="s">
        <v>315</v>
      </c>
      <c r="DB127" t="s">
        <v>315</v>
      </c>
      <c r="DC127" t="s">
        <v>315</v>
      </c>
      <c r="DD127" t="s">
        <v>315</v>
      </c>
      <c r="DE127" t="s">
        <v>315</v>
      </c>
      <c r="DF127" t="s">
        <v>315</v>
      </c>
      <c r="DG127" t="s">
        <v>315</v>
      </c>
      <c r="DH127" t="s">
        <v>315</v>
      </c>
      <c r="DI127" t="s">
        <v>315</v>
      </c>
      <c r="DJ127" s="212">
        <v>32418</v>
      </c>
      <c r="DK127" t="s">
        <v>315</v>
      </c>
      <c r="DL127" t="s">
        <v>315</v>
      </c>
      <c r="DM127" t="s">
        <v>315</v>
      </c>
      <c r="DN127" t="s">
        <v>315</v>
      </c>
      <c r="DO127" t="s">
        <v>315</v>
      </c>
      <c r="DP127" t="s">
        <v>315</v>
      </c>
      <c r="DQ127" t="s">
        <v>315</v>
      </c>
      <c r="DR127" t="s">
        <v>315</v>
      </c>
      <c r="DS127" t="s">
        <v>315</v>
      </c>
      <c r="DT127" t="s">
        <v>315</v>
      </c>
      <c r="DU127" t="s">
        <v>315</v>
      </c>
      <c r="DV127" t="s">
        <v>315</v>
      </c>
      <c r="DW127" t="s">
        <v>315</v>
      </c>
      <c r="DX127" t="s">
        <v>315</v>
      </c>
      <c r="DY127" t="s">
        <v>315</v>
      </c>
      <c r="DZ127" t="s">
        <v>315</v>
      </c>
      <c r="EA127" t="s">
        <v>315</v>
      </c>
      <c r="EB127" t="s">
        <v>315</v>
      </c>
      <c r="EC127" t="s">
        <v>315</v>
      </c>
      <c r="ED127" t="s">
        <v>315</v>
      </c>
      <c r="EE127" t="s">
        <v>315</v>
      </c>
      <c r="EF127" t="s">
        <v>315</v>
      </c>
      <c r="EG127" t="s">
        <v>315</v>
      </c>
      <c r="EH127" t="s">
        <v>315</v>
      </c>
      <c r="EI127" t="s">
        <v>315</v>
      </c>
      <c r="EJ127" t="s">
        <v>315</v>
      </c>
      <c r="EK127" t="s">
        <v>315</v>
      </c>
      <c r="EL127" t="s">
        <v>315</v>
      </c>
      <c r="EM127" t="s">
        <v>315</v>
      </c>
      <c r="EN127" t="s">
        <v>315</v>
      </c>
      <c r="EO127" t="s">
        <v>315</v>
      </c>
      <c r="EP127" t="s">
        <v>315</v>
      </c>
      <c r="EQ127" t="s">
        <v>315</v>
      </c>
      <c r="ER127" t="s">
        <v>315</v>
      </c>
      <c r="ES127" t="s">
        <v>315</v>
      </c>
      <c r="ET127" t="s">
        <v>315</v>
      </c>
      <c r="EU127" t="s">
        <v>315</v>
      </c>
      <c r="EV127" t="s">
        <v>315</v>
      </c>
      <c r="EW127" t="s">
        <v>315</v>
      </c>
      <c r="EX127" t="s">
        <v>315</v>
      </c>
      <c r="EY127" t="s">
        <v>315</v>
      </c>
      <c r="EZ127" t="s">
        <v>315</v>
      </c>
      <c r="FA127" t="s">
        <v>315</v>
      </c>
      <c r="FB127" t="s">
        <v>315</v>
      </c>
      <c r="FC127" t="s">
        <v>315</v>
      </c>
      <c r="FD127" t="s">
        <v>315</v>
      </c>
      <c r="FE127" t="s">
        <v>315</v>
      </c>
      <c r="FF127" s="212">
        <v>32418</v>
      </c>
      <c r="FG127" t="s">
        <v>315</v>
      </c>
      <c r="FH127" t="s">
        <v>315</v>
      </c>
      <c r="FI127" s="212">
        <v>26455</v>
      </c>
      <c r="FJ127" t="s">
        <v>315</v>
      </c>
      <c r="FK127" t="s">
        <v>315</v>
      </c>
      <c r="FL127" t="s">
        <v>315</v>
      </c>
      <c r="FM127" s="212">
        <v>26455</v>
      </c>
      <c r="FN127" t="s">
        <v>315</v>
      </c>
      <c r="FO127" s="212">
        <v>26455</v>
      </c>
      <c r="FP127" s="212">
        <v>13396</v>
      </c>
      <c r="FQ127" s="212">
        <v>58873</v>
      </c>
      <c r="FR127">
        <v>0.22</v>
      </c>
      <c r="FS127">
        <v>0.18</v>
      </c>
      <c r="FT127">
        <v>54.49</v>
      </c>
      <c r="FU127">
        <v>260.94</v>
      </c>
      <c r="FV127">
        <v>46.37</v>
      </c>
      <c r="FW127" t="s">
        <v>316</v>
      </c>
      <c r="FX127" t="s">
        <v>316</v>
      </c>
      <c r="FY127" t="s">
        <v>316</v>
      </c>
      <c r="FZ127" t="s">
        <v>316</v>
      </c>
      <c r="GA127" t="s">
        <v>316</v>
      </c>
      <c r="GB127" t="s">
        <v>316</v>
      </c>
      <c r="GC127">
        <v>46.37</v>
      </c>
      <c r="GD127" t="s">
        <v>316</v>
      </c>
      <c r="GE127" t="s">
        <v>316</v>
      </c>
      <c r="GF127" t="s">
        <v>316</v>
      </c>
      <c r="GG127" t="s">
        <v>316</v>
      </c>
      <c r="GH127" t="s">
        <v>316</v>
      </c>
      <c r="GI127" t="s">
        <v>316</v>
      </c>
      <c r="GJ127" t="s">
        <v>316</v>
      </c>
      <c r="GK127" t="s">
        <v>316</v>
      </c>
      <c r="GL127">
        <v>1.85</v>
      </c>
    </row>
    <row r="128" spans="1:194" hidden="1">
      <c r="A128" t="s">
        <v>306</v>
      </c>
      <c r="B128" t="s">
        <v>320</v>
      </c>
      <c r="C128" t="s">
        <v>321</v>
      </c>
      <c r="D128" t="s">
        <v>309</v>
      </c>
      <c r="E128" t="s">
        <v>322</v>
      </c>
      <c r="F128" t="s">
        <v>323</v>
      </c>
      <c r="G128" t="s">
        <v>312</v>
      </c>
      <c r="H128" t="s">
        <v>583</v>
      </c>
      <c r="I128" t="s">
        <v>584</v>
      </c>
      <c r="L128" t="s">
        <v>328</v>
      </c>
      <c r="M128" t="s">
        <v>328</v>
      </c>
      <c r="N128" t="s">
        <v>328</v>
      </c>
      <c r="O128" t="s">
        <v>328</v>
      </c>
      <c r="P128" t="s">
        <v>328</v>
      </c>
      <c r="Q128" t="s">
        <v>328</v>
      </c>
      <c r="R128" t="s">
        <v>328</v>
      </c>
      <c r="S128" t="s">
        <v>328</v>
      </c>
      <c r="T128" t="s">
        <v>328</v>
      </c>
      <c r="U128" t="s">
        <v>328</v>
      </c>
      <c r="V128" t="s">
        <v>328</v>
      </c>
      <c r="W128" t="s">
        <v>328</v>
      </c>
      <c r="X128" t="s">
        <v>328</v>
      </c>
      <c r="Y128" t="s">
        <v>328</v>
      </c>
      <c r="Z128" t="s">
        <v>328</v>
      </c>
      <c r="AA128" t="s">
        <v>328</v>
      </c>
      <c r="AB128" t="s">
        <v>328</v>
      </c>
      <c r="AC128" t="s">
        <v>328</v>
      </c>
      <c r="AD128" t="s">
        <v>316</v>
      </c>
      <c r="AE128" t="s">
        <v>316</v>
      </c>
      <c r="AF128" t="s">
        <v>328</v>
      </c>
      <c r="AG128" t="s">
        <v>328</v>
      </c>
      <c r="AH128" t="s">
        <v>328</v>
      </c>
      <c r="AI128" t="s">
        <v>328</v>
      </c>
      <c r="AJ128" t="s">
        <v>328</v>
      </c>
      <c r="AK128" t="s">
        <v>328</v>
      </c>
      <c r="AL128" t="s">
        <v>328</v>
      </c>
      <c r="AM128" t="s">
        <v>328</v>
      </c>
      <c r="AN128" t="s">
        <v>328</v>
      </c>
      <c r="AO128" t="s">
        <v>328</v>
      </c>
      <c r="AP128" t="s">
        <v>328</v>
      </c>
      <c r="AQ128" t="s">
        <v>328</v>
      </c>
      <c r="AR128" t="s">
        <v>328</v>
      </c>
      <c r="AS128" t="s">
        <v>328</v>
      </c>
      <c r="AT128" t="s">
        <v>328</v>
      </c>
      <c r="AU128" t="s">
        <v>328</v>
      </c>
      <c r="AV128" t="s">
        <v>328</v>
      </c>
      <c r="AW128" t="s">
        <v>328</v>
      </c>
      <c r="AX128" t="s">
        <v>328</v>
      </c>
      <c r="AY128" t="s">
        <v>328</v>
      </c>
      <c r="AZ128" t="s">
        <v>328</v>
      </c>
      <c r="BA128" t="s">
        <v>328</v>
      </c>
      <c r="BB128" t="s">
        <v>328</v>
      </c>
      <c r="BC128" t="s">
        <v>328</v>
      </c>
      <c r="BD128" t="s">
        <v>328</v>
      </c>
      <c r="BE128" t="s">
        <v>328</v>
      </c>
      <c r="BF128" t="s">
        <v>328</v>
      </c>
      <c r="BG128" t="s">
        <v>328</v>
      </c>
      <c r="BH128" t="s">
        <v>328</v>
      </c>
      <c r="BI128" t="s">
        <v>328</v>
      </c>
      <c r="BJ128" t="s">
        <v>328</v>
      </c>
      <c r="BK128" t="s">
        <v>328</v>
      </c>
      <c r="BL128" t="s">
        <v>328</v>
      </c>
      <c r="BM128" t="s">
        <v>328</v>
      </c>
      <c r="BN128" t="s">
        <v>328</v>
      </c>
      <c r="BO128" t="s">
        <v>328</v>
      </c>
      <c r="BP128" t="s">
        <v>328</v>
      </c>
      <c r="BQ128" t="s">
        <v>328</v>
      </c>
      <c r="BR128" t="s">
        <v>328</v>
      </c>
      <c r="BS128" t="s">
        <v>328</v>
      </c>
      <c r="BT128" t="s">
        <v>328</v>
      </c>
      <c r="BU128" t="s">
        <v>328</v>
      </c>
      <c r="BV128" t="s">
        <v>328</v>
      </c>
      <c r="BW128" t="s">
        <v>328</v>
      </c>
      <c r="BX128" t="s">
        <v>328</v>
      </c>
      <c r="BY128" t="s">
        <v>328</v>
      </c>
      <c r="BZ128" t="s">
        <v>328</v>
      </c>
      <c r="CA128" t="s">
        <v>328</v>
      </c>
      <c r="CB128" t="s">
        <v>328</v>
      </c>
      <c r="CC128" t="s">
        <v>328</v>
      </c>
      <c r="CD128" t="s">
        <v>328</v>
      </c>
      <c r="CE128" t="s">
        <v>328</v>
      </c>
      <c r="CF128" t="s">
        <v>328</v>
      </c>
      <c r="CG128" t="s">
        <v>328</v>
      </c>
      <c r="CH128" t="s">
        <v>328</v>
      </c>
      <c r="CI128" t="s">
        <v>328</v>
      </c>
      <c r="CJ128" t="s">
        <v>328</v>
      </c>
      <c r="CK128" t="s">
        <v>328</v>
      </c>
      <c r="CL128" t="s">
        <v>328</v>
      </c>
      <c r="CM128" t="s">
        <v>328</v>
      </c>
      <c r="CN128" t="s">
        <v>328</v>
      </c>
      <c r="CO128" t="s">
        <v>328</v>
      </c>
      <c r="CP128" t="s">
        <v>328</v>
      </c>
      <c r="CQ128" t="s">
        <v>328</v>
      </c>
      <c r="CR128" t="s">
        <v>328</v>
      </c>
      <c r="CS128" t="s">
        <v>328</v>
      </c>
      <c r="CT128" t="s">
        <v>328</v>
      </c>
      <c r="CU128" t="s">
        <v>328</v>
      </c>
      <c r="CV128" t="s">
        <v>328</v>
      </c>
      <c r="CW128" t="s">
        <v>328</v>
      </c>
      <c r="CX128" t="s">
        <v>328</v>
      </c>
      <c r="CY128" t="s">
        <v>328</v>
      </c>
      <c r="CZ128" t="s">
        <v>328</v>
      </c>
      <c r="DA128" t="s">
        <v>328</v>
      </c>
      <c r="DB128" t="s">
        <v>328</v>
      </c>
      <c r="DC128" t="s">
        <v>328</v>
      </c>
      <c r="DD128" t="s">
        <v>328</v>
      </c>
      <c r="DE128" t="s">
        <v>328</v>
      </c>
      <c r="DF128" t="s">
        <v>328</v>
      </c>
      <c r="DG128" t="s">
        <v>328</v>
      </c>
      <c r="DH128" t="s">
        <v>328</v>
      </c>
      <c r="DI128" t="s">
        <v>328</v>
      </c>
      <c r="DJ128" t="s">
        <v>328</v>
      </c>
      <c r="DK128" t="s">
        <v>328</v>
      </c>
      <c r="DL128" t="s">
        <v>328</v>
      </c>
      <c r="DM128" t="s">
        <v>328</v>
      </c>
      <c r="DN128" t="s">
        <v>328</v>
      </c>
      <c r="DO128" t="s">
        <v>328</v>
      </c>
      <c r="DP128" t="s">
        <v>328</v>
      </c>
      <c r="DQ128" t="s">
        <v>328</v>
      </c>
      <c r="DR128" t="s">
        <v>328</v>
      </c>
      <c r="DS128" t="s">
        <v>328</v>
      </c>
      <c r="DT128" t="s">
        <v>328</v>
      </c>
      <c r="DU128" t="s">
        <v>328</v>
      </c>
      <c r="DV128" t="s">
        <v>328</v>
      </c>
      <c r="DW128" t="s">
        <v>328</v>
      </c>
      <c r="DX128" t="s">
        <v>328</v>
      </c>
      <c r="DY128" t="s">
        <v>328</v>
      </c>
      <c r="DZ128" t="s">
        <v>328</v>
      </c>
      <c r="EA128" t="s">
        <v>328</v>
      </c>
      <c r="EB128" t="s">
        <v>328</v>
      </c>
      <c r="EC128" t="s">
        <v>328</v>
      </c>
      <c r="ED128" t="s">
        <v>328</v>
      </c>
      <c r="EE128" t="s">
        <v>328</v>
      </c>
      <c r="EF128" t="s">
        <v>328</v>
      </c>
      <c r="EG128" t="s">
        <v>328</v>
      </c>
      <c r="EH128" t="s">
        <v>328</v>
      </c>
      <c r="EI128" t="s">
        <v>328</v>
      </c>
      <c r="EJ128" t="s">
        <v>328</v>
      </c>
      <c r="EK128" t="s">
        <v>328</v>
      </c>
      <c r="EL128" t="s">
        <v>328</v>
      </c>
      <c r="EM128" t="s">
        <v>328</v>
      </c>
      <c r="EN128" t="s">
        <v>328</v>
      </c>
      <c r="EO128" t="s">
        <v>328</v>
      </c>
      <c r="EP128" t="s">
        <v>328</v>
      </c>
      <c r="EQ128" t="s">
        <v>328</v>
      </c>
      <c r="ER128" t="s">
        <v>328</v>
      </c>
      <c r="ES128" t="s">
        <v>328</v>
      </c>
      <c r="ET128" t="s">
        <v>328</v>
      </c>
      <c r="EU128" t="s">
        <v>328</v>
      </c>
      <c r="EV128" t="s">
        <v>328</v>
      </c>
      <c r="EW128" t="s">
        <v>328</v>
      </c>
      <c r="EX128" t="s">
        <v>328</v>
      </c>
      <c r="EY128" t="s">
        <v>328</v>
      </c>
      <c r="EZ128" t="s">
        <v>328</v>
      </c>
      <c r="FA128" t="s">
        <v>328</v>
      </c>
      <c r="FB128" t="s">
        <v>328</v>
      </c>
      <c r="FC128" t="s">
        <v>328</v>
      </c>
      <c r="FD128" t="s">
        <v>328</v>
      </c>
      <c r="FE128" t="s">
        <v>328</v>
      </c>
      <c r="FF128" t="s">
        <v>328</v>
      </c>
      <c r="FG128" t="s">
        <v>328</v>
      </c>
      <c r="FH128" t="s">
        <v>328</v>
      </c>
      <c r="FI128" t="s">
        <v>328</v>
      </c>
      <c r="FJ128" t="s">
        <v>328</v>
      </c>
      <c r="FK128" t="s">
        <v>328</v>
      </c>
      <c r="FL128" t="s">
        <v>328</v>
      </c>
      <c r="FM128" t="s">
        <v>328</v>
      </c>
      <c r="FN128" t="s">
        <v>328</v>
      </c>
      <c r="FO128" t="s">
        <v>328</v>
      </c>
      <c r="FP128" t="s">
        <v>328</v>
      </c>
      <c r="FQ128" t="s">
        <v>328</v>
      </c>
      <c r="FR128" t="s">
        <v>328</v>
      </c>
      <c r="FS128" t="s">
        <v>328</v>
      </c>
      <c r="FT128" t="s">
        <v>328</v>
      </c>
      <c r="FU128" t="s">
        <v>328</v>
      </c>
      <c r="FV128" t="s">
        <v>328</v>
      </c>
      <c r="FW128" t="s">
        <v>328</v>
      </c>
      <c r="FX128" t="s">
        <v>328</v>
      </c>
      <c r="FY128" t="s">
        <v>328</v>
      </c>
      <c r="FZ128" t="s">
        <v>328</v>
      </c>
      <c r="GA128" t="s">
        <v>328</v>
      </c>
      <c r="GB128" t="s">
        <v>328</v>
      </c>
      <c r="GC128" t="s">
        <v>328</v>
      </c>
      <c r="GD128" t="s">
        <v>328</v>
      </c>
      <c r="GE128" t="s">
        <v>328</v>
      </c>
      <c r="GF128" t="s">
        <v>328</v>
      </c>
      <c r="GG128" t="s">
        <v>328</v>
      </c>
      <c r="GH128" t="s">
        <v>328</v>
      </c>
      <c r="GI128" t="s">
        <v>328</v>
      </c>
      <c r="GJ128" t="s">
        <v>328</v>
      </c>
      <c r="GK128" t="s">
        <v>328</v>
      </c>
      <c r="GL128" t="s">
        <v>328</v>
      </c>
    </row>
    <row r="129" spans="1:195" hidden="1">
      <c r="A129" t="s">
        <v>306</v>
      </c>
      <c r="B129" t="s">
        <v>320</v>
      </c>
      <c r="C129" t="s">
        <v>321</v>
      </c>
      <c r="D129" t="s">
        <v>309</v>
      </c>
      <c r="E129" t="s">
        <v>322</v>
      </c>
      <c r="F129" t="s">
        <v>323</v>
      </c>
      <c r="G129" t="s">
        <v>312</v>
      </c>
      <c r="H129" t="s">
        <v>585</v>
      </c>
      <c r="I129" t="s">
        <v>586</v>
      </c>
      <c r="L129" t="s">
        <v>328</v>
      </c>
      <c r="M129" t="s">
        <v>328</v>
      </c>
      <c r="N129" t="s">
        <v>328</v>
      </c>
      <c r="O129" t="s">
        <v>328</v>
      </c>
      <c r="P129" t="s">
        <v>328</v>
      </c>
      <c r="Q129" t="s">
        <v>328</v>
      </c>
      <c r="R129" t="s">
        <v>328</v>
      </c>
      <c r="S129" t="s">
        <v>328</v>
      </c>
      <c r="T129" t="s">
        <v>328</v>
      </c>
      <c r="U129" t="s">
        <v>328</v>
      </c>
      <c r="V129" t="s">
        <v>328</v>
      </c>
      <c r="W129" t="s">
        <v>328</v>
      </c>
      <c r="X129" t="s">
        <v>328</v>
      </c>
      <c r="Y129" t="s">
        <v>328</v>
      </c>
      <c r="Z129" t="s">
        <v>328</v>
      </c>
      <c r="AA129" t="s">
        <v>328</v>
      </c>
      <c r="AB129" t="s">
        <v>328</v>
      </c>
      <c r="AC129" t="s">
        <v>328</v>
      </c>
      <c r="AD129" t="s">
        <v>316</v>
      </c>
      <c r="AE129" t="s">
        <v>316</v>
      </c>
      <c r="AF129" t="s">
        <v>328</v>
      </c>
      <c r="AG129" t="s">
        <v>328</v>
      </c>
      <c r="AH129" t="s">
        <v>328</v>
      </c>
      <c r="AI129" t="s">
        <v>328</v>
      </c>
      <c r="AJ129" t="s">
        <v>328</v>
      </c>
      <c r="AK129" t="s">
        <v>328</v>
      </c>
      <c r="AL129" t="s">
        <v>328</v>
      </c>
      <c r="AM129" t="s">
        <v>328</v>
      </c>
      <c r="AN129" t="s">
        <v>328</v>
      </c>
      <c r="AO129" t="s">
        <v>328</v>
      </c>
      <c r="AP129" t="s">
        <v>328</v>
      </c>
      <c r="AQ129" t="s">
        <v>328</v>
      </c>
      <c r="AR129" t="s">
        <v>328</v>
      </c>
      <c r="AS129" t="s">
        <v>328</v>
      </c>
      <c r="AT129" t="s">
        <v>328</v>
      </c>
      <c r="AU129" t="s">
        <v>328</v>
      </c>
      <c r="AV129" t="s">
        <v>328</v>
      </c>
      <c r="AW129" t="s">
        <v>328</v>
      </c>
      <c r="AX129" t="s">
        <v>328</v>
      </c>
      <c r="AY129" t="s">
        <v>328</v>
      </c>
      <c r="AZ129" t="s">
        <v>328</v>
      </c>
      <c r="BA129" t="s">
        <v>328</v>
      </c>
      <c r="BB129" t="s">
        <v>328</v>
      </c>
      <c r="BC129" t="s">
        <v>328</v>
      </c>
      <c r="BD129" t="s">
        <v>328</v>
      </c>
      <c r="BE129" t="s">
        <v>328</v>
      </c>
      <c r="BF129" t="s">
        <v>328</v>
      </c>
      <c r="BG129" t="s">
        <v>328</v>
      </c>
      <c r="BH129" t="s">
        <v>328</v>
      </c>
      <c r="BI129" t="s">
        <v>328</v>
      </c>
      <c r="BJ129" t="s">
        <v>328</v>
      </c>
      <c r="BK129" t="s">
        <v>328</v>
      </c>
      <c r="BL129" t="s">
        <v>328</v>
      </c>
      <c r="BM129" t="s">
        <v>328</v>
      </c>
      <c r="BN129" t="s">
        <v>328</v>
      </c>
      <c r="BO129" t="s">
        <v>328</v>
      </c>
      <c r="BP129" t="s">
        <v>328</v>
      </c>
      <c r="BQ129" t="s">
        <v>328</v>
      </c>
      <c r="BR129" t="s">
        <v>328</v>
      </c>
      <c r="BS129" t="s">
        <v>328</v>
      </c>
      <c r="BT129" t="s">
        <v>328</v>
      </c>
      <c r="BU129" t="s">
        <v>328</v>
      </c>
      <c r="BV129" t="s">
        <v>328</v>
      </c>
      <c r="BW129" t="s">
        <v>328</v>
      </c>
      <c r="BX129" t="s">
        <v>328</v>
      </c>
      <c r="BY129" t="s">
        <v>328</v>
      </c>
      <c r="BZ129" t="s">
        <v>328</v>
      </c>
      <c r="CA129" t="s">
        <v>328</v>
      </c>
      <c r="CB129" t="s">
        <v>328</v>
      </c>
      <c r="CC129" t="s">
        <v>328</v>
      </c>
      <c r="CD129" t="s">
        <v>328</v>
      </c>
      <c r="CE129" t="s">
        <v>328</v>
      </c>
      <c r="CF129" t="s">
        <v>328</v>
      </c>
      <c r="CG129" t="s">
        <v>328</v>
      </c>
      <c r="CH129" t="s">
        <v>328</v>
      </c>
      <c r="CI129" t="s">
        <v>328</v>
      </c>
      <c r="CJ129" t="s">
        <v>328</v>
      </c>
      <c r="CK129" t="s">
        <v>328</v>
      </c>
      <c r="CL129" t="s">
        <v>328</v>
      </c>
      <c r="CM129" t="s">
        <v>328</v>
      </c>
      <c r="CN129" t="s">
        <v>328</v>
      </c>
      <c r="CO129" t="s">
        <v>328</v>
      </c>
      <c r="CP129" t="s">
        <v>328</v>
      </c>
      <c r="CQ129" t="s">
        <v>328</v>
      </c>
      <c r="CR129" t="s">
        <v>328</v>
      </c>
      <c r="CS129" t="s">
        <v>328</v>
      </c>
      <c r="CT129" t="s">
        <v>328</v>
      </c>
      <c r="CU129" t="s">
        <v>328</v>
      </c>
      <c r="CV129" t="s">
        <v>328</v>
      </c>
      <c r="CW129" t="s">
        <v>328</v>
      </c>
      <c r="CX129" t="s">
        <v>328</v>
      </c>
      <c r="CY129" t="s">
        <v>328</v>
      </c>
      <c r="CZ129" t="s">
        <v>328</v>
      </c>
      <c r="DA129" t="s">
        <v>328</v>
      </c>
      <c r="DB129" t="s">
        <v>328</v>
      </c>
      <c r="DC129" t="s">
        <v>328</v>
      </c>
      <c r="DD129" t="s">
        <v>328</v>
      </c>
      <c r="DE129" t="s">
        <v>328</v>
      </c>
      <c r="DF129" t="s">
        <v>328</v>
      </c>
      <c r="DG129" t="s">
        <v>328</v>
      </c>
      <c r="DH129" t="s">
        <v>328</v>
      </c>
      <c r="DI129" t="s">
        <v>328</v>
      </c>
      <c r="DJ129" t="s">
        <v>328</v>
      </c>
      <c r="DK129" t="s">
        <v>328</v>
      </c>
      <c r="DL129" t="s">
        <v>328</v>
      </c>
      <c r="DM129" t="s">
        <v>328</v>
      </c>
      <c r="DN129" t="s">
        <v>328</v>
      </c>
      <c r="DO129" t="s">
        <v>328</v>
      </c>
      <c r="DP129" t="s">
        <v>328</v>
      </c>
      <c r="DQ129" t="s">
        <v>328</v>
      </c>
      <c r="DR129" t="s">
        <v>328</v>
      </c>
      <c r="DS129" t="s">
        <v>328</v>
      </c>
      <c r="DT129" t="s">
        <v>328</v>
      </c>
      <c r="DU129" t="s">
        <v>328</v>
      </c>
      <c r="DV129" t="s">
        <v>328</v>
      </c>
      <c r="DW129" t="s">
        <v>328</v>
      </c>
      <c r="DX129" t="s">
        <v>328</v>
      </c>
      <c r="DY129" t="s">
        <v>328</v>
      </c>
      <c r="DZ129" t="s">
        <v>328</v>
      </c>
      <c r="EA129" t="s">
        <v>328</v>
      </c>
      <c r="EB129" t="s">
        <v>328</v>
      </c>
      <c r="EC129" t="s">
        <v>328</v>
      </c>
      <c r="ED129" t="s">
        <v>328</v>
      </c>
      <c r="EE129" t="s">
        <v>328</v>
      </c>
      <c r="EF129" t="s">
        <v>328</v>
      </c>
      <c r="EG129" t="s">
        <v>328</v>
      </c>
      <c r="EH129" t="s">
        <v>328</v>
      </c>
      <c r="EI129" t="s">
        <v>328</v>
      </c>
      <c r="EJ129" t="s">
        <v>328</v>
      </c>
      <c r="EK129" t="s">
        <v>328</v>
      </c>
      <c r="EL129" t="s">
        <v>328</v>
      </c>
      <c r="EM129" t="s">
        <v>328</v>
      </c>
      <c r="EN129" t="s">
        <v>328</v>
      </c>
      <c r="EO129" t="s">
        <v>328</v>
      </c>
      <c r="EP129" t="s">
        <v>328</v>
      </c>
      <c r="EQ129" t="s">
        <v>328</v>
      </c>
      <c r="ER129" t="s">
        <v>328</v>
      </c>
      <c r="ES129" t="s">
        <v>328</v>
      </c>
      <c r="ET129" t="s">
        <v>328</v>
      </c>
      <c r="EU129" t="s">
        <v>328</v>
      </c>
      <c r="EV129" t="s">
        <v>328</v>
      </c>
      <c r="EW129" t="s">
        <v>328</v>
      </c>
      <c r="EX129" t="s">
        <v>328</v>
      </c>
      <c r="EY129" t="s">
        <v>328</v>
      </c>
      <c r="EZ129" t="s">
        <v>328</v>
      </c>
      <c r="FA129" t="s">
        <v>328</v>
      </c>
      <c r="FB129" t="s">
        <v>328</v>
      </c>
      <c r="FC129" t="s">
        <v>328</v>
      </c>
      <c r="FD129" t="s">
        <v>328</v>
      </c>
      <c r="FE129" t="s">
        <v>328</v>
      </c>
      <c r="FF129" t="s">
        <v>328</v>
      </c>
      <c r="FG129" t="s">
        <v>328</v>
      </c>
      <c r="FH129" t="s">
        <v>328</v>
      </c>
      <c r="FI129" t="s">
        <v>328</v>
      </c>
      <c r="FJ129" t="s">
        <v>328</v>
      </c>
      <c r="FK129" t="s">
        <v>328</v>
      </c>
      <c r="FL129" t="s">
        <v>328</v>
      </c>
      <c r="FM129" t="s">
        <v>328</v>
      </c>
      <c r="FN129" t="s">
        <v>328</v>
      </c>
      <c r="FO129" t="s">
        <v>328</v>
      </c>
      <c r="FP129" t="s">
        <v>328</v>
      </c>
      <c r="FQ129" t="s">
        <v>328</v>
      </c>
      <c r="FR129" t="s">
        <v>328</v>
      </c>
      <c r="FS129" t="s">
        <v>328</v>
      </c>
      <c r="FT129" t="s">
        <v>328</v>
      </c>
      <c r="FU129" t="s">
        <v>328</v>
      </c>
      <c r="FV129" t="s">
        <v>328</v>
      </c>
      <c r="FW129" t="s">
        <v>328</v>
      </c>
      <c r="FX129" t="s">
        <v>328</v>
      </c>
      <c r="FY129" t="s">
        <v>328</v>
      </c>
      <c r="FZ129" t="s">
        <v>328</v>
      </c>
      <c r="GA129" t="s">
        <v>328</v>
      </c>
      <c r="GB129" t="s">
        <v>328</v>
      </c>
      <c r="GC129" t="s">
        <v>328</v>
      </c>
      <c r="GD129" t="s">
        <v>328</v>
      </c>
      <c r="GE129" t="s">
        <v>328</v>
      </c>
      <c r="GF129" t="s">
        <v>328</v>
      </c>
      <c r="GG129" t="s">
        <v>328</v>
      </c>
      <c r="GH129" t="s">
        <v>328</v>
      </c>
      <c r="GI129" t="s">
        <v>328</v>
      </c>
      <c r="GJ129" t="s">
        <v>328</v>
      </c>
      <c r="GK129" t="s">
        <v>328</v>
      </c>
      <c r="GL129" t="s">
        <v>328</v>
      </c>
    </row>
    <row r="130" spans="1:195" hidden="1">
      <c r="A130" t="s">
        <v>356</v>
      </c>
      <c r="B130" t="s">
        <v>357</v>
      </c>
      <c r="C130" t="s">
        <v>358</v>
      </c>
      <c r="D130" t="s">
        <v>309</v>
      </c>
      <c r="E130" t="s">
        <v>387</v>
      </c>
      <c r="F130" t="s">
        <v>388</v>
      </c>
      <c r="G130" t="s">
        <v>312</v>
      </c>
      <c r="H130" t="s">
        <v>583</v>
      </c>
      <c r="I130" t="s">
        <v>587</v>
      </c>
      <c r="L130" t="s">
        <v>328</v>
      </c>
      <c r="M130" t="s">
        <v>328</v>
      </c>
      <c r="N130" t="s">
        <v>328</v>
      </c>
      <c r="O130" t="s">
        <v>328</v>
      </c>
      <c r="P130" t="s">
        <v>328</v>
      </c>
      <c r="Q130" t="s">
        <v>328</v>
      </c>
      <c r="R130" t="s">
        <v>328</v>
      </c>
      <c r="S130" t="s">
        <v>328</v>
      </c>
      <c r="T130" t="s">
        <v>328</v>
      </c>
      <c r="U130" t="s">
        <v>328</v>
      </c>
      <c r="V130" t="s">
        <v>328</v>
      </c>
      <c r="W130" t="s">
        <v>328</v>
      </c>
      <c r="X130" t="s">
        <v>328</v>
      </c>
      <c r="Y130" t="s">
        <v>328</v>
      </c>
      <c r="Z130" t="s">
        <v>328</v>
      </c>
      <c r="AA130" t="s">
        <v>328</v>
      </c>
      <c r="AB130" t="s">
        <v>328</v>
      </c>
      <c r="AC130" t="s">
        <v>328</v>
      </c>
      <c r="AD130" t="s">
        <v>316</v>
      </c>
      <c r="AE130" t="s">
        <v>316</v>
      </c>
      <c r="AF130" t="s">
        <v>328</v>
      </c>
      <c r="AG130" t="s">
        <v>328</v>
      </c>
      <c r="AH130" t="s">
        <v>328</v>
      </c>
      <c r="AI130" t="s">
        <v>328</v>
      </c>
      <c r="AJ130" t="s">
        <v>328</v>
      </c>
      <c r="AK130" t="s">
        <v>328</v>
      </c>
      <c r="AL130" t="s">
        <v>328</v>
      </c>
      <c r="AM130" t="s">
        <v>328</v>
      </c>
      <c r="AN130" t="s">
        <v>328</v>
      </c>
      <c r="AO130" t="s">
        <v>328</v>
      </c>
      <c r="AP130" t="s">
        <v>328</v>
      </c>
      <c r="AQ130" t="s">
        <v>328</v>
      </c>
      <c r="AR130" t="s">
        <v>328</v>
      </c>
      <c r="AS130" t="s">
        <v>328</v>
      </c>
      <c r="AT130" t="s">
        <v>328</v>
      </c>
      <c r="AU130" t="s">
        <v>328</v>
      </c>
      <c r="AV130" t="s">
        <v>328</v>
      </c>
      <c r="AW130" t="s">
        <v>328</v>
      </c>
      <c r="AX130" t="s">
        <v>328</v>
      </c>
      <c r="AY130" t="s">
        <v>328</v>
      </c>
      <c r="AZ130" t="s">
        <v>328</v>
      </c>
      <c r="BA130" t="s">
        <v>328</v>
      </c>
      <c r="BB130" t="s">
        <v>328</v>
      </c>
      <c r="BC130" t="s">
        <v>328</v>
      </c>
      <c r="BD130" t="s">
        <v>328</v>
      </c>
      <c r="BE130" t="s">
        <v>328</v>
      </c>
      <c r="BF130" t="s">
        <v>328</v>
      </c>
      <c r="BG130" t="s">
        <v>328</v>
      </c>
      <c r="BH130" t="s">
        <v>328</v>
      </c>
      <c r="BI130" t="s">
        <v>328</v>
      </c>
      <c r="BJ130" t="s">
        <v>328</v>
      </c>
      <c r="BK130" t="s">
        <v>328</v>
      </c>
      <c r="BL130" t="s">
        <v>328</v>
      </c>
      <c r="BM130" t="s">
        <v>328</v>
      </c>
      <c r="BN130" t="s">
        <v>328</v>
      </c>
      <c r="BO130" t="s">
        <v>328</v>
      </c>
      <c r="BP130" t="s">
        <v>328</v>
      </c>
      <c r="BQ130" t="s">
        <v>328</v>
      </c>
      <c r="BR130" t="s">
        <v>328</v>
      </c>
      <c r="BS130" t="s">
        <v>328</v>
      </c>
      <c r="BT130" t="s">
        <v>328</v>
      </c>
      <c r="BU130" t="s">
        <v>328</v>
      </c>
      <c r="BV130" t="s">
        <v>328</v>
      </c>
      <c r="BW130" t="s">
        <v>328</v>
      </c>
      <c r="BX130" t="s">
        <v>328</v>
      </c>
      <c r="BY130" t="s">
        <v>328</v>
      </c>
      <c r="BZ130" t="s">
        <v>328</v>
      </c>
      <c r="CA130" t="s">
        <v>328</v>
      </c>
      <c r="CB130" t="s">
        <v>328</v>
      </c>
      <c r="CC130" t="s">
        <v>328</v>
      </c>
      <c r="CD130" t="s">
        <v>328</v>
      </c>
      <c r="CE130" t="s">
        <v>328</v>
      </c>
      <c r="CF130" t="s">
        <v>328</v>
      </c>
      <c r="CG130" t="s">
        <v>328</v>
      </c>
      <c r="CH130" t="s">
        <v>328</v>
      </c>
      <c r="CI130" t="s">
        <v>328</v>
      </c>
      <c r="CJ130" t="s">
        <v>328</v>
      </c>
      <c r="CK130" t="s">
        <v>328</v>
      </c>
      <c r="CL130" t="s">
        <v>328</v>
      </c>
      <c r="CM130" t="s">
        <v>328</v>
      </c>
      <c r="CN130" t="s">
        <v>328</v>
      </c>
      <c r="CO130" t="s">
        <v>328</v>
      </c>
      <c r="CP130" t="s">
        <v>328</v>
      </c>
      <c r="CQ130" t="s">
        <v>328</v>
      </c>
      <c r="CR130" t="s">
        <v>328</v>
      </c>
      <c r="CS130" t="s">
        <v>328</v>
      </c>
      <c r="CT130" t="s">
        <v>328</v>
      </c>
      <c r="CU130" t="s">
        <v>328</v>
      </c>
      <c r="CV130" t="s">
        <v>328</v>
      </c>
      <c r="CW130" t="s">
        <v>328</v>
      </c>
      <c r="CX130" t="s">
        <v>328</v>
      </c>
      <c r="CY130" t="s">
        <v>328</v>
      </c>
      <c r="CZ130" t="s">
        <v>328</v>
      </c>
      <c r="DA130" t="s">
        <v>328</v>
      </c>
      <c r="DB130" t="s">
        <v>328</v>
      </c>
      <c r="DC130" t="s">
        <v>328</v>
      </c>
      <c r="DD130" t="s">
        <v>328</v>
      </c>
      <c r="DE130" t="s">
        <v>328</v>
      </c>
      <c r="DF130" t="s">
        <v>328</v>
      </c>
      <c r="DG130" t="s">
        <v>328</v>
      </c>
      <c r="DH130" t="s">
        <v>328</v>
      </c>
      <c r="DI130" t="s">
        <v>328</v>
      </c>
      <c r="DJ130" t="s">
        <v>328</v>
      </c>
      <c r="DK130" t="s">
        <v>328</v>
      </c>
      <c r="DL130" t="s">
        <v>328</v>
      </c>
      <c r="DM130" t="s">
        <v>328</v>
      </c>
      <c r="DN130" t="s">
        <v>328</v>
      </c>
      <c r="DO130" t="s">
        <v>328</v>
      </c>
      <c r="DP130" t="s">
        <v>328</v>
      </c>
      <c r="DQ130" t="s">
        <v>328</v>
      </c>
      <c r="DR130" t="s">
        <v>328</v>
      </c>
      <c r="DS130" t="s">
        <v>328</v>
      </c>
      <c r="DT130" t="s">
        <v>328</v>
      </c>
      <c r="DU130" t="s">
        <v>328</v>
      </c>
      <c r="DV130" t="s">
        <v>328</v>
      </c>
      <c r="DW130" t="s">
        <v>328</v>
      </c>
      <c r="DX130" t="s">
        <v>328</v>
      </c>
      <c r="DY130" t="s">
        <v>328</v>
      </c>
      <c r="DZ130" t="s">
        <v>328</v>
      </c>
      <c r="EA130" t="s">
        <v>328</v>
      </c>
      <c r="EB130" t="s">
        <v>328</v>
      </c>
      <c r="EC130" t="s">
        <v>328</v>
      </c>
      <c r="ED130" t="s">
        <v>328</v>
      </c>
      <c r="EE130" t="s">
        <v>328</v>
      </c>
      <c r="EF130" t="s">
        <v>328</v>
      </c>
      <c r="EG130" t="s">
        <v>328</v>
      </c>
      <c r="EH130" t="s">
        <v>328</v>
      </c>
      <c r="EI130" t="s">
        <v>328</v>
      </c>
      <c r="EJ130" t="s">
        <v>328</v>
      </c>
      <c r="EK130" t="s">
        <v>328</v>
      </c>
      <c r="EL130" t="s">
        <v>328</v>
      </c>
      <c r="EM130" t="s">
        <v>328</v>
      </c>
      <c r="EN130" t="s">
        <v>328</v>
      </c>
      <c r="EO130" t="s">
        <v>328</v>
      </c>
      <c r="EP130" t="s">
        <v>328</v>
      </c>
      <c r="EQ130" t="s">
        <v>328</v>
      </c>
      <c r="ER130" t="s">
        <v>328</v>
      </c>
      <c r="ES130" t="s">
        <v>328</v>
      </c>
      <c r="ET130" t="s">
        <v>328</v>
      </c>
      <c r="EU130" t="s">
        <v>328</v>
      </c>
      <c r="EV130" t="s">
        <v>328</v>
      </c>
      <c r="EW130" t="s">
        <v>328</v>
      </c>
      <c r="EX130" t="s">
        <v>328</v>
      </c>
      <c r="EY130" t="s">
        <v>328</v>
      </c>
      <c r="EZ130" t="s">
        <v>328</v>
      </c>
      <c r="FA130" t="s">
        <v>328</v>
      </c>
      <c r="FB130" t="s">
        <v>328</v>
      </c>
      <c r="FC130" t="s">
        <v>328</v>
      </c>
      <c r="FD130" t="s">
        <v>328</v>
      </c>
      <c r="FE130" t="s">
        <v>328</v>
      </c>
      <c r="FF130" t="s">
        <v>328</v>
      </c>
      <c r="FG130" t="s">
        <v>328</v>
      </c>
      <c r="FH130" t="s">
        <v>328</v>
      </c>
      <c r="FI130" t="s">
        <v>328</v>
      </c>
      <c r="FJ130" t="s">
        <v>328</v>
      </c>
      <c r="FK130" t="s">
        <v>328</v>
      </c>
      <c r="FL130" t="s">
        <v>328</v>
      </c>
      <c r="FM130" t="s">
        <v>328</v>
      </c>
      <c r="FN130" t="s">
        <v>328</v>
      </c>
      <c r="FO130" t="s">
        <v>328</v>
      </c>
      <c r="FP130" t="s">
        <v>328</v>
      </c>
      <c r="FQ130" t="s">
        <v>328</v>
      </c>
      <c r="FR130" t="s">
        <v>328</v>
      </c>
      <c r="FS130" t="s">
        <v>328</v>
      </c>
      <c r="FT130" t="s">
        <v>328</v>
      </c>
      <c r="FU130" t="s">
        <v>328</v>
      </c>
      <c r="FV130" t="s">
        <v>328</v>
      </c>
      <c r="FW130" t="s">
        <v>328</v>
      </c>
      <c r="FX130" t="s">
        <v>328</v>
      </c>
      <c r="FY130" t="s">
        <v>328</v>
      </c>
      <c r="FZ130" t="s">
        <v>328</v>
      </c>
      <c r="GA130" t="s">
        <v>328</v>
      </c>
      <c r="GB130" t="s">
        <v>328</v>
      </c>
      <c r="GC130" t="s">
        <v>328</v>
      </c>
      <c r="GD130" t="s">
        <v>328</v>
      </c>
      <c r="GE130" t="s">
        <v>328</v>
      </c>
      <c r="GF130" t="s">
        <v>328</v>
      </c>
      <c r="GG130" t="s">
        <v>328</v>
      </c>
      <c r="GH130" t="s">
        <v>328</v>
      </c>
      <c r="GI130" t="s">
        <v>328</v>
      </c>
      <c r="GJ130" t="s">
        <v>328</v>
      </c>
      <c r="GK130" t="s">
        <v>328</v>
      </c>
      <c r="GL130" t="s">
        <v>328</v>
      </c>
    </row>
    <row r="131" spans="1:195" hidden="1">
      <c r="A131" t="s">
        <v>356</v>
      </c>
      <c r="B131" t="s">
        <v>357</v>
      </c>
      <c r="C131" t="s">
        <v>358</v>
      </c>
      <c r="D131" t="s">
        <v>309</v>
      </c>
      <c r="E131" t="s">
        <v>387</v>
      </c>
      <c r="F131" t="s">
        <v>388</v>
      </c>
      <c r="G131" t="s">
        <v>312</v>
      </c>
      <c r="H131" t="s">
        <v>585</v>
      </c>
      <c r="I131" t="s">
        <v>588</v>
      </c>
      <c r="L131" t="s">
        <v>328</v>
      </c>
      <c r="M131" t="s">
        <v>328</v>
      </c>
      <c r="N131" t="s">
        <v>328</v>
      </c>
      <c r="O131" t="s">
        <v>328</v>
      </c>
      <c r="P131" t="s">
        <v>328</v>
      </c>
      <c r="Q131" t="s">
        <v>328</v>
      </c>
      <c r="R131" t="s">
        <v>328</v>
      </c>
      <c r="S131" t="s">
        <v>328</v>
      </c>
      <c r="T131" t="s">
        <v>328</v>
      </c>
      <c r="U131" t="s">
        <v>328</v>
      </c>
      <c r="V131" t="s">
        <v>328</v>
      </c>
      <c r="W131" t="s">
        <v>328</v>
      </c>
      <c r="X131" t="s">
        <v>328</v>
      </c>
      <c r="Y131" t="s">
        <v>328</v>
      </c>
      <c r="Z131" t="s">
        <v>328</v>
      </c>
      <c r="AA131" t="s">
        <v>328</v>
      </c>
      <c r="AB131" t="s">
        <v>328</v>
      </c>
      <c r="AC131" t="s">
        <v>328</v>
      </c>
      <c r="AD131" t="s">
        <v>316</v>
      </c>
      <c r="AE131" t="s">
        <v>316</v>
      </c>
      <c r="AF131" t="s">
        <v>328</v>
      </c>
      <c r="AG131" t="s">
        <v>328</v>
      </c>
      <c r="AH131" t="s">
        <v>328</v>
      </c>
      <c r="AI131" t="s">
        <v>328</v>
      </c>
      <c r="AJ131" t="s">
        <v>328</v>
      </c>
      <c r="AK131" t="s">
        <v>328</v>
      </c>
      <c r="AL131" t="s">
        <v>328</v>
      </c>
      <c r="AM131" t="s">
        <v>328</v>
      </c>
      <c r="AN131" t="s">
        <v>328</v>
      </c>
      <c r="AO131" t="s">
        <v>328</v>
      </c>
      <c r="AP131" t="s">
        <v>328</v>
      </c>
      <c r="AQ131" t="s">
        <v>328</v>
      </c>
      <c r="AR131" t="s">
        <v>328</v>
      </c>
      <c r="AS131" t="s">
        <v>328</v>
      </c>
      <c r="AT131" t="s">
        <v>328</v>
      </c>
      <c r="AU131" t="s">
        <v>328</v>
      </c>
      <c r="AV131" t="s">
        <v>328</v>
      </c>
      <c r="AW131" t="s">
        <v>328</v>
      </c>
      <c r="AX131" t="s">
        <v>328</v>
      </c>
      <c r="AY131" t="s">
        <v>328</v>
      </c>
      <c r="AZ131" t="s">
        <v>328</v>
      </c>
      <c r="BA131" t="s">
        <v>328</v>
      </c>
      <c r="BB131" t="s">
        <v>328</v>
      </c>
      <c r="BC131" t="s">
        <v>328</v>
      </c>
      <c r="BD131" t="s">
        <v>328</v>
      </c>
      <c r="BE131" t="s">
        <v>328</v>
      </c>
      <c r="BF131" t="s">
        <v>328</v>
      </c>
      <c r="BG131" t="s">
        <v>328</v>
      </c>
      <c r="BH131" t="s">
        <v>328</v>
      </c>
      <c r="BI131" t="s">
        <v>328</v>
      </c>
      <c r="BJ131" t="s">
        <v>328</v>
      </c>
      <c r="BK131" t="s">
        <v>328</v>
      </c>
      <c r="BL131" t="s">
        <v>328</v>
      </c>
      <c r="BM131" t="s">
        <v>328</v>
      </c>
      <c r="BN131" t="s">
        <v>328</v>
      </c>
      <c r="BO131" t="s">
        <v>328</v>
      </c>
      <c r="BP131" t="s">
        <v>328</v>
      </c>
      <c r="BQ131" t="s">
        <v>328</v>
      </c>
      <c r="BR131" t="s">
        <v>328</v>
      </c>
      <c r="BS131" t="s">
        <v>328</v>
      </c>
      <c r="BT131" t="s">
        <v>328</v>
      </c>
      <c r="BU131" t="s">
        <v>328</v>
      </c>
      <c r="BV131" t="s">
        <v>328</v>
      </c>
      <c r="BW131" t="s">
        <v>328</v>
      </c>
      <c r="BX131" t="s">
        <v>328</v>
      </c>
      <c r="BY131" t="s">
        <v>328</v>
      </c>
      <c r="BZ131" t="s">
        <v>328</v>
      </c>
      <c r="CA131" t="s">
        <v>328</v>
      </c>
      <c r="CB131" t="s">
        <v>328</v>
      </c>
      <c r="CC131" t="s">
        <v>328</v>
      </c>
      <c r="CD131" t="s">
        <v>328</v>
      </c>
      <c r="CE131" t="s">
        <v>328</v>
      </c>
      <c r="CF131" t="s">
        <v>328</v>
      </c>
      <c r="CG131" t="s">
        <v>328</v>
      </c>
      <c r="CH131" t="s">
        <v>328</v>
      </c>
      <c r="CI131" t="s">
        <v>328</v>
      </c>
      <c r="CJ131" t="s">
        <v>328</v>
      </c>
      <c r="CK131" t="s">
        <v>328</v>
      </c>
      <c r="CL131" t="s">
        <v>328</v>
      </c>
      <c r="CM131" t="s">
        <v>328</v>
      </c>
      <c r="CN131" t="s">
        <v>328</v>
      </c>
      <c r="CO131" t="s">
        <v>328</v>
      </c>
      <c r="CP131" t="s">
        <v>328</v>
      </c>
      <c r="CQ131" t="s">
        <v>328</v>
      </c>
      <c r="CR131" t="s">
        <v>328</v>
      </c>
      <c r="CS131" t="s">
        <v>328</v>
      </c>
      <c r="CT131" t="s">
        <v>328</v>
      </c>
      <c r="CU131" t="s">
        <v>328</v>
      </c>
      <c r="CV131" t="s">
        <v>328</v>
      </c>
      <c r="CW131" t="s">
        <v>328</v>
      </c>
      <c r="CX131" t="s">
        <v>328</v>
      </c>
      <c r="CY131" t="s">
        <v>328</v>
      </c>
      <c r="CZ131" t="s">
        <v>328</v>
      </c>
      <c r="DA131" t="s">
        <v>328</v>
      </c>
      <c r="DB131" t="s">
        <v>328</v>
      </c>
      <c r="DC131" t="s">
        <v>328</v>
      </c>
      <c r="DD131" t="s">
        <v>328</v>
      </c>
      <c r="DE131" t="s">
        <v>328</v>
      </c>
      <c r="DF131" t="s">
        <v>328</v>
      </c>
      <c r="DG131" t="s">
        <v>328</v>
      </c>
      <c r="DH131" t="s">
        <v>328</v>
      </c>
      <c r="DI131" t="s">
        <v>328</v>
      </c>
      <c r="DJ131" t="s">
        <v>328</v>
      </c>
      <c r="DK131" t="s">
        <v>328</v>
      </c>
      <c r="DL131" t="s">
        <v>328</v>
      </c>
      <c r="DM131" t="s">
        <v>328</v>
      </c>
      <c r="DN131" t="s">
        <v>328</v>
      </c>
      <c r="DO131" t="s">
        <v>328</v>
      </c>
      <c r="DP131" t="s">
        <v>328</v>
      </c>
      <c r="DQ131" t="s">
        <v>328</v>
      </c>
      <c r="DR131" t="s">
        <v>328</v>
      </c>
      <c r="DS131" t="s">
        <v>328</v>
      </c>
      <c r="DT131" t="s">
        <v>328</v>
      </c>
      <c r="DU131" t="s">
        <v>328</v>
      </c>
      <c r="DV131" t="s">
        <v>328</v>
      </c>
      <c r="DW131" t="s">
        <v>328</v>
      </c>
      <c r="DX131" t="s">
        <v>328</v>
      </c>
      <c r="DY131" t="s">
        <v>328</v>
      </c>
      <c r="DZ131" t="s">
        <v>328</v>
      </c>
      <c r="EA131" t="s">
        <v>328</v>
      </c>
      <c r="EB131" t="s">
        <v>328</v>
      </c>
      <c r="EC131" t="s">
        <v>328</v>
      </c>
      <c r="ED131" t="s">
        <v>328</v>
      </c>
      <c r="EE131" t="s">
        <v>328</v>
      </c>
      <c r="EF131" t="s">
        <v>328</v>
      </c>
      <c r="EG131" t="s">
        <v>328</v>
      </c>
      <c r="EH131" t="s">
        <v>328</v>
      </c>
      <c r="EI131" t="s">
        <v>328</v>
      </c>
      <c r="EJ131" t="s">
        <v>328</v>
      </c>
      <c r="EK131" t="s">
        <v>328</v>
      </c>
      <c r="EL131" t="s">
        <v>328</v>
      </c>
      <c r="EM131" t="s">
        <v>328</v>
      </c>
      <c r="EN131" t="s">
        <v>328</v>
      </c>
      <c r="EO131" t="s">
        <v>328</v>
      </c>
      <c r="EP131" t="s">
        <v>328</v>
      </c>
      <c r="EQ131" t="s">
        <v>328</v>
      </c>
      <c r="ER131" t="s">
        <v>328</v>
      </c>
      <c r="ES131" t="s">
        <v>328</v>
      </c>
      <c r="ET131" t="s">
        <v>328</v>
      </c>
      <c r="EU131" t="s">
        <v>328</v>
      </c>
      <c r="EV131" t="s">
        <v>328</v>
      </c>
      <c r="EW131" t="s">
        <v>328</v>
      </c>
      <c r="EX131" t="s">
        <v>328</v>
      </c>
      <c r="EY131" t="s">
        <v>328</v>
      </c>
      <c r="EZ131" t="s">
        <v>328</v>
      </c>
      <c r="FA131" t="s">
        <v>328</v>
      </c>
      <c r="FB131" t="s">
        <v>328</v>
      </c>
      <c r="FC131" t="s">
        <v>328</v>
      </c>
      <c r="FD131" t="s">
        <v>328</v>
      </c>
      <c r="FE131" t="s">
        <v>328</v>
      </c>
      <c r="FF131" t="s">
        <v>328</v>
      </c>
      <c r="FG131" t="s">
        <v>328</v>
      </c>
      <c r="FH131" t="s">
        <v>328</v>
      </c>
      <c r="FI131" t="s">
        <v>328</v>
      </c>
      <c r="FJ131" t="s">
        <v>328</v>
      </c>
      <c r="FK131" t="s">
        <v>328</v>
      </c>
      <c r="FL131" t="s">
        <v>328</v>
      </c>
      <c r="FM131" t="s">
        <v>328</v>
      </c>
      <c r="FN131" t="s">
        <v>328</v>
      </c>
      <c r="FO131" t="s">
        <v>328</v>
      </c>
      <c r="FP131" t="s">
        <v>328</v>
      </c>
      <c r="FQ131" t="s">
        <v>328</v>
      </c>
      <c r="FR131" t="s">
        <v>328</v>
      </c>
      <c r="FS131" t="s">
        <v>328</v>
      </c>
      <c r="FT131" t="s">
        <v>328</v>
      </c>
      <c r="FU131" t="s">
        <v>328</v>
      </c>
      <c r="FV131" t="s">
        <v>328</v>
      </c>
      <c r="FW131" t="s">
        <v>328</v>
      </c>
      <c r="FX131" t="s">
        <v>328</v>
      </c>
      <c r="FY131" t="s">
        <v>328</v>
      </c>
      <c r="FZ131" t="s">
        <v>328</v>
      </c>
      <c r="GA131" t="s">
        <v>328</v>
      </c>
      <c r="GB131" t="s">
        <v>328</v>
      </c>
      <c r="GC131" t="s">
        <v>328</v>
      </c>
      <c r="GD131" t="s">
        <v>328</v>
      </c>
      <c r="GE131" t="s">
        <v>328</v>
      </c>
      <c r="GF131" t="s">
        <v>328</v>
      </c>
      <c r="GG131" t="s">
        <v>328</v>
      </c>
      <c r="GH131" t="s">
        <v>328</v>
      </c>
      <c r="GI131" t="s">
        <v>328</v>
      </c>
      <c r="GJ131" t="s">
        <v>328</v>
      </c>
      <c r="GK131" t="s">
        <v>328</v>
      </c>
      <c r="GL131" t="s">
        <v>328</v>
      </c>
    </row>
    <row r="132" spans="1:195" hidden="1"/>
    <row r="133" spans="1:195" hidden="1"/>
    <row r="134" spans="1:195" hidden="1"/>
    <row r="135" spans="1:195" hidden="1"/>
    <row r="136" spans="1:195" hidden="1"/>
    <row r="137" spans="1:195" hidden="1"/>
    <row r="138" spans="1:195" hidden="1"/>
    <row r="139" spans="1:195" hidden="1"/>
    <row r="140" spans="1:195" hidden="1"/>
    <row r="141" spans="1:195" hidden="1">
      <c r="A141" t="s">
        <v>106</v>
      </c>
    </row>
    <row r="142" spans="1:195" hidden="1">
      <c r="A142" t="s">
        <v>589</v>
      </c>
      <c r="B142" t="s">
        <v>589</v>
      </c>
      <c r="C142" t="s">
        <v>589</v>
      </c>
      <c r="D142" t="s">
        <v>589</v>
      </c>
      <c r="E142" t="s">
        <v>589</v>
      </c>
      <c r="G142" t="s">
        <v>589</v>
      </c>
      <c r="H142" t="s">
        <v>308</v>
      </c>
      <c r="I142" t="s">
        <v>589</v>
      </c>
      <c r="J142" s="154">
        <v>17338</v>
      </c>
      <c r="K142">
        <v>300</v>
      </c>
      <c r="L142" s="154">
        <v>7393500</v>
      </c>
      <c r="M142" s="154">
        <v>7485000</v>
      </c>
      <c r="N142" s="154">
        <v>-91500</v>
      </c>
      <c r="O142" s="154">
        <v>2811</v>
      </c>
      <c r="P142" s="154">
        <v>2811</v>
      </c>
      <c r="Q142" s="154">
        <v>66033</v>
      </c>
      <c r="R142" s="154">
        <v>2808</v>
      </c>
      <c r="S142" s="154">
        <v>66343</v>
      </c>
      <c r="T142">
        <v>99</v>
      </c>
      <c r="U142">
        <v>84</v>
      </c>
      <c r="V142" s="154">
        <v>19776</v>
      </c>
      <c r="W142" s="154">
        <v>391599</v>
      </c>
      <c r="X142" s="154">
        <v>19736</v>
      </c>
      <c r="Y142" s="154">
        <v>391905</v>
      </c>
      <c r="Z142" s="154">
        <v>7732</v>
      </c>
      <c r="AA142" s="154">
        <v>6518</v>
      </c>
      <c r="AB142" s="154">
        <v>23106</v>
      </c>
      <c r="AC142" s="154">
        <v>28987</v>
      </c>
      <c r="AD142" s="211">
        <v>3092.1</v>
      </c>
      <c r="AE142" s="211">
        <v>72866.5</v>
      </c>
      <c r="AF142" s="154">
        <v>2254</v>
      </c>
      <c r="AG142">
        <v>438</v>
      </c>
      <c r="AH142">
        <v>323</v>
      </c>
      <c r="AI142">
        <v>602</v>
      </c>
      <c r="AJ142">
        <v>671</v>
      </c>
      <c r="AK142" t="s">
        <v>316</v>
      </c>
      <c r="AL142" t="s">
        <v>316</v>
      </c>
      <c r="AM142" t="s">
        <v>316</v>
      </c>
      <c r="AN142" t="s">
        <v>316</v>
      </c>
      <c r="AO142" t="s">
        <v>316</v>
      </c>
      <c r="AP142" t="s">
        <v>316</v>
      </c>
      <c r="AQ142" t="s">
        <v>316</v>
      </c>
      <c r="AR142" t="s">
        <v>316</v>
      </c>
      <c r="AS142" t="s">
        <v>316</v>
      </c>
      <c r="AT142" s="154">
        <v>4473</v>
      </c>
      <c r="AU142" s="154">
        <v>4473</v>
      </c>
      <c r="AV142" s="154">
        <v>108916</v>
      </c>
      <c r="AW142" s="154">
        <v>4115</v>
      </c>
      <c r="AX142" s="154">
        <v>100203</v>
      </c>
      <c r="AY142" s="154">
        <v>26388</v>
      </c>
      <c r="AZ142" s="154">
        <v>26388</v>
      </c>
      <c r="BA142" s="154">
        <v>633502</v>
      </c>
      <c r="BB142" s="154">
        <v>8761</v>
      </c>
      <c r="BC142" s="154">
        <v>213789</v>
      </c>
      <c r="BD142" t="s">
        <v>316</v>
      </c>
      <c r="BE142" t="s">
        <v>316</v>
      </c>
      <c r="BF142" t="s">
        <v>316</v>
      </c>
      <c r="BG142" t="s">
        <v>316</v>
      </c>
      <c r="BH142" t="s">
        <v>316</v>
      </c>
      <c r="BI142" t="s">
        <v>316</v>
      </c>
      <c r="BJ142" t="s">
        <v>316</v>
      </c>
      <c r="BK142" t="s">
        <v>316</v>
      </c>
      <c r="BL142" t="s">
        <v>316</v>
      </c>
      <c r="BM142" t="s">
        <v>316</v>
      </c>
      <c r="BN142" t="s">
        <v>316</v>
      </c>
      <c r="BO142" t="s">
        <v>316</v>
      </c>
      <c r="BP142" t="s">
        <v>316</v>
      </c>
      <c r="BQ142" t="s">
        <v>316</v>
      </c>
      <c r="BR142" t="s">
        <v>316</v>
      </c>
      <c r="BS142" t="s">
        <v>316</v>
      </c>
      <c r="BT142" t="s">
        <v>316</v>
      </c>
      <c r="BU142" t="s">
        <v>316</v>
      </c>
      <c r="BV142" s="154">
        <v>50636</v>
      </c>
      <c r="BW142" s="154">
        <v>1134017</v>
      </c>
      <c r="BX142" s="154">
        <v>32612</v>
      </c>
      <c r="BY142" s="154">
        <v>705897</v>
      </c>
      <c r="BZ142" t="s">
        <v>316</v>
      </c>
      <c r="CA142" s="154">
        <v>407432</v>
      </c>
      <c r="CB142" s="154">
        <v>326057</v>
      </c>
      <c r="CC142" s="154">
        <v>1563858</v>
      </c>
      <c r="CD142" s="154">
        <v>1961607</v>
      </c>
      <c r="CE142" t="s">
        <v>316</v>
      </c>
      <c r="CF142" s="154">
        <v>4258954</v>
      </c>
      <c r="CG142" s="154">
        <v>41979</v>
      </c>
      <c r="CH142" s="154">
        <v>21762</v>
      </c>
      <c r="CI142" s="154">
        <v>192980</v>
      </c>
      <c r="CJ142" s="154">
        <v>207010</v>
      </c>
      <c r="CK142" t="s">
        <v>316</v>
      </c>
      <c r="CL142" s="154">
        <v>133948</v>
      </c>
      <c r="CM142" s="154">
        <v>597679</v>
      </c>
      <c r="CN142" s="154">
        <v>408702</v>
      </c>
      <c r="CO142" s="154">
        <v>372507</v>
      </c>
      <c r="CP142" s="154">
        <v>1149539</v>
      </c>
      <c r="CQ142" s="154">
        <v>1460675</v>
      </c>
      <c r="CR142" t="s">
        <v>316</v>
      </c>
      <c r="CS142" s="154">
        <v>3391424</v>
      </c>
      <c r="CT142" s="154">
        <v>8248057</v>
      </c>
      <c r="CU142" s="154">
        <v>330141</v>
      </c>
      <c r="CV142" s="154">
        <v>119040</v>
      </c>
      <c r="CW142" s="154">
        <v>449181</v>
      </c>
      <c r="CX142" t="s">
        <v>316</v>
      </c>
      <c r="CY142" s="154">
        <v>85149</v>
      </c>
      <c r="CZ142" s="154">
        <v>87410</v>
      </c>
      <c r="DA142" s="154">
        <v>172559</v>
      </c>
      <c r="DB142" s="154">
        <v>2146</v>
      </c>
      <c r="DC142" s="154">
        <v>9293</v>
      </c>
      <c r="DD142" s="154">
        <v>11440</v>
      </c>
      <c r="DE142" s="154">
        <v>754112</v>
      </c>
      <c r="DF142" t="s">
        <v>316</v>
      </c>
      <c r="DG142" s="154">
        <v>754112</v>
      </c>
      <c r="DH142" s="154">
        <v>2118540</v>
      </c>
      <c r="DI142" s="154">
        <v>3505831</v>
      </c>
      <c r="DJ142" s="154">
        <v>11753889</v>
      </c>
      <c r="DK142" t="s">
        <v>316</v>
      </c>
      <c r="DL142" t="s">
        <v>316</v>
      </c>
      <c r="DM142" t="s">
        <v>316</v>
      </c>
      <c r="DN142" t="s">
        <v>316</v>
      </c>
      <c r="DO142" t="s">
        <v>316</v>
      </c>
      <c r="DP142" t="s">
        <v>316</v>
      </c>
      <c r="DQ142" t="s">
        <v>316</v>
      </c>
      <c r="DR142" t="s">
        <v>316</v>
      </c>
      <c r="DS142" t="s">
        <v>316</v>
      </c>
      <c r="DT142" t="s">
        <v>316</v>
      </c>
      <c r="DU142" t="s">
        <v>316</v>
      </c>
      <c r="DV142" t="s">
        <v>316</v>
      </c>
      <c r="DW142" t="s">
        <v>316</v>
      </c>
      <c r="DX142" t="s">
        <v>316</v>
      </c>
      <c r="DY142" t="s">
        <v>316</v>
      </c>
      <c r="DZ142" t="s">
        <v>316</v>
      </c>
      <c r="EA142" t="s">
        <v>316</v>
      </c>
      <c r="EB142" t="s">
        <v>316</v>
      </c>
      <c r="EC142" t="s">
        <v>316</v>
      </c>
      <c r="ED142" t="s">
        <v>316</v>
      </c>
      <c r="EE142" t="s">
        <v>316</v>
      </c>
      <c r="EF142" s="154">
        <v>2564522</v>
      </c>
      <c r="EG142" t="s">
        <v>316</v>
      </c>
      <c r="EH142" t="s">
        <v>316</v>
      </c>
      <c r="EI142" s="154">
        <v>2564522</v>
      </c>
      <c r="EJ142" s="154">
        <v>5104</v>
      </c>
      <c r="EK142" s="154">
        <v>1106021</v>
      </c>
      <c r="EL142" t="s">
        <v>316</v>
      </c>
      <c r="EM142" t="s">
        <v>316</v>
      </c>
      <c r="EN142" s="154">
        <v>1106021</v>
      </c>
      <c r="EO142" s="154">
        <v>3675647</v>
      </c>
      <c r="EP142" s="154">
        <v>8604739</v>
      </c>
      <c r="EQ142" s="154">
        <v>2037654</v>
      </c>
      <c r="ER142" s="154">
        <v>10642393</v>
      </c>
      <c r="ES142" t="s">
        <v>316</v>
      </c>
      <c r="ET142" t="s">
        <v>316</v>
      </c>
      <c r="EU142" t="s">
        <v>316</v>
      </c>
      <c r="EV142" t="s">
        <v>316</v>
      </c>
      <c r="EW142" t="s">
        <v>316</v>
      </c>
      <c r="EX142" t="s">
        <v>316</v>
      </c>
      <c r="EY142" t="s">
        <v>316</v>
      </c>
      <c r="EZ142" t="s">
        <v>316</v>
      </c>
      <c r="FA142" t="s">
        <v>316</v>
      </c>
      <c r="FB142" t="s">
        <v>316</v>
      </c>
      <c r="FC142" t="s">
        <v>316</v>
      </c>
      <c r="FD142" t="s">
        <v>316</v>
      </c>
      <c r="FE142" s="154">
        <v>14318040</v>
      </c>
      <c r="FF142" s="154">
        <v>26071929</v>
      </c>
      <c r="FG142" s="154">
        <v>834240</v>
      </c>
      <c r="FH142" t="s">
        <v>316</v>
      </c>
      <c r="FI142" t="s">
        <v>316</v>
      </c>
      <c r="FJ142" t="s">
        <v>316</v>
      </c>
      <c r="FK142" t="s">
        <v>316</v>
      </c>
      <c r="FL142" t="s">
        <v>316</v>
      </c>
      <c r="FM142" s="154">
        <v>834240</v>
      </c>
      <c r="FN142" t="s">
        <v>316</v>
      </c>
      <c r="FO142" s="154">
        <v>834240</v>
      </c>
      <c r="FP142" s="154">
        <v>6535099</v>
      </c>
      <c r="FQ142" s="154">
        <v>26906169</v>
      </c>
      <c r="FT142" s="211">
        <v>2639.85</v>
      </c>
      <c r="FU142" s="211">
        <v>56647.42</v>
      </c>
      <c r="FV142">
        <v>525.46</v>
      </c>
      <c r="FW142" t="s">
        <v>316</v>
      </c>
      <c r="FX142">
        <v>352.43</v>
      </c>
      <c r="FY142" s="211">
        <v>1664.27</v>
      </c>
      <c r="FZ142" t="s">
        <v>316</v>
      </c>
      <c r="GA142" t="s">
        <v>316</v>
      </c>
      <c r="GB142" t="s">
        <v>316</v>
      </c>
      <c r="GC142" s="211">
        <v>2542.17</v>
      </c>
      <c r="GD142">
        <v>299.42</v>
      </c>
      <c r="GE142" t="s">
        <v>316</v>
      </c>
      <c r="GF142">
        <v>352.43</v>
      </c>
      <c r="GG142" s="211">
        <v>1664.27</v>
      </c>
      <c r="GH142" t="s">
        <v>316</v>
      </c>
      <c r="GI142" t="s">
        <v>316</v>
      </c>
      <c r="GJ142" t="s">
        <v>316</v>
      </c>
      <c r="GK142" s="211">
        <v>2316.12</v>
      </c>
      <c r="GL142">
        <v>14.18</v>
      </c>
      <c r="GM142" t="s">
        <v>316</v>
      </c>
    </row>
    <row r="143" spans="1:195" hidden="1">
      <c r="H143" t="s">
        <v>321</v>
      </c>
      <c r="J143" s="154">
        <v>346056</v>
      </c>
      <c r="K143" s="154">
        <v>1166</v>
      </c>
      <c r="L143" s="154">
        <v>39775873</v>
      </c>
      <c r="M143" s="154">
        <v>32761572</v>
      </c>
      <c r="N143" s="154">
        <v>7014301</v>
      </c>
      <c r="O143" s="154">
        <v>18505</v>
      </c>
      <c r="P143" s="154">
        <v>13012</v>
      </c>
      <c r="Q143" s="154">
        <v>99655</v>
      </c>
      <c r="R143" s="154">
        <v>10476</v>
      </c>
      <c r="S143" s="154">
        <v>97437</v>
      </c>
      <c r="T143">
        <v>423</v>
      </c>
      <c r="U143">
        <v>375</v>
      </c>
      <c r="V143" s="154">
        <v>91475</v>
      </c>
      <c r="W143" s="154">
        <v>612111</v>
      </c>
      <c r="X143" s="154">
        <v>73653</v>
      </c>
      <c r="Y143" s="154">
        <v>595514</v>
      </c>
      <c r="Z143" s="154">
        <v>12844</v>
      </c>
      <c r="AA143" s="154">
        <v>11266</v>
      </c>
      <c r="AB143" s="154">
        <v>33732</v>
      </c>
      <c r="AC143" s="154">
        <v>39595</v>
      </c>
      <c r="AD143" s="211">
        <v>10820.26</v>
      </c>
      <c r="AE143" s="211">
        <v>102596.8</v>
      </c>
      <c r="AF143" s="154">
        <v>4870</v>
      </c>
      <c r="AG143" s="154">
        <v>1693</v>
      </c>
      <c r="AH143" s="154">
        <v>1339</v>
      </c>
      <c r="AI143" s="154">
        <v>2458</v>
      </c>
      <c r="AJ143" s="154">
        <v>1932</v>
      </c>
      <c r="AK143" t="s">
        <v>316</v>
      </c>
      <c r="AL143" t="s">
        <v>316</v>
      </c>
      <c r="AM143" t="s">
        <v>316</v>
      </c>
      <c r="AN143" t="s">
        <v>316</v>
      </c>
      <c r="AO143" t="s">
        <v>316</v>
      </c>
      <c r="AP143" t="s">
        <v>316</v>
      </c>
      <c r="AQ143" t="s">
        <v>316</v>
      </c>
      <c r="AR143" t="s">
        <v>316</v>
      </c>
      <c r="AS143" t="s">
        <v>316</v>
      </c>
      <c r="AT143" s="154">
        <v>122577</v>
      </c>
      <c r="AU143" s="154">
        <v>95803</v>
      </c>
      <c r="AV143" s="154">
        <v>2039068</v>
      </c>
      <c r="AW143" s="154">
        <v>98247</v>
      </c>
      <c r="AX143" s="154">
        <v>2097365</v>
      </c>
      <c r="AY143" s="154">
        <v>12205</v>
      </c>
      <c r="AZ143" s="154">
        <v>11175</v>
      </c>
      <c r="BA143" s="154">
        <v>230863</v>
      </c>
      <c r="BB143" s="154">
        <v>11568</v>
      </c>
      <c r="BC143" s="154">
        <v>238888</v>
      </c>
      <c r="BD143" t="s">
        <v>316</v>
      </c>
      <c r="BE143" t="s">
        <v>316</v>
      </c>
      <c r="BF143" t="s">
        <v>316</v>
      </c>
      <c r="BG143" t="s">
        <v>316</v>
      </c>
      <c r="BH143" t="s">
        <v>316</v>
      </c>
      <c r="BI143" t="s">
        <v>316</v>
      </c>
      <c r="BJ143" t="s">
        <v>316</v>
      </c>
      <c r="BK143" t="s">
        <v>316</v>
      </c>
      <c r="BL143" t="s">
        <v>316</v>
      </c>
      <c r="BM143" t="s">
        <v>316</v>
      </c>
      <c r="BN143" t="s">
        <v>316</v>
      </c>
      <c r="BO143" t="s">
        <v>316</v>
      </c>
      <c r="BP143" s="154">
        <v>21163109</v>
      </c>
      <c r="BQ143" s="154">
        <v>293971813</v>
      </c>
      <c r="BR143" t="s">
        <v>316</v>
      </c>
      <c r="BS143" t="s">
        <v>316</v>
      </c>
      <c r="BT143" t="s">
        <v>316</v>
      </c>
      <c r="BU143" t="s">
        <v>316</v>
      </c>
      <c r="BV143" s="154">
        <v>198453</v>
      </c>
      <c r="BW143" s="154">
        <v>2882042</v>
      </c>
      <c r="BX143" s="154">
        <v>183467</v>
      </c>
      <c r="BY143" s="154">
        <v>2931768</v>
      </c>
      <c r="BZ143" t="s">
        <v>316</v>
      </c>
      <c r="CA143" s="154">
        <v>649868</v>
      </c>
      <c r="CB143" s="154">
        <v>536576</v>
      </c>
      <c r="CC143" s="154">
        <v>2270437</v>
      </c>
      <c r="CD143" s="154">
        <v>2644367</v>
      </c>
      <c r="CE143" t="s">
        <v>316</v>
      </c>
      <c r="CF143" s="154">
        <v>6101248</v>
      </c>
      <c r="CG143" s="154">
        <v>101501</v>
      </c>
      <c r="CH143" s="154">
        <v>56096</v>
      </c>
      <c r="CI143" s="154">
        <v>386312</v>
      </c>
      <c r="CJ143" s="154">
        <v>379775</v>
      </c>
      <c r="CK143" t="s">
        <v>316</v>
      </c>
      <c r="CL143" s="154">
        <v>313720</v>
      </c>
      <c r="CM143" s="154">
        <v>1237405</v>
      </c>
      <c r="CN143" s="154">
        <v>647724</v>
      </c>
      <c r="CO143" s="154">
        <v>641437</v>
      </c>
      <c r="CP143" s="154">
        <v>1647318</v>
      </c>
      <c r="CQ143" s="154">
        <v>2006869</v>
      </c>
      <c r="CR143" t="s">
        <v>316</v>
      </c>
      <c r="CS143" s="154">
        <v>4943348</v>
      </c>
      <c r="CT143" s="154">
        <v>12282001</v>
      </c>
      <c r="CU143" s="154">
        <v>509452</v>
      </c>
      <c r="CV143" s="154">
        <v>181310</v>
      </c>
      <c r="CW143" s="154">
        <v>690762</v>
      </c>
      <c r="CX143" t="s">
        <v>316</v>
      </c>
      <c r="CY143" s="154">
        <v>247554</v>
      </c>
      <c r="CZ143" s="154">
        <v>197728</v>
      </c>
      <c r="DA143" s="154">
        <v>445281</v>
      </c>
      <c r="DB143" s="154">
        <v>6332</v>
      </c>
      <c r="DC143" s="154">
        <v>25717</v>
      </c>
      <c r="DD143" s="154">
        <v>32049</v>
      </c>
      <c r="DE143" s="154">
        <v>1249011</v>
      </c>
      <c r="DF143" t="s">
        <v>316</v>
      </c>
      <c r="DG143" s="154">
        <v>1249011</v>
      </c>
      <c r="DH143" s="154">
        <v>3508868</v>
      </c>
      <c r="DI143" s="154">
        <v>5925971</v>
      </c>
      <c r="DJ143" s="154">
        <v>18207972</v>
      </c>
      <c r="DK143" t="s">
        <v>316</v>
      </c>
      <c r="DL143" t="s">
        <v>316</v>
      </c>
      <c r="DM143" t="s">
        <v>316</v>
      </c>
      <c r="DN143" t="s">
        <v>316</v>
      </c>
      <c r="DO143" t="s">
        <v>316</v>
      </c>
      <c r="DP143" t="s">
        <v>316</v>
      </c>
      <c r="DQ143" t="s">
        <v>316</v>
      </c>
      <c r="DR143" t="s">
        <v>316</v>
      </c>
      <c r="DS143" t="s">
        <v>316</v>
      </c>
      <c r="DT143" t="s">
        <v>316</v>
      </c>
      <c r="DU143" t="s">
        <v>316</v>
      </c>
      <c r="DV143" t="s">
        <v>316</v>
      </c>
      <c r="DW143" t="s">
        <v>316</v>
      </c>
      <c r="DX143" t="s">
        <v>316</v>
      </c>
      <c r="DY143" t="s">
        <v>316</v>
      </c>
      <c r="DZ143" t="s">
        <v>316</v>
      </c>
      <c r="EA143" t="s">
        <v>316</v>
      </c>
      <c r="EB143" t="s">
        <v>316</v>
      </c>
      <c r="EC143" t="s">
        <v>316</v>
      </c>
      <c r="ED143" t="s">
        <v>316</v>
      </c>
      <c r="EE143" t="s">
        <v>316</v>
      </c>
      <c r="EF143" s="154">
        <v>53246546</v>
      </c>
      <c r="EG143" t="s">
        <v>316</v>
      </c>
      <c r="EH143" t="s">
        <v>316</v>
      </c>
      <c r="EI143" s="154">
        <v>53246546</v>
      </c>
      <c r="EJ143" s="154">
        <v>105961</v>
      </c>
      <c r="EK143" s="154">
        <v>22891018</v>
      </c>
      <c r="EL143" t="s">
        <v>316</v>
      </c>
      <c r="EM143" t="s">
        <v>316</v>
      </c>
      <c r="EN143" s="154">
        <v>22891018</v>
      </c>
      <c r="EO143" s="154">
        <v>76243525</v>
      </c>
      <c r="EP143" s="154">
        <v>9562611</v>
      </c>
      <c r="EQ143" s="154">
        <v>2244150</v>
      </c>
      <c r="ER143" s="154">
        <v>11806761</v>
      </c>
      <c r="ES143" t="s">
        <v>316</v>
      </c>
      <c r="ET143" t="s">
        <v>316</v>
      </c>
      <c r="EU143" t="s">
        <v>316</v>
      </c>
      <c r="EV143" t="s">
        <v>316</v>
      </c>
      <c r="EW143" t="s">
        <v>316</v>
      </c>
      <c r="EX143" t="s">
        <v>316</v>
      </c>
      <c r="EY143" t="s">
        <v>316</v>
      </c>
      <c r="EZ143" t="s">
        <v>316</v>
      </c>
      <c r="FA143" t="s">
        <v>316</v>
      </c>
      <c r="FB143" t="s">
        <v>316</v>
      </c>
      <c r="FC143" t="s">
        <v>316</v>
      </c>
      <c r="FD143" s="154">
        <v>5067138</v>
      </c>
      <c r="FE143" s="154">
        <v>93117424</v>
      </c>
      <c r="FF143" s="154">
        <v>111325397</v>
      </c>
      <c r="FG143" s="154">
        <v>11112557</v>
      </c>
      <c r="FH143">
        <v>228</v>
      </c>
      <c r="FI143" s="154">
        <v>143758</v>
      </c>
      <c r="FJ143" t="s">
        <v>316</v>
      </c>
      <c r="FK143" t="s">
        <v>316</v>
      </c>
      <c r="FL143" t="s">
        <v>316</v>
      </c>
      <c r="FM143" s="154">
        <v>11256542</v>
      </c>
      <c r="FN143" t="s">
        <v>316</v>
      </c>
      <c r="FO143" s="154">
        <v>11256542</v>
      </c>
      <c r="FP143" s="154">
        <v>30078517</v>
      </c>
      <c r="FQ143" s="154">
        <v>122581939</v>
      </c>
      <c r="FT143" s="211">
        <v>11141.94</v>
      </c>
      <c r="FU143" s="211">
        <v>189309.93</v>
      </c>
      <c r="FV143" s="211">
        <v>1386.85</v>
      </c>
      <c r="FW143" t="s">
        <v>316</v>
      </c>
      <c r="FX143" s="211">
        <v>7548.29</v>
      </c>
      <c r="FY143">
        <v>704.84</v>
      </c>
      <c r="FZ143" t="s">
        <v>316</v>
      </c>
      <c r="GA143" t="s">
        <v>316</v>
      </c>
      <c r="GB143" t="s">
        <v>316</v>
      </c>
      <c r="GC143" s="211">
        <v>9639.98</v>
      </c>
      <c r="GD143">
        <v>389.5</v>
      </c>
      <c r="GE143" t="s">
        <v>316</v>
      </c>
      <c r="GF143" s="211">
        <v>7440.92</v>
      </c>
      <c r="GG143">
        <v>692.83</v>
      </c>
      <c r="GH143" t="s">
        <v>316</v>
      </c>
      <c r="GI143" t="s">
        <v>316</v>
      </c>
      <c r="GJ143" t="s">
        <v>316</v>
      </c>
      <c r="GK143" s="211">
        <v>8523.25</v>
      </c>
      <c r="GL143" s="211">
        <v>1192.2</v>
      </c>
      <c r="GM143" t="s">
        <v>316</v>
      </c>
    </row>
    <row r="144" spans="1:195" hidden="1">
      <c r="H144" t="s">
        <v>590</v>
      </c>
      <c r="J144" t="s">
        <v>316</v>
      </c>
      <c r="K144" t="s">
        <v>316</v>
      </c>
      <c r="L144" t="s">
        <v>316</v>
      </c>
      <c r="M144" t="s">
        <v>316</v>
      </c>
      <c r="N144" t="s">
        <v>316</v>
      </c>
      <c r="O144" t="s">
        <v>316</v>
      </c>
      <c r="P144" t="s">
        <v>316</v>
      </c>
      <c r="Q144" t="s">
        <v>316</v>
      </c>
      <c r="R144" t="s">
        <v>316</v>
      </c>
      <c r="S144" t="s">
        <v>316</v>
      </c>
      <c r="T144" t="s">
        <v>316</v>
      </c>
      <c r="U144" t="s">
        <v>316</v>
      </c>
      <c r="V144" t="s">
        <v>316</v>
      </c>
      <c r="W144" t="s">
        <v>316</v>
      </c>
      <c r="X144" t="s">
        <v>316</v>
      </c>
      <c r="Y144" t="s">
        <v>316</v>
      </c>
      <c r="Z144" t="s">
        <v>316</v>
      </c>
      <c r="AA144" t="s">
        <v>316</v>
      </c>
      <c r="AB144" t="s">
        <v>316</v>
      </c>
      <c r="AC144" t="s">
        <v>316</v>
      </c>
      <c r="AD144" t="s">
        <v>316</v>
      </c>
      <c r="AE144" t="s">
        <v>316</v>
      </c>
      <c r="AF144" t="s">
        <v>316</v>
      </c>
      <c r="AG144" t="s">
        <v>316</v>
      </c>
      <c r="AH144" t="s">
        <v>316</v>
      </c>
      <c r="AI144" t="s">
        <v>316</v>
      </c>
      <c r="AJ144" t="s">
        <v>316</v>
      </c>
      <c r="AK144" t="s">
        <v>316</v>
      </c>
      <c r="AL144" t="s">
        <v>316</v>
      </c>
      <c r="AM144" t="s">
        <v>316</v>
      </c>
      <c r="AN144" t="s">
        <v>316</v>
      </c>
      <c r="AO144" t="s">
        <v>316</v>
      </c>
      <c r="AP144" t="s">
        <v>316</v>
      </c>
      <c r="AQ144" t="s">
        <v>316</v>
      </c>
      <c r="AR144" t="s">
        <v>316</v>
      </c>
      <c r="AS144" t="s">
        <v>316</v>
      </c>
      <c r="AT144" t="s">
        <v>316</v>
      </c>
      <c r="AU144" t="s">
        <v>316</v>
      </c>
      <c r="AV144" t="s">
        <v>316</v>
      </c>
      <c r="AW144" t="s">
        <v>316</v>
      </c>
      <c r="AX144" t="s">
        <v>316</v>
      </c>
      <c r="AY144" t="s">
        <v>316</v>
      </c>
      <c r="AZ144" t="s">
        <v>316</v>
      </c>
      <c r="BA144" t="s">
        <v>316</v>
      </c>
      <c r="BB144" t="s">
        <v>316</v>
      </c>
      <c r="BC144" t="s">
        <v>316</v>
      </c>
      <c r="BD144" t="s">
        <v>316</v>
      </c>
      <c r="BE144" t="s">
        <v>316</v>
      </c>
      <c r="BF144" t="s">
        <v>316</v>
      </c>
      <c r="BG144" t="s">
        <v>316</v>
      </c>
      <c r="BH144" t="s">
        <v>316</v>
      </c>
      <c r="BI144" t="s">
        <v>316</v>
      </c>
      <c r="BJ144" t="s">
        <v>316</v>
      </c>
      <c r="BK144" t="s">
        <v>316</v>
      </c>
      <c r="BL144" t="s">
        <v>316</v>
      </c>
      <c r="BM144" t="s">
        <v>316</v>
      </c>
      <c r="BN144" t="s">
        <v>316</v>
      </c>
      <c r="BO144" t="s">
        <v>316</v>
      </c>
      <c r="BP144" t="s">
        <v>316</v>
      </c>
      <c r="BQ144" t="s">
        <v>316</v>
      </c>
      <c r="BR144" t="s">
        <v>316</v>
      </c>
      <c r="BS144" t="s">
        <v>316</v>
      </c>
      <c r="BT144" t="s">
        <v>316</v>
      </c>
      <c r="BU144" t="s">
        <v>316</v>
      </c>
      <c r="BV144" t="s">
        <v>316</v>
      </c>
      <c r="BW144" t="s">
        <v>316</v>
      </c>
      <c r="BX144" t="s">
        <v>316</v>
      </c>
      <c r="BY144" t="s">
        <v>316</v>
      </c>
      <c r="BZ144" t="s">
        <v>316</v>
      </c>
      <c r="CA144" t="s">
        <v>316</v>
      </c>
      <c r="CB144" t="s">
        <v>316</v>
      </c>
      <c r="CC144" t="s">
        <v>316</v>
      </c>
      <c r="CD144" t="s">
        <v>316</v>
      </c>
      <c r="CE144" t="s">
        <v>316</v>
      </c>
      <c r="CF144" t="s">
        <v>316</v>
      </c>
      <c r="CG144" t="s">
        <v>316</v>
      </c>
      <c r="CH144" t="s">
        <v>316</v>
      </c>
      <c r="CI144" t="s">
        <v>316</v>
      </c>
      <c r="CJ144" t="s">
        <v>316</v>
      </c>
      <c r="CK144" t="s">
        <v>316</v>
      </c>
      <c r="CL144" t="s">
        <v>316</v>
      </c>
      <c r="CM144" t="s">
        <v>316</v>
      </c>
      <c r="CN144" t="s">
        <v>316</v>
      </c>
      <c r="CO144" t="s">
        <v>316</v>
      </c>
      <c r="CP144" t="s">
        <v>316</v>
      </c>
      <c r="CQ144" t="s">
        <v>316</v>
      </c>
      <c r="CR144" t="s">
        <v>316</v>
      </c>
      <c r="CS144" t="s">
        <v>316</v>
      </c>
      <c r="CT144" t="s">
        <v>316</v>
      </c>
      <c r="CU144" t="s">
        <v>316</v>
      </c>
      <c r="CV144" t="s">
        <v>316</v>
      </c>
      <c r="CW144" t="s">
        <v>316</v>
      </c>
      <c r="CX144" t="s">
        <v>316</v>
      </c>
      <c r="CY144" t="s">
        <v>316</v>
      </c>
      <c r="CZ144" t="s">
        <v>316</v>
      </c>
      <c r="DA144" t="s">
        <v>316</v>
      </c>
      <c r="DB144" t="s">
        <v>316</v>
      </c>
      <c r="DC144" t="s">
        <v>316</v>
      </c>
      <c r="DD144" t="s">
        <v>316</v>
      </c>
      <c r="DE144" t="s">
        <v>316</v>
      </c>
      <c r="DF144" t="s">
        <v>316</v>
      </c>
      <c r="DG144" t="s">
        <v>316</v>
      </c>
      <c r="DH144" t="s">
        <v>316</v>
      </c>
      <c r="DI144" t="s">
        <v>316</v>
      </c>
      <c r="DJ144" t="s">
        <v>316</v>
      </c>
      <c r="DK144" t="s">
        <v>316</v>
      </c>
      <c r="DL144" t="s">
        <v>316</v>
      </c>
      <c r="DM144" t="s">
        <v>316</v>
      </c>
      <c r="DN144" t="s">
        <v>316</v>
      </c>
      <c r="DO144" t="s">
        <v>316</v>
      </c>
      <c r="DP144" t="s">
        <v>316</v>
      </c>
      <c r="DQ144" t="s">
        <v>316</v>
      </c>
      <c r="DR144" t="s">
        <v>316</v>
      </c>
      <c r="DS144" t="s">
        <v>316</v>
      </c>
      <c r="DT144" t="s">
        <v>316</v>
      </c>
      <c r="DU144" t="s">
        <v>316</v>
      </c>
      <c r="DV144" t="s">
        <v>316</v>
      </c>
      <c r="DW144" t="s">
        <v>316</v>
      </c>
      <c r="DX144" t="s">
        <v>316</v>
      </c>
      <c r="DY144" t="s">
        <v>316</v>
      </c>
      <c r="DZ144" t="s">
        <v>316</v>
      </c>
      <c r="EA144" t="s">
        <v>316</v>
      </c>
      <c r="EB144" t="s">
        <v>316</v>
      </c>
      <c r="EC144" t="s">
        <v>316</v>
      </c>
      <c r="ED144" t="s">
        <v>316</v>
      </c>
      <c r="EE144" t="s">
        <v>316</v>
      </c>
      <c r="EF144" t="s">
        <v>316</v>
      </c>
      <c r="EG144" t="s">
        <v>316</v>
      </c>
      <c r="EH144" t="s">
        <v>316</v>
      </c>
      <c r="EI144" t="s">
        <v>316</v>
      </c>
      <c r="EJ144" t="s">
        <v>316</v>
      </c>
      <c r="EK144" t="s">
        <v>316</v>
      </c>
      <c r="EL144" t="s">
        <v>316</v>
      </c>
      <c r="EM144" t="s">
        <v>316</v>
      </c>
      <c r="EN144" t="s">
        <v>316</v>
      </c>
      <c r="EO144" t="s">
        <v>316</v>
      </c>
      <c r="EP144" t="s">
        <v>316</v>
      </c>
      <c r="EQ144" t="s">
        <v>316</v>
      </c>
      <c r="ER144" t="s">
        <v>316</v>
      </c>
      <c r="ES144" t="s">
        <v>316</v>
      </c>
      <c r="ET144" t="s">
        <v>316</v>
      </c>
      <c r="EU144" t="s">
        <v>316</v>
      </c>
      <c r="EV144" t="s">
        <v>316</v>
      </c>
      <c r="EW144" t="s">
        <v>316</v>
      </c>
      <c r="EX144" t="s">
        <v>316</v>
      </c>
      <c r="EY144" t="s">
        <v>316</v>
      </c>
      <c r="EZ144" t="s">
        <v>316</v>
      </c>
      <c r="FA144" t="s">
        <v>316</v>
      </c>
      <c r="FB144" t="s">
        <v>316</v>
      </c>
      <c r="FC144" t="s">
        <v>316</v>
      </c>
      <c r="FD144" t="s">
        <v>316</v>
      </c>
      <c r="FE144" t="s">
        <v>316</v>
      </c>
      <c r="FF144" t="s">
        <v>316</v>
      </c>
      <c r="FG144" t="s">
        <v>316</v>
      </c>
      <c r="FH144" t="s">
        <v>316</v>
      </c>
      <c r="FI144" t="s">
        <v>316</v>
      </c>
      <c r="FJ144" t="s">
        <v>316</v>
      </c>
      <c r="FK144" t="s">
        <v>316</v>
      </c>
      <c r="FL144" t="s">
        <v>316</v>
      </c>
      <c r="FM144" t="s">
        <v>316</v>
      </c>
      <c r="FN144" t="s">
        <v>316</v>
      </c>
      <c r="FO144" t="s">
        <v>316</v>
      </c>
      <c r="FP144" t="s">
        <v>316</v>
      </c>
      <c r="FQ144" t="s">
        <v>316</v>
      </c>
      <c r="FT144" t="s">
        <v>316</v>
      </c>
      <c r="FU144" t="s">
        <v>316</v>
      </c>
      <c r="FV144" t="s">
        <v>316</v>
      </c>
      <c r="FW144" t="s">
        <v>316</v>
      </c>
      <c r="FX144" t="s">
        <v>316</v>
      </c>
      <c r="FY144" t="s">
        <v>316</v>
      </c>
      <c r="FZ144" t="s">
        <v>316</v>
      </c>
      <c r="GA144" t="s">
        <v>316</v>
      </c>
      <c r="GB144" t="s">
        <v>316</v>
      </c>
      <c r="GC144" t="s">
        <v>316</v>
      </c>
      <c r="GD144" t="s">
        <v>316</v>
      </c>
      <c r="GE144" t="s">
        <v>316</v>
      </c>
      <c r="GF144" t="s">
        <v>316</v>
      </c>
      <c r="GG144" t="s">
        <v>316</v>
      </c>
      <c r="GH144" t="s">
        <v>316</v>
      </c>
      <c r="GI144" t="s">
        <v>316</v>
      </c>
      <c r="GJ144" t="s">
        <v>316</v>
      </c>
      <c r="GK144" t="s">
        <v>316</v>
      </c>
      <c r="GL144" t="s">
        <v>316</v>
      </c>
      <c r="GM144" t="s">
        <v>316</v>
      </c>
    </row>
    <row r="145" spans="1:195" hidden="1">
      <c r="H145" t="s">
        <v>329</v>
      </c>
      <c r="J145" s="154">
        <v>79912</v>
      </c>
      <c r="K145" s="154">
        <v>1279</v>
      </c>
      <c r="L145" s="154">
        <v>37339025</v>
      </c>
      <c r="M145" s="154">
        <v>19374480</v>
      </c>
      <c r="N145" s="154">
        <v>17964545</v>
      </c>
      <c r="O145" s="154">
        <v>11347</v>
      </c>
      <c r="P145" s="154">
        <v>9952</v>
      </c>
      <c r="Q145" s="154">
        <v>36275</v>
      </c>
      <c r="R145" s="154">
        <v>4936</v>
      </c>
      <c r="S145" s="154">
        <v>10014</v>
      </c>
      <c r="T145">
        <v>528</v>
      </c>
      <c r="U145">
        <v>468</v>
      </c>
      <c r="V145" s="154">
        <v>70439</v>
      </c>
      <c r="W145" s="154">
        <v>265065</v>
      </c>
      <c r="X145" s="154">
        <v>35054</v>
      </c>
      <c r="Y145" s="154">
        <v>91505</v>
      </c>
      <c r="Z145" s="154">
        <v>28594</v>
      </c>
      <c r="AA145" s="154">
        <v>24442</v>
      </c>
      <c r="AB145" s="154">
        <v>-18158</v>
      </c>
      <c r="AC145" s="154">
        <v>-24859</v>
      </c>
      <c r="AD145" s="211">
        <v>13479.61</v>
      </c>
      <c r="AE145" s="211">
        <v>156982.76999999999</v>
      </c>
      <c r="AF145" s="154">
        <v>5849</v>
      </c>
      <c r="AG145" s="154">
        <v>3342</v>
      </c>
      <c r="AH145" s="154">
        <v>2387</v>
      </c>
      <c r="AI145">
        <v>203</v>
      </c>
      <c r="AJ145">
        <v>-228</v>
      </c>
      <c r="AK145" s="154">
        <v>1936</v>
      </c>
      <c r="AL145" s="154">
        <v>1934</v>
      </c>
      <c r="AM145" s="154">
        <v>42758</v>
      </c>
      <c r="AN145" s="154">
        <v>1519</v>
      </c>
      <c r="AO145" s="154">
        <v>33839</v>
      </c>
      <c r="AP145">
        <v>193</v>
      </c>
      <c r="AQ145" s="154">
        <v>4276</v>
      </c>
      <c r="AR145">
        <v>152</v>
      </c>
      <c r="AS145" s="154">
        <v>3384</v>
      </c>
      <c r="AT145" s="154">
        <v>94859</v>
      </c>
      <c r="AU145" s="154">
        <v>94859</v>
      </c>
      <c r="AV145" s="154">
        <v>1639047</v>
      </c>
      <c r="AW145" s="154">
        <v>86226</v>
      </c>
      <c r="AX145" s="154">
        <v>1487865</v>
      </c>
      <c r="AY145" s="154">
        <v>29385</v>
      </c>
      <c r="AZ145" s="154">
        <v>29385</v>
      </c>
      <c r="BA145" s="154">
        <v>525663</v>
      </c>
      <c r="BB145" s="154">
        <v>25998</v>
      </c>
      <c r="BC145" s="154">
        <v>462075</v>
      </c>
      <c r="BD145" t="s">
        <v>316</v>
      </c>
      <c r="BE145" t="s">
        <v>316</v>
      </c>
      <c r="BF145" t="s">
        <v>316</v>
      </c>
      <c r="BG145" t="s">
        <v>316</v>
      </c>
      <c r="BH145" s="154">
        <v>3517</v>
      </c>
      <c r="BI145" s="154">
        <v>27325</v>
      </c>
      <c r="BJ145" s="154">
        <v>3517</v>
      </c>
      <c r="BK145" s="154">
        <v>27325</v>
      </c>
      <c r="BL145" t="s">
        <v>316</v>
      </c>
      <c r="BM145" t="s">
        <v>316</v>
      </c>
      <c r="BN145" t="s">
        <v>316</v>
      </c>
      <c r="BO145" t="s">
        <v>316</v>
      </c>
      <c r="BP145" s="154">
        <v>1556307</v>
      </c>
      <c r="BQ145" s="154">
        <v>14391371</v>
      </c>
      <c r="BR145">
        <v>161</v>
      </c>
      <c r="BS145">
        <v>645</v>
      </c>
      <c r="BT145">
        <v>72</v>
      </c>
      <c r="BU145">
        <v>287</v>
      </c>
      <c r="BV145" s="154">
        <v>198393</v>
      </c>
      <c r="BW145" s="154">
        <v>2461376</v>
      </c>
      <c r="BX145" s="154">
        <v>150946</v>
      </c>
      <c r="BY145" s="154">
        <v>2072154</v>
      </c>
      <c r="BZ145" t="s">
        <v>316</v>
      </c>
      <c r="CA145" s="154">
        <v>1456373</v>
      </c>
      <c r="CB145" s="154">
        <v>1169278</v>
      </c>
      <c r="CC145" s="154">
        <v>-1261664</v>
      </c>
      <c r="CD145" s="154">
        <v>-1713886</v>
      </c>
      <c r="CE145" t="s">
        <v>316</v>
      </c>
      <c r="CF145" s="154">
        <v>-349898</v>
      </c>
      <c r="CG145" s="154">
        <v>246441</v>
      </c>
      <c r="CH145" s="154">
        <v>134267</v>
      </c>
      <c r="CI145" s="154">
        <v>-137110</v>
      </c>
      <c r="CJ145" s="154">
        <v>-185749</v>
      </c>
      <c r="CK145" t="s">
        <v>316</v>
      </c>
      <c r="CL145" s="154">
        <v>142148</v>
      </c>
      <c r="CM145" s="154">
        <v>199997</v>
      </c>
      <c r="CN145" s="154">
        <v>1411688</v>
      </c>
      <c r="CO145" s="154">
        <v>1374634</v>
      </c>
      <c r="CP145" s="154">
        <v>-840931</v>
      </c>
      <c r="CQ145" s="154">
        <v>-1211471</v>
      </c>
      <c r="CR145" t="s">
        <v>316</v>
      </c>
      <c r="CS145" s="154">
        <v>733919</v>
      </c>
      <c r="CT145" s="154">
        <v>584018</v>
      </c>
      <c r="CU145" s="154">
        <v>1142463</v>
      </c>
      <c r="CV145" s="154">
        <v>404940</v>
      </c>
      <c r="CW145" s="154">
        <v>1547403</v>
      </c>
      <c r="CX145" t="s">
        <v>316</v>
      </c>
      <c r="CY145" s="154">
        <v>598355</v>
      </c>
      <c r="CZ145" s="154">
        <v>524706</v>
      </c>
      <c r="DA145" s="154">
        <v>1123061</v>
      </c>
      <c r="DB145" s="154">
        <v>15126</v>
      </c>
      <c r="DC145" s="154">
        <v>61404</v>
      </c>
      <c r="DD145" s="154">
        <v>76531</v>
      </c>
      <c r="DE145" s="154">
        <v>2917808</v>
      </c>
      <c r="DF145" t="s">
        <v>316</v>
      </c>
      <c r="DG145" s="154">
        <v>2917808</v>
      </c>
      <c r="DH145" s="154">
        <v>8197051</v>
      </c>
      <c r="DI145" s="154">
        <v>13861855</v>
      </c>
      <c r="DJ145" s="154">
        <v>14445873</v>
      </c>
      <c r="DK145" s="154">
        <v>-9043</v>
      </c>
      <c r="DL145" t="s">
        <v>316</v>
      </c>
      <c r="DM145" s="154">
        <v>44616</v>
      </c>
      <c r="DN145" t="s">
        <v>316</v>
      </c>
      <c r="DO145" t="s">
        <v>316</v>
      </c>
      <c r="DP145" t="s">
        <v>316</v>
      </c>
      <c r="DQ145" t="s">
        <v>316</v>
      </c>
      <c r="DR145" s="154">
        <v>35572</v>
      </c>
      <c r="DS145">
        <v>86</v>
      </c>
      <c r="DT145">
        <v>-655</v>
      </c>
      <c r="DU145" t="s">
        <v>316</v>
      </c>
      <c r="DV145" s="154">
        <v>2653</v>
      </c>
      <c r="DW145" t="s">
        <v>316</v>
      </c>
      <c r="DX145" t="s">
        <v>316</v>
      </c>
      <c r="DY145" t="s">
        <v>316</v>
      </c>
      <c r="DZ145" t="s">
        <v>316</v>
      </c>
      <c r="EA145" s="154">
        <v>2084</v>
      </c>
      <c r="EB145" s="154">
        <v>26645</v>
      </c>
      <c r="EC145" t="s">
        <v>316</v>
      </c>
      <c r="ED145" s="154">
        <v>26645</v>
      </c>
      <c r="EE145" s="154">
        <v>64301</v>
      </c>
      <c r="EF145" s="154">
        <v>37123698</v>
      </c>
      <c r="EG145" t="s">
        <v>316</v>
      </c>
      <c r="EH145" t="s">
        <v>316</v>
      </c>
      <c r="EI145" s="154">
        <v>37123698</v>
      </c>
      <c r="EJ145" s="154">
        <v>73861</v>
      </c>
      <c r="EK145" s="154">
        <v>15673363</v>
      </c>
      <c r="EL145" t="s">
        <v>316</v>
      </c>
      <c r="EM145" t="s">
        <v>316</v>
      </c>
      <c r="EN145" s="154">
        <v>15673363</v>
      </c>
      <c r="EO145" s="154">
        <v>52870922</v>
      </c>
      <c r="EP145" s="154">
        <v>18379343</v>
      </c>
      <c r="EQ145" s="154">
        <v>3946121</v>
      </c>
      <c r="ER145" s="154">
        <v>22325463</v>
      </c>
      <c r="ES145" t="s">
        <v>316</v>
      </c>
      <c r="ET145" t="s">
        <v>316</v>
      </c>
      <c r="EU145" t="s">
        <v>316</v>
      </c>
      <c r="EV145" s="154">
        <v>588402</v>
      </c>
      <c r="EW145" s="154">
        <v>1251</v>
      </c>
      <c r="EX145" s="154">
        <v>269830</v>
      </c>
      <c r="EY145" s="154">
        <v>859483</v>
      </c>
      <c r="EZ145" t="s">
        <v>316</v>
      </c>
      <c r="FA145" t="s">
        <v>316</v>
      </c>
      <c r="FB145" t="s">
        <v>316</v>
      </c>
      <c r="FC145" t="s">
        <v>316</v>
      </c>
      <c r="FD145" s="154">
        <v>248875</v>
      </c>
      <c r="FE145" s="154">
        <v>76304743</v>
      </c>
      <c r="FF145" s="154">
        <v>90814917</v>
      </c>
      <c r="FG145" s="154">
        <v>1467376</v>
      </c>
      <c r="FH145" t="s">
        <v>316</v>
      </c>
      <c r="FI145" t="s">
        <v>316</v>
      </c>
      <c r="FJ145" t="s">
        <v>316</v>
      </c>
      <c r="FK145" t="s">
        <v>316</v>
      </c>
      <c r="FL145" t="s">
        <v>316</v>
      </c>
      <c r="FM145" s="154">
        <v>1467376</v>
      </c>
      <c r="FN145" s="154">
        <v>39073</v>
      </c>
      <c r="FO145" s="154">
        <v>1506450</v>
      </c>
      <c r="FP145" s="154">
        <v>20688951</v>
      </c>
      <c r="FQ145" s="154">
        <v>92321367</v>
      </c>
      <c r="FT145" s="211">
        <v>11961.43</v>
      </c>
      <c r="FU145" s="211">
        <v>173896.02</v>
      </c>
      <c r="FV145" s="211">
        <v>1487.22</v>
      </c>
      <c r="FW145">
        <v>10.26</v>
      </c>
      <c r="FX145" s="211">
        <v>8800.09</v>
      </c>
      <c r="FY145" s="211">
        <v>2102.73</v>
      </c>
      <c r="FZ145">
        <v>250.73</v>
      </c>
      <c r="GA145" t="s">
        <v>316</v>
      </c>
      <c r="GB145">
        <v>161.13999999999999</v>
      </c>
      <c r="GC145" s="211">
        <v>12651.04</v>
      </c>
      <c r="GD145">
        <v>-164.17</v>
      </c>
      <c r="GE145">
        <v>10.26</v>
      </c>
      <c r="GF145" s="211">
        <v>8799.84</v>
      </c>
      <c r="GG145" s="211">
        <v>2102.5300000000002</v>
      </c>
      <c r="GH145">
        <v>96.58</v>
      </c>
      <c r="GI145" t="s">
        <v>316</v>
      </c>
      <c r="GJ145" t="s">
        <v>316</v>
      </c>
      <c r="GK145" s="211">
        <v>10845.04</v>
      </c>
      <c r="GL145">
        <v>657.26</v>
      </c>
      <c r="GM145" t="s">
        <v>316</v>
      </c>
    </row>
    <row r="146" spans="1:195" hidden="1">
      <c r="H146" t="s">
        <v>591</v>
      </c>
      <c r="J146" s="154">
        <v>210000</v>
      </c>
      <c r="K146">
        <v>1</v>
      </c>
      <c r="L146" t="s">
        <v>316</v>
      </c>
      <c r="M146" t="s">
        <v>316</v>
      </c>
      <c r="N146" t="s">
        <v>316</v>
      </c>
      <c r="O146" s="154">
        <v>9555</v>
      </c>
      <c r="P146" s="154">
        <v>9937</v>
      </c>
      <c r="Q146" s="154">
        <v>9937</v>
      </c>
      <c r="R146" s="154">
        <v>9937</v>
      </c>
      <c r="S146" s="154">
        <v>9937</v>
      </c>
      <c r="T146">
        <v>7</v>
      </c>
      <c r="U146">
        <v>7</v>
      </c>
      <c r="V146" s="154">
        <v>69835</v>
      </c>
      <c r="W146" s="154">
        <v>69835</v>
      </c>
      <c r="X146" s="154">
        <v>69835</v>
      </c>
      <c r="Y146" s="154">
        <v>69835</v>
      </c>
      <c r="Z146" s="154">
        <v>1892</v>
      </c>
      <c r="AA146" s="154">
        <v>1503</v>
      </c>
      <c r="AB146" s="154">
        <v>3489</v>
      </c>
      <c r="AC146" s="154">
        <v>3053</v>
      </c>
      <c r="AD146" s="211">
        <v>9937.2000000000007</v>
      </c>
      <c r="AE146" s="211">
        <v>9937.2000000000007</v>
      </c>
      <c r="AF146" s="154">
        <v>2432</v>
      </c>
      <c r="AG146" s="154">
        <v>1338</v>
      </c>
      <c r="AH146" s="154">
        <v>1338</v>
      </c>
      <c r="AI146" s="154">
        <v>2068</v>
      </c>
      <c r="AJ146" s="154">
        <v>2068</v>
      </c>
      <c r="AK146" t="s">
        <v>316</v>
      </c>
      <c r="AL146" t="s">
        <v>316</v>
      </c>
      <c r="AM146" t="s">
        <v>316</v>
      </c>
      <c r="AN146" t="s">
        <v>316</v>
      </c>
      <c r="AO146" t="s">
        <v>316</v>
      </c>
      <c r="AP146" t="s">
        <v>316</v>
      </c>
      <c r="AQ146" t="s">
        <v>316</v>
      </c>
      <c r="AR146" t="s">
        <v>316</v>
      </c>
      <c r="AS146" t="s">
        <v>316</v>
      </c>
      <c r="AT146" t="s">
        <v>316</v>
      </c>
      <c r="AU146" t="s">
        <v>316</v>
      </c>
      <c r="AV146" t="s">
        <v>316</v>
      </c>
      <c r="AW146" t="s">
        <v>316</v>
      </c>
      <c r="AX146" t="s">
        <v>316</v>
      </c>
      <c r="AY146" t="s">
        <v>316</v>
      </c>
      <c r="AZ146" t="s">
        <v>316</v>
      </c>
      <c r="BA146" t="s">
        <v>316</v>
      </c>
      <c r="BB146" t="s">
        <v>316</v>
      </c>
      <c r="BC146" t="s">
        <v>316</v>
      </c>
      <c r="BD146" t="s">
        <v>316</v>
      </c>
      <c r="BE146" t="s">
        <v>316</v>
      </c>
      <c r="BF146" t="s">
        <v>316</v>
      </c>
      <c r="BG146" t="s">
        <v>316</v>
      </c>
      <c r="BH146" t="s">
        <v>316</v>
      </c>
      <c r="BI146" t="s">
        <v>316</v>
      </c>
      <c r="BJ146" t="s">
        <v>316</v>
      </c>
      <c r="BK146" t="s">
        <v>316</v>
      </c>
      <c r="BL146" t="s">
        <v>316</v>
      </c>
      <c r="BM146" t="s">
        <v>316</v>
      </c>
      <c r="BN146" t="s">
        <v>316</v>
      </c>
      <c r="BO146" t="s">
        <v>316</v>
      </c>
      <c r="BP146" t="s">
        <v>316</v>
      </c>
      <c r="BQ146" t="s">
        <v>316</v>
      </c>
      <c r="BR146" t="s">
        <v>316</v>
      </c>
      <c r="BS146" t="s">
        <v>316</v>
      </c>
      <c r="BT146" t="s">
        <v>316</v>
      </c>
      <c r="BU146" t="s">
        <v>316</v>
      </c>
      <c r="BV146" s="154">
        <v>69835</v>
      </c>
      <c r="BW146" s="154">
        <v>69835</v>
      </c>
      <c r="BX146" s="154">
        <v>69835</v>
      </c>
      <c r="BY146" s="154">
        <v>69835</v>
      </c>
      <c r="BZ146" t="s">
        <v>316</v>
      </c>
      <c r="CA146" s="154">
        <v>90186</v>
      </c>
      <c r="CB146" s="154">
        <v>65339</v>
      </c>
      <c r="CC146" s="154">
        <v>234263</v>
      </c>
      <c r="CD146" s="154">
        <v>192601</v>
      </c>
      <c r="CE146" t="s">
        <v>316</v>
      </c>
      <c r="CF146" s="154">
        <v>582388</v>
      </c>
      <c r="CG146" s="154">
        <v>17265</v>
      </c>
      <c r="CH146" s="154">
        <v>8106</v>
      </c>
      <c r="CI146" s="154">
        <v>51996</v>
      </c>
      <c r="CJ146" s="154">
        <v>38311</v>
      </c>
      <c r="CK146" t="s">
        <v>316</v>
      </c>
      <c r="CL146" s="154">
        <v>54668</v>
      </c>
      <c r="CM146" s="154">
        <v>170346</v>
      </c>
      <c r="CN146" s="154">
        <v>86509</v>
      </c>
      <c r="CO146" s="154">
        <v>76534</v>
      </c>
      <c r="CP146" s="154">
        <v>161752</v>
      </c>
      <c r="CQ146" s="154">
        <v>143865</v>
      </c>
      <c r="CR146" t="s">
        <v>316</v>
      </c>
      <c r="CS146" s="154">
        <v>468661</v>
      </c>
      <c r="CT146" s="154">
        <v>1221395</v>
      </c>
      <c r="CU146" s="154">
        <v>60089</v>
      </c>
      <c r="CV146" s="154">
        <v>15468</v>
      </c>
      <c r="CW146" s="154">
        <v>75557</v>
      </c>
      <c r="CX146" t="s">
        <v>316</v>
      </c>
      <c r="CY146" s="154">
        <v>64422</v>
      </c>
      <c r="CZ146" s="154">
        <v>34764</v>
      </c>
      <c r="DA146" s="154">
        <v>99186</v>
      </c>
      <c r="DB146" s="154">
        <v>1850</v>
      </c>
      <c r="DC146" s="154">
        <v>7783</v>
      </c>
      <c r="DD146" s="154">
        <v>9633</v>
      </c>
      <c r="DE146" s="154">
        <v>132685</v>
      </c>
      <c r="DF146" t="s">
        <v>316</v>
      </c>
      <c r="DG146" s="154">
        <v>132685</v>
      </c>
      <c r="DH146" s="154">
        <v>372755</v>
      </c>
      <c r="DI146" s="154">
        <v>689815</v>
      </c>
      <c r="DJ146" s="154">
        <v>1911211</v>
      </c>
      <c r="DK146" t="s">
        <v>316</v>
      </c>
      <c r="DL146" t="s">
        <v>316</v>
      </c>
      <c r="DM146" t="s">
        <v>316</v>
      </c>
      <c r="DN146" t="s">
        <v>316</v>
      </c>
      <c r="DO146" t="s">
        <v>316</v>
      </c>
      <c r="DP146" t="s">
        <v>316</v>
      </c>
      <c r="DQ146" t="s">
        <v>316</v>
      </c>
      <c r="DR146" t="s">
        <v>316</v>
      </c>
      <c r="DS146" t="s">
        <v>316</v>
      </c>
      <c r="DT146" t="s">
        <v>316</v>
      </c>
      <c r="DU146" t="s">
        <v>316</v>
      </c>
      <c r="DV146" t="s">
        <v>316</v>
      </c>
      <c r="DW146" t="s">
        <v>316</v>
      </c>
      <c r="DX146" t="s">
        <v>316</v>
      </c>
      <c r="DY146" t="s">
        <v>316</v>
      </c>
      <c r="DZ146" t="s">
        <v>316</v>
      </c>
      <c r="EA146" t="s">
        <v>316</v>
      </c>
      <c r="EB146" t="s">
        <v>316</v>
      </c>
      <c r="EC146" t="s">
        <v>316</v>
      </c>
      <c r="ED146" t="s">
        <v>316</v>
      </c>
      <c r="EE146" t="s">
        <v>316</v>
      </c>
      <c r="EF146" t="s">
        <v>316</v>
      </c>
      <c r="EG146" t="s">
        <v>316</v>
      </c>
      <c r="EH146" t="s">
        <v>316</v>
      </c>
      <c r="EI146" t="s">
        <v>316</v>
      </c>
      <c r="EJ146" t="s">
        <v>316</v>
      </c>
      <c r="EK146" t="s">
        <v>316</v>
      </c>
      <c r="EL146" t="s">
        <v>316</v>
      </c>
      <c r="EM146" t="s">
        <v>316</v>
      </c>
      <c r="EN146" t="s">
        <v>316</v>
      </c>
      <c r="EO146" t="s">
        <v>316</v>
      </c>
      <c r="EP146" t="s">
        <v>316</v>
      </c>
      <c r="EQ146" t="s">
        <v>316</v>
      </c>
      <c r="ER146" t="s">
        <v>316</v>
      </c>
      <c r="ES146" t="s">
        <v>316</v>
      </c>
      <c r="ET146" t="s">
        <v>316</v>
      </c>
      <c r="EU146" t="s">
        <v>316</v>
      </c>
      <c r="EV146" t="s">
        <v>316</v>
      </c>
      <c r="EW146" t="s">
        <v>316</v>
      </c>
      <c r="EX146" t="s">
        <v>316</v>
      </c>
      <c r="EY146" t="s">
        <v>316</v>
      </c>
      <c r="EZ146" t="s">
        <v>316</v>
      </c>
      <c r="FA146" t="s">
        <v>316</v>
      </c>
      <c r="FB146" t="s">
        <v>316</v>
      </c>
      <c r="FC146" t="s">
        <v>316</v>
      </c>
      <c r="FD146" t="s">
        <v>316</v>
      </c>
      <c r="FE146" t="s">
        <v>316</v>
      </c>
      <c r="FF146" s="154">
        <v>1911211</v>
      </c>
      <c r="FG146" t="s">
        <v>316</v>
      </c>
      <c r="FH146" t="s">
        <v>316</v>
      </c>
      <c r="FI146" t="s">
        <v>316</v>
      </c>
      <c r="FJ146" t="s">
        <v>316</v>
      </c>
      <c r="FK146" t="s">
        <v>316</v>
      </c>
      <c r="FL146" t="s">
        <v>316</v>
      </c>
      <c r="FM146" t="s">
        <v>316</v>
      </c>
      <c r="FN146" t="s">
        <v>316</v>
      </c>
      <c r="FO146" t="s">
        <v>316</v>
      </c>
      <c r="FP146" s="154">
        <v>468661</v>
      </c>
      <c r="FQ146" s="154">
        <v>1911211</v>
      </c>
      <c r="FT146" s="211">
        <v>2210.91</v>
      </c>
      <c r="FU146" s="211">
        <v>2210.91</v>
      </c>
      <c r="FV146" t="s">
        <v>316</v>
      </c>
      <c r="FW146" t="s">
        <v>316</v>
      </c>
      <c r="FX146" t="s">
        <v>316</v>
      </c>
      <c r="FY146" t="s">
        <v>316</v>
      </c>
      <c r="FZ146" t="s">
        <v>316</v>
      </c>
      <c r="GA146" t="s">
        <v>316</v>
      </c>
      <c r="GB146" t="s">
        <v>316</v>
      </c>
      <c r="GC146" t="s">
        <v>316</v>
      </c>
      <c r="GD146" t="s">
        <v>316</v>
      </c>
      <c r="GE146" t="s">
        <v>316</v>
      </c>
      <c r="GF146" t="s">
        <v>316</v>
      </c>
      <c r="GG146" t="s">
        <v>316</v>
      </c>
      <c r="GH146" t="s">
        <v>316</v>
      </c>
      <c r="GI146" t="s">
        <v>316</v>
      </c>
      <c r="GJ146" t="s">
        <v>316</v>
      </c>
      <c r="GK146" t="s">
        <v>316</v>
      </c>
      <c r="GL146" t="s">
        <v>316</v>
      </c>
      <c r="GM146" t="s">
        <v>316</v>
      </c>
    </row>
    <row r="147" spans="1:195" hidden="1">
      <c r="H147" t="s">
        <v>592</v>
      </c>
      <c r="J147" s="154">
        <v>52460</v>
      </c>
      <c r="K147">
        <v>4</v>
      </c>
      <c r="L147" s="154">
        <v>3841200</v>
      </c>
      <c r="M147" s="154">
        <v>3841200</v>
      </c>
      <c r="N147" t="s">
        <v>316</v>
      </c>
      <c r="O147" t="s">
        <v>316</v>
      </c>
      <c r="P147" t="s">
        <v>316</v>
      </c>
      <c r="Q147" t="s">
        <v>316</v>
      </c>
      <c r="R147" t="s">
        <v>316</v>
      </c>
      <c r="S147" t="s">
        <v>316</v>
      </c>
      <c r="T147">
        <v>28</v>
      </c>
      <c r="U147">
        <v>28</v>
      </c>
      <c r="V147" t="s">
        <v>316</v>
      </c>
      <c r="W147" t="s">
        <v>316</v>
      </c>
      <c r="X147" t="s">
        <v>316</v>
      </c>
      <c r="Y147" t="s">
        <v>316</v>
      </c>
      <c r="Z147" t="s">
        <v>316</v>
      </c>
      <c r="AA147" t="s">
        <v>316</v>
      </c>
      <c r="AB147" t="s">
        <v>316</v>
      </c>
      <c r="AC147" t="s">
        <v>316</v>
      </c>
      <c r="AD147" t="s">
        <v>316</v>
      </c>
      <c r="AE147" t="s">
        <v>316</v>
      </c>
      <c r="AF147" s="154">
        <v>34800</v>
      </c>
      <c r="AG147" s="154">
        <v>38800</v>
      </c>
      <c r="AH147" s="154">
        <v>38800</v>
      </c>
      <c r="AI147" t="s">
        <v>316</v>
      </c>
      <c r="AJ147" t="s">
        <v>316</v>
      </c>
      <c r="AK147" t="s">
        <v>316</v>
      </c>
      <c r="AL147" t="s">
        <v>316</v>
      </c>
      <c r="AM147" t="s">
        <v>316</v>
      </c>
      <c r="AN147" t="s">
        <v>316</v>
      </c>
      <c r="AO147" t="s">
        <v>316</v>
      </c>
      <c r="AP147" t="s">
        <v>316</v>
      </c>
      <c r="AQ147" t="s">
        <v>316</v>
      </c>
      <c r="AR147" t="s">
        <v>316</v>
      </c>
      <c r="AS147" t="s">
        <v>316</v>
      </c>
      <c r="AT147" t="s">
        <v>316</v>
      </c>
      <c r="AU147" t="s">
        <v>316</v>
      </c>
      <c r="AV147" t="s">
        <v>316</v>
      </c>
      <c r="AW147" t="s">
        <v>316</v>
      </c>
      <c r="AX147" t="s">
        <v>316</v>
      </c>
      <c r="AY147" t="s">
        <v>316</v>
      </c>
      <c r="AZ147" t="s">
        <v>316</v>
      </c>
      <c r="BA147" t="s">
        <v>316</v>
      </c>
      <c r="BB147" t="s">
        <v>316</v>
      </c>
      <c r="BC147" t="s">
        <v>316</v>
      </c>
      <c r="BD147" t="s">
        <v>316</v>
      </c>
      <c r="BE147" t="s">
        <v>316</v>
      </c>
      <c r="BF147" t="s">
        <v>316</v>
      </c>
      <c r="BG147" t="s">
        <v>316</v>
      </c>
      <c r="BH147" t="s">
        <v>316</v>
      </c>
      <c r="BI147" t="s">
        <v>316</v>
      </c>
      <c r="BJ147" t="s">
        <v>316</v>
      </c>
      <c r="BK147" t="s">
        <v>316</v>
      </c>
      <c r="BL147" t="s">
        <v>316</v>
      </c>
      <c r="BM147" t="s">
        <v>316</v>
      </c>
      <c r="BN147" t="s">
        <v>316</v>
      </c>
      <c r="BO147" t="s">
        <v>316</v>
      </c>
      <c r="BP147" t="s">
        <v>316</v>
      </c>
      <c r="BQ147" t="s">
        <v>316</v>
      </c>
      <c r="BR147" t="s">
        <v>316</v>
      </c>
      <c r="BS147" t="s">
        <v>316</v>
      </c>
      <c r="BT147" t="s">
        <v>316</v>
      </c>
      <c r="BU147" t="s">
        <v>316</v>
      </c>
      <c r="BV147" t="s">
        <v>316</v>
      </c>
      <c r="BW147" t="s">
        <v>316</v>
      </c>
      <c r="BX147" t="s">
        <v>316</v>
      </c>
      <c r="BY147" t="s">
        <v>316</v>
      </c>
      <c r="BZ147">
        <v>24</v>
      </c>
      <c r="CA147" t="s">
        <v>316</v>
      </c>
      <c r="CB147" t="s">
        <v>316</v>
      </c>
      <c r="CC147" t="s">
        <v>316</v>
      </c>
      <c r="CD147" t="s">
        <v>316</v>
      </c>
      <c r="CE147" t="s">
        <v>316</v>
      </c>
      <c r="CF147" t="s">
        <v>316</v>
      </c>
      <c r="CG147" t="s">
        <v>316</v>
      </c>
      <c r="CH147" t="s">
        <v>316</v>
      </c>
      <c r="CI147" t="s">
        <v>316</v>
      </c>
      <c r="CJ147" t="s">
        <v>316</v>
      </c>
      <c r="CK147" t="s">
        <v>316</v>
      </c>
      <c r="CL147" t="s">
        <v>316</v>
      </c>
      <c r="CM147" t="s">
        <v>316</v>
      </c>
      <c r="CN147" t="s">
        <v>316</v>
      </c>
      <c r="CO147" t="s">
        <v>316</v>
      </c>
      <c r="CP147" t="s">
        <v>316</v>
      </c>
      <c r="CQ147" t="s">
        <v>316</v>
      </c>
      <c r="CR147" t="s">
        <v>316</v>
      </c>
      <c r="CS147" t="s">
        <v>316</v>
      </c>
      <c r="CT147" t="s">
        <v>316</v>
      </c>
      <c r="CU147" t="s">
        <v>316</v>
      </c>
      <c r="CV147" s="154">
        <v>594286</v>
      </c>
      <c r="CW147" s="154">
        <v>594286</v>
      </c>
      <c r="CX147" t="s">
        <v>316</v>
      </c>
      <c r="CY147" t="s">
        <v>316</v>
      </c>
      <c r="CZ147" s="154">
        <v>1335655</v>
      </c>
      <c r="DA147" s="154">
        <v>1335655</v>
      </c>
      <c r="DB147" t="s">
        <v>316</v>
      </c>
      <c r="DC147" s="154">
        <v>299025</v>
      </c>
      <c r="DD147" s="154">
        <v>299025</v>
      </c>
      <c r="DE147" s="154">
        <v>3848182</v>
      </c>
      <c r="DF147" t="s">
        <v>316</v>
      </c>
      <c r="DG147" s="154">
        <v>3848182</v>
      </c>
      <c r="DH147" s="154">
        <v>10810766</v>
      </c>
      <c r="DI147" s="154">
        <v>16887915</v>
      </c>
      <c r="DJ147" s="154">
        <v>16887915</v>
      </c>
      <c r="DK147" t="s">
        <v>316</v>
      </c>
      <c r="DL147" t="s">
        <v>316</v>
      </c>
      <c r="DM147" t="s">
        <v>316</v>
      </c>
      <c r="DN147" t="s">
        <v>316</v>
      </c>
      <c r="DO147" t="s">
        <v>316</v>
      </c>
      <c r="DP147" t="s">
        <v>316</v>
      </c>
      <c r="DQ147" t="s">
        <v>316</v>
      </c>
      <c r="DR147" t="s">
        <v>316</v>
      </c>
      <c r="DS147" t="s">
        <v>316</v>
      </c>
      <c r="DT147" t="s">
        <v>316</v>
      </c>
      <c r="DU147" t="s">
        <v>316</v>
      </c>
      <c r="DV147" t="s">
        <v>316</v>
      </c>
      <c r="DW147" t="s">
        <v>316</v>
      </c>
      <c r="DX147" t="s">
        <v>316</v>
      </c>
      <c r="DY147" t="s">
        <v>316</v>
      </c>
      <c r="DZ147" t="s">
        <v>316</v>
      </c>
      <c r="EA147" t="s">
        <v>316</v>
      </c>
      <c r="EB147" t="s">
        <v>316</v>
      </c>
      <c r="EC147" t="s">
        <v>316</v>
      </c>
      <c r="ED147" t="s">
        <v>316</v>
      </c>
      <c r="EE147" t="s">
        <v>316</v>
      </c>
      <c r="EF147" t="s">
        <v>316</v>
      </c>
      <c r="EG147" t="s">
        <v>316</v>
      </c>
      <c r="EH147" t="s">
        <v>316</v>
      </c>
      <c r="EI147" t="s">
        <v>316</v>
      </c>
      <c r="EJ147" t="s">
        <v>316</v>
      </c>
      <c r="EK147" t="s">
        <v>316</v>
      </c>
      <c r="EL147" t="s">
        <v>316</v>
      </c>
      <c r="EM147" t="s">
        <v>316</v>
      </c>
      <c r="EN147" t="s">
        <v>316</v>
      </c>
      <c r="EO147" t="s">
        <v>316</v>
      </c>
      <c r="EP147" t="s">
        <v>316</v>
      </c>
      <c r="EQ147" t="s">
        <v>316</v>
      </c>
      <c r="ER147" t="s">
        <v>316</v>
      </c>
      <c r="ES147" t="s">
        <v>316</v>
      </c>
      <c r="ET147" t="s">
        <v>316</v>
      </c>
      <c r="EU147" t="s">
        <v>316</v>
      </c>
      <c r="EV147" t="s">
        <v>316</v>
      </c>
      <c r="EW147" t="s">
        <v>316</v>
      </c>
      <c r="EX147" t="s">
        <v>316</v>
      </c>
      <c r="EY147" t="s">
        <v>316</v>
      </c>
      <c r="EZ147" t="s">
        <v>316</v>
      </c>
      <c r="FA147" t="s">
        <v>316</v>
      </c>
      <c r="FB147" t="s">
        <v>316</v>
      </c>
      <c r="FC147" t="s">
        <v>316</v>
      </c>
      <c r="FD147" t="s">
        <v>316</v>
      </c>
      <c r="FE147" t="s">
        <v>316</v>
      </c>
      <c r="FF147" s="154">
        <v>16887915</v>
      </c>
      <c r="FG147" t="s">
        <v>316</v>
      </c>
      <c r="FH147" t="s">
        <v>316</v>
      </c>
      <c r="FI147" t="s">
        <v>316</v>
      </c>
      <c r="FJ147" t="s">
        <v>316</v>
      </c>
      <c r="FK147" t="s">
        <v>316</v>
      </c>
      <c r="FL147" t="s">
        <v>316</v>
      </c>
      <c r="FM147" t="s">
        <v>316</v>
      </c>
      <c r="FN147" t="s">
        <v>316</v>
      </c>
      <c r="FO147" t="s">
        <v>316</v>
      </c>
      <c r="FP147" t="s">
        <v>316</v>
      </c>
      <c r="FQ147" s="154">
        <v>16887915</v>
      </c>
      <c r="FT147" t="s">
        <v>316</v>
      </c>
      <c r="FU147" t="s">
        <v>316</v>
      </c>
      <c r="FV147" t="s">
        <v>316</v>
      </c>
      <c r="FW147" t="s">
        <v>316</v>
      </c>
      <c r="FX147" t="s">
        <v>316</v>
      </c>
      <c r="FY147" t="s">
        <v>316</v>
      </c>
      <c r="FZ147" t="s">
        <v>316</v>
      </c>
      <c r="GA147" t="s">
        <v>316</v>
      </c>
      <c r="GB147" t="s">
        <v>316</v>
      </c>
      <c r="GC147" t="s">
        <v>316</v>
      </c>
      <c r="GD147" t="s">
        <v>316</v>
      </c>
      <c r="GE147" t="s">
        <v>316</v>
      </c>
      <c r="GF147" t="s">
        <v>316</v>
      </c>
      <c r="GG147" t="s">
        <v>316</v>
      </c>
      <c r="GH147" t="s">
        <v>316</v>
      </c>
      <c r="GI147" t="s">
        <v>316</v>
      </c>
      <c r="GJ147" t="s">
        <v>316</v>
      </c>
      <c r="GK147" t="s">
        <v>316</v>
      </c>
      <c r="GL147">
        <v>18.57</v>
      </c>
      <c r="GM147" t="s">
        <v>316</v>
      </c>
    </row>
    <row r="148" spans="1:195" hidden="1">
      <c r="H148" t="s">
        <v>358</v>
      </c>
      <c r="J148" s="154">
        <v>173762</v>
      </c>
      <c r="K148" s="154">
        <v>1197</v>
      </c>
      <c r="L148" s="154">
        <v>39161682</v>
      </c>
      <c r="M148" s="154">
        <v>39161682</v>
      </c>
      <c r="N148" t="s">
        <v>316</v>
      </c>
      <c r="O148" s="154">
        <v>12550</v>
      </c>
      <c r="P148" s="154">
        <v>11286</v>
      </c>
      <c r="Q148" s="154">
        <v>66253</v>
      </c>
      <c r="R148" s="154">
        <v>11286</v>
      </c>
      <c r="S148" s="154">
        <v>66253</v>
      </c>
      <c r="T148">
        <v>507</v>
      </c>
      <c r="U148">
        <v>454</v>
      </c>
      <c r="V148" s="154">
        <v>79478</v>
      </c>
      <c r="W148" s="154">
        <v>430843</v>
      </c>
      <c r="X148" s="154">
        <v>79478</v>
      </c>
      <c r="Y148" s="154">
        <v>430843</v>
      </c>
      <c r="Z148" s="154">
        <v>18803</v>
      </c>
      <c r="AA148" s="154">
        <v>17306</v>
      </c>
      <c r="AB148" s="154">
        <v>15665</v>
      </c>
      <c r="AC148" s="154">
        <v>14487</v>
      </c>
      <c r="AD148" s="211">
        <v>15057.08</v>
      </c>
      <c r="AE148" s="211">
        <v>129392.27</v>
      </c>
      <c r="AF148" s="154">
        <v>3306</v>
      </c>
      <c r="AG148" s="154">
        <v>1780</v>
      </c>
      <c r="AH148" s="154">
        <v>1780</v>
      </c>
      <c r="AI148" s="154">
        <v>1411</v>
      </c>
      <c r="AJ148" s="154">
        <v>1411</v>
      </c>
      <c r="AK148" s="154">
        <v>30004</v>
      </c>
      <c r="AL148" s="154">
        <v>30004</v>
      </c>
      <c r="AM148" s="154">
        <v>514523</v>
      </c>
      <c r="AN148" s="154">
        <v>30004</v>
      </c>
      <c r="AO148" s="154">
        <v>514523</v>
      </c>
      <c r="AP148" s="154">
        <v>3000</v>
      </c>
      <c r="AQ148" s="154">
        <v>51452</v>
      </c>
      <c r="AR148" s="154">
        <v>3000</v>
      </c>
      <c r="AS148" s="154">
        <v>51452</v>
      </c>
      <c r="AT148" s="154">
        <v>65324</v>
      </c>
      <c r="AU148" s="154">
        <v>65324</v>
      </c>
      <c r="AV148" s="154">
        <v>1200690</v>
      </c>
      <c r="AW148" s="154">
        <v>65324</v>
      </c>
      <c r="AX148" s="154">
        <v>1200690</v>
      </c>
      <c r="AY148" s="154">
        <v>8839</v>
      </c>
      <c r="AZ148" s="154">
        <v>8839</v>
      </c>
      <c r="BA148" s="154">
        <v>195173</v>
      </c>
      <c r="BB148" s="154">
        <v>8839</v>
      </c>
      <c r="BC148" s="154">
        <v>195173</v>
      </c>
      <c r="BD148" t="s">
        <v>316</v>
      </c>
      <c r="BE148" t="s">
        <v>316</v>
      </c>
      <c r="BF148" t="s">
        <v>316</v>
      </c>
      <c r="BG148" t="s">
        <v>316</v>
      </c>
      <c r="BH148" t="s">
        <v>316</v>
      </c>
      <c r="BI148" t="s">
        <v>316</v>
      </c>
      <c r="BJ148" t="s">
        <v>316</v>
      </c>
      <c r="BK148" t="s">
        <v>316</v>
      </c>
      <c r="BL148" t="s">
        <v>316</v>
      </c>
      <c r="BM148" t="s">
        <v>316</v>
      </c>
      <c r="BN148" t="s">
        <v>316</v>
      </c>
      <c r="BO148" t="s">
        <v>316</v>
      </c>
      <c r="BP148" s="154">
        <v>11223266</v>
      </c>
      <c r="BQ148" s="154">
        <v>140553779</v>
      </c>
      <c r="BR148">
        <v>14</v>
      </c>
      <c r="BS148">
        <v>171</v>
      </c>
      <c r="BT148">
        <v>14</v>
      </c>
      <c r="BU148">
        <v>171</v>
      </c>
      <c r="BV148" s="154">
        <v>156642</v>
      </c>
      <c r="BW148" s="154">
        <v>1878159</v>
      </c>
      <c r="BX148" s="154">
        <v>156642</v>
      </c>
      <c r="BY148" s="154">
        <v>1878159</v>
      </c>
      <c r="BZ148" t="s">
        <v>316</v>
      </c>
      <c r="CA148" s="154">
        <v>926239</v>
      </c>
      <c r="CB148" s="154">
        <v>805461</v>
      </c>
      <c r="CC148" s="154">
        <v>1036190</v>
      </c>
      <c r="CD148" s="154">
        <v>925665</v>
      </c>
      <c r="CE148" t="s">
        <v>316</v>
      </c>
      <c r="CF148" s="154">
        <v>3693556</v>
      </c>
      <c r="CG148" s="154">
        <v>202465</v>
      </c>
      <c r="CH148" s="154">
        <v>114412</v>
      </c>
      <c r="CI148" s="154">
        <v>320556</v>
      </c>
      <c r="CJ148" s="154">
        <v>260596</v>
      </c>
      <c r="CK148" t="s">
        <v>316</v>
      </c>
      <c r="CL148" s="154">
        <v>349600</v>
      </c>
      <c r="CM148" s="154">
        <v>1247630</v>
      </c>
      <c r="CN148" s="154">
        <v>919079</v>
      </c>
      <c r="CO148" s="154">
        <v>984698</v>
      </c>
      <c r="CP148" s="154">
        <v>747343</v>
      </c>
      <c r="CQ148" s="154">
        <v>762203</v>
      </c>
      <c r="CR148" t="s">
        <v>316</v>
      </c>
      <c r="CS148" s="154">
        <v>3413323</v>
      </c>
      <c r="CT148" s="154">
        <v>8354509</v>
      </c>
      <c r="CU148" s="154">
        <v>466654</v>
      </c>
      <c r="CV148" s="154">
        <v>168234</v>
      </c>
      <c r="CW148" s="154">
        <v>634888</v>
      </c>
      <c r="CX148" t="s">
        <v>316</v>
      </c>
      <c r="CY148" s="154">
        <v>359655</v>
      </c>
      <c r="CZ148" s="154">
        <v>283357</v>
      </c>
      <c r="DA148" s="154">
        <v>643012</v>
      </c>
      <c r="DB148" s="154">
        <v>9164</v>
      </c>
      <c r="DC148" s="154">
        <v>37012</v>
      </c>
      <c r="DD148" s="154">
        <v>46177</v>
      </c>
      <c r="DE148" s="154">
        <v>1233138</v>
      </c>
      <c r="DF148" t="s">
        <v>316</v>
      </c>
      <c r="DG148" s="154">
        <v>1233138</v>
      </c>
      <c r="DH148" s="154">
        <v>3464277</v>
      </c>
      <c r="DI148" s="154">
        <v>6021492</v>
      </c>
      <c r="DJ148" s="154">
        <v>14376001</v>
      </c>
      <c r="DK148" t="s">
        <v>316</v>
      </c>
      <c r="DL148" s="154">
        <v>89731</v>
      </c>
      <c r="DM148" s="154">
        <v>338069</v>
      </c>
      <c r="DN148" t="s">
        <v>316</v>
      </c>
      <c r="DO148" t="s">
        <v>316</v>
      </c>
      <c r="DP148" t="s">
        <v>316</v>
      </c>
      <c r="DQ148" t="s">
        <v>316</v>
      </c>
      <c r="DR148" s="154">
        <v>427800</v>
      </c>
      <c r="DS148" s="154">
        <v>1291</v>
      </c>
      <c r="DT148" t="s">
        <v>316</v>
      </c>
      <c r="DU148" s="154">
        <v>5266</v>
      </c>
      <c r="DV148" s="154">
        <v>19362</v>
      </c>
      <c r="DW148" t="s">
        <v>316</v>
      </c>
      <c r="DX148" t="s">
        <v>316</v>
      </c>
      <c r="DY148" t="s">
        <v>316</v>
      </c>
      <c r="DZ148" t="s">
        <v>316</v>
      </c>
      <c r="EA148" s="154">
        <v>25919</v>
      </c>
      <c r="EB148" s="154">
        <v>398295</v>
      </c>
      <c r="EC148" t="s">
        <v>316</v>
      </c>
      <c r="ED148" s="154">
        <v>398295</v>
      </c>
      <c r="EE148" s="154">
        <v>852013</v>
      </c>
      <c r="EF148" s="154">
        <v>30132358</v>
      </c>
      <c r="EG148" t="s">
        <v>316</v>
      </c>
      <c r="EH148" t="s">
        <v>316</v>
      </c>
      <c r="EI148" s="154">
        <v>30132358</v>
      </c>
      <c r="EJ148" s="154">
        <v>59954</v>
      </c>
      <c r="EK148" s="154">
        <v>12461967</v>
      </c>
      <c r="EL148" t="s">
        <v>316</v>
      </c>
      <c r="EM148" t="s">
        <v>316</v>
      </c>
      <c r="EN148" s="154">
        <v>12461967</v>
      </c>
      <c r="EO148" s="154">
        <v>42654279</v>
      </c>
      <c r="EP148" s="154">
        <v>7830147</v>
      </c>
      <c r="EQ148" s="154">
        <v>1811863</v>
      </c>
      <c r="ER148" s="154">
        <v>9642010</v>
      </c>
      <c r="ES148" t="s">
        <v>316</v>
      </c>
      <c r="ET148" t="s">
        <v>316</v>
      </c>
      <c r="EU148" t="s">
        <v>316</v>
      </c>
      <c r="EV148" t="s">
        <v>316</v>
      </c>
      <c r="EW148" t="s">
        <v>316</v>
      </c>
      <c r="EX148" t="s">
        <v>316</v>
      </c>
      <c r="EY148" t="s">
        <v>316</v>
      </c>
      <c r="EZ148" t="s">
        <v>316</v>
      </c>
      <c r="FA148" t="s">
        <v>316</v>
      </c>
      <c r="FB148" t="s">
        <v>316</v>
      </c>
      <c r="FC148" t="s">
        <v>316</v>
      </c>
      <c r="FD148" s="154">
        <v>2427003</v>
      </c>
      <c r="FE148" s="154">
        <v>54723291</v>
      </c>
      <c r="FF148" s="154">
        <v>69951306</v>
      </c>
      <c r="FG148" s="154">
        <v>39186866</v>
      </c>
      <c r="FH148" s="154">
        <v>977625</v>
      </c>
      <c r="FI148" s="154">
        <v>3959729</v>
      </c>
      <c r="FJ148" s="154">
        <v>56487</v>
      </c>
      <c r="FK148" t="s">
        <v>316</v>
      </c>
      <c r="FL148" t="s">
        <v>316</v>
      </c>
      <c r="FM148" s="154">
        <v>44180707</v>
      </c>
      <c r="FN148" s="154">
        <v>24241</v>
      </c>
      <c r="FO148" s="154">
        <v>44204948</v>
      </c>
      <c r="FP148" s="154">
        <v>18109689</v>
      </c>
      <c r="FQ148" s="154">
        <v>114156254</v>
      </c>
      <c r="FT148" s="211">
        <v>8387.36</v>
      </c>
      <c r="FU148" s="211">
        <v>121233.3</v>
      </c>
      <c r="FV148" s="211">
        <v>1519.24</v>
      </c>
      <c r="FW148">
        <v>159.22999999999999</v>
      </c>
      <c r="FX148" s="211">
        <v>5470.65</v>
      </c>
      <c r="FY148">
        <v>562.29</v>
      </c>
      <c r="FZ148" t="s">
        <v>316</v>
      </c>
      <c r="GA148" t="s">
        <v>316</v>
      </c>
      <c r="GB148">
        <v>14.26</v>
      </c>
      <c r="GC148" s="211">
        <v>7711.41</v>
      </c>
      <c r="GD148">
        <v>331.8</v>
      </c>
      <c r="GE148">
        <v>151.32</v>
      </c>
      <c r="GF148" s="211">
        <v>5469.54</v>
      </c>
      <c r="GG148">
        <v>562.25</v>
      </c>
      <c r="GH148" t="s">
        <v>316</v>
      </c>
      <c r="GI148" t="s">
        <v>316</v>
      </c>
      <c r="GJ148">
        <v>14.26</v>
      </c>
      <c r="GK148" s="211">
        <v>6514.91</v>
      </c>
      <c r="GL148" s="211">
        <v>2810.94</v>
      </c>
      <c r="GM148" t="s">
        <v>316</v>
      </c>
    </row>
    <row r="149" spans="1:195" hidden="1">
      <c r="H149" t="s">
        <v>593</v>
      </c>
      <c r="J149" s="154">
        <v>1000</v>
      </c>
      <c r="K149">
        <v>1</v>
      </c>
      <c r="L149" s="154">
        <v>55000</v>
      </c>
      <c r="M149" s="154">
        <v>55000</v>
      </c>
      <c r="N149" t="s">
        <v>316</v>
      </c>
      <c r="O149" t="s">
        <v>316</v>
      </c>
      <c r="P149" t="s">
        <v>316</v>
      </c>
      <c r="Q149" t="s">
        <v>316</v>
      </c>
      <c r="R149" t="s">
        <v>316</v>
      </c>
      <c r="S149" t="s">
        <v>316</v>
      </c>
      <c r="T149">
        <v>7</v>
      </c>
      <c r="U149">
        <v>7</v>
      </c>
      <c r="V149" t="s">
        <v>316</v>
      </c>
      <c r="W149" t="s">
        <v>316</v>
      </c>
      <c r="X149" t="s">
        <v>316</v>
      </c>
      <c r="Y149" t="s">
        <v>316</v>
      </c>
      <c r="Z149" t="s">
        <v>316</v>
      </c>
      <c r="AA149" t="s">
        <v>316</v>
      </c>
      <c r="AB149" t="s">
        <v>316</v>
      </c>
      <c r="AC149" t="s">
        <v>316</v>
      </c>
      <c r="AD149" t="s">
        <v>316</v>
      </c>
      <c r="AE149" t="s">
        <v>316</v>
      </c>
      <c r="AF149">
        <v>650</v>
      </c>
      <c r="AG149">
        <v>650</v>
      </c>
      <c r="AH149">
        <v>650</v>
      </c>
      <c r="AI149" t="s">
        <v>316</v>
      </c>
      <c r="AJ149" t="s">
        <v>316</v>
      </c>
      <c r="AK149" t="s">
        <v>316</v>
      </c>
      <c r="AL149" t="s">
        <v>316</v>
      </c>
      <c r="AM149" t="s">
        <v>316</v>
      </c>
      <c r="AN149" t="s">
        <v>316</v>
      </c>
      <c r="AO149" t="s">
        <v>316</v>
      </c>
      <c r="AP149" t="s">
        <v>316</v>
      </c>
      <c r="AQ149" t="s">
        <v>316</v>
      </c>
      <c r="AR149" t="s">
        <v>316</v>
      </c>
      <c r="AS149" t="s">
        <v>316</v>
      </c>
      <c r="AT149" t="s">
        <v>316</v>
      </c>
      <c r="AU149" t="s">
        <v>316</v>
      </c>
      <c r="AV149" t="s">
        <v>316</v>
      </c>
      <c r="AW149" t="s">
        <v>316</v>
      </c>
      <c r="AX149" t="s">
        <v>316</v>
      </c>
      <c r="AY149" t="s">
        <v>316</v>
      </c>
      <c r="AZ149" t="s">
        <v>316</v>
      </c>
      <c r="BA149" t="s">
        <v>316</v>
      </c>
      <c r="BB149" t="s">
        <v>316</v>
      </c>
      <c r="BC149" t="s">
        <v>316</v>
      </c>
      <c r="BD149" t="s">
        <v>316</v>
      </c>
      <c r="BE149" t="s">
        <v>316</v>
      </c>
      <c r="BF149" t="s">
        <v>316</v>
      </c>
      <c r="BG149" t="s">
        <v>316</v>
      </c>
      <c r="BH149" t="s">
        <v>316</v>
      </c>
      <c r="BI149" t="s">
        <v>316</v>
      </c>
      <c r="BJ149" t="s">
        <v>316</v>
      </c>
      <c r="BK149" t="s">
        <v>316</v>
      </c>
      <c r="BL149" t="s">
        <v>316</v>
      </c>
      <c r="BM149" t="s">
        <v>316</v>
      </c>
      <c r="BN149" t="s">
        <v>316</v>
      </c>
      <c r="BO149" t="s">
        <v>316</v>
      </c>
      <c r="BP149" t="s">
        <v>316</v>
      </c>
      <c r="BQ149" t="s">
        <v>316</v>
      </c>
      <c r="BR149" t="s">
        <v>316</v>
      </c>
      <c r="BS149" t="s">
        <v>316</v>
      </c>
      <c r="BT149" t="s">
        <v>316</v>
      </c>
      <c r="BU149" t="s">
        <v>316</v>
      </c>
      <c r="BV149" t="s">
        <v>316</v>
      </c>
      <c r="BW149" t="s">
        <v>316</v>
      </c>
      <c r="BX149" t="s">
        <v>316</v>
      </c>
      <c r="BY149" t="s">
        <v>316</v>
      </c>
      <c r="BZ149">
        <v>3</v>
      </c>
      <c r="CA149" t="s">
        <v>316</v>
      </c>
      <c r="CB149" t="s">
        <v>316</v>
      </c>
      <c r="CC149" t="s">
        <v>316</v>
      </c>
      <c r="CD149" t="s">
        <v>316</v>
      </c>
      <c r="CE149" t="s">
        <v>316</v>
      </c>
      <c r="CF149" t="s">
        <v>316</v>
      </c>
      <c r="CG149" t="s">
        <v>316</v>
      </c>
      <c r="CH149" t="s">
        <v>316</v>
      </c>
      <c r="CI149" t="s">
        <v>316</v>
      </c>
      <c r="CJ149" t="s">
        <v>316</v>
      </c>
      <c r="CK149" t="s">
        <v>316</v>
      </c>
      <c r="CL149" t="s">
        <v>316</v>
      </c>
      <c r="CM149" t="s">
        <v>316</v>
      </c>
      <c r="CN149" t="s">
        <v>316</v>
      </c>
      <c r="CO149" t="s">
        <v>316</v>
      </c>
      <c r="CP149" t="s">
        <v>316</v>
      </c>
      <c r="CQ149" t="s">
        <v>316</v>
      </c>
      <c r="CR149" t="s">
        <v>316</v>
      </c>
      <c r="CS149" t="s">
        <v>316</v>
      </c>
      <c r="CT149" t="s">
        <v>316</v>
      </c>
      <c r="CU149" t="s">
        <v>316</v>
      </c>
      <c r="CV149" s="154">
        <v>7515</v>
      </c>
      <c r="CW149" s="154">
        <v>7515</v>
      </c>
      <c r="CX149" t="s">
        <v>316</v>
      </c>
      <c r="CY149" t="s">
        <v>316</v>
      </c>
      <c r="CZ149" s="154">
        <v>16891</v>
      </c>
      <c r="DA149" s="154">
        <v>16891</v>
      </c>
      <c r="DB149" t="s">
        <v>316</v>
      </c>
      <c r="DC149" s="154">
        <v>3781</v>
      </c>
      <c r="DD149" s="154">
        <v>3781</v>
      </c>
      <c r="DE149" s="154">
        <v>64467</v>
      </c>
      <c r="DF149" t="s">
        <v>316</v>
      </c>
      <c r="DG149" s="154">
        <v>64467</v>
      </c>
      <c r="DH149" s="154">
        <v>181108</v>
      </c>
      <c r="DI149" s="154">
        <v>273762</v>
      </c>
      <c r="DJ149" s="154">
        <v>273762</v>
      </c>
      <c r="DK149" t="s">
        <v>316</v>
      </c>
      <c r="DL149" t="s">
        <v>316</v>
      </c>
      <c r="DM149" t="s">
        <v>316</v>
      </c>
      <c r="DN149" t="s">
        <v>316</v>
      </c>
      <c r="DO149" t="s">
        <v>316</v>
      </c>
      <c r="DP149" t="s">
        <v>316</v>
      </c>
      <c r="DQ149" t="s">
        <v>316</v>
      </c>
      <c r="DR149" t="s">
        <v>316</v>
      </c>
      <c r="DS149" t="s">
        <v>316</v>
      </c>
      <c r="DT149" t="s">
        <v>316</v>
      </c>
      <c r="DU149" t="s">
        <v>316</v>
      </c>
      <c r="DV149" t="s">
        <v>316</v>
      </c>
      <c r="DW149" t="s">
        <v>316</v>
      </c>
      <c r="DX149" t="s">
        <v>316</v>
      </c>
      <c r="DY149" t="s">
        <v>316</v>
      </c>
      <c r="DZ149" t="s">
        <v>316</v>
      </c>
      <c r="EA149" t="s">
        <v>316</v>
      </c>
      <c r="EB149" t="s">
        <v>316</v>
      </c>
      <c r="EC149" t="s">
        <v>316</v>
      </c>
      <c r="ED149" t="s">
        <v>316</v>
      </c>
      <c r="EE149" t="s">
        <v>316</v>
      </c>
      <c r="EF149" t="s">
        <v>316</v>
      </c>
      <c r="EG149" t="s">
        <v>316</v>
      </c>
      <c r="EH149" t="s">
        <v>316</v>
      </c>
      <c r="EI149" t="s">
        <v>316</v>
      </c>
      <c r="EJ149" t="s">
        <v>316</v>
      </c>
      <c r="EK149" t="s">
        <v>316</v>
      </c>
      <c r="EL149" t="s">
        <v>316</v>
      </c>
      <c r="EM149" t="s">
        <v>316</v>
      </c>
      <c r="EN149" t="s">
        <v>316</v>
      </c>
      <c r="EO149" t="s">
        <v>316</v>
      </c>
      <c r="EP149" t="s">
        <v>316</v>
      </c>
      <c r="EQ149" t="s">
        <v>316</v>
      </c>
      <c r="ER149" t="s">
        <v>316</v>
      </c>
      <c r="ES149" t="s">
        <v>316</v>
      </c>
      <c r="ET149" t="s">
        <v>316</v>
      </c>
      <c r="EU149" t="s">
        <v>316</v>
      </c>
      <c r="EV149" t="s">
        <v>316</v>
      </c>
      <c r="EW149" t="s">
        <v>316</v>
      </c>
      <c r="EX149" t="s">
        <v>316</v>
      </c>
      <c r="EY149" t="s">
        <v>316</v>
      </c>
      <c r="EZ149" t="s">
        <v>316</v>
      </c>
      <c r="FA149" t="s">
        <v>316</v>
      </c>
      <c r="FB149" t="s">
        <v>316</v>
      </c>
      <c r="FC149" t="s">
        <v>316</v>
      </c>
      <c r="FD149" t="s">
        <v>316</v>
      </c>
      <c r="FE149" t="s">
        <v>316</v>
      </c>
      <c r="FF149" s="154">
        <v>273762</v>
      </c>
      <c r="FG149" t="s">
        <v>316</v>
      </c>
      <c r="FH149" t="s">
        <v>316</v>
      </c>
      <c r="FI149" t="s">
        <v>316</v>
      </c>
      <c r="FJ149" t="s">
        <v>316</v>
      </c>
      <c r="FK149" t="s">
        <v>316</v>
      </c>
      <c r="FL149" t="s">
        <v>316</v>
      </c>
      <c r="FM149" t="s">
        <v>316</v>
      </c>
      <c r="FN149" t="s">
        <v>316</v>
      </c>
      <c r="FO149" t="s">
        <v>316</v>
      </c>
      <c r="FP149" t="s">
        <v>316</v>
      </c>
      <c r="FQ149" s="154">
        <v>273762</v>
      </c>
      <c r="FT149" t="s">
        <v>316</v>
      </c>
      <c r="FU149" t="s">
        <v>316</v>
      </c>
      <c r="FV149" t="s">
        <v>316</v>
      </c>
      <c r="FW149" t="s">
        <v>316</v>
      </c>
      <c r="FX149" t="s">
        <v>316</v>
      </c>
      <c r="FY149" t="s">
        <v>316</v>
      </c>
      <c r="FZ149" t="s">
        <v>316</v>
      </c>
      <c r="GA149" t="s">
        <v>316</v>
      </c>
      <c r="GB149" t="s">
        <v>316</v>
      </c>
      <c r="GC149" t="s">
        <v>316</v>
      </c>
      <c r="GD149" t="s">
        <v>316</v>
      </c>
      <c r="GE149" t="s">
        <v>316</v>
      </c>
      <c r="GF149" t="s">
        <v>316</v>
      </c>
      <c r="GG149" t="s">
        <v>316</v>
      </c>
      <c r="GH149" t="s">
        <v>316</v>
      </c>
      <c r="GI149" t="s">
        <v>316</v>
      </c>
      <c r="GJ149" t="s">
        <v>316</v>
      </c>
      <c r="GK149" t="s">
        <v>316</v>
      </c>
      <c r="GL149">
        <v>4.9800000000000004</v>
      </c>
      <c r="GM149" t="s">
        <v>316</v>
      </c>
    </row>
    <row r="150" spans="1:195" hidden="1">
      <c r="H150" t="s">
        <v>594</v>
      </c>
      <c r="J150">
        <v>224</v>
      </c>
      <c r="K150">
        <v>355</v>
      </c>
      <c r="L150" s="154">
        <v>7552873</v>
      </c>
      <c r="M150" s="154">
        <v>7176785</v>
      </c>
      <c r="N150" s="154">
        <v>376088</v>
      </c>
      <c r="O150" s="154">
        <v>17139</v>
      </c>
      <c r="P150" s="154">
        <v>14032</v>
      </c>
      <c r="Q150" s="154">
        <v>226323</v>
      </c>
      <c r="R150" s="154">
        <v>10022</v>
      </c>
      <c r="S150" s="154">
        <v>163651</v>
      </c>
      <c r="T150">
        <v>162</v>
      </c>
      <c r="U150">
        <v>143</v>
      </c>
      <c r="V150" s="154">
        <v>98852</v>
      </c>
      <c r="W150" s="154">
        <v>1397882</v>
      </c>
      <c r="X150" s="154">
        <v>70597</v>
      </c>
      <c r="Y150" s="154">
        <v>1009772</v>
      </c>
      <c r="Z150" s="154">
        <v>77661</v>
      </c>
      <c r="AA150" s="154">
        <v>32691</v>
      </c>
      <c r="AB150" s="154">
        <v>32575</v>
      </c>
      <c r="AC150" s="154">
        <v>20784</v>
      </c>
      <c r="AD150" s="211">
        <v>10021.51</v>
      </c>
      <c r="AE150" s="211">
        <v>163651.1</v>
      </c>
      <c r="AF150" s="154">
        <v>1544</v>
      </c>
      <c r="AG150" s="154">
        <v>1524</v>
      </c>
      <c r="AH150" s="154">
        <v>1089</v>
      </c>
      <c r="AI150" s="154">
        <v>1050</v>
      </c>
      <c r="AJ150">
        <v>754</v>
      </c>
      <c r="AK150" s="154">
        <v>-9298</v>
      </c>
      <c r="AL150" s="154">
        <v>-9609</v>
      </c>
      <c r="AM150" s="154">
        <v>-153091</v>
      </c>
      <c r="AN150" s="154">
        <v>-8082</v>
      </c>
      <c r="AO150" s="154">
        <v>-136238</v>
      </c>
      <c r="AP150">
        <v>-961</v>
      </c>
      <c r="AQ150" s="154">
        <v>-15309</v>
      </c>
      <c r="AR150">
        <v>-808</v>
      </c>
      <c r="AS150" s="154">
        <v>-13624</v>
      </c>
      <c r="AT150">
        <v>-791</v>
      </c>
      <c r="AU150">
        <v>-859</v>
      </c>
      <c r="AV150" s="154">
        <v>-9168</v>
      </c>
      <c r="AW150">
        <v>-558</v>
      </c>
      <c r="AX150" s="154">
        <v>-5959</v>
      </c>
      <c r="AY150" t="s">
        <v>316</v>
      </c>
      <c r="AZ150" t="s">
        <v>316</v>
      </c>
      <c r="BA150" t="s">
        <v>316</v>
      </c>
      <c r="BB150" t="s">
        <v>316</v>
      </c>
      <c r="BC150" t="s">
        <v>316</v>
      </c>
      <c r="BD150" t="s">
        <v>316</v>
      </c>
      <c r="BE150" t="s">
        <v>316</v>
      </c>
      <c r="BF150" t="s">
        <v>316</v>
      </c>
      <c r="BG150" t="s">
        <v>316</v>
      </c>
      <c r="BH150" t="s">
        <v>316</v>
      </c>
      <c r="BI150" t="s">
        <v>316</v>
      </c>
      <c r="BJ150" t="s">
        <v>316</v>
      </c>
      <c r="BK150" t="s">
        <v>316</v>
      </c>
      <c r="BL150" t="s">
        <v>316</v>
      </c>
      <c r="BM150" t="s">
        <v>316</v>
      </c>
      <c r="BN150" t="s">
        <v>316</v>
      </c>
      <c r="BO150" t="s">
        <v>316</v>
      </c>
      <c r="BP150" t="s">
        <v>316</v>
      </c>
      <c r="BQ150" t="s">
        <v>316</v>
      </c>
      <c r="BR150" t="s">
        <v>316</v>
      </c>
      <c r="BS150" t="s">
        <v>316</v>
      </c>
      <c r="BT150" t="s">
        <v>316</v>
      </c>
      <c r="BU150" t="s">
        <v>316</v>
      </c>
      <c r="BV150" s="154">
        <v>97032</v>
      </c>
      <c r="BW150" s="154">
        <v>1373405</v>
      </c>
      <c r="BX150" s="154">
        <v>69230</v>
      </c>
      <c r="BY150" s="154">
        <v>990189</v>
      </c>
      <c r="BZ150" t="s">
        <v>316</v>
      </c>
      <c r="CA150" s="154">
        <v>4032541</v>
      </c>
      <c r="CB150" s="154">
        <v>1604933</v>
      </c>
      <c r="CC150" s="154">
        <v>2216433</v>
      </c>
      <c r="CD150" s="154">
        <v>1398497</v>
      </c>
      <c r="CE150" t="s">
        <v>316</v>
      </c>
      <c r="CF150" s="154">
        <v>9252404</v>
      </c>
      <c r="CG150" s="154">
        <v>591792</v>
      </c>
      <c r="CH150" s="154">
        <v>151639</v>
      </c>
      <c r="CI150" s="154">
        <v>382384</v>
      </c>
      <c r="CJ150" s="154">
        <v>213793</v>
      </c>
      <c r="CK150" t="s">
        <v>316</v>
      </c>
      <c r="CL150" s="154">
        <v>461027</v>
      </c>
      <c r="CM150" s="154">
        <v>1800634</v>
      </c>
      <c r="CN150" s="154">
        <v>3884809</v>
      </c>
      <c r="CO150" s="154">
        <v>1827861</v>
      </c>
      <c r="CP150" s="154">
        <v>1536432</v>
      </c>
      <c r="CQ150" s="154">
        <v>1040043</v>
      </c>
      <c r="CR150" t="s">
        <v>316</v>
      </c>
      <c r="CS150" s="154">
        <v>8289144</v>
      </c>
      <c r="CT150" s="154">
        <v>19342182</v>
      </c>
      <c r="CU150" s="154">
        <v>719912</v>
      </c>
      <c r="CV150" s="154">
        <v>255621</v>
      </c>
      <c r="CW150" s="154">
        <v>975533</v>
      </c>
      <c r="CX150" t="s">
        <v>316</v>
      </c>
      <c r="CY150" s="154">
        <v>286502</v>
      </c>
      <c r="CZ150" s="154">
        <v>286648</v>
      </c>
      <c r="DA150" s="154">
        <v>573150</v>
      </c>
      <c r="DB150" s="154">
        <v>7222</v>
      </c>
      <c r="DC150" s="154">
        <v>31055</v>
      </c>
      <c r="DD150" s="154">
        <v>38277</v>
      </c>
      <c r="DE150" s="154">
        <v>1783399</v>
      </c>
      <c r="DF150" t="s">
        <v>316</v>
      </c>
      <c r="DG150" s="154">
        <v>1783399</v>
      </c>
      <c r="DH150" s="154">
        <v>5010134</v>
      </c>
      <c r="DI150" s="154">
        <v>8380493</v>
      </c>
      <c r="DJ150" s="154">
        <v>27722676</v>
      </c>
      <c r="DK150" t="s">
        <v>316</v>
      </c>
      <c r="DL150" t="s">
        <v>316</v>
      </c>
      <c r="DM150" t="s">
        <v>316</v>
      </c>
      <c r="DN150" t="s">
        <v>316</v>
      </c>
      <c r="DO150" t="s">
        <v>316</v>
      </c>
      <c r="DP150" s="154">
        <v>-114562</v>
      </c>
      <c r="DQ150" t="s">
        <v>316</v>
      </c>
      <c r="DR150" s="154">
        <v>-114562</v>
      </c>
      <c r="DS150">
        <v>-344</v>
      </c>
      <c r="DT150" t="s">
        <v>316</v>
      </c>
      <c r="DU150" t="s">
        <v>316</v>
      </c>
      <c r="DV150" t="s">
        <v>316</v>
      </c>
      <c r="DW150" t="s">
        <v>316</v>
      </c>
      <c r="DX150" t="s">
        <v>316</v>
      </c>
      <c r="DY150" s="154">
        <v>-7691</v>
      </c>
      <c r="DZ150" t="s">
        <v>316</v>
      </c>
      <c r="EA150" s="154">
        <v>-8035</v>
      </c>
      <c r="EB150" t="s">
        <v>316</v>
      </c>
      <c r="EC150" s="154">
        <v>-105903</v>
      </c>
      <c r="ED150" s="154">
        <v>-105903</v>
      </c>
      <c r="EE150" s="154">
        <v>-228500</v>
      </c>
      <c r="EF150" t="s">
        <v>316</v>
      </c>
      <c r="EG150" s="154">
        <v>-131359</v>
      </c>
      <c r="EH150" t="s">
        <v>316</v>
      </c>
      <c r="EI150" s="154">
        <v>-131359</v>
      </c>
      <c r="EJ150">
        <v>-286</v>
      </c>
      <c r="EK150" t="s">
        <v>316</v>
      </c>
      <c r="EL150" s="154">
        <v>-62038</v>
      </c>
      <c r="EM150" t="s">
        <v>316</v>
      </c>
      <c r="EN150" s="154">
        <v>-62038</v>
      </c>
      <c r="EO150" s="154">
        <v>-193683</v>
      </c>
      <c r="EP150" t="s">
        <v>316</v>
      </c>
      <c r="EQ150" t="s">
        <v>316</v>
      </c>
      <c r="ER150" t="s">
        <v>316</v>
      </c>
      <c r="ES150" t="s">
        <v>316</v>
      </c>
      <c r="ET150" t="s">
        <v>316</v>
      </c>
      <c r="EU150" t="s">
        <v>316</v>
      </c>
      <c r="EV150" t="s">
        <v>316</v>
      </c>
      <c r="EW150" t="s">
        <v>316</v>
      </c>
      <c r="EX150" t="s">
        <v>316</v>
      </c>
      <c r="EY150" t="s">
        <v>316</v>
      </c>
      <c r="EZ150" t="s">
        <v>316</v>
      </c>
      <c r="FA150" t="s">
        <v>316</v>
      </c>
      <c r="FB150" t="s">
        <v>316</v>
      </c>
      <c r="FC150" t="s">
        <v>316</v>
      </c>
      <c r="FD150" t="s">
        <v>316</v>
      </c>
      <c r="FE150" s="154">
        <v>-193683</v>
      </c>
      <c r="FF150" s="154">
        <v>27300493</v>
      </c>
      <c r="FG150" t="s">
        <v>316</v>
      </c>
      <c r="FH150" t="s">
        <v>316</v>
      </c>
      <c r="FI150" s="154">
        <v>14076444</v>
      </c>
      <c r="FJ150" t="s">
        <v>316</v>
      </c>
      <c r="FK150" t="s">
        <v>316</v>
      </c>
      <c r="FL150" t="s">
        <v>316</v>
      </c>
      <c r="FM150" s="154">
        <v>14076444</v>
      </c>
      <c r="FN150" t="s">
        <v>316</v>
      </c>
      <c r="FO150" s="154">
        <v>14076444</v>
      </c>
      <c r="FP150" s="154">
        <v>8121203</v>
      </c>
      <c r="FQ150" s="154">
        <v>41376937</v>
      </c>
      <c r="FT150" s="211">
        <v>3052.75</v>
      </c>
      <c r="FU150" s="211">
        <v>32165.439999999999</v>
      </c>
      <c r="FV150" s="211">
        <v>2622.52</v>
      </c>
      <c r="FW150">
        <v>-50.99</v>
      </c>
      <c r="FX150">
        <v>-67.7</v>
      </c>
      <c r="FY150" t="s">
        <v>316</v>
      </c>
      <c r="FZ150" t="s">
        <v>316</v>
      </c>
      <c r="GA150" t="s">
        <v>316</v>
      </c>
      <c r="GB150" t="s">
        <v>316</v>
      </c>
      <c r="GC150" s="211">
        <v>2503.83</v>
      </c>
      <c r="GD150" s="211">
        <v>1092.8399999999999</v>
      </c>
      <c r="GE150">
        <v>-28.35</v>
      </c>
      <c r="GF150" t="s">
        <v>316</v>
      </c>
      <c r="GG150" t="s">
        <v>316</v>
      </c>
      <c r="GH150" t="s">
        <v>316</v>
      </c>
      <c r="GI150" t="s">
        <v>316</v>
      </c>
      <c r="GJ150" t="s">
        <v>316</v>
      </c>
      <c r="GK150" s="211">
        <v>1064.48</v>
      </c>
      <c r="GL150">
        <v>179.41</v>
      </c>
      <c r="GM150" t="s">
        <v>316</v>
      </c>
    </row>
    <row r="151" spans="1:195" hidden="1">
      <c r="H151" t="s">
        <v>395</v>
      </c>
      <c r="J151" s="154">
        <v>12082</v>
      </c>
      <c r="K151">
        <v>703</v>
      </c>
      <c r="L151" s="154">
        <v>107731965</v>
      </c>
      <c r="M151" s="154">
        <v>71015643</v>
      </c>
      <c r="N151" s="154">
        <v>36716322</v>
      </c>
      <c r="O151" s="154">
        <v>161313</v>
      </c>
      <c r="P151" s="154">
        <v>154743</v>
      </c>
      <c r="Q151" s="154">
        <v>1748866</v>
      </c>
      <c r="R151" s="154">
        <v>136678</v>
      </c>
      <c r="S151" s="154">
        <v>1637414</v>
      </c>
      <c r="T151">
        <v>408</v>
      </c>
      <c r="U151">
        <v>369</v>
      </c>
      <c r="V151" s="154">
        <v>1089067</v>
      </c>
      <c r="W151" s="154">
        <v>10894064</v>
      </c>
      <c r="X151" s="154">
        <v>961895</v>
      </c>
      <c r="Y151" s="154">
        <v>10158422</v>
      </c>
      <c r="Z151" s="154">
        <v>485586</v>
      </c>
      <c r="AA151" s="154">
        <v>287491</v>
      </c>
      <c r="AB151" s="154">
        <v>478174</v>
      </c>
      <c r="AC151" s="154">
        <v>386522</v>
      </c>
      <c r="AD151" s="211">
        <v>137263.93</v>
      </c>
      <c r="AE151" s="211">
        <v>1646199.01</v>
      </c>
      <c r="AF151" s="154">
        <v>24911</v>
      </c>
      <c r="AG151" s="154">
        <v>20596</v>
      </c>
      <c r="AH151" s="154">
        <v>18311</v>
      </c>
      <c r="AI151" s="154">
        <v>19433</v>
      </c>
      <c r="AJ151" s="154">
        <v>17175</v>
      </c>
      <c r="AK151" s="154">
        <v>-2344533</v>
      </c>
      <c r="AL151" s="154">
        <v>-2738843</v>
      </c>
      <c r="AM151" s="154">
        <v>-60907937</v>
      </c>
      <c r="AN151" s="154">
        <v>-2712154</v>
      </c>
      <c r="AO151" s="154">
        <v>-61587930</v>
      </c>
      <c r="AP151" s="154">
        <v>-273884</v>
      </c>
      <c r="AQ151" s="154">
        <v>-6090794</v>
      </c>
      <c r="AR151" s="154">
        <v>-271215</v>
      </c>
      <c r="AS151" s="154">
        <v>-6158793</v>
      </c>
      <c r="AT151" s="154">
        <v>-16110</v>
      </c>
      <c r="AU151" s="154">
        <v>-17731</v>
      </c>
      <c r="AV151" s="154">
        <v>-35288</v>
      </c>
      <c r="AW151" s="154">
        <v>-10995</v>
      </c>
      <c r="AX151" s="154">
        <v>11182</v>
      </c>
      <c r="AY151">
        <v>161</v>
      </c>
      <c r="AZ151">
        <v>161</v>
      </c>
      <c r="BA151" s="154">
        <v>2415</v>
      </c>
      <c r="BB151">
        <v>151</v>
      </c>
      <c r="BC151" s="154">
        <v>2270</v>
      </c>
      <c r="BD151" t="s">
        <v>316</v>
      </c>
      <c r="BE151" t="s">
        <v>316</v>
      </c>
      <c r="BF151" t="s">
        <v>316</v>
      </c>
      <c r="BG151" t="s">
        <v>316</v>
      </c>
      <c r="BH151" t="s">
        <v>316</v>
      </c>
      <c r="BI151" t="s">
        <v>316</v>
      </c>
      <c r="BJ151" t="s">
        <v>316</v>
      </c>
      <c r="BK151" t="s">
        <v>316</v>
      </c>
      <c r="BL151" t="s">
        <v>316</v>
      </c>
      <c r="BM151" t="s">
        <v>316</v>
      </c>
      <c r="BN151" t="s">
        <v>316</v>
      </c>
      <c r="BO151" t="s">
        <v>316</v>
      </c>
      <c r="BP151" s="154">
        <v>282282</v>
      </c>
      <c r="BQ151" s="154">
        <v>2822820</v>
      </c>
      <c r="BR151" t="s">
        <v>316</v>
      </c>
      <c r="BS151" t="s">
        <v>316</v>
      </c>
      <c r="BT151" t="s">
        <v>316</v>
      </c>
      <c r="BU151" t="s">
        <v>316</v>
      </c>
      <c r="BV151" s="154">
        <v>797613</v>
      </c>
      <c r="BW151" s="154">
        <v>4770398</v>
      </c>
      <c r="BX151" s="154">
        <v>679836</v>
      </c>
      <c r="BY151" s="154">
        <v>4013082</v>
      </c>
      <c r="BZ151" t="s">
        <v>316</v>
      </c>
      <c r="CA151" s="154">
        <v>24414327</v>
      </c>
      <c r="CB151" s="154">
        <v>13697939</v>
      </c>
      <c r="CC151" s="154">
        <v>32127407</v>
      </c>
      <c r="CD151" s="154">
        <v>25726551</v>
      </c>
      <c r="CE151" t="s">
        <v>316</v>
      </c>
      <c r="CF151" s="154">
        <v>95966225</v>
      </c>
      <c r="CG151" s="154">
        <v>4733075</v>
      </c>
      <c r="CH151" s="154">
        <v>1579088</v>
      </c>
      <c r="CI151" s="154">
        <v>6153245</v>
      </c>
      <c r="CJ151" s="154">
        <v>4007802</v>
      </c>
      <c r="CK151" t="s">
        <v>316</v>
      </c>
      <c r="CL151" s="154">
        <v>5886355</v>
      </c>
      <c r="CM151" s="154">
        <v>22359565</v>
      </c>
      <c r="CN151" s="154">
        <v>21723501</v>
      </c>
      <c r="CO151" s="154">
        <v>14212318</v>
      </c>
      <c r="CP151" s="154">
        <v>18806872</v>
      </c>
      <c r="CQ151" s="154">
        <v>15765698</v>
      </c>
      <c r="CR151" t="s">
        <v>316</v>
      </c>
      <c r="CS151" s="154">
        <v>70508390</v>
      </c>
      <c r="CT151" s="154">
        <v>188834179</v>
      </c>
      <c r="CU151" s="154">
        <v>9202047</v>
      </c>
      <c r="CV151" s="154">
        <v>3326053</v>
      </c>
      <c r="CW151" s="154">
        <v>12528099</v>
      </c>
      <c r="CX151" t="s">
        <v>316</v>
      </c>
      <c r="CY151" s="154">
        <v>4799636</v>
      </c>
      <c r="CZ151" s="154">
        <v>3824891</v>
      </c>
      <c r="DA151" s="154">
        <v>8624528</v>
      </c>
      <c r="DB151" s="154">
        <v>121015</v>
      </c>
      <c r="DC151" s="154">
        <v>504266</v>
      </c>
      <c r="DD151" s="154">
        <v>625282</v>
      </c>
      <c r="DE151" s="154">
        <v>23013839</v>
      </c>
      <c r="DF151" t="s">
        <v>316</v>
      </c>
      <c r="DG151" s="154">
        <v>23013839</v>
      </c>
      <c r="DH151" s="154">
        <v>64653190</v>
      </c>
      <c r="DI151" s="154">
        <v>109444938</v>
      </c>
      <c r="DJ151" s="154">
        <v>298279117</v>
      </c>
      <c r="DK151" t="s">
        <v>316</v>
      </c>
      <c r="DL151" t="s">
        <v>316</v>
      </c>
      <c r="DM151" t="s">
        <v>316</v>
      </c>
      <c r="DN151" t="s">
        <v>316</v>
      </c>
      <c r="DO151" t="s">
        <v>316</v>
      </c>
      <c r="DP151" s="154">
        <v>-52239708</v>
      </c>
      <c r="DQ151" t="s">
        <v>316</v>
      </c>
      <c r="DR151" s="154">
        <v>-52239708</v>
      </c>
      <c r="DS151" s="154">
        <v>-162640</v>
      </c>
      <c r="DT151" t="s">
        <v>316</v>
      </c>
      <c r="DU151" t="s">
        <v>316</v>
      </c>
      <c r="DV151" t="s">
        <v>316</v>
      </c>
      <c r="DW151" t="s">
        <v>316</v>
      </c>
      <c r="DX151" t="s">
        <v>316</v>
      </c>
      <c r="DY151" s="154">
        <v>-2602320</v>
      </c>
      <c r="DZ151" t="s">
        <v>316</v>
      </c>
      <c r="EA151" s="154">
        <v>-2764960</v>
      </c>
      <c r="EB151" t="s">
        <v>316</v>
      </c>
      <c r="EC151" s="154">
        <v>-32586645</v>
      </c>
      <c r="ED151" s="154">
        <v>-32586645</v>
      </c>
      <c r="EE151" s="154">
        <v>-87591313</v>
      </c>
      <c r="EF151" t="s">
        <v>316</v>
      </c>
      <c r="EG151" s="154">
        <v>387183</v>
      </c>
      <c r="EH151" t="s">
        <v>316</v>
      </c>
      <c r="EI151" s="154">
        <v>387183</v>
      </c>
      <c r="EJ151" s="154">
        <v>1082</v>
      </c>
      <c r="EK151" t="s">
        <v>316</v>
      </c>
      <c r="EL151" s="154">
        <v>189450</v>
      </c>
      <c r="EM151" t="s">
        <v>316</v>
      </c>
      <c r="EN151" s="154">
        <v>189450</v>
      </c>
      <c r="EO151" s="154">
        <v>577715</v>
      </c>
      <c r="EP151" s="154">
        <v>89677</v>
      </c>
      <c r="EQ151" s="154">
        <v>20594</v>
      </c>
      <c r="ER151" s="154">
        <v>110271</v>
      </c>
      <c r="ES151" t="s">
        <v>316</v>
      </c>
      <c r="ET151" t="s">
        <v>316</v>
      </c>
      <c r="EU151" t="s">
        <v>316</v>
      </c>
      <c r="EV151" t="s">
        <v>316</v>
      </c>
      <c r="EW151" t="s">
        <v>316</v>
      </c>
      <c r="EX151" t="s">
        <v>316</v>
      </c>
      <c r="EY151" t="s">
        <v>316</v>
      </c>
      <c r="EZ151" t="s">
        <v>316</v>
      </c>
      <c r="FA151" t="s">
        <v>316</v>
      </c>
      <c r="FB151" t="s">
        <v>316</v>
      </c>
      <c r="FC151" t="s">
        <v>316</v>
      </c>
      <c r="FD151" s="154">
        <v>48881</v>
      </c>
      <c r="FE151" s="154">
        <v>736867</v>
      </c>
      <c r="FF151" s="154">
        <v>211424671</v>
      </c>
      <c r="FG151" s="154">
        <v>848379</v>
      </c>
      <c r="FH151" t="s">
        <v>316</v>
      </c>
      <c r="FI151" s="154">
        <v>58836134</v>
      </c>
      <c r="FJ151" t="s">
        <v>316</v>
      </c>
      <c r="FK151" t="s">
        <v>316</v>
      </c>
      <c r="FL151" t="s">
        <v>316</v>
      </c>
      <c r="FM151" s="154">
        <v>59684513</v>
      </c>
      <c r="FN151" t="s">
        <v>316</v>
      </c>
      <c r="FO151" s="154">
        <v>59684513</v>
      </c>
      <c r="FP151" s="154">
        <v>38131789</v>
      </c>
      <c r="FQ151" s="154">
        <v>271109184</v>
      </c>
      <c r="FT151" s="211">
        <v>18792.86</v>
      </c>
      <c r="FU151" s="211">
        <v>-61486.43</v>
      </c>
      <c r="FV151" s="211">
        <v>23766.23</v>
      </c>
      <c r="FW151" s="211">
        <v>-2235.29</v>
      </c>
      <c r="FX151" s="211">
        <v>-1339.81</v>
      </c>
      <c r="FY151">
        <v>10.15</v>
      </c>
      <c r="FZ151" t="s">
        <v>316</v>
      </c>
      <c r="GA151" t="s">
        <v>316</v>
      </c>
      <c r="GB151" t="s">
        <v>316</v>
      </c>
      <c r="GC151" s="211">
        <v>20201.28</v>
      </c>
      <c r="GD151" s="211">
        <v>4500.95</v>
      </c>
      <c r="GE151">
        <v>-146.30000000000001</v>
      </c>
      <c r="GF151">
        <v>749.29</v>
      </c>
      <c r="GG151">
        <v>10.15</v>
      </c>
      <c r="GH151" t="s">
        <v>316</v>
      </c>
      <c r="GI151" t="s">
        <v>316</v>
      </c>
      <c r="GJ151" t="s">
        <v>316</v>
      </c>
      <c r="GK151" s="211">
        <v>5114.09</v>
      </c>
      <c r="GL151">
        <v>413.55</v>
      </c>
      <c r="GM151" t="s">
        <v>316</v>
      </c>
    </row>
    <row r="152" spans="1:195" hidden="1">
      <c r="H152" t="s">
        <v>402</v>
      </c>
      <c r="J152" s="154">
        <v>238773</v>
      </c>
      <c r="K152">
        <v>746</v>
      </c>
      <c r="L152" s="154">
        <v>16364243</v>
      </c>
      <c r="M152" s="154">
        <v>14860745</v>
      </c>
      <c r="N152" s="154">
        <v>1503497</v>
      </c>
      <c r="O152" s="154">
        <v>56845</v>
      </c>
      <c r="P152" s="154">
        <v>50275</v>
      </c>
      <c r="Q152" s="154">
        <v>493599</v>
      </c>
      <c r="R152" s="154">
        <v>22584</v>
      </c>
      <c r="S152" s="154">
        <v>240933</v>
      </c>
      <c r="T152">
        <v>443</v>
      </c>
      <c r="U152">
        <v>399</v>
      </c>
      <c r="V152" s="154">
        <v>354054</v>
      </c>
      <c r="W152" s="154">
        <v>3121397</v>
      </c>
      <c r="X152" s="154">
        <v>159031</v>
      </c>
      <c r="Y152" s="154">
        <v>1516432</v>
      </c>
      <c r="Z152" s="154">
        <v>78791</v>
      </c>
      <c r="AA152" s="154">
        <v>55479</v>
      </c>
      <c r="AB152" s="154">
        <v>63188</v>
      </c>
      <c r="AC152" s="154">
        <v>43555</v>
      </c>
      <c r="AD152" s="211">
        <v>24202.55</v>
      </c>
      <c r="AE152" s="211">
        <v>256109.39</v>
      </c>
      <c r="AF152" s="154">
        <v>4589</v>
      </c>
      <c r="AG152" s="154">
        <v>7035</v>
      </c>
      <c r="AH152" s="154">
        <v>3145</v>
      </c>
      <c r="AI152" s="154">
        <v>5516</v>
      </c>
      <c r="AJ152" s="154">
        <v>2381</v>
      </c>
      <c r="AK152" s="154">
        <v>-32801</v>
      </c>
      <c r="AL152" s="154">
        <v>-28367</v>
      </c>
      <c r="AM152" s="154">
        <v>-188348</v>
      </c>
      <c r="AN152" s="154">
        <v>-13176</v>
      </c>
      <c r="AO152" s="154">
        <v>-87256</v>
      </c>
      <c r="AP152" s="154">
        <v>-2837</v>
      </c>
      <c r="AQ152" s="154">
        <v>-18835</v>
      </c>
      <c r="AR152" s="154">
        <v>-1318</v>
      </c>
      <c r="AS152" s="154">
        <v>-8726</v>
      </c>
      <c r="AT152">
        <v>-118</v>
      </c>
      <c r="AU152">
        <v>812</v>
      </c>
      <c r="AV152" s="154">
        <v>73653</v>
      </c>
      <c r="AW152" s="154">
        <v>2845</v>
      </c>
      <c r="AX152" s="154">
        <v>76247</v>
      </c>
      <c r="AY152" s="154">
        <v>6604</v>
      </c>
      <c r="AZ152" s="154">
        <v>6604</v>
      </c>
      <c r="BA152" s="154">
        <v>59249</v>
      </c>
      <c r="BB152" s="154">
        <v>6488</v>
      </c>
      <c r="BC152" s="154">
        <v>57273</v>
      </c>
      <c r="BD152" t="s">
        <v>316</v>
      </c>
      <c r="BE152" t="s">
        <v>316</v>
      </c>
      <c r="BF152" t="s">
        <v>316</v>
      </c>
      <c r="BG152" t="s">
        <v>316</v>
      </c>
      <c r="BH152" s="154">
        <v>13562</v>
      </c>
      <c r="BI152" s="154">
        <v>50430</v>
      </c>
      <c r="BJ152" s="154">
        <v>13562</v>
      </c>
      <c r="BK152" s="154">
        <v>50430</v>
      </c>
      <c r="BL152" t="s">
        <v>316</v>
      </c>
      <c r="BM152" t="s">
        <v>316</v>
      </c>
      <c r="BN152" t="s">
        <v>316</v>
      </c>
      <c r="BO152" t="s">
        <v>316</v>
      </c>
      <c r="BP152" s="154">
        <v>45878</v>
      </c>
      <c r="BQ152" s="154">
        <v>367028</v>
      </c>
      <c r="BR152" t="s">
        <v>316</v>
      </c>
      <c r="BS152" t="s">
        <v>316</v>
      </c>
      <c r="BT152" t="s">
        <v>316</v>
      </c>
      <c r="BU152" t="s">
        <v>316</v>
      </c>
      <c r="BV152" s="154">
        <v>372196</v>
      </c>
      <c r="BW152" s="154">
        <v>3285894</v>
      </c>
      <c r="BX152" s="154">
        <v>180608</v>
      </c>
      <c r="BY152" s="154">
        <v>1691657</v>
      </c>
      <c r="BZ152" t="s">
        <v>316</v>
      </c>
      <c r="CA152" s="154">
        <v>3947919</v>
      </c>
      <c r="CB152" s="154">
        <v>2645089</v>
      </c>
      <c r="CC152" s="154">
        <v>4237010</v>
      </c>
      <c r="CD152" s="154">
        <v>2873669</v>
      </c>
      <c r="CE152" t="s">
        <v>316</v>
      </c>
      <c r="CF152" s="154">
        <v>13703686</v>
      </c>
      <c r="CG152" s="154">
        <v>767036</v>
      </c>
      <c r="CH152" s="154">
        <v>315326</v>
      </c>
      <c r="CI152" s="154">
        <v>984505</v>
      </c>
      <c r="CJ152" s="154">
        <v>564285</v>
      </c>
      <c r="CK152" t="s">
        <v>316</v>
      </c>
      <c r="CL152" s="154">
        <v>946359</v>
      </c>
      <c r="CM152" s="154">
        <v>3577512</v>
      </c>
      <c r="CN152" s="154">
        <v>3889565</v>
      </c>
      <c r="CO152" s="154">
        <v>3136950</v>
      </c>
      <c r="CP152" s="154">
        <v>2980431</v>
      </c>
      <c r="CQ152" s="154">
        <v>2216607</v>
      </c>
      <c r="CR152" t="s">
        <v>316</v>
      </c>
      <c r="CS152" s="154">
        <v>12223553</v>
      </c>
      <c r="CT152" s="154">
        <v>29504751</v>
      </c>
      <c r="CU152" s="154">
        <v>1351140</v>
      </c>
      <c r="CV152" s="154">
        <v>487039</v>
      </c>
      <c r="CW152" s="154">
        <v>1838180</v>
      </c>
      <c r="CX152" t="s">
        <v>316</v>
      </c>
      <c r="CY152" s="154">
        <v>810039</v>
      </c>
      <c r="CZ152" s="154">
        <v>773242</v>
      </c>
      <c r="DA152" s="154">
        <v>1583281</v>
      </c>
      <c r="DB152" s="154">
        <v>20431</v>
      </c>
      <c r="DC152" s="154">
        <v>87053</v>
      </c>
      <c r="DD152" s="154">
        <v>107483</v>
      </c>
      <c r="DE152" s="154">
        <v>3527859</v>
      </c>
      <c r="DF152" t="s">
        <v>316</v>
      </c>
      <c r="DG152" s="154">
        <v>3527859</v>
      </c>
      <c r="DH152" s="154">
        <v>9910877</v>
      </c>
      <c r="DI152" s="154">
        <v>16967681</v>
      </c>
      <c r="DJ152" s="154">
        <v>46472432</v>
      </c>
      <c r="DK152" t="s">
        <v>316</v>
      </c>
      <c r="DL152" t="s">
        <v>316</v>
      </c>
      <c r="DM152" t="s">
        <v>316</v>
      </c>
      <c r="DN152" t="s">
        <v>316</v>
      </c>
      <c r="DO152" t="s">
        <v>316</v>
      </c>
      <c r="DP152" s="154">
        <v>-71162</v>
      </c>
      <c r="DQ152" t="s">
        <v>316</v>
      </c>
      <c r="DR152" s="154">
        <v>-71162</v>
      </c>
      <c r="DS152">
        <v>-211</v>
      </c>
      <c r="DT152" t="s">
        <v>316</v>
      </c>
      <c r="DU152" t="s">
        <v>316</v>
      </c>
      <c r="DV152" t="s">
        <v>316</v>
      </c>
      <c r="DW152" t="s">
        <v>316</v>
      </c>
      <c r="DX152" t="s">
        <v>316</v>
      </c>
      <c r="DY152" s="154">
        <v>-11446</v>
      </c>
      <c r="DZ152" t="s">
        <v>316</v>
      </c>
      <c r="EA152" s="154">
        <v>-11657</v>
      </c>
      <c r="EB152" t="s">
        <v>316</v>
      </c>
      <c r="EC152" s="154">
        <v>-63940</v>
      </c>
      <c r="ED152" s="154">
        <v>-63940</v>
      </c>
      <c r="EE152" s="154">
        <v>-146759</v>
      </c>
      <c r="EF152" t="s">
        <v>316</v>
      </c>
      <c r="EG152" s="154">
        <v>1731518</v>
      </c>
      <c r="EH152" t="s">
        <v>316</v>
      </c>
      <c r="EI152" s="154">
        <v>1731518</v>
      </c>
      <c r="EJ152" s="154">
        <v>3850</v>
      </c>
      <c r="EK152" t="s">
        <v>316</v>
      </c>
      <c r="EL152" s="154">
        <v>821405</v>
      </c>
      <c r="EM152" t="s">
        <v>316</v>
      </c>
      <c r="EN152" s="154">
        <v>821405</v>
      </c>
      <c r="EO152" s="154">
        <v>2556773</v>
      </c>
      <c r="EP152" s="154">
        <v>2211573</v>
      </c>
      <c r="EQ152" s="154">
        <v>505503</v>
      </c>
      <c r="ER152" s="154">
        <v>2717077</v>
      </c>
      <c r="ES152" t="s">
        <v>316</v>
      </c>
      <c r="ET152" t="s">
        <v>316</v>
      </c>
      <c r="EU152" t="s">
        <v>316</v>
      </c>
      <c r="EV152" s="154">
        <v>1077151</v>
      </c>
      <c r="EW152" s="154">
        <v>2197</v>
      </c>
      <c r="EX152" s="154">
        <v>491071</v>
      </c>
      <c r="EY152" s="154">
        <v>1570420</v>
      </c>
      <c r="EZ152" t="s">
        <v>316</v>
      </c>
      <c r="FA152" t="s">
        <v>316</v>
      </c>
      <c r="FB152" t="s">
        <v>316</v>
      </c>
      <c r="FC152" t="s">
        <v>316</v>
      </c>
      <c r="FD152" s="154">
        <v>6369</v>
      </c>
      <c r="FE152" s="154">
        <v>6850638</v>
      </c>
      <c r="FF152" s="154">
        <v>53176311</v>
      </c>
      <c r="FG152" t="s">
        <v>316</v>
      </c>
      <c r="FH152" t="s">
        <v>316</v>
      </c>
      <c r="FI152" s="154">
        <v>16665272</v>
      </c>
      <c r="FJ152" t="s">
        <v>316</v>
      </c>
      <c r="FK152" t="s">
        <v>316</v>
      </c>
      <c r="FL152" t="s">
        <v>316</v>
      </c>
      <c r="FM152" s="154">
        <v>16665272</v>
      </c>
      <c r="FN152" t="s">
        <v>316</v>
      </c>
      <c r="FO152" s="154">
        <v>16665272</v>
      </c>
      <c r="FP152" s="154">
        <v>13977593</v>
      </c>
      <c r="FQ152" s="154">
        <v>69841583</v>
      </c>
      <c r="FT152" s="211">
        <v>12560.86</v>
      </c>
      <c r="FU152" s="211">
        <v>90642.1</v>
      </c>
      <c r="FV152" s="211">
        <v>8703.5499999999993</v>
      </c>
      <c r="FW152">
        <v>-128.72</v>
      </c>
      <c r="FX152">
        <v>245.47</v>
      </c>
      <c r="FY152">
        <v>426.41</v>
      </c>
      <c r="FZ152">
        <v>332.34</v>
      </c>
      <c r="GA152" t="s">
        <v>316</v>
      </c>
      <c r="GB152" t="s">
        <v>316</v>
      </c>
      <c r="GC152" s="211">
        <v>9579.0400000000009</v>
      </c>
      <c r="GD152" s="211">
        <v>1766.35</v>
      </c>
      <c r="GE152">
        <v>2.66</v>
      </c>
      <c r="GF152">
        <v>641.63</v>
      </c>
      <c r="GG152">
        <v>240.63</v>
      </c>
      <c r="GH152" t="s">
        <v>316</v>
      </c>
      <c r="GI152" t="s">
        <v>316</v>
      </c>
      <c r="GJ152" t="s">
        <v>316</v>
      </c>
      <c r="GK152" s="211">
        <v>2651.27</v>
      </c>
      <c r="GL152">
        <v>427.38</v>
      </c>
      <c r="GM152" t="s">
        <v>316</v>
      </c>
    </row>
    <row r="153" spans="1:195" hidden="1">
      <c r="H153" t="s">
        <v>595</v>
      </c>
      <c r="J153">
        <v>416</v>
      </c>
      <c r="K153">
        <v>6</v>
      </c>
      <c r="L153" s="154">
        <v>5813500</v>
      </c>
      <c r="M153" s="154">
        <v>5813500</v>
      </c>
      <c r="N153" t="s">
        <v>316</v>
      </c>
      <c r="O153" t="s">
        <v>316</v>
      </c>
      <c r="P153" t="s">
        <v>316</v>
      </c>
      <c r="Q153" t="s">
        <v>316</v>
      </c>
      <c r="R153" t="s">
        <v>316</v>
      </c>
      <c r="S153" t="s">
        <v>316</v>
      </c>
      <c r="T153">
        <v>42</v>
      </c>
      <c r="U153">
        <v>42</v>
      </c>
      <c r="V153" t="s">
        <v>316</v>
      </c>
      <c r="W153" t="s">
        <v>316</v>
      </c>
      <c r="X153" t="s">
        <v>316</v>
      </c>
      <c r="Y153" t="s">
        <v>316</v>
      </c>
      <c r="Z153" t="s">
        <v>316</v>
      </c>
      <c r="AA153" t="s">
        <v>316</v>
      </c>
      <c r="AB153" t="s">
        <v>316</v>
      </c>
      <c r="AC153" t="s">
        <v>316</v>
      </c>
      <c r="AD153" t="s">
        <v>316</v>
      </c>
      <c r="AE153" t="s">
        <v>316</v>
      </c>
      <c r="AF153" s="154">
        <v>51200</v>
      </c>
      <c r="AG153" s="154">
        <v>49911</v>
      </c>
      <c r="AH153" s="154">
        <v>49911</v>
      </c>
      <c r="AI153" t="s">
        <v>316</v>
      </c>
      <c r="AJ153" t="s">
        <v>316</v>
      </c>
      <c r="AK153" t="s">
        <v>316</v>
      </c>
      <c r="AL153" t="s">
        <v>316</v>
      </c>
      <c r="AM153" t="s">
        <v>316</v>
      </c>
      <c r="AN153" t="s">
        <v>316</v>
      </c>
      <c r="AO153" t="s">
        <v>316</v>
      </c>
      <c r="AP153" t="s">
        <v>316</v>
      </c>
      <c r="AQ153" t="s">
        <v>316</v>
      </c>
      <c r="AR153" t="s">
        <v>316</v>
      </c>
      <c r="AS153" t="s">
        <v>316</v>
      </c>
      <c r="AT153" t="s">
        <v>316</v>
      </c>
      <c r="AU153" t="s">
        <v>316</v>
      </c>
      <c r="AV153" t="s">
        <v>316</v>
      </c>
      <c r="AW153" t="s">
        <v>316</v>
      </c>
      <c r="AX153" t="s">
        <v>316</v>
      </c>
      <c r="AY153" t="s">
        <v>316</v>
      </c>
      <c r="AZ153" t="s">
        <v>316</v>
      </c>
      <c r="BA153" t="s">
        <v>316</v>
      </c>
      <c r="BB153" t="s">
        <v>316</v>
      </c>
      <c r="BC153" t="s">
        <v>316</v>
      </c>
      <c r="BD153" t="s">
        <v>316</v>
      </c>
      <c r="BE153" t="s">
        <v>316</v>
      </c>
      <c r="BF153" t="s">
        <v>316</v>
      </c>
      <c r="BG153" t="s">
        <v>316</v>
      </c>
      <c r="BH153" t="s">
        <v>316</v>
      </c>
      <c r="BI153" t="s">
        <v>316</v>
      </c>
      <c r="BJ153" t="s">
        <v>316</v>
      </c>
      <c r="BK153" t="s">
        <v>316</v>
      </c>
      <c r="BL153" t="s">
        <v>316</v>
      </c>
      <c r="BM153" t="s">
        <v>316</v>
      </c>
      <c r="BN153" t="s">
        <v>316</v>
      </c>
      <c r="BO153" t="s">
        <v>316</v>
      </c>
      <c r="BP153" t="s">
        <v>316</v>
      </c>
      <c r="BQ153" t="s">
        <v>316</v>
      </c>
      <c r="BR153" t="s">
        <v>316</v>
      </c>
      <c r="BS153" t="s">
        <v>316</v>
      </c>
      <c r="BT153" t="s">
        <v>316</v>
      </c>
      <c r="BU153" t="s">
        <v>316</v>
      </c>
      <c r="BV153" t="s">
        <v>316</v>
      </c>
      <c r="BW153" t="s">
        <v>316</v>
      </c>
      <c r="BX153" t="s">
        <v>316</v>
      </c>
      <c r="BY153" t="s">
        <v>316</v>
      </c>
      <c r="BZ153">
        <v>46</v>
      </c>
      <c r="CA153" t="s">
        <v>316</v>
      </c>
      <c r="CB153" t="s">
        <v>316</v>
      </c>
      <c r="CC153" t="s">
        <v>316</v>
      </c>
      <c r="CD153" t="s">
        <v>316</v>
      </c>
      <c r="CE153" t="s">
        <v>316</v>
      </c>
      <c r="CF153" t="s">
        <v>316</v>
      </c>
      <c r="CG153" t="s">
        <v>316</v>
      </c>
      <c r="CH153" t="s">
        <v>316</v>
      </c>
      <c r="CI153" t="s">
        <v>316</v>
      </c>
      <c r="CJ153" t="s">
        <v>316</v>
      </c>
      <c r="CK153" t="s">
        <v>316</v>
      </c>
      <c r="CL153" t="s">
        <v>316</v>
      </c>
      <c r="CM153" t="s">
        <v>316</v>
      </c>
      <c r="CN153" t="s">
        <v>316</v>
      </c>
      <c r="CO153" t="s">
        <v>316</v>
      </c>
      <c r="CP153" t="s">
        <v>316</v>
      </c>
      <c r="CQ153" t="s">
        <v>316</v>
      </c>
      <c r="CR153" t="s">
        <v>316</v>
      </c>
      <c r="CS153" t="s">
        <v>316</v>
      </c>
      <c r="CT153" t="s">
        <v>316</v>
      </c>
      <c r="CU153" t="s">
        <v>316</v>
      </c>
      <c r="CV153" s="154">
        <v>557641</v>
      </c>
      <c r="CW153" s="154">
        <v>557641</v>
      </c>
      <c r="CX153" t="s">
        <v>316</v>
      </c>
      <c r="CY153" t="s">
        <v>316</v>
      </c>
      <c r="CZ153" s="154">
        <v>1253294</v>
      </c>
      <c r="DA153" s="154">
        <v>1253294</v>
      </c>
      <c r="DB153" t="s">
        <v>316</v>
      </c>
      <c r="DC153" s="154">
        <v>280586</v>
      </c>
      <c r="DD153" s="154">
        <v>280586</v>
      </c>
      <c r="DE153" s="154">
        <v>4950170</v>
      </c>
      <c r="DF153" t="s">
        <v>316</v>
      </c>
      <c r="DG153" s="154">
        <v>4950170</v>
      </c>
      <c r="DH153" s="154">
        <v>13906602</v>
      </c>
      <c r="DI153" s="154">
        <v>20948293</v>
      </c>
      <c r="DJ153" s="154">
        <v>20948293</v>
      </c>
      <c r="DK153" t="s">
        <v>316</v>
      </c>
      <c r="DL153" t="s">
        <v>316</v>
      </c>
      <c r="DM153" t="s">
        <v>316</v>
      </c>
      <c r="DN153" t="s">
        <v>316</v>
      </c>
      <c r="DO153" t="s">
        <v>316</v>
      </c>
      <c r="DP153" t="s">
        <v>316</v>
      </c>
      <c r="DQ153" t="s">
        <v>316</v>
      </c>
      <c r="DR153" t="s">
        <v>316</v>
      </c>
      <c r="DS153" t="s">
        <v>316</v>
      </c>
      <c r="DT153" t="s">
        <v>316</v>
      </c>
      <c r="DU153" t="s">
        <v>316</v>
      </c>
      <c r="DV153" t="s">
        <v>316</v>
      </c>
      <c r="DW153" t="s">
        <v>316</v>
      </c>
      <c r="DX153" t="s">
        <v>316</v>
      </c>
      <c r="DY153" t="s">
        <v>316</v>
      </c>
      <c r="DZ153" t="s">
        <v>316</v>
      </c>
      <c r="EA153" t="s">
        <v>316</v>
      </c>
      <c r="EB153" t="s">
        <v>316</v>
      </c>
      <c r="EC153" t="s">
        <v>316</v>
      </c>
      <c r="ED153" t="s">
        <v>316</v>
      </c>
      <c r="EE153" t="s">
        <v>316</v>
      </c>
      <c r="EF153" t="s">
        <v>316</v>
      </c>
      <c r="EG153" t="s">
        <v>316</v>
      </c>
      <c r="EH153" t="s">
        <v>316</v>
      </c>
      <c r="EI153" t="s">
        <v>316</v>
      </c>
      <c r="EJ153" t="s">
        <v>316</v>
      </c>
      <c r="EK153" t="s">
        <v>316</v>
      </c>
      <c r="EL153" t="s">
        <v>316</v>
      </c>
      <c r="EM153" t="s">
        <v>316</v>
      </c>
      <c r="EN153" t="s">
        <v>316</v>
      </c>
      <c r="EO153" t="s">
        <v>316</v>
      </c>
      <c r="EP153" t="s">
        <v>316</v>
      </c>
      <c r="EQ153" t="s">
        <v>316</v>
      </c>
      <c r="ER153" t="s">
        <v>316</v>
      </c>
      <c r="ES153" t="s">
        <v>316</v>
      </c>
      <c r="ET153" t="s">
        <v>316</v>
      </c>
      <c r="EU153" t="s">
        <v>316</v>
      </c>
      <c r="EV153" t="s">
        <v>316</v>
      </c>
      <c r="EW153" t="s">
        <v>316</v>
      </c>
      <c r="EX153" t="s">
        <v>316</v>
      </c>
      <c r="EY153" t="s">
        <v>316</v>
      </c>
      <c r="EZ153" t="s">
        <v>316</v>
      </c>
      <c r="FA153" t="s">
        <v>316</v>
      </c>
      <c r="FB153" t="s">
        <v>316</v>
      </c>
      <c r="FC153" t="s">
        <v>316</v>
      </c>
      <c r="FD153" t="s">
        <v>316</v>
      </c>
      <c r="FE153" t="s">
        <v>316</v>
      </c>
      <c r="FF153" s="154">
        <v>20948293</v>
      </c>
      <c r="FG153" t="s">
        <v>316</v>
      </c>
      <c r="FH153" t="s">
        <v>316</v>
      </c>
      <c r="FI153" t="s">
        <v>316</v>
      </c>
      <c r="FJ153" t="s">
        <v>316</v>
      </c>
      <c r="FK153" t="s">
        <v>316</v>
      </c>
      <c r="FL153" t="s">
        <v>316</v>
      </c>
      <c r="FM153" t="s">
        <v>316</v>
      </c>
      <c r="FN153" t="s">
        <v>316</v>
      </c>
      <c r="FO153" t="s">
        <v>316</v>
      </c>
      <c r="FP153" t="s">
        <v>316</v>
      </c>
      <c r="FQ153" s="154">
        <v>20948293</v>
      </c>
      <c r="FT153" t="s">
        <v>316</v>
      </c>
      <c r="FU153" t="s">
        <v>316</v>
      </c>
      <c r="FV153" t="s">
        <v>316</v>
      </c>
      <c r="FW153" t="s">
        <v>316</v>
      </c>
      <c r="FX153" t="s">
        <v>316</v>
      </c>
      <c r="FY153" t="s">
        <v>316</v>
      </c>
      <c r="FZ153" t="s">
        <v>316</v>
      </c>
      <c r="GA153" t="s">
        <v>316</v>
      </c>
      <c r="GB153" t="s">
        <v>316</v>
      </c>
      <c r="GC153" t="s">
        <v>316</v>
      </c>
      <c r="GD153" t="s">
        <v>316</v>
      </c>
      <c r="GE153" t="s">
        <v>316</v>
      </c>
      <c r="GF153" t="s">
        <v>316</v>
      </c>
      <c r="GG153" t="s">
        <v>316</v>
      </c>
      <c r="GH153" t="s">
        <v>316</v>
      </c>
      <c r="GI153" t="s">
        <v>316</v>
      </c>
      <c r="GJ153" t="s">
        <v>316</v>
      </c>
      <c r="GK153" t="s">
        <v>316</v>
      </c>
      <c r="GL153">
        <v>10.029999999999999</v>
      </c>
      <c r="GM153" t="s">
        <v>316</v>
      </c>
    </row>
    <row r="154" spans="1:195" hidden="1">
      <c r="H154" t="s">
        <v>95</v>
      </c>
      <c r="J154" s="154">
        <v>1132022</v>
      </c>
      <c r="K154" s="154">
        <v>5758</v>
      </c>
      <c r="L154" s="154">
        <v>265028862</v>
      </c>
      <c r="M154" s="154">
        <v>201545608</v>
      </c>
      <c r="N154" s="154">
        <v>63483254</v>
      </c>
      <c r="O154" s="154">
        <v>290066</v>
      </c>
      <c r="P154" s="154">
        <v>266048</v>
      </c>
      <c r="Q154" s="154">
        <v>2746941</v>
      </c>
      <c r="R154" s="154">
        <v>208728</v>
      </c>
      <c r="S154" s="154">
        <v>2291982</v>
      </c>
      <c r="T154" s="154">
        <v>2654</v>
      </c>
      <c r="U154" s="154">
        <v>2376</v>
      </c>
      <c r="V154" s="154">
        <v>1872976</v>
      </c>
      <c r="W154" s="154">
        <v>17182797</v>
      </c>
      <c r="X154" s="154">
        <v>1469277</v>
      </c>
      <c r="Y154" s="154">
        <v>14264229</v>
      </c>
      <c r="Z154" s="154">
        <v>711903</v>
      </c>
      <c r="AA154" s="154">
        <v>436696</v>
      </c>
      <c r="AB154" s="154">
        <v>631771</v>
      </c>
      <c r="AC154" s="154">
        <v>512124</v>
      </c>
      <c r="AD154" s="211">
        <v>223874.24</v>
      </c>
      <c r="AE154" s="211">
        <v>2537735.0299999998</v>
      </c>
      <c r="AF154" s="154">
        <v>136405</v>
      </c>
      <c r="AG154" s="154">
        <v>127106</v>
      </c>
      <c r="AH154" s="154">
        <v>119073</v>
      </c>
      <c r="AI154" s="154">
        <v>32740</v>
      </c>
      <c r="AJ154" s="154">
        <v>26162</v>
      </c>
      <c r="AK154" s="154">
        <v>-2354693</v>
      </c>
      <c r="AL154" s="154">
        <v>-2744881</v>
      </c>
      <c r="AM154" s="154">
        <v>-60692095</v>
      </c>
      <c r="AN154" s="154">
        <v>-2701890</v>
      </c>
      <c r="AO154" s="154">
        <v>-61263062</v>
      </c>
      <c r="AP154" s="154">
        <v>-274488</v>
      </c>
      <c r="AQ154" s="154">
        <v>-6069209</v>
      </c>
      <c r="AR154" s="154">
        <v>-270189</v>
      </c>
      <c r="AS154" s="154">
        <v>-6126306</v>
      </c>
      <c r="AT154" s="154">
        <v>270213</v>
      </c>
      <c r="AU154" s="154">
        <v>242681</v>
      </c>
      <c r="AV154" s="154">
        <v>5016919</v>
      </c>
      <c r="AW154" s="154">
        <v>245204</v>
      </c>
      <c r="AX154" s="154">
        <v>4967594</v>
      </c>
      <c r="AY154" s="154">
        <v>83582</v>
      </c>
      <c r="AZ154" s="154">
        <v>82552</v>
      </c>
      <c r="BA154" s="154">
        <v>1646865</v>
      </c>
      <c r="BB154" s="154">
        <v>61805</v>
      </c>
      <c r="BC154" s="154">
        <v>1169470</v>
      </c>
      <c r="BD154" t="s">
        <v>316</v>
      </c>
      <c r="BE154" t="s">
        <v>316</v>
      </c>
      <c r="BF154" t="s">
        <v>316</v>
      </c>
      <c r="BG154" t="s">
        <v>316</v>
      </c>
      <c r="BH154" s="154">
        <v>17079</v>
      </c>
      <c r="BI154" s="154">
        <v>77755</v>
      </c>
      <c r="BJ154" s="154">
        <v>17079</v>
      </c>
      <c r="BK154" s="154">
        <v>77755</v>
      </c>
      <c r="BL154" t="s">
        <v>316</v>
      </c>
      <c r="BM154" t="s">
        <v>316</v>
      </c>
      <c r="BN154" t="s">
        <v>316</v>
      </c>
      <c r="BO154" t="s">
        <v>316</v>
      </c>
      <c r="BP154" s="154">
        <v>34270843</v>
      </c>
      <c r="BQ154" s="154">
        <v>452106811</v>
      </c>
      <c r="BR154">
        <v>175</v>
      </c>
      <c r="BS154">
        <v>816</v>
      </c>
      <c r="BT154">
        <v>86</v>
      </c>
      <c r="BU154">
        <v>459</v>
      </c>
      <c r="BV154" s="154">
        <v>1940800</v>
      </c>
      <c r="BW154" s="154">
        <v>17855126</v>
      </c>
      <c r="BX154" s="154">
        <v>1523177</v>
      </c>
      <c r="BY154" s="154">
        <v>14352740</v>
      </c>
      <c r="BZ154">
        <v>73</v>
      </c>
      <c r="CA154" s="154">
        <v>35924886</v>
      </c>
      <c r="CB154" s="154">
        <v>20850671</v>
      </c>
      <c r="CC154" s="154">
        <v>42423934</v>
      </c>
      <c r="CD154" s="154">
        <v>34009073</v>
      </c>
      <c r="CE154" t="s">
        <v>316</v>
      </c>
      <c r="CF154" s="154">
        <v>133208564</v>
      </c>
      <c r="CG154" s="154">
        <v>6701553</v>
      </c>
      <c r="CH154" s="154">
        <v>2380697</v>
      </c>
      <c r="CI154" s="154">
        <v>8334868</v>
      </c>
      <c r="CJ154" s="154">
        <v>5485823</v>
      </c>
      <c r="CK154" t="s">
        <v>316</v>
      </c>
      <c r="CL154" s="154">
        <v>8287827</v>
      </c>
      <c r="CM154" s="154">
        <v>31190768</v>
      </c>
      <c r="CN154" s="154">
        <v>32971577</v>
      </c>
      <c r="CO154" s="154">
        <v>22626940</v>
      </c>
      <c r="CP154" s="154">
        <v>26188756</v>
      </c>
      <c r="CQ154" s="154">
        <v>22184490</v>
      </c>
      <c r="CR154" t="s">
        <v>316</v>
      </c>
      <c r="CS154" s="154">
        <v>103971762</v>
      </c>
      <c r="CT154" s="154">
        <v>268371094</v>
      </c>
      <c r="CU154" s="154">
        <v>13781898</v>
      </c>
      <c r="CV154" s="154">
        <v>6117147</v>
      </c>
      <c r="CW154" s="154">
        <v>19899046</v>
      </c>
      <c r="CX154" t="s">
        <v>316</v>
      </c>
      <c r="CY154" s="154">
        <v>7251313</v>
      </c>
      <c r="CZ154" s="154">
        <v>8618586</v>
      </c>
      <c r="DA154" s="154">
        <v>15869900</v>
      </c>
      <c r="DB154" s="154">
        <v>183287</v>
      </c>
      <c r="DC154" s="154">
        <v>1346977</v>
      </c>
      <c r="DD154" s="154">
        <v>1530264</v>
      </c>
      <c r="DE154" s="154">
        <v>43474670</v>
      </c>
      <c r="DF154" t="s">
        <v>316</v>
      </c>
      <c r="DG154" s="154">
        <v>43474670</v>
      </c>
      <c r="DH154" s="154">
        <v>122134169</v>
      </c>
      <c r="DI154" s="154">
        <v>202908047</v>
      </c>
      <c r="DJ154" s="154">
        <v>471279141</v>
      </c>
      <c r="DK154" s="154">
        <v>-9043</v>
      </c>
      <c r="DL154" s="154">
        <v>89731</v>
      </c>
      <c r="DM154" s="154">
        <v>382684</v>
      </c>
      <c r="DN154" t="s">
        <v>316</v>
      </c>
      <c r="DO154" t="s">
        <v>316</v>
      </c>
      <c r="DP154" s="154">
        <v>-52425431</v>
      </c>
      <c r="DQ154" t="s">
        <v>316</v>
      </c>
      <c r="DR154" s="154">
        <v>-51962059</v>
      </c>
      <c r="DS154" s="154">
        <v>-161818</v>
      </c>
      <c r="DT154">
        <v>-655</v>
      </c>
      <c r="DU154" s="154">
        <v>5266</v>
      </c>
      <c r="DV154" s="154">
        <v>22015</v>
      </c>
      <c r="DW154" t="s">
        <v>316</v>
      </c>
      <c r="DX154" t="s">
        <v>316</v>
      </c>
      <c r="DY154" s="154">
        <v>-2621457</v>
      </c>
      <c r="DZ154" t="s">
        <v>316</v>
      </c>
      <c r="EA154" s="154">
        <v>-2756650</v>
      </c>
      <c r="EB154" s="154">
        <v>424940</v>
      </c>
      <c r="EC154" s="154">
        <v>-32756488</v>
      </c>
      <c r="ED154" s="154">
        <v>-32331548</v>
      </c>
      <c r="EE154" s="154">
        <v>-87050257</v>
      </c>
      <c r="EF154" s="154">
        <v>123067124</v>
      </c>
      <c r="EG154" s="154">
        <v>1987342</v>
      </c>
      <c r="EH154" t="s">
        <v>316</v>
      </c>
      <c r="EI154" s="154">
        <v>125054466</v>
      </c>
      <c r="EJ154" s="154">
        <v>249526</v>
      </c>
      <c r="EK154" s="154">
        <v>52132369</v>
      </c>
      <c r="EL154" s="154">
        <v>948818</v>
      </c>
      <c r="EM154" t="s">
        <v>316</v>
      </c>
      <c r="EN154" s="154">
        <v>53081186</v>
      </c>
      <c r="EO154" s="154">
        <v>178385178</v>
      </c>
      <c r="EP154" s="154">
        <v>46678090</v>
      </c>
      <c r="EQ154" s="154">
        <v>10565885</v>
      </c>
      <c r="ER154" s="154">
        <v>57243975</v>
      </c>
      <c r="ES154" t="s">
        <v>316</v>
      </c>
      <c r="ET154" t="s">
        <v>316</v>
      </c>
      <c r="EU154" t="s">
        <v>316</v>
      </c>
      <c r="EV154" s="154">
        <v>1665553</v>
      </c>
      <c r="EW154" s="154">
        <v>3447</v>
      </c>
      <c r="EX154" s="154">
        <v>760901</v>
      </c>
      <c r="EY154" s="154">
        <v>2429902</v>
      </c>
      <c r="EZ154" t="s">
        <v>316</v>
      </c>
      <c r="FA154" t="s">
        <v>316</v>
      </c>
      <c r="FB154" t="s">
        <v>316</v>
      </c>
      <c r="FC154" t="s">
        <v>316</v>
      </c>
      <c r="FD154" s="154">
        <v>7798266</v>
      </c>
      <c r="FE154" s="154">
        <v>245857321</v>
      </c>
      <c r="FF154" s="154">
        <v>630086205</v>
      </c>
      <c r="FG154" s="154">
        <v>53449418</v>
      </c>
      <c r="FH154" s="154">
        <v>977853</v>
      </c>
      <c r="FI154" s="154">
        <v>93681336</v>
      </c>
      <c r="FJ154" s="154">
        <v>56487</v>
      </c>
      <c r="FK154" t="s">
        <v>316</v>
      </c>
      <c r="FL154" t="s">
        <v>316</v>
      </c>
      <c r="FM154" s="154">
        <v>148165094</v>
      </c>
      <c r="FN154" s="154">
        <v>63314</v>
      </c>
      <c r="FO154" s="154">
        <v>148228408</v>
      </c>
      <c r="FP154" s="154">
        <v>136111501</v>
      </c>
      <c r="FQ154" s="154">
        <v>778314613</v>
      </c>
      <c r="FT154" s="211">
        <v>70747.95</v>
      </c>
      <c r="FU154" s="211">
        <v>604618.68000000005</v>
      </c>
      <c r="FV154" s="211">
        <v>40011.07</v>
      </c>
      <c r="FW154" s="211">
        <v>-2245.52</v>
      </c>
      <c r="FX154" s="211">
        <v>21009.43</v>
      </c>
      <c r="FY154" s="211">
        <v>5470.7</v>
      </c>
      <c r="FZ154">
        <v>583.07000000000005</v>
      </c>
      <c r="GA154" t="s">
        <v>316</v>
      </c>
      <c r="GB154">
        <v>175.4</v>
      </c>
      <c r="GC154" s="211">
        <v>64828.75</v>
      </c>
      <c r="GD154" s="211">
        <v>8216.69</v>
      </c>
      <c r="GE154">
        <v>-10.42</v>
      </c>
      <c r="GF154" s="211">
        <v>23453.65</v>
      </c>
      <c r="GG154" s="211">
        <v>5272.67</v>
      </c>
      <c r="GH154">
        <v>96.58</v>
      </c>
      <c r="GI154" t="s">
        <v>316</v>
      </c>
      <c r="GJ154">
        <v>14.26</v>
      </c>
      <c r="GK154" s="211">
        <v>37029.17</v>
      </c>
      <c r="GL154" s="211">
        <v>5728.49</v>
      </c>
      <c r="GM154" t="s">
        <v>316</v>
      </c>
    </row>
    <row r="155" spans="1:195" hidden="1">
      <c r="H155" t="s">
        <v>95</v>
      </c>
      <c r="J155" s="154">
        <v>1132022</v>
      </c>
      <c r="K155" s="154">
        <v>5758</v>
      </c>
      <c r="L155" s="154">
        <v>265028862</v>
      </c>
      <c r="M155" s="154">
        <v>201545608</v>
      </c>
      <c r="N155" s="154">
        <v>63483254</v>
      </c>
      <c r="O155" s="154">
        <v>290066</v>
      </c>
      <c r="P155" s="154">
        <v>266048</v>
      </c>
      <c r="Q155" s="154">
        <v>2746941</v>
      </c>
      <c r="R155" s="154">
        <v>208728</v>
      </c>
      <c r="S155" s="154">
        <v>2291982</v>
      </c>
      <c r="T155" s="154">
        <v>2654</v>
      </c>
      <c r="U155" s="154">
        <v>2376</v>
      </c>
      <c r="V155" s="154">
        <v>1872976</v>
      </c>
      <c r="W155" s="154">
        <v>17182797</v>
      </c>
      <c r="X155" s="154">
        <v>1469277</v>
      </c>
      <c r="Y155" s="154">
        <v>14264229</v>
      </c>
      <c r="Z155" s="154">
        <v>711903</v>
      </c>
      <c r="AA155" s="154">
        <v>436696</v>
      </c>
      <c r="AB155" s="154">
        <v>631771</v>
      </c>
      <c r="AC155" s="154">
        <v>512124</v>
      </c>
      <c r="AD155" s="211">
        <v>223874.24</v>
      </c>
      <c r="AE155" s="211">
        <v>2537735.0299999998</v>
      </c>
      <c r="AF155" s="154">
        <v>136405</v>
      </c>
      <c r="AG155" s="154">
        <v>127106</v>
      </c>
      <c r="AH155" s="154">
        <v>119073</v>
      </c>
      <c r="AI155" s="154">
        <v>32740</v>
      </c>
      <c r="AJ155" s="154">
        <v>26162</v>
      </c>
      <c r="AK155" s="154">
        <v>-2354693</v>
      </c>
      <c r="AL155" s="154">
        <v>-2744881</v>
      </c>
      <c r="AM155" s="154">
        <v>-60692095</v>
      </c>
      <c r="AN155" s="154">
        <v>-2701890</v>
      </c>
      <c r="AO155" s="154">
        <v>-61263062</v>
      </c>
      <c r="AP155" s="154">
        <v>-274488</v>
      </c>
      <c r="AQ155" s="154">
        <v>-6069209</v>
      </c>
      <c r="AR155" s="154">
        <v>-270189</v>
      </c>
      <c r="AS155" s="154">
        <v>-6126306</v>
      </c>
      <c r="AT155" s="154">
        <v>270213</v>
      </c>
      <c r="AU155" s="154">
        <v>242681</v>
      </c>
      <c r="AV155" s="154">
        <v>5016919</v>
      </c>
      <c r="AW155" s="154">
        <v>245204</v>
      </c>
      <c r="AX155" s="154">
        <v>4967594</v>
      </c>
      <c r="AY155" s="154">
        <v>83582</v>
      </c>
      <c r="AZ155" s="154">
        <v>82552</v>
      </c>
      <c r="BA155" s="154">
        <v>1646865</v>
      </c>
      <c r="BB155" s="154">
        <v>61805</v>
      </c>
      <c r="BC155" s="154">
        <v>1169470</v>
      </c>
      <c r="BD155" t="s">
        <v>316</v>
      </c>
      <c r="BE155" t="s">
        <v>316</v>
      </c>
      <c r="BF155" t="s">
        <v>316</v>
      </c>
      <c r="BG155" t="s">
        <v>316</v>
      </c>
      <c r="BH155" s="154">
        <v>17079</v>
      </c>
      <c r="BI155" s="154">
        <v>77755</v>
      </c>
      <c r="BJ155" s="154">
        <v>17079</v>
      </c>
      <c r="BK155" s="154">
        <v>77755</v>
      </c>
      <c r="BL155" t="s">
        <v>316</v>
      </c>
      <c r="BM155" t="s">
        <v>316</v>
      </c>
      <c r="BN155" t="s">
        <v>316</v>
      </c>
      <c r="BO155" t="s">
        <v>316</v>
      </c>
      <c r="BP155" s="154">
        <v>34270843</v>
      </c>
      <c r="BQ155" s="154">
        <v>452106811</v>
      </c>
      <c r="BR155">
        <v>175</v>
      </c>
      <c r="BS155">
        <v>816</v>
      </c>
      <c r="BT155">
        <v>86</v>
      </c>
      <c r="BU155">
        <v>459</v>
      </c>
      <c r="BV155" s="154">
        <v>1940800</v>
      </c>
      <c r="BW155" s="154">
        <v>17855126</v>
      </c>
      <c r="BX155" s="154">
        <v>1523177</v>
      </c>
      <c r="BY155" s="154">
        <v>14352740</v>
      </c>
      <c r="BZ155">
        <v>73</v>
      </c>
      <c r="CA155" s="154">
        <v>35924886</v>
      </c>
      <c r="CB155" s="154">
        <v>20850671</v>
      </c>
      <c r="CC155" s="154">
        <v>42423934</v>
      </c>
      <c r="CD155" s="154">
        <v>34009073</v>
      </c>
      <c r="CE155" t="s">
        <v>316</v>
      </c>
      <c r="CF155" s="154">
        <v>133208564</v>
      </c>
      <c r="CG155" s="154">
        <v>6701553</v>
      </c>
      <c r="CH155" s="154">
        <v>2380697</v>
      </c>
      <c r="CI155" s="154">
        <v>8334868</v>
      </c>
      <c r="CJ155" s="154">
        <v>5485823</v>
      </c>
      <c r="CK155" t="s">
        <v>316</v>
      </c>
      <c r="CL155" s="154">
        <v>8287827</v>
      </c>
      <c r="CM155" s="154">
        <v>31190768</v>
      </c>
      <c r="CN155" s="154">
        <v>32971577</v>
      </c>
      <c r="CO155" s="154">
        <v>22626940</v>
      </c>
      <c r="CP155" s="154">
        <v>26188756</v>
      </c>
      <c r="CQ155" s="154">
        <v>22184490</v>
      </c>
      <c r="CR155" t="s">
        <v>316</v>
      </c>
      <c r="CS155" s="154">
        <v>103971762</v>
      </c>
      <c r="CT155" s="154">
        <v>268371094</v>
      </c>
      <c r="CU155" s="154">
        <v>13781898</v>
      </c>
      <c r="CV155" s="154">
        <v>6117147</v>
      </c>
      <c r="CW155" s="154">
        <v>19899046</v>
      </c>
      <c r="CX155" t="s">
        <v>316</v>
      </c>
      <c r="CY155" s="154">
        <v>7251313</v>
      </c>
      <c r="CZ155" s="154">
        <v>8618586</v>
      </c>
      <c r="DA155" s="154">
        <v>15869900</v>
      </c>
      <c r="DB155" s="154">
        <v>183287</v>
      </c>
      <c r="DC155" s="154">
        <v>1346977</v>
      </c>
      <c r="DD155" s="154">
        <v>1530264</v>
      </c>
      <c r="DE155" s="154">
        <v>43474670</v>
      </c>
      <c r="DF155" t="s">
        <v>316</v>
      </c>
      <c r="DG155" s="154">
        <v>43474670</v>
      </c>
      <c r="DH155" s="154">
        <v>122134169</v>
      </c>
      <c r="DI155" s="154">
        <v>202908047</v>
      </c>
      <c r="DJ155" s="154">
        <v>471279141</v>
      </c>
      <c r="DK155" s="154">
        <v>-9043</v>
      </c>
      <c r="DL155" s="154">
        <v>89731</v>
      </c>
      <c r="DM155" s="154">
        <v>382684</v>
      </c>
      <c r="DN155" t="s">
        <v>316</v>
      </c>
      <c r="DO155" t="s">
        <v>316</v>
      </c>
      <c r="DP155" s="154">
        <v>-52425431</v>
      </c>
      <c r="DQ155" t="s">
        <v>316</v>
      </c>
      <c r="DR155" s="154">
        <v>-51962059</v>
      </c>
      <c r="DS155" s="154">
        <v>-161818</v>
      </c>
      <c r="DT155">
        <v>-655</v>
      </c>
      <c r="DU155" s="154">
        <v>5266</v>
      </c>
      <c r="DV155" s="154">
        <v>22015</v>
      </c>
      <c r="DW155" t="s">
        <v>316</v>
      </c>
      <c r="DX155" t="s">
        <v>316</v>
      </c>
      <c r="DY155" s="154">
        <v>-2621457</v>
      </c>
      <c r="DZ155" t="s">
        <v>316</v>
      </c>
      <c r="EA155" s="154">
        <v>-2756650</v>
      </c>
      <c r="EB155" s="154">
        <v>424940</v>
      </c>
      <c r="EC155" s="154">
        <v>-32756488</v>
      </c>
      <c r="ED155" s="154">
        <v>-32331548</v>
      </c>
      <c r="EE155" s="154">
        <v>-87050257</v>
      </c>
      <c r="EF155" s="154">
        <v>123067124</v>
      </c>
      <c r="EG155" s="154">
        <v>1987342</v>
      </c>
      <c r="EH155" t="s">
        <v>316</v>
      </c>
      <c r="EI155" s="154">
        <v>125054466</v>
      </c>
      <c r="EJ155" s="154">
        <v>249526</v>
      </c>
      <c r="EK155" s="154">
        <v>52132369</v>
      </c>
      <c r="EL155" s="154">
        <v>948818</v>
      </c>
      <c r="EM155" t="s">
        <v>316</v>
      </c>
      <c r="EN155" s="154">
        <v>53081186</v>
      </c>
      <c r="EO155" s="154">
        <v>178385178</v>
      </c>
      <c r="EP155" s="154">
        <v>46678090</v>
      </c>
      <c r="EQ155" s="154">
        <v>10565885</v>
      </c>
      <c r="ER155" s="154">
        <v>57243975</v>
      </c>
      <c r="ES155" t="s">
        <v>316</v>
      </c>
      <c r="ET155" t="s">
        <v>316</v>
      </c>
      <c r="EU155" t="s">
        <v>316</v>
      </c>
      <c r="EV155" s="154">
        <v>1665553</v>
      </c>
      <c r="EW155" s="154">
        <v>3447</v>
      </c>
      <c r="EX155" s="154">
        <v>760901</v>
      </c>
      <c r="EY155" s="154">
        <v>2429902</v>
      </c>
      <c r="EZ155" t="s">
        <v>316</v>
      </c>
      <c r="FA155" t="s">
        <v>316</v>
      </c>
      <c r="FB155" t="s">
        <v>316</v>
      </c>
      <c r="FC155" t="s">
        <v>316</v>
      </c>
      <c r="FD155" s="154">
        <v>7798266</v>
      </c>
      <c r="FE155" s="154">
        <v>245857321</v>
      </c>
      <c r="FF155" s="154">
        <v>630086205</v>
      </c>
      <c r="FG155" s="154">
        <v>53449418</v>
      </c>
      <c r="FH155" s="154">
        <v>977853</v>
      </c>
      <c r="FI155" s="154">
        <v>93681336</v>
      </c>
      <c r="FJ155" s="154">
        <v>56487</v>
      </c>
      <c r="FK155" t="s">
        <v>316</v>
      </c>
      <c r="FL155" t="s">
        <v>316</v>
      </c>
      <c r="FM155" s="154">
        <v>148165094</v>
      </c>
      <c r="FN155" s="154">
        <v>63314</v>
      </c>
      <c r="FO155" s="154">
        <v>148228408</v>
      </c>
      <c r="FP155" s="154">
        <v>136111501</v>
      </c>
      <c r="FQ155" s="154">
        <v>778314613</v>
      </c>
      <c r="FT155" s="211">
        <v>70747.95</v>
      </c>
      <c r="FU155" s="211">
        <v>604618.68000000005</v>
      </c>
      <c r="FV155" s="211">
        <v>40011.07</v>
      </c>
      <c r="FW155" s="211">
        <v>-2245.52</v>
      </c>
      <c r="FX155" s="211">
        <v>21009.43</v>
      </c>
      <c r="FY155" s="211">
        <v>5470.7</v>
      </c>
      <c r="FZ155">
        <v>583.07000000000005</v>
      </c>
      <c r="GA155" t="s">
        <v>316</v>
      </c>
      <c r="GB155">
        <v>175.4</v>
      </c>
      <c r="GC155" s="211">
        <v>64828.75</v>
      </c>
      <c r="GD155" s="211">
        <v>8216.69</v>
      </c>
      <c r="GE155">
        <v>-10.42</v>
      </c>
      <c r="GF155" s="211">
        <v>23453.65</v>
      </c>
      <c r="GG155" s="211">
        <v>5272.67</v>
      </c>
      <c r="GH155">
        <v>96.58</v>
      </c>
      <c r="GI155" t="s">
        <v>316</v>
      </c>
      <c r="GJ155">
        <v>14.26</v>
      </c>
      <c r="GK155" s="211">
        <v>37029.17</v>
      </c>
      <c r="GL155" s="211">
        <v>5728.49</v>
      </c>
      <c r="GM155" t="s">
        <v>316</v>
      </c>
    </row>
    <row r="156" spans="1:195" hidden="1">
      <c r="H156" t="s">
        <v>596</v>
      </c>
      <c r="J156" t="s">
        <v>316</v>
      </c>
      <c r="K156" t="s">
        <v>316</v>
      </c>
      <c r="L156" t="s">
        <v>316</v>
      </c>
      <c r="M156" t="s">
        <v>316</v>
      </c>
      <c r="N156" t="s">
        <v>316</v>
      </c>
      <c r="O156" t="s">
        <v>316</v>
      </c>
      <c r="P156" t="s">
        <v>316</v>
      </c>
      <c r="Q156" t="s">
        <v>316</v>
      </c>
      <c r="R156" t="s">
        <v>316</v>
      </c>
      <c r="S156" t="s">
        <v>316</v>
      </c>
      <c r="T156" t="s">
        <v>316</v>
      </c>
      <c r="U156" t="s">
        <v>316</v>
      </c>
      <c r="V156">
        <v>0</v>
      </c>
      <c r="W156" t="s">
        <v>316</v>
      </c>
      <c r="X156" t="s">
        <v>316</v>
      </c>
      <c r="Y156" t="s">
        <v>316</v>
      </c>
      <c r="Z156" t="s">
        <v>316</v>
      </c>
      <c r="AA156" t="s">
        <v>316</v>
      </c>
      <c r="AB156" t="s">
        <v>316</v>
      </c>
      <c r="AC156" t="s">
        <v>316</v>
      </c>
      <c r="AD156" t="s">
        <v>316</v>
      </c>
      <c r="AE156" t="s">
        <v>316</v>
      </c>
      <c r="AF156" t="s">
        <v>316</v>
      </c>
      <c r="AG156" t="s">
        <v>316</v>
      </c>
      <c r="AH156" t="s">
        <v>316</v>
      </c>
      <c r="AI156" t="s">
        <v>316</v>
      </c>
      <c r="AJ156" t="s">
        <v>316</v>
      </c>
      <c r="AK156" t="s">
        <v>316</v>
      </c>
      <c r="AL156" t="s">
        <v>316</v>
      </c>
      <c r="AM156" t="s">
        <v>316</v>
      </c>
      <c r="AN156" t="s">
        <v>316</v>
      </c>
      <c r="AO156" t="s">
        <v>316</v>
      </c>
      <c r="AP156" t="s">
        <v>316</v>
      </c>
      <c r="AQ156" t="s">
        <v>316</v>
      </c>
      <c r="AR156" t="s">
        <v>316</v>
      </c>
      <c r="AS156" t="s">
        <v>316</v>
      </c>
      <c r="AT156" t="s">
        <v>316</v>
      </c>
      <c r="AU156" t="s">
        <v>316</v>
      </c>
      <c r="AV156" t="s">
        <v>316</v>
      </c>
      <c r="AW156" t="s">
        <v>316</v>
      </c>
      <c r="AX156" t="s">
        <v>316</v>
      </c>
      <c r="AY156" t="s">
        <v>316</v>
      </c>
      <c r="AZ156" t="s">
        <v>316</v>
      </c>
      <c r="BA156" t="s">
        <v>316</v>
      </c>
      <c r="BB156" t="s">
        <v>316</v>
      </c>
      <c r="BC156" t="s">
        <v>316</v>
      </c>
      <c r="BD156" t="s">
        <v>316</v>
      </c>
      <c r="BE156" t="s">
        <v>316</v>
      </c>
      <c r="BF156" t="s">
        <v>316</v>
      </c>
      <c r="BG156" t="s">
        <v>316</v>
      </c>
      <c r="BH156" t="s">
        <v>316</v>
      </c>
      <c r="BI156" t="s">
        <v>316</v>
      </c>
      <c r="BJ156" t="s">
        <v>316</v>
      </c>
      <c r="BK156" t="s">
        <v>316</v>
      </c>
      <c r="BL156" t="s">
        <v>316</v>
      </c>
      <c r="BM156" t="s">
        <v>316</v>
      </c>
      <c r="BN156" t="s">
        <v>316</v>
      </c>
      <c r="BO156" t="s">
        <v>316</v>
      </c>
      <c r="BP156" t="s">
        <v>316</v>
      </c>
      <c r="BQ156" t="s">
        <v>316</v>
      </c>
      <c r="BR156" t="s">
        <v>316</v>
      </c>
      <c r="BS156" t="s">
        <v>316</v>
      </c>
      <c r="BT156" t="s">
        <v>316</v>
      </c>
      <c r="BU156" t="s">
        <v>316</v>
      </c>
      <c r="BV156" t="s">
        <v>316</v>
      </c>
      <c r="BW156" t="s">
        <v>316</v>
      </c>
      <c r="BX156" t="s">
        <v>316</v>
      </c>
      <c r="BY156" t="s">
        <v>316</v>
      </c>
      <c r="BZ156" t="s">
        <v>316</v>
      </c>
      <c r="CA156" t="s">
        <v>316</v>
      </c>
      <c r="CB156" t="s">
        <v>316</v>
      </c>
      <c r="CC156" t="s">
        <v>316</v>
      </c>
      <c r="CD156" t="s">
        <v>316</v>
      </c>
      <c r="CE156" t="s">
        <v>316</v>
      </c>
      <c r="CF156" t="s">
        <v>316</v>
      </c>
      <c r="CG156" t="s">
        <v>316</v>
      </c>
      <c r="CH156" t="s">
        <v>316</v>
      </c>
      <c r="CI156" t="s">
        <v>316</v>
      </c>
      <c r="CJ156" t="s">
        <v>316</v>
      </c>
      <c r="CK156" t="s">
        <v>316</v>
      </c>
      <c r="CL156" t="s">
        <v>316</v>
      </c>
      <c r="CM156" t="s">
        <v>316</v>
      </c>
      <c r="CN156" t="s">
        <v>316</v>
      </c>
      <c r="CO156" t="s">
        <v>316</v>
      </c>
      <c r="CP156" t="s">
        <v>316</v>
      </c>
      <c r="CQ156" t="s">
        <v>316</v>
      </c>
      <c r="CR156" t="s">
        <v>316</v>
      </c>
      <c r="CS156" t="s">
        <v>316</v>
      </c>
      <c r="CT156" t="s">
        <v>316</v>
      </c>
      <c r="CU156" t="s">
        <v>316</v>
      </c>
      <c r="CV156" t="s">
        <v>316</v>
      </c>
      <c r="CW156" t="s">
        <v>316</v>
      </c>
      <c r="CX156" t="s">
        <v>316</v>
      </c>
      <c r="CY156" t="s">
        <v>316</v>
      </c>
      <c r="CZ156" t="s">
        <v>316</v>
      </c>
      <c r="DA156" t="s">
        <v>316</v>
      </c>
      <c r="DB156" t="s">
        <v>316</v>
      </c>
      <c r="DC156" t="s">
        <v>316</v>
      </c>
      <c r="DD156" t="s">
        <v>316</v>
      </c>
      <c r="DE156" t="s">
        <v>316</v>
      </c>
      <c r="DF156" t="s">
        <v>316</v>
      </c>
      <c r="DG156" t="s">
        <v>316</v>
      </c>
      <c r="DH156" t="s">
        <v>316</v>
      </c>
      <c r="DI156" t="s">
        <v>316</v>
      </c>
      <c r="DJ156" t="s">
        <v>316</v>
      </c>
      <c r="DK156" t="s">
        <v>316</v>
      </c>
      <c r="DL156" t="s">
        <v>316</v>
      </c>
      <c r="DM156" t="s">
        <v>316</v>
      </c>
      <c r="DN156" t="s">
        <v>316</v>
      </c>
      <c r="DO156" t="s">
        <v>316</v>
      </c>
      <c r="DP156" t="s">
        <v>316</v>
      </c>
      <c r="DQ156" t="s">
        <v>316</v>
      </c>
      <c r="DR156" t="s">
        <v>316</v>
      </c>
      <c r="DS156" t="s">
        <v>316</v>
      </c>
      <c r="DT156" t="s">
        <v>316</v>
      </c>
      <c r="DU156" t="s">
        <v>316</v>
      </c>
      <c r="DV156" t="s">
        <v>316</v>
      </c>
      <c r="DW156" t="s">
        <v>316</v>
      </c>
      <c r="DX156" t="s">
        <v>316</v>
      </c>
      <c r="DY156" t="s">
        <v>316</v>
      </c>
      <c r="DZ156" t="s">
        <v>316</v>
      </c>
      <c r="EA156" t="s">
        <v>316</v>
      </c>
      <c r="EB156" t="s">
        <v>316</v>
      </c>
      <c r="EC156" t="s">
        <v>316</v>
      </c>
      <c r="ED156" t="s">
        <v>316</v>
      </c>
      <c r="EE156" t="s">
        <v>316</v>
      </c>
      <c r="EF156" t="s">
        <v>316</v>
      </c>
      <c r="EG156" t="s">
        <v>316</v>
      </c>
      <c r="EH156" t="s">
        <v>316</v>
      </c>
      <c r="EI156" t="s">
        <v>316</v>
      </c>
      <c r="EJ156" t="s">
        <v>316</v>
      </c>
      <c r="EK156" t="s">
        <v>316</v>
      </c>
      <c r="EL156" t="s">
        <v>316</v>
      </c>
      <c r="EM156" t="s">
        <v>316</v>
      </c>
      <c r="EN156" t="s">
        <v>316</v>
      </c>
      <c r="EO156" t="s">
        <v>316</v>
      </c>
      <c r="EP156" t="s">
        <v>316</v>
      </c>
      <c r="EQ156" t="s">
        <v>316</v>
      </c>
      <c r="ER156" t="s">
        <v>316</v>
      </c>
      <c r="ES156" t="s">
        <v>316</v>
      </c>
      <c r="ET156" t="s">
        <v>316</v>
      </c>
      <c r="EU156" t="s">
        <v>316</v>
      </c>
      <c r="EV156" t="s">
        <v>316</v>
      </c>
      <c r="EW156" t="s">
        <v>316</v>
      </c>
      <c r="EX156" t="s">
        <v>316</v>
      </c>
      <c r="EY156" t="s">
        <v>316</v>
      </c>
      <c r="EZ156" t="s">
        <v>316</v>
      </c>
      <c r="FA156" t="s">
        <v>316</v>
      </c>
      <c r="FB156" t="s">
        <v>316</v>
      </c>
      <c r="FC156" t="s">
        <v>316</v>
      </c>
      <c r="FD156" t="s">
        <v>316</v>
      </c>
      <c r="FE156" t="s">
        <v>316</v>
      </c>
      <c r="FF156" t="s">
        <v>316</v>
      </c>
      <c r="FG156" t="s">
        <v>316</v>
      </c>
      <c r="FH156" t="s">
        <v>316</v>
      </c>
      <c r="FI156" t="s">
        <v>316</v>
      </c>
      <c r="FJ156" t="s">
        <v>316</v>
      </c>
      <c r="FK156" t="s">
        <v>316</v>
      </c>
      <c r="FL156" t="s">
        <v>316</v>
      </c>
      <c r="FM156" t="s">
        <v>316</v>
      </c>
      <c r="FN156" t="s">
        <v>316</v>
      </c>
      <c r="FO156" t="s">
        <v>316</v>
      </c>
      <c r="FP156" t="s">
        <v>316</v>
      </c>
      <c r="FQ156" t="s">
        <v>316</v>
      </c>
      <c r="FT156" t="s">
        <v>316</v>
      </c>
      <c r="FU156" t="s">
        <v>316</v>
      </c>
      <c r="FV156" t="s">
        <v>316</v>
      </c>
      <c r="FW156" t="s">
        <v>316</v>
      </c>
      <c r="FX156" t="s">
        <v>316</v>
      </c>
      <c r="FY156" t="s">
        <v>316</v>
      </c>
      <c r="FZ156" t="s">
        <v>316</v>
      </c>
      <c r="GA156" t="s">
        <v>316</v>
      </c>
      <c r="GB156" t="s">
        <v>316</v>
      </c>
      <c r="GC156" t="s">
        <v>316</v>
      </c>
      <c r="GD156" t="s">
        <v>316</v>
      </c>
      <c r="GE156">
        <v>0</v>
      </c>
      <c r="GF156" t="s">
        <v>316</v>
      </c>
      <c r="GG156" t="s">
        <v>316</v>
      </c>
      <c r="GH156" t="s">
        <v>316</v>
      </c>
      <c r="GI156" t="s">
        <v>316</v>
      </c>
      <c r="GJ156" t="s">
        <v>316</v>
      </c>
      <c r="GK156" t="s">
        <v>316</v>
      </c>
      <c r="GL156" t="s">
        <v>316</v>
      </c>
      <c r="GM156" t="s">
        <v>316</v>
      </c>
    </row>
    <row r="157" spans="1:195" hidden="1"/>
    <row r="158" spans="1:195" hidden="1">
      <c r="A158" t="s">
        <v>95</v>
      </c>
    </row>
    <row r="159" spans="1:195" hidden="1">
      <c r="A159" t="s">
        <v>309</v>
      </c>
      <c r="E159" t="s">
        <v>589</v>
      </c>
      <c r="G159" t="s">
        <v>589</v>
      </c>
      <c r="H159" t="s">
        <v>308</v>
      </c>
      <c r="I159" t="s">
        <v>589</v>
      </c>
      <c r="J159">
        <v>388</v>
      </c>
      <c r="K159">
        <v>40</v>
      </c>
      <c r="L159" t="s">
        <v>316</v>
      </c>
      <c r="M159" t="s">
        <v>316</v>
      </c>
      <c r="N159" t="s">
        <v>316</v>
      </c>
      <c r="O159" s="154">
        <v>-1419</v>
      </c>
      <c r="P159" s="154">
        <v>-1419</v>
      </c>
      <c r="Q159" s="154">
        <v>-32617</v>
      </c>
      <c r="R159">
        <v>-284</v>
      </c>
      <c r="S159" s="154">
        <v>-6523</v>
      </c>
      <c r="T159">
        <v>14</v>
      </c>
      <c r="U159">
        <v>12</v>
      </c>
      <c r="V159" s="154">
        <v>-9945</v>
      </c>
      <c r="W159" s="154">
        <v>-191329</v>
      </c>
      <c r="X159" s="154">
        <v>-1989</v>
      </c>
      <c r="Y159" s="154">
        <v>-38266</v>
      </c>
      <c r="Z159">
        <v>-129</v>
      </c>
      <c r="AA159">
        <v>-97</v>
      </c>
      <c r="AB159" s="154">
        <v>-2803</v>
      </c>
      <c r="AC159" s="154">
        <v>-3494</v>
      </c>
      <c r="AD159" t="s">
        <v>316</v>
      </c>
      <c r="AE159" t="s">
        <v>316</v>
      </c>
      <c r="AF159">
        <v>-180</v>
      </c>
      <c r="AG159">
        <v>-22</v>
      </c>
      <c r="AH159">
        <v>-4</v>
      </c>
      <c r="AI159">
        <v>-417</v>
      </c>
      <c r="AJ159">
        <v>-83</v>
      </c>
      <c r="AK159" t="s">
        <v>316</v>
      </c>
      <c r="AL159" t="s">
        <v>316</v>
      </c>
      <c r="AM159" t="s">
        <v>316</v>
      </c>
      <c r="AN159" t="s">
        <v>316</v>
      </c>
      <c r="AO159" t="s">
        <v>316</v>
      </c>
      <c r="AP159" t="s">
        <v>316</v>
      </c>
      <c r="AQ159" t="s">
        <v>316</v>
      </c>
      <c r="AR159" t="s">
        <v>316</v>
      </c>
      <c r="AS159" t="s">
        <v>316</v>
      </c>
      <c r="AT159" t="s">
        <v>316</v>
      </c>
      <c r="AU159" t="s">
        <v>316</v>
      </c>
      <c r="AV159" t="s">
        <v>316</v>
      </c>
      <c r="AW159" t="s">
        <v>316</v>
      </c>
      <c r="AX159" t="s">
        <v>316</v>
      </c>
      <c r="AY159" s="154">
        <v>14375</v>
      </c>
      <c r="AZ159" s="154">
        <v>14375</v>
      </c>
      <c r="BA159" s="154">
        <v>333195</v>
      </c>
      <c r="BB159" s="154">
        <v>2875</v>
      </c>
      <c r="BC159" s="154">
        <v>66639</v>
      </c>
      <c r="BD159" t="s">
        <v>316</v>
      </c>
      <c r="BE159" t="s">
        <v>316</v>
      </c>
      <c r="BF159" t="s">
        <v>316</v>
      </c>
      <c r="BG159" t="s">
        <v>316</v>
      </c>
      <c r="BH159" t="s">
        <v>316</v>
      </c>
      <c r="BI159" t="s">
        <v>316</v>
      </c>
      <c r="BJ159" t="s">
        <v>316</v>
      </c>
      <c r="BK159" t="s">
        <v>316</v>
      </c>
      <c r="BL159" t="s">
        <v>316</v>
      </c>
      <c r="BM159" t="s">
        <v>316</v>
      </c>
      <c r="BN159" t="s">
        <v>316</v>
      </c>
      <c r="BO159" t="s">
        <v>316</v>
      </c>
      <c r="BP159" t="s">
        <v>316</v>
      </c>
      <c r="BQ159" t="s">
        <v>316</v>
      </c>
      <c r="BR159" t="s">
        <v>316</v>
      </c>
      <c r="BS159" t="s">
        <v>316</v>
      </c>
      <c r="BT159" t="s">
        <v>316</v>
      </c>
      <c r="BU159" t="s">
        <v>316</v>
      </c>
      <c r="BV159" s="154">
        <v>4430</v>
      </c>
      <c r="BW159" s="154">
        <v>141866</v>
      </c>
      <c r="BX159">
        <v>886</v>
      </c>
      <c r="BY159" s="154">
        <v>28373</v>
      </c>
      <c r="BZ159" t="s">
        <v>316</v>
      </c>
      <c r="CA159" s="154">
        <v>-6691</v>
      </c>
      <c r="CB159" s="154">
        <v>-4717</v>
      </c>
      <c r="CC159" s="154">
        <v>-189773</v>
      </c>
      <c r="CD159" s="154">
        <v>-236429</v>
      </c>
      <c r="CE159" t="s">
        <v>316</v>
      </c>
      <c r="CF159" s="154">
        <v>-437610</v>
      </c>
      <c r="CG159" s="154">
        <v>-1088</v>
      </c>
      <c r="CH159">
        <v>-504</v>
      </c>
      <c r="CI159" s="154">
        <v>-23741</v>
      </c>
      <c r="CJ159" s="154">
        <v>-25176</v>
      </c>
      <c r="CK159" t="s">
        <v>316</v>
      </c>
      <c r="CL159" s="154">
        <v>-13498</v>
      </c>
      <c r="CM159" s="154">
        <v>-64006</v>
      </c>
      <c r="CN159" s="154">
        <v>-6386</v>
      </c>
      <c r="CO159" s="154">
        <v>-5371</v>
      </c>
      <c r="CP159" s="154">
        <v>-139236</v>
      </c>
      <c r="CQ159" s="154">
        <v>-176047</v>
      </c>
      <c r="CR159" t="s">
        <v>316</v>
      </c>
      <c r="CS159" s="154">
        <v>-327040</v>
      </c>
      <c r="CT159" s="154">
        <v>-828657</v>
      </c>
      <c r="CU159" s="154">
        <v>-2524</v>
      </c>
      <c r="CV159">
        <v>-887</v>
      </c>
      <c r="CW159" s="154">
        <v>-3412</v>
      </c>
      <c r="CX159" t="s">
        <v>316</v>
      </c>
      <c r="CY159" s="154">
        <v>-1151</v>
      </c>
      <c r="CZ159" s="154">
        <v>-1182</v>
      </c>
      <c r="DA159" s="154">
        <v>-2333</v>
      </c>
      <c r="DB159">
        <v>-29</v>
      </c>
      <c r="DC159">
        <v>-126</v>
      </c>
      <c r="DD159">
        <v>-155</v>
      </c>
      <c r="DE159" s="154">
        <v>-6412</v>
      </c>
      <c r="DF159" t="s">
        <v>316</v>
      </c>
      <c r="DG159" s="154">
        <v>-6412</v>
      </c>
      <c r="DH159" s="154">
        <v>-18013</v>
      </c>
      <c r="DI159" s="154">
        <v>-30324</v>
      </c>
      <c r="DJ159" s="154">
        <v>-858981</v>
      </c>
      <c r="DK159" t="s">
        <v>316</v>
      </c>
      <c r="DL159" t="s">
        <v>316</v>
      </c>
      <c r="DM159" t="s">
        <v>316</v>
      </c>
      <c r="DN159" t="s">
        <v>316</v>
      </c>
      <c r="DO159" t="s">
        <v>316</v>
      </c>
      <c r="DP159" t="s">
        <v>316</v>
      </c>
      <c r="DQ159" t="s">
        <v>316</v>
      </c>
      <c r="DR159" t="s">
        <v>316</v>
      </c>
      <c r="DS159" t="s">
        <v>316</v>
      </c>
      <c r="DT159" t="s">
        <v>316</v>
      </c>
      <c r="DU159" t="s">
        <v>316</v>
      </c>
      <c r="DV159" t="s">
        <v>316</v>
      </c>
      <c r="DW159" t="s">
        <v>316</v>
      </c>
      <c r="DX159" t="s">
        <v>316</v>
      </c>
      <c r="DY159" t="s">
        <v>316</v>
      </c>
      <c r="DZ159" t="s">
        <v>316</v>
      </c>
      <c r="EA159" t="s">
        <v>316</v>
      </c>
      <c r="EB159" t="s">
        <v>316</v>
      </c>
      <c r="EC159" t="s">
        <v>316</v>
      </c>
      <c r="ED159" t="s">
        <v>316</v>
      </c>
      <c r="EE159" t="s">
        <v>316</v>
      </c>
      <c r="EF159" t="s">
        <v>316</v>
      </c>
      <c r="EG159" t="s">
        <v>316</v>
      </c>
      <c r="EH159" t="s">
        <v>316</v>
      </c>
      <c r="EI159" t="s">
        <v>316</v>
      </c>
      <c r="EJ159" t="s">
        <v>316</v>
      </c>
      <c r="EK159" t="s">
        <v>316</v>
      </c>
      <c r="EL159" t="s">
        <v>316</v>
      </c>
      <c r="EM159" t="s">
        <v>316</v>
      </c>
      <c r="EN159" t="s">
        <v>316</v>
      </c>
      <c r="EO159" t="s">
        <v>316</v>
      </c>
      <c r="EP159" s="154">
        <v>2677950</v>
      </c>
      <c r="EQ159" s="154">
        <v>632566</v>
      </c>
      <c r="ER159" s="154">
        <v>3310516</v>
      </c>
      <c r="ES159" t="s">
        <v>316</v>
      </c>
      <c r="ET159" t="s">
        <v>316</v>
      </c>
      <c r="EU159" t="s">
        <v>316</v>
      </c>
      <c r="EV159" t="s">
        <v>316</v>
      </c>
      <c r="EW159" t="s">
        <v>316</v>
      </c>
      <c r="EX159" t="s">
        <v>316</v>
      </c>
      <c r="EY159" t="s">
        <v>316</v>
      </c>
      <c r="EZ159" t="s">
        <v>316</v>
      </c>
      <c r="FA159" t="s">
        <v>316</v>
      </c>
      <c r="FB159" t="s">
        <v>316</v>
      </c>
      <c r="FC159" t="s">
        <v>316</v>
      </c>
      <c r="FD159" t="s">
        <v>316</v>
      </c>
      <c r="FE159" s="154">
        <v>3310516</v>
      </c>
      <c r="FF159" s="154">
        <v>2451535</v>
      </c>
      <c r="FG159" t="s">
        <v>316</v>
      </c>
      <c r="FH159" t="s">
        <v>316</v>
      </c>
      <c r="FI159" t="s">
        <v>316</v>
      </c>
      <c r="FJ159" t="s">
        <v>316</v>
      </c>
      <c r="FK159" t="s">
        <v>316</v>
      </c>
      <c r="FL159" t="s">
        <v>316</v>
      </c>
      <c r="FM159" t="s">
        <v>316</v>
      </c>
      <c r="FN159" t="s">
        <v>316</v>
      </c>
      <c r="FO159" t="s">
        <v>316</v>
      </c>
      <c r="FP159" s="154">
        <v>305525</v>
      </c>
      <c r="FQ159" s="154">
        <v>2451535</v>
      </c>
      <c r="FT159">
        <v>593</v>
      </c>
      <c r="FU159" s="154">
        <v>17230</v>
      </c>
      <c r="FV159">
        <v>-265</v>
      </c>
      <c r="FW159" t="s">
        <v>316</v>
      </c>
      <c r="FX159" t="s">
        <v>316</v>
      </c>
      <c r="FY159">
        <v>907</v>
      </c>
      <c r="FZ159" t="s">
        <v>316</v>
      </c>
      <c r="GA159" t="s">
        <v>316</v>
      </c>
      <c r="GB159" t="s">
        <v>316</v>
      </c>
      <c r="GC159">
        <v>642</v>
      </c>
      <c r="GD159">
        <v>-151</v>
      </c>
      <c r="GE159" t="s">
        <v>316</v>
      </c>
      <c r="GF159" t="s">
        <v>316</v>
      </c>
      <c r="GG159">
        <v>907</v>
      </c>
      <c r="GH159" t="s">
        <v>316</v>
      </c>
      <c r="GI159" t="s">
        <v>316</v>
      </c>
      <c r="GJ159" t="s">
        <v>316</v>
      </c>
      <c r="GK159">
        <v>756</v>
      </c>
      <c r="GM159" t="s">
        <v>316</v>
      </c>
    </row>
    <row r="160" spans="1:195" hidden="1">
      <c r="H160" t="s">
        <v>321</v>
      </c>
      <c r="J160">
        <v>10</v>
      </c>
      <c r="K160">
        <v>15</v>
      </c>
      <c r="L160" s="154">
        <v>2580000</v>
      </c>
      <c r="M160" s="154">
        <v>3000000</v>
      </c>
      <c r="N160" s="154">
        <v>-420000</v>
      </c>
      <c r="O160">
        <v>-400</v>
      </c>
      <c r="P160">
        <v>-400</v>
      </c>
      <c r="Q160" s="154">
        <v>-6000</v>
      </c>
      <c r="R160">
        <v>-344</v>
      </c>
      <c r="S160" s="154">
        <v>-5160</v>
      </c>
      <c r="T160">
        <v>7</v>
      </c>
      <c r="U160">
        <v>6</v>
      </c>
      <c r="V160" s="154">
        <v>-2820</v>
      </c>
      <c r="W160" s="154">
        <v>-37005</v>
      </c>
      <c r="X160" s="154">
        <v>-2425</v>
      </c>
      <c r="Y160" s="154">
        <v>-31824</v>
      </c>
      <c r="Z160" s="154">
        <v>-1259</v>
      </c>
      <c r="AA160" s="154">
        <v>-1077</v>
      </c>
      <c r="AB160" s="154">
        <v>-1314</v>
      </c>
      <c r="AC160" s="154">
        <v>-1511</v>
      </c>
      <c r="AD160" t="s">
        <v>316</v>
      </c>
      <c r="AE160" t="s">
        <v>316</v>
      </c>
      <c r="AF160" t="s">
        <v>316</v>
      </c>
      <c r="AG160" t="s">
        <v>316</v>
      </c>
      <c r="AH160" t="s">
        <v>316</v>
      </c>
      <c r="AI160" t="s">
        <v>316</v>
      </c>
      <c r="AJ160" t="s">
        <v>316</v>
      </c>
      <c r="AK160" t="s">
        <v>316</v>
      </c>
      <c r="AL160" t="s">
        <v>316</v>
      </c>
      <c r="AM160" t="s">
        <v>316</v>
      </c>
      <c r="AN160" t="s">
        <v>316</v>
      </c>
      <c r="AO160" t="s">
        <v>316</v>
      </c>
      <c r="AP160" t="s">
        <v>316</v>
      </c>
      <c r="AQ160" t="s">
        <v>316</v>
      </c>
      <c r="AR160" t="s">
        <v>316</v>
      </c>
      <c r="AS160" t="s">
        <v>316</v>
      </c>
      <c r="AT160" s="154">
        <v>5000</v>
      </c>
      <c r="AU160" s="154">
        <v>5000</v>
      </c>
      <c r="AV160" s="154">
        <v>75000</v>
      </c>
      <c r="AW160" s="154">
        <v>4300</v>
      </c>
      <c r="AX160" s="154">
        <v>64500</v>
      </c>
      <c r="AY160" t="s">
        <v>316</v>
      </c>
      <c r="AZ160" t="s">
        <v>316</v>
      </c>
      <c r="BA160" t="s">
        <v>316</v>
      </c>
      <c r="BB160" t="s">
        <v>316</v>
      </c>
      <c r="BC160" t="s">
        <v>316</v>
      </c>
      <c r="BD160" t="s">
        <v>316</v>
      </c>
      <c r="BE160" t="s">
        <v>316</v>
      </c>
      <c r="BF160" t="s">
        <v>316</v>
      </c>
      <c r="BG160" t="s">
        <v>316</v>
      </c>
      <c r="BH160" t="s">
        <v>316</v>
      </c>
      <c r="BI160" t="s">
        <v>316</v>
      </c>
      <c r="BJ160" t="s">
        <v>316</v>
      </c>
      <c r="BK160" t="s">
        <v>316</v>
      </c>
      <c r="BL160" t="s">
        <v>316</v>
      </c>
      <c r="BM160" t="s">
        <v>316</v>
      </c>
      <c r="BN160" t="s">
        <v>316</v>
      </c>
      <c r="BO160" t="s">
        <v>316</v>
      </c>
      <c r="BP160" t="s">
        <v>316</v>
      </c>
      <c r="BQ160" t="s">
        <v>316</v>
      </c>
      <c r="BR160" t="s">
        <v>316</v>
      </c>
      <c r="BS160" t="s">
        <v>316</v>
      </c>
      <c r="BT160" t="s">
        <v>316</v>
      </c>
      <c r="BU160" t="s">
        <v>316</v>
      </c>
      <c r="BV160" s="154">
        <v>2180</v>
      </c>
      <c r="BW160" s="154">
        <v>37995</v>
      </c>
      <c r="BX160" s="154">
        <v>1875</v>
      </c>
      <c r="BY160" s="154">
        <v>32676</v>
      </c>
      <c r="BZ160" t="s">
        <v>316</v>
      </c>
      <c r="CA160" s="154">
        <v>-65111</v>
      </c>
      <c r="CB160" s="154">
        <v>-52536</v>
      </c>
      <c r="CC160" s="154">
        <v>-89635</v>
      </c>
      <c r="CD160" s="154">
        <v>-101570</v>
      </c>
      <c r="CE160" t="s">
        <v>316</v>
      </c>
      <c r="CF160" s="154">
        <v>-308852</v>
      </c>
      <c r="CG160" s="154">
        <v>-10587</v>
      </c>
      <c r="CH160" s="154">
        <v>-5613</v>
      </c>
      <c r="CI160" s="154">
        <v>-17093</v>
      </c>
      <c r="CJ160" s="154">
        <v>-17255</v>
      </c>
      <c r="CK160" t="s">
        <v>316</v>
      </c>
      <c r="CL160" s="154">
        <v>-15842</v>
      </c>
      <c r="CM160" s="154">
        <v>-66390</v>
      </c>
      <c r="CN160" s="154">
        <v>-62141</v>
      </c>
      <c r="CO160" s="154">
        <v>-59823</v>
      </c>
      <c r="CP160" s="154">
        <v>-61042</v>
      </c>
      <c r="CQ160" s="154">
        <v>-75476</v>
      </c>
      <c r="CR160" t="s">
        <v>316</v>
      </c>
      <c r="CS160" s="154">
        <v>-258482</v>
      </c>
      <c r="CT160" s="154">
        <v>-633723</v>
      </c>
      <c r="CU160" t="s">
        <v>316</v>
      </c>
      <c r="CV160" t="s">
        <v>316</v>
      </c>
      <c r="CW160" t="s">
        <v>316</v>
      </c>
      <c r="CX160" t="s">
        <v>316</v>
      </c>
      <c r="CY160" t="s">
        <v>316</v>
      </c>
      <c r="CZ160" t="s">
        <v>316</v>
      </c>
      <c r="DA160" t="s">
        <v>316</v>
      </c>
      <c r="DB160" t="s">
        <v>316</v>
      </c>
      <c r="DC160" t="s">
        <v>316</v>
      </c>
      <c r="DD160" t="s">
        <v>316</v>
      </c>
      <c r="DE160" t="s">
        <v>316</v>
      </c>
      <c r="DF160" t="s">
        <v>316</v>
      </c>
      <c r="DG160" t="s">
        <v>316</v>
      </c>
      <c r="DH160" t="s">
        <v>316</v>
      </c>
      <c r="DI160" t="s">
        <v>316</v>
      </c>
      <c r="DJ160" s="154">
        <v>-633723</v>
      </c>
      <c r="DK160" t="s">
        <v>316</v>
      </c>
      <c r="DL160" t="s">
        <v>316</v>
      </c>
      <c r="DM160" t="s">
        <v>316</v>
      </c>
      <c r="DN160" t="s">
        <v>316</v>
      </c>
      <c r="DO160" t="s">
        <v>316</v>
      </c>
      <c r="DP160" t="s">
        <v>316</v>
      </c>
      <c r="DQ160" t="s">
        <v>316</v>
      </c>
      <c r="DR160" t="s">
        <v>316</v>
      </c>
      <c r="DS160" t="s">
        <v>316</v>
      </c>
      <c r="DT160" t="s">
        <v>316</v>
      </c>
      <c r="DU160" t="s">
        <v>316</v>
      </c>
      <c r="DV160" t="s">
        <v>316</v>
      </c>
      <c r="DW160" t="s">
        <v>316</v>
      </c>
      <c r="DX160" t="s">
        <v>316</v>
      </c>
      <c r="DY160" t="s">
        <v>316</v>
      </c>
      <c r="DZ160" t="s">
        <v>316</v>
      </c>
      <c r="EA160" t="s">
        <v>316</v>
      </c>
      <c r="EB160" t="s">
        <v>316</v>
      </c>
      <c r="EC160" t="s">
        <v>316</v>
      </c>
      <c r="ED160" t="s">
        <v>316</v>
      </c>
      <c r="EE160" t="s">
        <v>316</v>
      </c>
      <c r="EF160" s="154">
        <v>1593023</v>
      </c>
      <c r="EG160" t="s">
        <v>316</v>
      </c>
      <c r="EH160" t="s">
        <v>316</v>
      </c>
      <c r="EI160" s="154">
        <v>1593023</v>
      </c>
      <c r="EJ160" s="154">
        <v>3168</v>
      </c>
      <c r="EK160" s="154">
        <v>677738</v>
      </c>
      <c r="EL160" t="s">
        <v>316</v>
      </c>
      <c r="EM160" t="s">
        <v>316</v>
      </c>
      <c r="EN160" s="154">
        <v>677738</v>
      </c>
      <c r="EO160" s="154">
        <v>2273929</v>
      </c>
      <c r="EP160" t="s">
        <v>316</v>
      </c>
      <c r="EQ160" t="s">
        <v>316</v>
      </c>
      <c r="ER160" t="s">
        <v>316</v>
      </c>
      <c r="ES160" t="s">
        <v>316</v>
      </c>
      <c r="ET160" t="s">
        <v>316</v>
      </c>
      <c r="EU160" t="s">
        <v>316</v>
      </c>
      <c r="EV160" t="s">
        <v>316</v>
      </c>
      <c r="EW160" t="s">
        <v>316</v>
      </c>
      <c r="EX160" t="s">
        <v>316</v>
      </c>
      <c r="EY160" t="s">
        <v>316</v>
      </c>
      <c r="EZ160" t="s">
        <v>316</v>
      </c>
      <c r="FA160" t="s">
        <v>316</v>
      </c>
      <c r="FB160" t="s">
        <v>316</v>
      </c>
      <c r="FC160" t="s">
        <v>316</v>
      </c>
      <c r="FD160" t="s">
        <v>316</v>
      </c>
      <c r="FE160" s="154">
        <v>2273929</v>
      </c>
      <c r="FF160" s="154">
        <v>1640206</v>
      </c>
      <c r="FG160">
        <v>761</v>
      </c>
      <c r="FH160" t="s">
        <v>316</v>
      </c>
      <c r="FI160" t="s">
        <v>316</v>
      </c>
      <c r="FJ160" t="s">
        <v>316</v>
      </c>
      <c r="FK160" t="s">
        <v>316</v>
      </c>
      <c r="FL160" t="s">
        <v>316</v>
      </c>
      <c r="FM160">
        <v>761</v>
      </c>
      <c r="FN160" t="s">
        <v>316</v>
      </c>
      <c r="FO160">
        <v>761</v>
      </c>
      <c r="FP160" s="154">
        <v>419257</v>
      </c>
      <c r="FQ160" s="154">
        <v>1640967</v>
      </c>
      <c r="FT160">
        <v>305</v>
      </c>
      <c r="FU160" s="154">
        <v>5052</v>
      </c>
      <c r="FV160">
        <v>-75</v>
      </c>
      <c r="FW160" t="s">
        <v>316</v>
      </c>
      <c r="FX160">
        <v>394</v>
      </c>
      <c r="FY160" t="s">
        <v>316</v>
      </c>
      <c r="FZ160" t="s">
        <v>316</v>
      </c>
      <c r="GA160" t="s">
        <v>316</v>
      </c>
      <c r="GB160" t="s">
        <v>316</v>
      </c>
      <c r="GC160">
        <v>319</v>
      </c>
      <c r="GD160">
        <v>-43</v>
      </c>
      <c r="GE160" t="s">
        <v>316</v>
      </c>
      <c r="GF160">
        <v>394</v>
      </c>
      <c r="GG160" t="s">
        <v>316</v>
      </c>
      <c r="GH160" t="s">
        <v>316</v>
      </c>
      <c r="GI160" t="s">
        <v>316</v>
      </c>
      <c r="GJ160" t="s">
        <v>316</v>
      </c>
      <c r="GK160">
        <v>351</v>
      </c>
      <c r="GM160" t="s">
        <v>316</v>
      </c>
    </row>
    <row r="161" spans="8:195" hidden="1">
      <c r="H161" t="s">
        <v>590</v>
      </c>
      <c r="J161" t="s">
        <v>316</v>
      </c>
      <c r="K161" t="s">
        <v>316</v>
      </c>
      <c r="L161" t="s">
        <v>316</v>
      </c>
      <c r="M161" t="s">
        <v>316</v>
      </c>
      <c r="N161" t="s">
        <v>316</v>
      </c>
      <c r="O161" t="s">
        <v>316</v>
      </c>
      <c r="P161" t="s">
        <v>316</v>
      </c>
      <c r="Q161" t="s">
        <v>316</v>
      </c>
      <c r="R161" t="s">
        <v>316</v>
      </c>
      <c r="S161" t="s">
        <v>316</v>
      </c>
      <c r="T161" t="s">
        <v>316</v>
      </c>
      <c r="U161" t="s">
        <v>316</v>
      </c>
      <c r="V161" t="s">
        <v>316</v>
      </c>
      <c r="W161" t="s">
        <v>316</v>
      </c>
      <c r="X161" t="s">
        <v>316</v>
      </c>
      <c r="Y161" t="s">
        <v>316</v>
      </c>
      <c r="Z161" t="s">
        <v>316</v>
      </c>
      <c r="AA161" t="s">
        <v>316</v>
      </c>
      <c r="AB161" t="s">
        <v>316</v>
      </c>
      <c r="AC161" t="s">
        <v>316</v>
      </c>
      <c r="AD161" t="s">
        <v>316</v>
      </c>
      <c r="AE161" t="s">
        <v>316</v>
      </c>
      <c r="AF161" t="s">
        <v>316</v>
      </c>
      <c r="AG161" t="s">
        <v>316</v>
      </c>
      <c r="AH161" t="s">
        <v>316</v>
      </c>
      <c r="AI161" t="s">
        <v>316</v>
      </c>
      <c r="AJ161" t="s">
        <v>316</v>
      </c>
      <c r="AK161" t="s">
        <v>316</v>
      </c>
      <c r="AL161" t="s">
        <v>316</v>
      </c>
      <c r="AM161" t="s">
        <v>316</v>
      </c>
      <c r="AN161" t="s">
        <v>316</v>
      </c>
      <c r="AO161" t="s">
        <v>316</v>
      </c>
      <c r="AP161" t="s">
        <v>316</v>
      </c>
      <c r="AQ161" t="s">
        <v>316</v>
      </c>
      <c r="AR161" t="s">
        <v>316</v>
      </c>
      <c r="AS161" t="s">
        <v>316</v>
      </c>
      <c r="AT161" t="s">
        <v>316</v>
      </c>
      <c r="AU161" t="s">
        <v>316</v>
      </c>
      <c r="AV161" t="s">
        <v>316</v>
      </c>
      <c r="AW161" t="s">
        <v>316</v>
      </c>
      <c r="AX161" t="s">
        <v>316</v>
      </c>
      <c r="AY161" t="s">
        <v>316</v>
      </c>
      <c r="AZ161" t="s">
        <v>316</v>
      </c>
      <c r="BA161" t="s">
        <v>316</v>
      </c>
      <c r="BB161" t="s">
        <v>316</v>
      </c>
      <c r="BC161" t="s">
        <v>316</v>
      </c>
      <c r="BD161" t="s">
        <v>316</v>
      </c>
      <c r="BE161" t="s">
        <v>316</v>
      </c>
      <c r="BF161" t="s">
        <v>316</v>
      </c>
      <c r="BG161" t="s">
        <v>316</v>
      </c>
      <c r="BH161" t="s">
        <v>316</v>
      </c>
      <c r="BI161" t="s">
        <v>316</v>
      </c>
      <c r="BJ161" t="s">
        <v>316</v>
      </c>
      <c r="BK161" t="s">
        <v>316</v>
      </c>
      <c r="BL161" t="s">
        <v>316</v>
      </c>
      <c r="BM161" t="s">
        <v>316</v>
      </c>
      <c r="BN161" t="s">
        <v>316</v>
      </c>
      <c r="BO161" t="s">
        <v>316</v>
      </c>
      <c r="BP161" t="s">
        <v>316</v>
      </c>
      <c r="BQ161" t="s">
        <v>316</v>
      </c>
      <c r="BR161" t="s">
        <v>316</v>
      </c>
      <c r="BS161" t="s">
        <v>316</v>
      </c>
      <c r="BT161" t="s">
        <v>316</v>
      </c>
      <c r="BU161" t="s">
        <v>316</v>
      </c>
      <c r="BV161" t="s">
        <v>316</v>
      </c>
      <c r="BW161" t="s">
        <v>316</v>
      </c>
      <c r="BX161" t="s">
        <v>316</v>
      </c>
      <c r="BY161" t="s">
        <v>316</v>
      </c>
      <c r="BZ161" t="s">
        <v>316</v>
      </c>
      <c r="CA161" t="s">
        <v>316</v>
      </c>
      <c r="CB161" t="s">
        <v>316</v>
      </c>
      <c r="CC161" t="s">
        <v>316</v>
      </c>
      <c r="CD161" t="s">
        <v>316</v>
      </c>
      <c r="CE161" t="s">
        <v>316</v>
      </c>
      <c r="CF161" t="s">
        <v>316</v>
      </c>
      <c r="CG161" t="s">
        <v>316</v>
      </c>
      <c r="CH161" t="s">
        <v>316</v>
      </c>
      <c r="CI161" t="s">
        <v>316</v>
      </c>
      <c r="CJ161" t="s">
        <v>316</v>
      </c>
      <c r="CK161" t="s">
        <v>316</v>
      </c>
      <c r="CL161" t="s">
        <v>316</v>
      </c>
      <c r="CM161" t="s">
        <v>316</v>
      </c>
      <c r="CN161" t="s">
        <v>316</v>
      </c>
      <c r="CO161" t="s">
        <v>316</v>
      </c>
      <c r="CP161" t="s">
        <v>316</v>
      </c>
      <c r="CQ161" t="s">
        <v>316</v>
      </c>
      <c r="CR161" t="s">
        <v>316</v>
      </c>
      <c r="CS161" t="s">
        <v>316</v>
      </c>
      <c r="CT161" t="s">
        <v>316</v>
      </c>
      <c r="CU161" t="s">
        <v>316</v>
      </c>
      <c r="CV161" t="s">
        <v>316</v>
      </c>
      <c r="CW161" t="s">
        <v>316</v>
      </c>
      <c r="CX161" t="s">
        <v>316</v>
      </c>
      <c r="CY161" t="s">
        <v>316</v>
      </c>
      <c r="CZ161" t="s">
        <v>316</v>
      </c>
      <c r="DA161" t="s">
        <v>316</v>
      </c>
      <c r="DB161" t="s">
        <v>316</v>
      </c>
      <c r="DC161" t="s">
        <v>316</v>
      </c>
      <c r="DD161" t="s">
        <v>316</v>
      </c>
      <c r="DE161" t="s">
        <v>316</v>
      </c>
      <c r="DF161" t="s">
        <v>316</v>
      </c>
      <c r="DG161" t="s">
        <v>316</v>
      </c>
      <c r="DH161" t="s">
        <v>316</v>
      </c>
      <c r="DI161" t="s">
        <v>316</v>
      </c>
      <c r="DJ161" t="s">
        <v>316</v>
      </c>
      <c r="DK161" t="s">
        <v>316</v>
      </c>
      <c r="DL161" t="s">
        <v>316</v>
      </c>
      <c r="DM161" t="s">
        <v>316</v>
      </c>
      <c r="DN161" t="s">
        <v>316</v>
      </c>
      <c r="DO161" t="s">
        <v>316</v>
      </c>
      <c r="DP161" t="s">
        <v>316</v>
      </c>
      <c r="DQ161" t="s">
        <v>316</v>
      </c>
      <c r="DR161" t="s">
        <v>316</v>
      </c>
      <c r="DS161" t="s">
        <v>316</v>
      </c>
      <c r="DT161" t="s">
        <v>316</v>
      </c>
      <c r="DU161" t="s">
        <v>316</v>
      </c>
      <c r="DV161" t="s">
        <v>316</v>
      </c>
      <c r="DW161" t="s">
        <v>316</v>
      </c>
      <c r="DX161" t="s">
        <v>316</v>
      </c>
      <c r="DY161" t="s">
        <v>316</v>
      </c>
      <c r="DZ161" t="s">
        <v>316</v>
      </c>
      <c r="EA161" t="s">
        <v>316</v>
      </c>
      <c r="EB161" t="s">
        <v>316</v>
      </c>
      <c r="EC161" t="s">
        <v>316</v>
      </c>
      <c r="ED161" t="s">
        <v>316</v>
      </c>
      <c r="EE161" t="s">
        <v>316</v>
      </c>
      <c r="EF161" t="s">
        <v>316</v>
      </c>
      <c r="EG161" t="s">
        <v>316</v>
      </c>
      <c r="EH161" t="s">
        <v>316</v>
      </c>
      <c r="EI161" t="s">
        <v>316</v>
      </c>
      <c r="EJ161" t="s">
        <v>316</v>
      </c>
      <c r="EK161" t="s">
        <v>316</v>
      </c>
      <c r="EL161" t="s">
        <v>316</v>
      </c>
      <c r="EM161" t="s">
        <v>316</v>
      </c>
      <c r="EN161" t="s">
        <v>316</v>
      </c>
      <c r="EO161" t="s">
        <v>316</v>
      </c>
      <c r="EP161" t="s">
        <v>316</v>
      </c>
      <c r="EQ161" t="s">
        <v>316</v>
      </c>
      <c r="ER161" t="s">
        <v>316</v>
      </c>
      <c r="ES161" t="s">
        <v>316</v>
      </c>
      <c r="ET161" t="s">
        <v>316</v>
      </c>
      <c r="EU161" t="s">
        <v>316</v>
      </c>
      <c r="EV161" t="s">
        <v>316</v>
      </c>
      <c r="EW161" t="s">
        <v>316</v>
      </c>
      <c r="EX161" t="s">
        <v>316</v>
      </c>
      <c r="EY161" t="s">
        <v>316</v>
      </c>
      <c r="EZ161" t="s">
        <v>316</v>
      </c>
      <c r="FA161" t="s">
        <v>316</v>
      </c>
      <c r="FB161" t="s">
        <v>316</v>
      </c>
      <c r="FC161" t="s">
        <v>316</v>
      </c>
      <c r="FD161" t="s">
        <v>316</v>
      </c>
      <c r="FE161" t="s">
        <v>316</v>
      </c>
      <c r="FF161" t="s">
        <v>316</v>
      </c>
      <c r="FG161" t="s">
        <v>316</v>
      </c>
      <c r="FH161" t="s">
        <v>316</v>
      </c>
      <c r="FI161" t="s">
        <v>316</v>
      </c>
      <c r="FJ161" t="s">
        <v>316</v>
      </c>
      <c r="FK161" t="s">
        <v>316</v>
      </c>
      <c r="FL161" t="s">
        <v>316</v>
      </c>
      <c r="FM161" t="s">
        <v>316</v>
      </c>
      <c r="FN161" t="s">
        <v>316</v>
      </c>
      <c r="FO161" t="s">
        <v>316</v>
      </c>
      <c r="FP161" t="s">
        <v>316</v>
      </c>
      <c r="FQ161" t="s">
        <v>316</v>
      </c>
      <c r="FT161" t="s">
        <v>316</v>
      </c>
      <c r="FU161" t="s">
        <v>316</v>
      </c>
      <c r="FV161" t="s">
        <v>316</v>
      </c>
      <c r="FW161" t="s">
        <v>316</v>
      </c>
      <c r="FX161" t="s">
        <v>316</v>
      </c>
      <c r="FY161" t="s">
        <v>316</v>
      </c>
      <c r="FZ161" t="s">
        <v>316</v>
      </c>
      <c r="GA161" t="s">
        <v>316</v>
      </c>
      <c r="GB161" t="s">
        <v>316</v>
      </c>
      <c r="GC161" t="s">
        <v>316</v>
      </c>
      <c r="GD161" t="s">
        <v>316</v>
      </c>
      <c r="GE161" t="s">
        <v>316</v>
      </c>
      <c r="GF161" t="s">
        <v>316</v>
      </c>
      <c r="GG161" t="s">
        <v>316</v>
      </c>
      <c r="GH161" t="s">
        <v>316</v>
      </c>
      <c r="GI161" t="s">
        <v>316</v>
      </c>
      <c r="GJ161" t="s">
        <v>316</v>
      </c>
      <c r="GK161" t="s">
        <v>316</v>
      </c>
      <c r="GM161" t="s">
        <v>316</v>
      </c>
    </row>
    <row r="162" spans="8:195" hidden="1">
      <c r="H162" t="s">
        <v>329</v>
      </c>
      <c r="J162" s="154">
        <v>4692</v>
      </c>
      <c r="K162">
        <v>356</v>
      </c>
      <c r="L162" s="154">
        <v>20842499</v>
      </c>
      <c r="M162" s="154">
        <v>9335275</v>
      </c>
      <c r="N162" s="154">
        <v>11507224</v>
      </c>
      <c r="O162" s="154">
        <v>-9383</v>
      </c>
      <c r="P162" s="154">
        <v>-9383</v>
      </c>
      <c r="Q162" s="154">
        <v>-161542</v>
      </c>
      <c r="R162" s="154">
        <v>-8543</v>
      </c>
      <c r="S162" s="154">
        <v>-146968</v>
      </c>
      <c r="T162">
        <v>162</v>
      </c>
      <c r="U162">
        <v>141</v>
      </c>
      <c r="V162" s="154">
        <v>-65808</v>
      </c>
      <c r="W162" s="154">
        <v>-967246</v>
      </c>
      <c r="X162" s="154">
        <v>-59917</v>
      </c>
      <c r="Y162" s="154">
        <v>-880028</v>
      </c>
      <c r="Z162" s="154">
        <v>-5328</v>
      </c>
      <c r="AA162" s="154">
        <v>-4205</v>
      </c>
      <c r="AB162" s="154">
        <v>-61583</v>
      </c>
      <c r="AC162" s="154">
        <v>-75853</v>
      </c>
      <c r="AD162" t="s">
        <v>316</v>
      </c>
      <c r="AE162" t="s">
        <v>316</v>
      </c>
      <c r="AF162" s="154">
        <v>-3206</v>
      </c>
      <c r="AG162">
        <v>-403</v>
      </c>
      <c r="AH162">
        <v>-373</v>
      </c>
      <c r="AI162" s="154">
        <v>-2291</v>
      </c>
      <c r="AJ162" s="154">
        <v>-2083</v>
      </c>
      <c r="AK162" t="s">
        <v>316</v>
      </c>
      <c r="AL162" t="s">
        <v>316</v>
      </c>
      <c r="AM162" t="s">
        <v>316</v>
      </c>
      <c r="AN162" t="s">
        <v>316</v>
      </c>
      <c r="AO162" t="s">
        <v>316</v>
      </c>
      <c r="AP162" t="s">
        <v>316</v>
      </c>
      <c r="AQ162" t="s">
        <v>316</v>
      </c>
      <c r="AR162" t="s">
        <v>316</v>
      </c>
      <c r="AS162" t="s">
        <v>316</v>
      </c>
      <c r="AT162" s="154">
        <v>77824</v>
      </c>
      <c r="AU162" s="154">
        <v>77824</v>
      </c>
      <c r="AV162" s="154">
        <v>1351380</v>
      </c>
      <c r="AW162" s="154">
        <v>70559</v>
      </c>
      <c r="AX162" s="154">
        <v>1226368</v>
      </c>
      <c r="AY162" s="154">
        <v>19028</v>
      </c>
      <c r="AZ162" s="154">
        <v>19028</v>
      </c>
      <c r="BA162" s="154">
        <v>324909</v>
      </c>
      <c r="BB162" s="154">
        <v>17368</v>
      </c>
      <c r="BC162" s="154">
        <v>296096</v>
      </c>
      <c r="BD162" t="s">
        <v>316</v>
      </c>
      <c r="BE162" t="s">
        <v>316</v>
      </c>
      <c r="BF162" t="s">
        <v>316</v>
      </c>
      <c r="BG162" t="s">
        <v>316</v>
      </c>
      <c r="BH162" s="154">
        <v>3517</v>
      </c>
      <c r="BI162" s="154">
        <v>27325</v>
      </c>
      <c r="BJ162" s="154">
        <v>3517</v>
      </c>
      <c r="BK162" s="154">
        <v>27325</v>
      </c>
      <c r="BL162" t="s">
        <v>316</v>
      </c>
      <c r="BM162" t="s">
        <v>316</v>
      </c>
      <c r="BN162" t="s">
        <v>316</v>
      </c>
      <c r="BO162" t="s">
        <v>316</v>
      </c>
      <c r="BP162" t="s">
        <v>316</v>
      </c>
      <c r="BQ162" t="s">
        <v>316</v>
      </c>
      <c r="BR162" t="s">
        <v>316</v>
      </c>
      <c r="BS162" t="s">
        <v>316</v>
      </c>
      <c r="BT162" t="s">
        <v>316</v>
      </c>
      <c r="BU162" t="s">
        <v>316</v>
      </c>
      <c r="BV162" s="154">
        <v>34561</v>
      </c>
      <c r="BW162" s="154">
        <v>736368</v>
      </c>
      <c r="BX162" s="154">
        <v>31525</v>
      </c>
      <c r="BY162" s="154">
        <v>669761</v>
      </c>
      <c r="BZ162" t="s">
        <v>316</v>
      </c>
      <c r="CA162" s="154">
        <v>-274579</v>
      </c>
      <c r="CB162" s="154">
        <v>-204981</v>
      </c>
      <c r="CC162" s="154">
        <v>-4195148</v>
      </c>
      <c r="CD162" s="154">
        <v>-5116865</v>
      </c>
      <c r="CE162" t="s">
        <v>316</v>
      </c>
      <c r="CF162" s="154">
        <v>-9791574</v>
      </c>
      <c r="CG162" s="154">
        <v>-42012</v>
      </c>
      <c r="CH162" s="154">
        <v>-20360</v>
      </c>
      <c r="CI162" s="154">
        <v>-692898</v>
      </c>
      <c r="CJ162" s="154">
        <v>-746281</v>
      </c>
      <c r="CK162" t="s">
        <v>316</v>
      </c>
      <c r="CL162" s="154">
        <v>-396670</v>
      </c>
      <c r="CM162" s="154">
        <v>-1898221</v>
      </c>
      <c r="CN162" s="154">
        <v>-266523</v>
      </c>
      <c r="CO162" s="154">
        <v>-235548</v>
      </c>
      <c r="CP162" s="154">
        <v>-2901508</v>
      </c>
      <c r="CQ162" s="154">
        <v>-3782220</v>
      </c>
      <c r="CR162" t="s">
        <v>316</v>
      </c>
      <c r="CS162" s="154">
        <v>-7185799</v>
      </c>
      <c r="CT162" s="154">
        <v>-18875593</v>
      </c>
      <c r="CU162" s="154">
        <v>-222464</v>
      </c>
      <c r="CV162" s="154">
        <v>-79350</v>
      </c>
      <c r="CW162" s="154">
        <v>-301814</v>
      </c>
      <c r="CX162" t="s">
        <v>316</v>
      </c>
      <c r="CY162" s="154">
        <v>-98203</v>
      </c>
      <c r="CZ162" s="154">
        <v>-95162</v>
      </c>
      <c r="DA162" s="154">
        <v>-193365</v>
      </c>
      <c r="DB162" s="154">
        <v>-2475</v>
      </c>
      <c r="DC162" s="154">
        <v>-10635</v>
      </c>
      <c r="DD162" s="154">
        <v>-13111</v>
      </c>
      <c r="DE162" s="154">
        <v>-560068</v>
      </c>
      <c r="DF162" t="s">
        <v>316</v>
      </c>
      <c r="DG162" s="154">
        <v>-560068</v>
      </c>
      <c r="DH162" s="154">
        <v>-1573408</v>
      </c>
      <c r="DI162" s="154">
        <v>-2641766</v>
      </c>
      <c r="DJ162" s="154">
        <v>-21517360</v>
      </c>
      <c r="DK162" t="s">
        <v>316</v>
      </c>
      <c r="DL162" t="s">
        <v>316</v>
      </c>
      <c r="DM162" t="s">
        <v>316</v>
      </c>
      <c r="DN162" t="s">
        <v>316</v>
      </c>
      <c r="DO162" t="s">
        <v>316</v>
      </c>
      <c r="DP162" t="s">
        <v>316</v>
      </c>
      <c r="DQ162" t="s">
        <v>316</v>
      </c>
      <c r="DR162" t="s">
        <v>316</v>
      </c>
      <c r="DS162" t="s">
        <v>316</v>
      </c>
      <c r="DT162" t="s">
        <v>316</v>
      </c>
      <c r="DU162" t="s">
        <v>316</v>
      </c>
      <c r="DV162" t="s">
        <v>316</v>
      </c>
      <c r="DW162" t="s">
        <v>316</v>
      </c>
      <c r="DX162" t="s">
        <v>316</v>
      </c>
      <c r="DY162" t="s">
        <v>316</v>
      </c>
      <c r="DZ162" t="s">
        <v>316</v>
      </c>
      <c r="EA162" t="s">
        <v>316</v>
      </c>
      <c r="EB162" t="s">
        <v>316</v>
      </c>
      <c r="EC162" t="s">
        <v>316</v>
      </c>
      <c r="ED162" t="s">
        <v>316</v>
      </c>
      <c r="EE162" t="s">
        <v>316</v>
      </c>
      <c r="EF162" s="154">
        <v>30612592</v>
      </c>
      <c r="EG162" t="s">
        <v>316</v>
      </c>
      <c r="EH162" t="s">
        <v>316</v>
      </c>
      <c r="EI162" s="154">
        <v>30612592</v>
      </c>
      <c r="EJ162" s="154">
        <v>60908</v>
      </c>
      <c r="EK162" s="154">
        <v>13050949</v>
      </c>
      <c r="EL162" t="s">
        <v>316</v>
      </c>
      <c r="EM162" t="s">
        <v>316</v>
      </c>
      <c r="EN162" s="154">
        <v>13050949</v>
      </c>
      <c r="EO162" s="154">
        <v>43724450</v>
      </c>
      <c r="EP162" s="154">
        <v>11757159</v>
      </c>
      <c r="EQ162" s="154">
        <v>2718666</v>
      </c>
      <c r="ER162" s="154">
        <v>14475825</v>
      </c>
      <c r="ES162" t="s">
        <v>316</v>
      </c>
      <c r="ET162" t="s">
        <v>316</v>
      </c>
      <c r="EU162" t="s">
        <v>316</v>
      </c>
      <c r="EV162" s="154">
        <v>588402</v>
      </c>
      <c r="EW162" s="154">
        <v>1251</v>
      </c>
      <c r="EX162" s="154">
        <v>269830</v>
      </c>
      <c r="EY162" s="154">
        <v>859483</v>
      </c>
      <c r="EZ162" t="s">
        <v>316</v>
      </c>
      <c r="FA162" t="s">
        <v>316</v>
      </c>
      <c r="FB162" t="s">
        <v>316</v>
      </c>
      <c r="FC162" t="s">
        <v>316</v>
      </c>
      <c r="FD162" t="s">
        <v>316</v>
      </c>
      <c r="FE162" s="154">
        <v>59059757</v>
      </c>
      <c r="FF162" s="154">
        <v>37542398</v>
      </c>
      <c r="FG162" s="154">
        <v>1259</v>
      </c>
      <c r="FH162" t="s">
        <v>316</v>
      </c>
      <c r="FI162" t="s">
        <v>316</v>
      </c>
      <c r="FJ162" t="s">
        <v>316</v>
      </c>
      <c r="FK162" t="s">
        <v>316</v>
      </c>
      <c r="FL162" t="s">
        <v>316</v>
      </c>
      <c r="FM162" s="154">
        <v>1259</v>
      </c>
      <c r="FN162" t="s">
        <v>316</v>
      </c>
      <c r="FO162" s="154">
        <v>1259</v>
      </c>
      <c r="FP162" s="154">
        <v>8853646</v>
      </c>
      <c r="FQ162" s="154">
        <v>37543657</v>
      </c>
      <c r="FT162" s="154">
        <v>5508</v>
      </c>
      <c r="FU162" s="154">
        <v>108281</v>
      </c>
      <c r="FV162" s="154">
        <v>-2126</v>
      </c>
      <c r="FW162" t="s">
        <v>316</v>
      </c>
      <c r="FX162" s="154">
        <v>7458</v>
      </c>
      <c r="FY162" s="154">
        <v>1450</v>
      </c>
      <c r="FZ162">
        <v>251</v>
      </c>
      <c r="GA162" t="s">
        <v>316</v>
      </c>
      <c r="GB162" t="s">
        <v>316</v>
      </c>
      <c r="GC162" s="154">
        <v>7032</v>
      </c>
      <c r="GD162" s="154">
        <v>-1201</v>
      </c>
      <c r="GE162" t="s">
        <v>316</v>
      </c>
      <c r="GF162" s="154">
        <v>7458</v>
      </c>
      <c r="GG162" s="154">
        <v>1450</v>
      </c>
      <c r="GH162">
        <v>97</v>
      </c>
      <c r="GI162" t="s">
        <v>316</v>
      </c>
      <c r="GJ162" t="s">
        <v>316</v>
      </c>
      <c r="GK162" s="154">
        <v>7803</v>
      </c>
      <c r="GM162" t="s">
        <v>316</v>
      </c>
    </row>
    <row r="163" spans="8:195" hidden="1">
      <c r="H163" t="s">
        <v>591</v>
      </c>
      <c r="J163" t="s">
        <v>316</v>
      </c>
      <c r="K163" t="s">
        <v>316</v>
      </c>
      <c r="L163" t="s">
        <v>316</v>
      </c>
      <c r="M163" t="s">
        <v>316</v>
      </c>
      <c r="N163" t="s">
        <v>316</v>
      </c>
      <c r="O163" t="s">
        <v>316</v>
      </c>
      <c r="P163" t="s">
        <v>316</v>
      </c>
      <c r="Q163" t="s">
        <v>316</v>
      </c>
      <c r="R163" t="s">
        <v>316</v>
      </c>
      <c r="S163" t="s">
        <v>316</v>
      </c>
      <c r="T163" t="s">
        <v>316</v>
      </c>
      <c r="U163" t="s">
        <v>316</v>
      </c>
      <c r="V163" t="s">
        <v>316</v>
      </c>
      <c r="W163" t="s">
        <v>316</v>
      </c>
      <c r="X163" t="s">
        <v>316</v>
      </c>
      <c r="Y163" t="s">
        <v>316</v>
      </c>
      <c r="Z163" t="s">
        <v>316</v>
      </c>
      <c r="AA163" t="s">
        <v>316</v>
      </c>
      <c r="AB163" t="s">
        <v>316</v>
      </c>
      <c r="AC163" t="s">
        <v>316</v>
      </c>
      <c r="AD163" t="s">
        <v>316</v>
      </c>
      <c r="AE163" t="s">
        <v>316</v>
      </c>
      <c r="AF163" t="s">
        <v>316</v>
      </c>
      <c r="AG163" t="s">
        <v>316</v>
      </c>
      <c r="AH163" t="s">
        <v>316</v>
      </c>
      <c r="AI163" t="s">
        <v>316</v>
      </c>
      <c r="AJ163" t="s">
        <v>316</v>
      </c>
      <c r="AK163" t="s">
        <v>316</v>
      </c>
      <c r="AL163" t="s">
        <v>316</v>
      </c>
      <c r="AM163" t="s">
        <v>316</v>
      </c>
      <c r="AN163" t="s">
        <v>316</v>
      </c>
      <c r="AO163" t="s">
        <v>316</v>
      </c>
      <c r="AP163" t="s">
        <v>316</v>
      </c>
      <c r="AQ163" t="s">
        <v>316</v>
      </c>
      <c r="AR163" t="s">
        <v>316</v>
      </c>
      <c r="AS163" t="s">
        <v>316</v>
      </c>
      <c r="AT163" t="s">
        <v>316</v>
      </c>
      <c r="AU163" t="s">
        <v>316</v>
      </c>
      <c r="AV163" t="s">
        <v>316</v>
      </c>
      <c r="AW163" t="s">
        <v>316</v>
      </c>
      <c r="AX163" t="s">
        <v>316</v>
      </c>
      <c r="AY163" t="s">
        <v>316</v>
      </c>
      <c r="AZ163" t="s">
        <v>316</v>
      </c>
      <c r="BA163" t="s">
        <v>316</v>
      </c>
      <c r="BB163" t="s">
        <v>316</v>
      </c>
      <c r="BC163" t="s">
        <v>316</v>
      </c>
      <c r="BD163" t="s">
        <v>316</v>
      </c>
      <c r="BE163" t="s">
        <v>316</v>
      </c>
      <c r="BF163" t="s">
        <v>316</v>
      </c>
      <c r="BG163" t="s">
        <v>316</v>
      </c>
      <c r="BH163" t="s">
        <v>316</v>
      </c>
      <c r="BI163" t="s">
        <v>316</v>
      </c>
      <c r="BJ163" t="s">
        <v>316</v>
      </c>
      <c r="BK163" t="s">
        <v>316</v>
      </c>
      <c r="BL163" t="s">
        <v>316</v>
      </c>
      <c r="BM163" t="s">
        <v>316</v>
      </c>
      <c r="BN163" t="s">
        <v>316</v>
      </c>
      <c r="BO163" t="s">
        <v>316</v>
      </c>
      <c r="BP163" t="s">
        <v>316</v>
      </c>
      <c r="BQ163" t="s">
        <v>316</v>
      </c>
      <c r="BR163" t="s">
        <v>316</v>
      </c>
      <c r="BS163" t="s">
        <v>316</v>
      </c>
      <c r="BT163" t="s">
        <v>316</v>
      </c>
      <c r="BU163" t="s">
        <v>316</v>
      </c>
      <c r="BV163" t="s">
        <v>316</v>
      </c>
      <c r="BW163" t="s">
        <v>316</v>
      </c>
      <c r="BX163" t="s">
        <v>316</v>
      </c>
      <c r="BY163" t="s">
        <v>316</v>
      </c>
      <c r="BZ163" t="s">
        <v>316</v>
      </c>
      <c r="CA163" t="s">
        <v>316</v>
      </c>
      <c r="CB163" t="s">
        <v>316</v>
      </c>
      <c r="CC163" t="s">
        <v>316</v>
      </c>
      <c r="CD163" t="s">
        <v>316</v>
      </c>
      <c r="CE163" t="s">
        <v>316</v>
      </c>
      <c r="CF163" t="s">
        <v>316</v>
      </c>
      <c r="CG163" t="s">
        <v>316</v>
      </c>
      <c r="CH163" t="s">
        <v>316</v>
      </c>
      <c r="CI163" t="s">
        <v>316</v>
      </c>
      <c r="CJ163" t="s">
        <v>316</v>
      </c>
      <c r="CK163" t="s">
        <v>316</v>
      </c>
      <c r="CL163" t="s">
        <v>316</v>
      </c>
      <c r="CM163" t="s">
        <v>316</v>
      </c>
      <c r="CN163" t="s">
        <v>316</v>
      </c>
      <c r="CO163" t="s">
        <v>316</v>
      </c>
      <c r="CP163" t="s">
        <v>316</v>
      </c>
      <c r="CQ163" t="s">
        <v>316</v>
      </c>
      <c r="CR163" t="s">
        <v>316</v>
      </c>
      <c r="CS163" t="s">
        <v>316</v>
      </c>
      <c r="CT163" t="s">
        <v>316</v>
      </c>
      <c r="CU163" t="s">
        <v>316</v>
      </c>
      <c r="CV163" t="s">
        <v>316</v>
      </c>
      <c r="CW163" t="s">
        <v>316</v>
      </c>
      <c r="CX163" t="s">
        <v>316</v>
      </c>
      <c r="CY163" t="s">
        <v>316</v>
      </c>
      <c r="CZ163" t="s">
        <v>316</v>
      </c>
      <c r="DA163" t="s">
        <v>316</v>
      </c>
      <c r="DB163" t="s">
        <v>316</v>
      </c>
      <c r="DC163" t="s">
        <v>316</v>
      </c>
      <c r="DD163" t="s">
        <v>316</v>
      </c>
      <c r="DE163" t="s">
        <v>316</v>
      </c>
      <c r="DF163" t="s">
        <v>316</v>
      </c>
      <c r="DG163" t="s">
        <v>316</v>
      </c>
      <c r="DH163" t="s">
        <v>316</v>
      </c>
      <c r="DI163" t="s">
        <v>316</v>
      </c>
      <c r="DJ163" t="s">
        <v>316</v>
      </c>
      <c r="DK163" t="s">
        <v>316</v>
      </c>
      <c r="DL163" t="s">
        <v>316</v>
      </c>
      <c r="DM163" t="s">
        <v>316</v>
      </c>
      <c r="DN163" t="s">
        <v>316</v>
      </c>
      <c r="DO163" t="s">
        <v>316</v>
      </c>
      <c r="DP163" t="s">
        <v>316</v>
      </c>
      <c r="DQ163" t="s">
        <v>316</v>
      </c>
      <c r="DR163" t="s">
        <v>316</v>
      </c>
      <c r="DS163" t="s">
        <v>316</v>
      </c>
      <c r="DT163" t="s">
        <v>316</v>
      </c>
      <c r="DU163" t="s">
        <v>316</v>
      </c>
      <c r="DV163" t="s">
        <v>316</v>
      </c>
      <c r="DW163" t="s">
        <v>316</v>
      </c>
      <c r="DX163" t="s">
        <v>316</v>
      </c>
      <c r="DY163" t="s">
        <v>316</v>
      </c>
      <c r="DZ163" t="s">
        <v>316</v>
      </c>
      <c r="EA163" t="s">
        <v>316</v>
      </c>
      <c r="EB163" t="s">
        <v>316</v>
      </c>
      <c r="EC163" t="s">
        <v>316</v>
      </c>
      <c r="ED163" t="s">
        <v>316</v>
      </c>
      <c r="EE163" t="s">
        <v>316</v>
      </c>
      <c r="EF163" t="s">
        <v>316</v>
      </c>
      <c r="EG163" t="s">
        <v>316</v>
      </c>
      <c r="EH163" t="s">
        <v>316</v>
      </c>
      <c r="EI163" t="s">
        <v>316</v>
      </c>
      <c r="EJ163" t="s">
        <v>316</v>
      </c>
      <c r="EK163" t="s">
        <v>316</v>
      </c>
      <c r="EL163" t="s">
        <v>316</v>
      </c>
      <c r="EM163" t="s">
        <v>316</v>
      </c>
      <c r="EN163" t="s">
        <v>316</v>
      </c>
      <c r="EO163" t="s">
        <v>316</v>
      </c>
      <c r="EP163" t="s">
        <v>316</v>
      </c>
      <c r="EQ163" t="s">
        <v>316</v>
      </c>
      <c r="ER163" t="s">
        <v>316</v>
      </c>
      <c r="ES163" t="s">
        <v>316</v>
      </c>
      <c r="ET163" t="s">
        <v>316</v>
      </c>
      <c r="EU163" t="s">
        <v>316</v>
      </c>
      <c r="EV163" t="s">
        <v>316</v>
      </c>
      <c r="EW163" t="s">
        <v>316</v>
      </c>
      <c r="EX163" t="s">
        <v>316</v>
      </c>
      <c r="EY163" t="s">
        <v>316</v>
      </c>
      <c r="EZ163" t="s">
        <v>316</v>
      </c>
      <c r="FA163" t="s">
        <v>316</v>
      </c>
      <c r="FB163" t="s">
        <v>316</v>
      </c>
      <c r="FC163" t="s">
        <v>316</v>
      </c>
      <c r="FD163" t="s">
        <v>316</v>
      </c>
      <c r="FE163" t="s">
        <v>316</v>
      </c>
      <c r="FF163" t="s">
        <v>316</v>
      </c>
      <c r="FG163" t="s">
        <v>316</v>
      </c>
      <c r="FH163" t="s">
        <v>316</v>
      </c>
      <c r="FI163" t="s">
        <v>316</v>
      </c>
      <c r="FJ163" t="s">
        <v>316</v>
      </c>
      <c r="FK163" t="s">
        <v>316</v>
      </c>
      <c r="FL163" t="s">
        <v>316</v>
      </c>
      <c r="FM163" t="s">
        <v>316</v>
      </c>
      <c r="FN163" t="s">
        <v>316</v>
      </c>
      <c r="FO163" t="s">
        <v>316</v>
      </c>
      <c r="FP163" t="s">
        <v>316</v>
      </c>
      <c r="FQ163" t="s">
        <v>316</v>
      </c>
      <c r="FT163" t="s">
        <v>316</v>
      </c>
      <c r="FU163" t="s">
        <v>316</v>
      </c>
      <c r="FV163" t="s">
        <v>316</v>
      </c>
      <c r="FW163" t="s">
        <v>316</v>
      </c>
      <c r="FX163" t="s">
        <v>316</v>
      </c>
      <c r="FY163" t="s">
        <v>316</v>
      </c>
      <c r="FZ163" t="s">
        <v>316</v>
      </c>
      <c r="GA163" t="s">
        <v>316</v>
      </c>
      <c r="GB163" t="s">
        <v>316</v>
      </c>
      <c r="GC163" t="s">
        <v>316</v>
      </c>
      <c r="GD163" t="s">
        <v>316</v>
      </c>
      <c r="GE163" t="s">
        <v>316</v>
      </c>
      <c r="GF163" t="s">
        <v>316</v>
      </c>
      <c r="GG163" t="s">
        <v>316</v>
      </c>
      <c r="GH163" t="s">
        <v>316</v>
      </c>
      <c r="GI163" t="s">
        <v>316</v>
      </c>
      <c r="GJ163" t="s">
        <v>316</v>
      </c>
      <c r="GK163" t="s">
        <v>316</v>
      </c>
      <c r="GM163" t="s">
        <v>316</v>
      </c>
    </row>
    <row r="164" spans="8:195" hidden="1">
      <c r="H164" t="s">
        <v>592</v>
      </c>
      <c r="J164" t="s">
        <v>316</v>
      </c>
      <c r="K164" t="s">
        <v>316</v>
      </c>
      <c r="L164" t="s">
        <v>316</v>
      </c>
      <c r="M164" t="s">
        <v>316</v>
      </c>
      <c r="N164" t="s">
        <v>316</v>
      </c>
      <c r="O164" t="s">
        <v>316</v>
      </c>
      <c r="P164" t="s">
        <v>316</v>
      </c>
      <c r="Q164" t="s">
        <v>316</v>
      </c>
      <c r="R164" t="s">
        <v>316</v>
      </c>
      <c r="S164" t="s">
        <v>316</v>
      </c>
      <c r="T164" t="s">
        <v>316</v>
      </c>
      <c r="U164" t="s">
        <v>316</v>
      </c>
      <c r="V164" t="s">
        <v>316</v>
      </c>
      <c r="W164" t="s">
        <v>316</v>
      </c>
      <c r="X164" t="s">
        <v>316</v>
      </c>
      <c r="Y164" t="s">
        <v>316</v>
      </c>
      <c r="Z164" t="s">
        <v>316</v>
      </c>
      <c r="AA164" t="s">
        <v>316</v>
      </c>
      <c r="AB164" t="s">
        <v>316</v>
      </c>
      <c r="AC164" t="s">
        <v>316</v>
      </c>
      <c r="AD164" t="s">
        <v>316</v>
      </c>
      <c r="AE164" t="s">
        <v>316</v>
      </c>
      <c r="AF164" t="s">
        <v>316</v>
      </c>
      <c r="AG164" t="s">
        <v>316</v>
      </c>
      <c r="AH164" t="s">
        <v>316</v>
      </c>
      <c r="AI164" t="s">
        <v>316</v>
      </c>
      <c r="AJ164" t="s">
        <v>316</v>
      </c>
      <c r="AK164" t="s">
        <v>316</v>
      </c>
      <c r="AL164" t="s">
        <v>316</v>
      </c>
      <c r="AM164" t="s">
        <v>316</v>
      </c>
      <c r="AN164" t="s">
        <v>316</v>
      </c>
      <c r="AO164" t="s">
        <v>316</v>
      </c>
      <c r="AP164" t="s">
        <v>316</v>
      </c>
      <c r="AQ164" t="s">
        <v>316</v>
      </c>
      <c r="AR164" t="s">
        <v>316</v>
      </c>
      <c r="AS164" t="s">
        <v>316</v>
      </c>
      <c r="AT164" t="s">
        <v>316</v>
      </c>
      <c r="AU164" t="s">
        <v>316</v>
      </c>
      <c r="AV164" t="s">
        <v>316</v>
      </c>
      <c r="AW164" t="s">
        <v>316</v>
      </c>
      <c r="AX164" t="s">
        <v>316</v>
      </c>
      <c r="AY164" t="s">
        <v>316</v>
      </c>
      <c r="AZ164" t="s">
        <v>316</v>
      </c>
      <c r="BA164" t="s">
        <v>316</v>
      </c>
      <c r="BB164" t="s">
        <v>316</v>
      </c>
      <c r="BC164" t="s">
        <v>316</v>
      </c>
      <c r="BD164" t="s">
        <v>316</v>
      </c>
      <c r="BE164" t="s">
        <v>316</v>
      </c>
      <c r="BF164" t="s">
        <v>316</v>
      </c>
      <c r="BG164" t="s">
        <v>316</v>
      </c>
      <c r="BH164" t="s">
        <v>316</v>
      </c>
      <c r="BI164" t="s">
        <v>316</v>
      </c>
      <c r="BJ164" t="s">
        <v>316</v>
      </c>
      <c r="BK164" t="s">
        <v>316</v>
      </c>
      <c r="BL164" t="s">
        <v>316</v>
      </c>
      <c r="BM164" t="s">
        <v>316</v>
      </c>
      <c r="BN164" t="s">
        <v>316</v>
      </c>
      <c r="BO164" t="s">
        <v>316</v>
      </c>
      <c r="BP164" t="s">
        <v>316</v>
      </c>
      <c r="BQ164" t="s">
        <v>316</v>
      </c>
      <c r="BR164" t="s">
        <v>316</v>
      </c>
      <c r="BS164" t="s">
        <v>316</v>
      </c>
      <c r="BT164" t="s">
        <v>316</v>
      </c>
      <c r="BU164" t="s">
        <v>316</v>
      </c>
      <c r="BV164" t="s">
        <v>316</v>
      </c>
      <c r="BW164" t="s">
        <v>316</v>
      </c>
      <c r="BX164" t="s">
        <v>316</v>
      </c>
      <c r="BY164" t="s">
        <v>316</v>
      </c>
      <c r="BZ164" t="s">
        <v>316</v>
      </c>
      <c r="CA164" t="s">
        <v>316</v>
      </c>
      <c r="CB164" t="s">
        <v>316</v>
      </c>
      <c r="CC164" t="s">
        <v>316</v>
      </c>
      <c r="CD164" t="s">
        <v>316</v>
      </c>
      <c r="CE164" t="s">
        <v>316</v>
      </c>
      <c r="CF164" t="s">
        <v>316</v>
      </c>
      <c r="CG164" t="s">
        <v>316</v>
      </c>
      <c r="CH164" t="s">
        <v>316</v>
      </c>
      <c r="CI164" t="s">
        <v>316</v>
      </c>
      <c r="CJ164" t="s">
        <v>316</v>
      </c>
      <c r="CK164" t="s">
        <v>316</v>
      </c>
      <c r="CL164" t="s">
        <v>316</v>
      </c>
      <c r="CM164" t="s">
        <v>316</v>
      </c>
      <c r="CN164" t="s">
        <v>316</v>
      </c>
      <c r="CO164" t="s">
        <v>316</v>
      </c>
      <c r="CP164" t="s">
        <v>316</v>
      </c>
      <c r="CQ164" t="s">
        <v>316</v>
      </c>
      <c r="CR164" t="s">
        <v>316</v>
      </c>
      <c r="CS164" t="s">
        <v>316</v>
      </c>
      <c r="CT164" t="s">
        <v>316</v>
      </c>
      <c r="CU164" t="s">
        <v>316</v>
      </c>
      <c r="CV164" t="s">
        <v>316</v>
      </c>
      <c r="CW164" t="s">
        <v>316</v>
      </c>
      <c r="CX164" t="s">
        <v>316</v>
      </c>
      <c r="CY164" t="s">
        <v>316</v>
      </c>
      <c r="CZ164" t="s">
        <v>316</v>
      </c>
      <c r="DA164" t="s">
        <v>316</v>
      </c>
      <c r="DB164" t="s">
        <v>316</v>
      </c>
      <c r="DC164" t="s">
        <v>316</v>
      </c>
      <c r="DD164" t="s">
        <v>316</v>
      </c>
      <c r="DE164" t="s">
        <v>316</v>
      </c>
      <c r="DF164" t="s">
        <v>316</v>
      </c>
      <c r="DG164" t="s">
        <v>316</v>
      </c>
      <c r="DH164" t="s">
        <v>316</v>
      </c>
      <c r="DI164" t="s">
        <v>316</v>
      </c>
      <c r="DJ164" t="s">
        <v>316</v>
      </c>
      <c r="DK164" t="s">
        <v>316</v>
      </c>
      <c r="DL164" t="s">
        <v>316</v>
      </c>
      <c r="DM164" t="s">
        <v>316</v>
      </c>
      <c r="DN164" t="s">
        <v>316</v>
      </c>
      <c r="DO164" t="s">
        <v>316</v>
      </c>
      <c r="DP164" t="s">
        <v>316</v>
      </c>
      <c r="DQ164" t="s">
        <v>316</v>
      </c>
      <c r="DR164" t="s">
        <v>316</v>
      </c>
      <c r="DS164" t="s">
        <v>316</v>
      </c>
      <c r="DT164" t="s">
        <v>316</v>
      </c>
      <c r="DU164" t="s">
        <v>316</v>
      </c>
      <c r="DV164" t="s">
        <v>316</v>
      </c>
      <c r="DW164" t="s">
        <v>316</v>
      </c>
      <c r="DX164" t="s">
        <v>316</v>
      </c>
      <c r="DY164" t="s">
        <v>316</v>
      </c>
      <c r="DZ164" t="s">
        <v>316</v>
      </c>
      <c r="EA164" t="s">
        <v>316</v>
      </c>
      <c r="EB164" t="s">
        <v>316</v>
      </c>
      <c r="EC164" t="s">
        <v>316</v>
      </c>
      <c r="ED164" t="s">
        <v>316</v>
      </c>
      <c r="EE164" t="s">
        <v>316</v>
      </c>
      <c r="EF164" t="s">
        <v>316</v>
      </c>
      <c r="EG164" t="s">
        <v>316</v>
      </c>
      <c r="EH164" t="s">
        <v>316</v>
      </c>
      <c r="EI164" t="s">
        <v>316</v>
      </c>
      <c r="EJ164" t="s">
        <v>316</v>
      </c>
      <c r="EK164" t="s">
        <v>316</v>
      </c>
      <c r="EL164" t="s">
        <v>316</v>
      </c>
      <c r="EM164" t="s">
        <v>316</v>
      </c>
      <c r="EN164" t="s">
        <v>316</v>
      </c>
      <c r="EO164" t="s">
        <v>316</v>
      </c>
      <c r="EP164" t="s">
        <v>316</v>
      </c>
      <c r="EQ164" t="s">
        <v>316</v>
      </c>
      <c r="ER164" t="s">
        <v>316</v>
      </c>
      <c r="ES164" t="s">
        <v>316</v>
      </c>
      <c r="ET164" t="s">
        <v>316</v>
      </c>
      <c r="EU164" t="s">
        <v>316</v>
      </c>
      <c r="EV164" t="s">
        <v>316</v>
      </c>
      <c r="EW164" t="s">
        <v>316</v>
      </c>
      <c r="EX164" t="s">
        <v>316</v>
      </c>
      <c r="EY164" t="s">
        <v>316</v>
      </c>
      <c r="EZ164" t="s">
        <v>316</v>
      </c>
      <c r="FA164" t="s">
        <v>316</v>
      </c>
      <c r="FB164" t="s">
        <v>316</v>
      </c>
      <c r="FC164" t="s">
        <v>316</v>
      </c>
      <c r="FD164" t="s">
        <v>316</v>
      </c>
      <c r="FE164" t="s">
        <v>316</v>
      </c>
      <c r="FF164" t="s">
        <v>316</v>
      </c>
      <c r="FG164" t="s">
        <v>316</v>
      </c>
      <c r="FH164" t="s">
        <v>316</v>
      </c>
      <c r="FI164" t="s">
        <v>316</v>
      </c>
      <c r="FJ164" t="s">
        <v>316</v>
      </c>
      <c r="FK164" t="s">
        <v>316</v>
      </c>
      <c r="FL164" t="s">
        <v>316</v>
      </c>
      <c r="FM164" t="s">
        <v>316</v>
      </c>
      <c r="FN164" t="s">
        <v>316</v>
      </c>
      <c r="FO164" t="s">
        <v>316</v>
      </c>
      <c r="FP164" t="s">
        <v>316</v>
      </c>
      <c r="FQ164" t="s">
        <v>316</v>
      </c>
      <c r="FT164" t="s">
        <v>316</v>
      </c>
      <c r="FU164" t="s">
        <v>316</v>
      </c>
      <c r="FV164" t="s">
        <v>316</v>
      </c>
      <c r="FW164" t="s">
        <v>316</v>
      </c>
      <c r="FX164" t="s">
        <v>316</v>
      </c>
      <c r="FY164" t="s">
        <v>316</v>
      </c>
      <c r="FZ164" t="s">
        <v>316</v>
      </c>
      <c r="GA164" t="s">
        <v>316</v>
      </c>
      <c r="GB164" t="s">
        <v>316</v>
      </c>
      <c r="GC164" t="s">
        <v>316</v>
      </c>
      <c r="GD164" t="s">
        <v>316</v>
      </c>
      <c r="GE164" t="s">
        <v>316</v>
      </c>
      <c r="GF164" t="s">
        <v>316</v>
      </c>
      <c r="GG164" t="s">
        <v>316</v>
      </c>
      <c r="GH164" t="s">
        <v>316</v>
      </c>
      <c r="GI164" t="s">
        <v>316</v>
      </c>
      <c r="GJ164" t="s">
        <v>316</v>
      </c>
      <c r="GK164" t="s">
        <v>316</v>
      </c>
      <c r="GM164" t="s">
        <v>316</v>
      </c>
    </row>
    <row r="165" spans="8:195" hidden="1">
      <c r="H165" t="s">
        <v>358</v>
      </c>
      <c r="J165">
        <v>784</v>
      </c>
      <c r="K165">
        <v>127</v>
      </c>
      <c r="L165" s="154">
        <v>14599800</v>
      </c>
      <c r="M165" s="154">
        <v>14599800</v>
      </c>
      <c r="N165" t="s">
        <v>316</v>
      </c>
      <c r="O165" s="154">
        <v>-3772</v>
      </c>
      <c r="P165" s="154">
        <v>-3772</v>
      </c>
      <c r="Q165" s="154">
        <v>-63140</v>
      </c>
      <c r="R165" s="154">
        <v>-3772</v>
      </c>
      <c r="S165" s="154">
        <v>-63140</v>
      </c>
      <c r="T165">
        <v>56</v>
      </c>
      <c r="U165">
        <v>48</v>
      </c>
      <c r="V165" s="154">
        <v>-26454</v>
      </c>
      <c r="W165" s="154">
        <v>-379204</v>
      </c>
      <c r="X165" s="154">
        <v>-26454</v>
      </c>
      <c r="Y165" s="154">
        <v>-379204</v>
      </c>
      <c r="Z165" s="154">
        <v>-2642</v>
      </c>
      <c r="AA165" s="154">
        <v>-2179</v>
      </c>
      <c r="AB165" s="154">
        <v>-26280</v>
      </c>
      <c r="AC165" s="154">
        <v>-32039</v>
      </c>
      <c r="AD165" t="s">
        <v>316</v>
      </c>
      <c r="AE165" t="s">
        <v>316</v>
      </c>
      <c r="AF165" s="154">
        <v>-1614</v>
      </c>
      <c r="AG165">
        <v>-131</v>
      </c>
      <c r="AH165">
        <v>-131</v>
      </c>
      <c r="AI165">
        <v>-946</v>
      </c>
      <c r="AJ165">
        <v>-946</v>
      </c>
      <c r="AK165" t="s">
        <v>316</v>
      </c>
      <c r="AL165" t="s">
        <v>316</v>
      </c>
      <c r="AM165" t="s">
        <v>316</v>
      </c>
      <c r="AN165" t="s">
        <v>316</v>
      </c>
      <c r="AO165" t="s">
        <v>316</v>
      </c>
      <c r="AP165" t="s">
        <v>316</v>
      </c>
      <c r="AQ165" t="s">
        <v>316</v>
      </c>
      <c r="AR165" t="s">
        <v>316</v>
      </c>
      <c r="AS165" t="s">
        <v>316</v>
      </c>
      <c r="AT165" s="154">
        <v>43353</v>
      </c>
      <c r="AU165" s="154">
        <v>43353</v>
      </c>
      <c r="AV165" s="154">
        <v>724712</v>
      </c>
      <c r="AW165" s="154">
        <v>43353</v>
      </c>
      <c r="AX165" s="154">
        <v>724712</v>
      </c>
      <c r="AY165" s="154">
        <v>1087</v>
      </c>
      <c r="AZ165" s="154">
        <v>1087</v>
      </c>
      <c r="BA165" s="154">
        <v>17175</v>
      </c>
      <c r="BB165" s="154">
        <v>1087</v>
      </c>
      <c r="BC165" s="154">
        <v>17175</v>
      </c>
      <c r="BD165" t="s">
        <v>316</v>
      </c>
      <c r="BE165" t="s">
        <v>316</v>
      </c>
      <c r="BF165" t="s">
        <v>316</v>
      </c>
      <c r="BG165" t="s">
        <v>316</v>
      </c>
      <c r="BH165" t="s">
        <v>316</v>
      </c>
      <c r="BI165" t="s">
        <v>316</v>
      </c>
      <c r="BJ165" t="s">
        <v>316</v>
      </c>
      <c r="BK165" t="s">
        <v>316</v>
      </c>
      <c r="BL165" t="s">
        <v>316</v>
      </c>
      <c r="BM165" t="s">
        <v>316</v>
      </c>
      <c r="BN165" t="s">
        <v>316</v>
      </c>
      <c r="BO165" t="s">
        <v>316</v>
      </c>
      <c r="BP165" t="s">
        <v>316</v>
      </c>
      <c r="BQ165" t="s">
        <v>316</v>
      </c>
      <c r="BR165" t="s">
        <v>316</v>
      </c>
      <c r="BS165" t="s">
        <v>316</v>
      </c>
      <c r="BT165" t="s">
        <v>316</v>
      </c>
      <c r="BU165" t="s">
        <v>316</v>
      </c>
      <c r="BV165" s="154">
        <v>17986</v>
      </c>
      <c r="BW165" s="154">
        <v>362683</v>
      </c>
      <c r="BX165" s="154">
        <v>17986</v>
      </c>
      <c r="BY165" s="154">
        <v>362683</v>
      </c>
      <c r="BZ165" t="s">
        <v>316</v>
      </c>
      <c r="CA165" s="154">
        <v>-136735</v>
      </c>
      <c r="CB165" s="154">
        <v>-106468</v>
      </c>
      <c r="CC165" s="154">
        <v>-1791129</v>
      </c>
      <c r="CD165" s="154">
        <v>-2160236</v>
      </c>
      <c r="CE165" t="s">
        <v>316</v>
      </c>
      <c r="CF165" s="154">
        <v>-4194568</v>
      </c>
      <c r="CG165" s="154">
        <v>-21720</v>
      </c>
      <c r="CH165" s="154">
        <v>-11105</v>
      </c>
      <c r="CI165" s="154">
        <v>-304746</v>
      </c>
      <c r="CJ165" s="154">
        <v>-324723</v>
      </c>
      <c r="CK165" t="s">
        <v>316</v>
      </c>
      <c r="CL165" s="154">
        <v>-174937</v>
      </c>
      <c r="CM165" s="154">
        <v>-837232</v>
      </c>
      <c r="CN165" s="154">
        <v>-130900</v>
      </c>
      <c r="CO165" s="154">
        <v>-121258</v>
      </c>
      <c r="CP165" s="154">
        <v>-1233407</v>
      </c>
      <c r="CQ165" s="154">
        <v>-1597475</v>
      </c>
      <c r="CR165" t="s">
        <v>316</v>
      </c>
      <c r="CS165" s="154">
        <v>-3083041</v>
      </c>
      <c r="CT165" s="154">
        <v>-8114840</v>
      </c>
      <c r="CU165" s="154">
        <v>-76142</v>
      </c>
      <c r="CV165" s="154">
        <v>-26782</v>
      </c>
      <c r="CW165" s="154">
        <v>-102924</v>
      </c>
      <c r="CX165" t="s">
        <v>316</v>
      </c>
      <c r="CY165" s="154">
        <v>-34447</v>
      </c>
      <c r="CZ165" s="154">
        <v>-35362</v>
      </c>
      <c r="DA165" s="154">
        <v>-69809</v>
      </c>
      <c r="DB165">
        <v>-868</v>
      </c>
      <c r="DC165" s="154">
        <v>-3760</v>
      </c>
      <c r="DD165" s="154">
        <v>-4628</v>
      </c>
      <c r="DE165" s="154">
        <v>-192955</v>
      </c>
      <c r="DF165" t="s">
        <v>316</v>
      </c>
      <c r="DG165" s="154">
        <v>-192955</v>
      </c>
      <c r="DH165" s="154">
        <v>-542072</v>
      </c>
      <c r="DI165" s="154">
        <v>-912388</v>
      </c>
      <c r="DJ165" s="154">
        <v>-9027229</v>
      </c>
      <c r="DK165" t="s">
        <v>316</v>
      </c>
      <c r="DL165" t="s">
        <v>316</v>
      </c>
      <c r="DM165" t="s">
        <v>316</v>
      </c>
      <c r="DN165" t="s">
        <v>316</v>
      </c>
      <c r="DO165" t="s">
        <v>316</v>
      </c>
      <c r="DP165" t="s">
        <v>316</v>
      </c>
      <c r="DQ165" t="s">
        <v>316</v>
      </c>
      <c r="DR165" t="s">
        <v>316</v>
      </c>
      <c r="DS165" t="s">
        <v>316</v>
      </c>
      <c r="DT165" t="s">
        <v>316</v>
      </c>
      <c r="DU165" t="s">
        <v>316</v>
      </c>
      <c r="DV165" t="s">
        <v>316</v>
      </c>
      <c r="DW165" t="s">
        <v>316</v>
      </c>
      <c r="DX165" t="s">
        <v>316</v>
      </c>
      <c r="DY165" t="s">
        <v>316</v>
      </c>
      <c r="DZ165" t="s">
        <v>316</v>
      </c>
      <c r="EA165" t="s">
        <v>316</v>
      </c>
      <c r="EB165" t="s">
        <v>316</v>
      </c>
      <c r="EC165" t="s">
        <v>316</v>
      </c>
      <c r="ED165" t="s">
        <v>316</v>
      </c>
      <c r="EE165" t="s">
        <v>316</v>
      </c>
      <c r="EF165" s="154">
        <v>18040331</v>
      </c>
      <c r="EG165" t="s">
        <v>316</v>
      </c>
      <c r="EH165" t="s">
        <v>316</v>
      </c>
      <c r="EI165" s="154">
        <v>18040331</v>
      </c>
      <c r="EJ165" s="154">
        <v>35889</v>
      </c>
      <c r="EK165" s="154">
        <v>7685887</v>
      </c>
      <c r="EL165" t="s">
        <v>316</v>
      </c>
      <c r="EM165" t="s">
        <v>316</v>
      </c>
      <c r="EN165" s="154">
        <v>7685887</v>
      </c>
      <c r="EO165" s="154">
        <v>25762107</v>
      </c>
      <c r="EP165" s="154">
        <v>679983</v>
      </c>
      <c r="EQ165" s="154">
        <v>156622</v>
      </c>
      <c r="ER165" s="154">
        <v>836605</v>
      </c>
      <c r="ES165" t="s">
        <v>316</v>
      </c>
      <c r="ET165" t="s">
        <v>316</v>
      </c>
      <c r="EU165" t="s">
        <v>316</v>
      </c>
      <c r="EV165" t="s">
        <v>316</v>
      </c>
      <c r="EW165" t="s">
        <v>316</v>
      </c>
      <c r="EX165" t="s">
        <v>316</v>
      </c>
      <c r="EY165" t="s">
        <v>316</v>
      </c>
      <c r="EZ165" t="s">
        <v>316</v>
      </c>
      <c r="FA165" t="s">
        <v>316</v>
      </c>
      <c r="FB165" t="s">
        <v>316</v>
      </c>
      <c r="FC165" t="s">
        <v>316</v>
      </c>
      <c r="FD165" t="s">
        <v>316</v>
      </c>
      <c r="FE165" s="154">
        <v>26598712</v>
      </c>
      <c r="FF165" s="154">
        <v>17571483</v>
      </c>
      <c r="FG165" s="154">
        <v>1023741</v>
      </c>
      <c r="FH165" t="s">
        <v>316</v>
      </c>
      <c r="FI165" s="154">
        <v>-3406662</v>
      </c>
      <c r="FJ165" s="154">
        <v>-18878</v>
      </c>
      <c r="FK165" t="s">
        <v>316</v>
      </c>
      <c r="FL165" t="s">
        <v>316</v>
      </c>
      <c r="FM165" s="154">
        <v>-2401799</v>
      </c>
      <c r="FN165" t="s">
        <v>316</v>
      </c>
      <c r="FO165" s="154">
        <v>-2401799</v>
      </c>
      <c r="FP165" s="154">
        <v>4759468</v>
      </c>
      <c r="FQ165" s="154">
        <v>15169684</v>
      </c>
      <c r="FT165" s="154">
        <v>2650</v>
      </c>
      <c r="FU165" s="154">
        <v>50024</v>
      </c>
      <c r="FV165">
        <v>-772</v>
      </c>
      <c r="FW165" t="s">
        <v>316</v>
      </c>
      <c r="FX165" s="154">
        <v>3740</v>
      </c>
      <c r="FY165">
        <v>73</v>
      </c>
      <c r="FZ165" t="s">
        <v>316</v>
      </c>
      <c r="GA165" t="s">
        <v>316</v>
      </c>
      <c r="GB165" t="s">
        <v>316</v>
      </c>
      <c r="GC165" s="154">
        <v>3041</v>
      </c>
      <c r="GD165">
        <v>-440</v>
      </c>
      <c r="GE165" t="s">
        <v>316</v>
      </c>
      <c r="GF165" s="154">
        <v>3740</v>
      </c>
      <c r="GG165">
        <v>73</v>
      </c>
      <c r="GH165" t="s">
        <v>316</v>
      </c>
      <c r="GI165" t="s">
        <v>316</v>
      </c>
      <c r="GJ165" t="s">
        <v>316</v>
      </c>
      <c r="GK165" s="154">
        <v>3373</v>
      </c>
      <c r="GM165" t="s">
        <v>316</v>
      </c>
    </row>
    <row r="166" spans="8:195" hidden="1">
      <c r="H166" t="s">
        <v>593</v>
      </c>
      <c r="J166" t="s">
        <v>316</v>
      </c>
      <c r="K166" t="s">
        <v>316</v>
      </c>
      <c r="L166" t="s">
        <v>316</v>
      </c>
      <c r="M166" t="s">
        <v>316</v>
      </c>
      <c r="N166" t="s">
        <v>316</v>
      </c>
      <c r="O166" t="s">
        <v>316</v>
      </c>
      <c r="P166" t="s">
        <v>316</v>
      </c>
      <c r="Q166" t="s">
        <v>316</v>
      </c>
      <c r="R166" t="s">
        <v>316</v>
      </c>
      <c r="S166" t="s">
        <v>316</v>
      </c>
      <c r="T166" t="s">
        <v>316</v>
      </c>
      <c r="U166" t="s">
        <v>316</v>
      </c>
      <c r="V166" t="s">
        <v>316</v>
      </c>
      <c r="W166" t="s">
        <v>316</v>
      </c>
      <c r="X166" t="s">
        <v>316</v>
      </c>
      <c r="Y166" t="s">
        <v>316</v>
      </c>
      <c r="Z166" t="s">
        <v>316</v>
      </c>
      <c r="AA166" t="s">
        <v>316</v>
      </c>
      <c r="AB166" t="s">
        <v>316</v>
      </c>
      <c r="AC166" t="s">
        <v>316</v>
      </c>
      <c r="AD166" t="s">
        <v>316</v>
      </c>
      <c r="AE166" t="s">
        <v>316</v>
      </c>
      <c r="AF166" t="s">
        <v>316</v>
      </c>
      <c r="AG166" t="s">
        <v>316</v>
      </c>
      <c r="AH166" t="s">
        <v>316</v>
      </c>
      <c r="AI166" t="s">
        <v>316</v>
      </c>
      <c r="AJ166" t="s">
        <v>316</v>
      </c>
      <c r="AK166" t="s">
        <v>316</v>
      </c>
      <c r="AL166" t="s">
        <v>316</v>
      </c>
      <c r="AM166" t="s">
        <v>316</v>
      </c>
      <c r="AN166" t="s">
        <v>316</v>
      </c>
      <c r="AO166" t="s">
        <v>316</v>
      </c>
      <c r="AP166" t="s">
        <v>316</v>
      </c>
      <c r="AQ166" t="s">
        <v>316</v>
      </c>
      <c r="AR166" t="s">
        <v>316</v>
      </c>
      <c r="AS166" t="s">
        <v>316</v>
      </c>
      <c r="AT166" t="s">
        <v>316</v>
      </c>
      <c r="AU166" t="s">
        <v>316</v>
      </c>
      <c r="AV166" t="s">
        <v>316</v>
      </c>
      <c r="AW166" t="s">
        <v>316</v>
      </c>
      <c r="AX166" t="s">
        <v>316</v>
      </c>
      <c r="AY166" t="s">
        <v>316</v>
      </c>
      <c r="AZ166" t="s">
        <v>316</v>
      </c>
      <c r="BA166" t="s">
        <v>316</v>
      </c>
      <c r="BB166" t="s">
        <v>316</v>
      </c>
      <c r="BC166" t="s">
        <v>316</v>
      </c>
      <c r="BD166" t="s">
        <v>316</v>
      </c>
      <c r="BE166" t="s">
        <v>316</v>
      </c>
      <c r="BF166" t="s">
        <v>316</v>
      </c>
      <c r="BG166" t="s">
        <v>316</v>
      </c>
      <c r="BH166" t="s">
        <v>316</v>
      </c>
      <c r="BI166" t="s">
        <v>316</v>
      </c>
      <c r="BJ166" t="s">
        <v>316</v>
      </c>
      <c r="BK166" t="s">
        <v>316</v>
      </c>
      <c r="BL166" t="s">
        <v>316</v>
      </c>
      <c r="BM166" t="s">
        <v>316</v>
      </c>
      <c r="BN166" t="s">
        <v>316</v>
      </c>
      <c r="BO166" t="s">
        <v>316</v>
      </c>
      <c r="BP166" t="s">
        <v>316</v>
      </c>
      <c r="BQ166" t="s">
        <v>316</v>
      </c>
      <c r="BR166" t="s">
        <v>316</v>
      </c>
      <c r="BS166" t="s">
        <v>316</v>
      </c>
      <c r="BT166" t="s">
        <v>316</v>
      </c>
      <c r="BU166" t="s">
        <v>316</v>
      </c>
      <c r="BV166" t="s">
        <v>316</v>
      </c>
      <c r="BW166" t="s">
        <v>316</v>
      </c>
      <c r="BX166" t="s">
        <v>316</v>
      </c>
      <c r="BY166" t="s">
        <v>316</v>
      </c>
      <c r="BZ166" t="s">
        <v>316</v>
      </c>
      <c r="CA166" t="s">
        <v>316</v>
      </c>
      <c r="CB166" t="s">
        <v>316</v>
      </c>
      <c r="CC166" t="s">
        <v>316</v>
      </c>
      <c r="CD166" t="s">
        <v>316</v>
      </c>
      <c r="CE166" t="s">
        <v>316</v>
      </c>
      <c r="CF166" t="s">
        <v>316</v>
      </c>
      <c r="CG166" t="s">
        <v>316</v>
      </c>
      <c r="CH166" t="s">
        <v>316</v>
      </c>
      <c r="CI166" t="s">
        <v>316</v>
      </c>
      <c r="CJ166" t="s">
        <v>316</v>
      </c>
      <c r="CK166" t="s">
        <v>316</v>
      </c>
      <c r="CL166" t="s">
        <v>316</v>
      </c>
      <c r="CM166" t="s">
        <v>316</v>
      </c>
      <c r="CN166" t="s">
        <v>316</v>
      </c>
      <c r="CO166" t="s">
        <v>316</v>
      </c>
      <c r="CP166" t="s">
        <v>316</v>
      </c>
      <c r="CQ166" t="s">
        <v>316</v>
      </c>
      <c r="CR166" t="s">
        <v>316</v>
      </c>
      <c r="CS166" t="s">
        <v>316</v>
      </c>
      <c r="CT166" t="s">
        <v>316</v>
      </c>
      <c r="CU166" t="s">
        <v>316</v>
      </c>
      <c r="CV166" t="s">
        <v>316</v>
      </c>
      <c r="CW166" t="s">
        <v>316</v>
      </c>
      <c r="CX166" t="s">
        <v>316</v>
      </c>
      <c r="CY166" t="s">
        <v>316</v>
      </c>
      <c r="CZ166" t="s">
        <v>316</v>
      </c>
      <c r="DA166" t="s">
        <v>316</v>
      </c>
      <c r="DB166" t="s">
        <v>316</v>
      </c>
      <c r="DC166" t="s">
        <v>316</v>
      </c>
      <c r="DD166" t="s">
        <v>316</v>
      </c>
      <c r="DE166" t="s">
        <v>316</v>
      </c>
      <c r="DF166" t="s">
        <v>316</v>
      </c>
      <c r="DG166" t="s">
        <v>316</v>
      </c>
      <c r="DH166" t="s">
        <v>316</v>
      </c>
      <c r="DI166" t="s">
        <v>316</v>
      </c>
      <c r="DJ166" t="s">
        <v>316</v>
      </c>
      <c r="DK166" t="s">
        <v>316</v>
      </c>
      <c r="DL166" t="s">
        <v>316</v>
      </c>
      <c r="DM166" t="s">
        <v>316</v>
      </c>
      <c r="DN166" t="s">
        <v>316</v>
      </c>
      <c r="DO166" t="s">
        <v>316</v>
      </c>
      <c r="DP166" t="s">
        <v>316</v>
      </c>
      <c r="DQ166" t="s">
        <v>316</v>
      </c>
      <c r="DR166" t="s">
        <v>316</v>
      </c>
      <c r="DS166" t="s">
        <v>316</v>
      </c>
      <c r="DT166" t="s">
        <v>316</v>
      </c>
      <c r="DU166" t="s">
        <v>316</v>
      </c>
      <c r="DV166" t="s">
        <v>316</v>
      </c>
      <c r="DW166" t="s">
        <v>316</v>
      </c>
      <c r="DX166" t="s">
        <v>316</v>
      </c>
      <c r="DY166" t="s">
        <v>316</v>
      </c>
      <c r="DZ166" t="s">
        <v>316</v>
      </c>
      <c r="EA166" t="s">
        <v>316</v>
      </c>
      <c r="EB166" t="s">
        <v>316</v>
      </c>
      <c r="EC166" t="s">
        <v>316</v>
      </c>
      <c r="ED166" t="s">
        <v>316</v>
      </c>
      <c r="EE166" t="s">
        <v>316</v>
      </c>
      <c r="EF166" t="s">
        <v>316</v>
      </c>
      <c r="EG166" t="s">
        <v>316</v>
      </c>
      <c r="EH166" t="s">
        <v>316</v>
      </c>
      <c r="EI166" t="s">
        <v>316</v>
      </c>
      <c r="EJ166" t="s">
        <v>316</v>
      </c>
      <c r="EK166" t="s">
        <v>316</v>
      </c>
      <c r="EL166" t="s">
        <v>316</v>
      </c>
      <c r="EM166" t="s">
        <v>316</v>
      </c>
      <c r="EN166" t="s">
        <v>316</v>
      </c>
      <c r="EO166" t="s">
        <v>316</v>
      </c>
      <c r="EP166" t="s">
        <v>316</v>
      </c>
      <c r="EQ166" t="s">
        <v>316</v>
      </c>
      <c r="ER166" t="s">
        <v>316</v>
      </c>
      <c r="ES166" t="s">
        <v>316</v>
      </c>
      <c r="ET166" t="s">
        <v>316</v>
      </c>
      <c r="EU166" t="s">
        <v>316</v>
      </c>
      <c r="EV166" t="s">
        <v>316</v>
      </c>
      <c r="EW166" t="s">
        <v>316</v>
      </c>
      <c r="EX166" t="s">
        <v>316</v>
      </c>
      <c r="EY166" t="s">
        <v>316</v>
      </c>
      <c r="EZ166" t="s">
        <v>316</v>
      </c>
      <c r="FA166" t="s">
        <v>316</v>
      </c>
      <c r="FB166" t="s">
        <v>316</v>
      </c>
      <c r="FC166" t="s">
        <v>316</v>
      </c>
      <c r="FD166" t="s">
        <v>316</v>
      </c>
      <c r="FE166" t="s">
        <v>316</v>
      </c>
      <c r="FF166" t="s">
        <v>316</v>
      </c>
      <c r="FG166" t="s">
        <v>316</v>
      </c>
      <c r="FH166" t="s">
        <v>316</v>
      </c>
      <c r="FI166" t="s">
        <v>316</v>
      </c>
      <c r="FJ166" t="s">
        <v>316</v>
      </c>
      <c r="FK166" t="s">
        <v>316</v>
      </c>
      <c r="FL166" t="s">
        <v>316</v>
      </c>
      <c r="FM166" t="s">
        <v>316</v>
      </c>
      <c r="FN166" t="s">
        <v>316</v>
      </c>
      <c r="FO166" t="s">
        <v>316</v>
      </c>
      <c r="FP166" t="s">
        <v>316</v>
      </c>
      <c r="FQ166" t="s">
        <v>316</v>
      </c>
      <c r="FT166" t="s">
        <v>316</v>
      </c>
      <c r="FU166" t="s">
        <v>316</v>
      </c>
      <c r="FV166" t="s">
        <v>316</v>
      </c>
      <c r="FW166" t="s">
        <v>316</v>
      </c>
      <c r="FX166" t="s">
        <v>316</v>
      </c>
      <c r="FY166" t="s">
        <v>316</v>
      </c>
      <c r="FZ166" t="s">
        <v>316</v>
      </c>
      <c r="GA166" t="s">
        <v>316</v>
      </c>
      <c r="GB166" t="s">
        <v>316</v>
      </c>
      <c r="GC166" t="s">
        <v>316</v>
      </c>
      <c r="GD166" t="s">
        <v>316</v>
      </c>
      <c r="GE166" t="s">
        <v>316</v>
      </c>
      <c r="GF166" t="s">
        <v>316</v>
      </c>
      <c r="GG166" t="s">
        <v>316</v>
      </c>
      <c r="GH166" t="s">
        <v>316</v>
      </c>
      <c r="GI166" t="s">
        <v>316</v>
      </c>
      <c r="GJ166" t="s">
        <v>316</v>
      </c>
      <c r="GK166" t="s">
        <v>316</v>
      </c>
      <c r="GM166" t="s">
        <v>316</v>
      </c>
    </row>
    <row r="167" spans="8:195" hidden="1">
      <c r="H167" t="s">
        <v>594</v>
      </c>
      <c r="J167" t="s">
        <v>316</v>
      </c>
      <c r="K167" t="s">
        <v>316</v>
      </c>
      <c r="L167" t="s">
        <v>316</v>
      </c>
      <c r="M167" t="s">
        <v>316</v>
      </c>
      <c r="N167" t="s">
        <v>316</v>
      </c>
      <c r="O167" t="s">
        <v>316</v>
      </c>
      <c r="P167" t="s">
        <v>316</v>
      </c>
      <c r="Q167" t="s">
        <v>316</v>
      </c>
      <c r="R167" t="s">
        <v>316</v>
      </c>
      <c r="S167" t="s">
        <v>316</v>
      </c>
      <c r="T167" t="s">
        <v>316</v>
      </c>
      <c r="U167" t="s">
        <v>316</v>
      </c>
      <c r="V167" t="s">
        <v>316</v>
      </c>
      <c r="W167" t="s">
        <v>316</v>
      </c>
      <c r="X167" t="s">
        <v>316</v>
      </c>
      <c r="Y167" t="s">
        <v>316</v>
      </c>
      <c r="Z167" t="s">
        <v>316</v>
      </c>
      <c r="AA167" t="s">
        <v>316</v>
      </c>
      <c r="AB167" t="s">
        <v>316</v>
      </c>
      <c r="AC167" t="s">
        <v>316</v>
      </c>
      <c r="AD167" t="s">
        <v>316</v>
      </c>
      <c r="AE167" t="s">
        <v>316</v>
      </c>
      <c r="AF167" t="s">
        <v>316</v>
      </c>
      <c r="AG167" t="s">
        <v>316</v>
      </c>
      <c r="AH167" t="s">
        <v>316</v>
      </c>
      <c r="AI167" t="s">
        <v>316</v>
      </c>
      <c r="AJ167" t="s">
        <v>316</v>
      </c>
      <c r="AK167" t="s">
        <v>316</v>
      </c>
      <c r="AL167" t="s">
        <v>316</v>
      </c>
      <c r="AM167" t="s">
        <v>316</v>
      </c>
      <c r="AN167" t="s">
        <v>316</v>
      </c>
      <c r="AO167" t="s">
        <v>316</v>
      </c>
      <c r="AP167" t="s">
        <v>316</v>
      </c>
      <c r="AQ167" t="s">
        <v>316</v>
      </c>
      <c r="AR167" t="s">
        <v>316</v>
      </c>
      <c r="AS167" t="s">
        <v>316</v>
      </c>
      <c r="AT167" t="s">
        <v>316</v>
      </c>
      <c r="AU167" t="s">
        <v>316</v>
      </c>
      <c r="AV167" t="s">
        <v>316</v>
      </c>
      <c r="AW167" t="s">
        <v>316</v>
      </c>
      <c r="AX167" t="s">
        <v>316</v>
      </c>
      <c r="AY167" t="s">
        <v>316</v>
      </c>
      <c r="AZ167" t="s">
        <v>316</v>
      </c>
      <c r="BA167" t="s">
        <v>316</v>
      </c>
      <c r="BB167" t="s">
        <v>316</v>
      </c>
      <c r="BC167" t="s">
        <v>316</v>
      </c>
      <c r="BD167" t="s">
        <v>316</v>
      </c>
      <c r="BE167" t="s">
        <v>316</v>
      </c>
      <c r="BF167" t="s">
        <v>316</v>
      </c>
      <c r="BG167" t="s">
        <v>316</v>
      </c>
      <c r="BH167" t="s">
        <v>316</v>
      </c>
      <c r="BI167" t="s">
        <v>316</v>
      </c>
      <c r="BJ167" t="s">
        <v>316</v>
      </c>
      <c r="BK167" t="s">
        <v>316</v>
      </c>
      <c r="BL167" t="s">
        <v>316</v>
      </c>
      <c r="BM167" t="s">
        <v>316</v>
      </c>
      <c r="BN167" t="s">
        <v>316</v>
      </c>
      <c r="BO167" t="s">
        <v>316</v>
      </c>
      <c r="BP167" t="s">
        <v>316</v>
      </c>
      <c r="BQ167" t="s">
        <v>316</v>
      </c>
      <c r="BR167" t="s">
        <v>316</v>
      </c>
      <c r="BS167" t="s">
        <v>316</v>
      </c>
      <c r="BT167" t="s">
        <v>316</v>
      </c>
      <c r="BU167" t="s">
        <v>316</v>
      </c>
      <c r="BV167" t="s">
        <v>316</v>
      </c>
      <c r="BW167" t="s">
        <v>316</v>
      </c>
      <c r="BX167" t="s">
        <v>316</v>
      </c>
      <c r="BY167" t="s">
        <v>316</v>
      </c>
      <c r="BZ167" t="s">
        <v>316</v>
      </c>
      <c r="CA167" t="s">
        <v>316</v>
      </c>
      <c r="CB167" t="s">
        <v>316</v>
      </c>
      <c r="CC167" t="s">
        <v>316</v>
      </c>
      <c r="CD167" t="s">
        <v>316</v>
      </c>
      <c r="CE167" t="s">
        <v>316</v>
      </c>
      <c r="CF167" t="s">
        <v>316</v>
      </c>
      <c r="CG167" t="s">
        <v>316</v>
      </c>
      <c r="CH167" t="s">
        <v>316</v>
      </c>
      <c r="CI167" t="s">
        <v>316</v>
      </c>
      <c r="CJ167" t="s">
        <v>316</v>
      </c>
      <c r="CK167" t="s">
        <v>316</v>
      </c>
      <c r="CL167" t="s">
        <v>316</v>
      </c>
      <c r="CM167" t="s">
        <v>316</v>
      </c>
      <c r="CN167" t="s">
        <v>316</v>
      </c>
      <c r="CO167" t="s">
        <v>316</v>
      </c>
      <c r="CP167" t="s">
        <v>316</v>
      </c>
      <c r="CQ167" t="s">
        <v>316</v>
      </c>
      <c r="CR167" t="s">
        <v>316</v>
      </c>
      <c r="CS167" t="s">
        <v>316</v>
      </c>
      <c r="CT167" t="s">
        <v>316</v>
      </c>
      <c r="CU167" t="s">
        <v>316</v>
      </c>
      <c r="CV167" t="s">
        <v>316</v>
      </c>
      <c r="CW167" t="s">
        <v>316</v>
      </c>
      <c r="CX167" t="s">
        <v>316</v>
      </c>
      <c r="CY167" t="s">
        <v>316</v>
      </c>
      <c r="CZ167" t="s">
        <v>316</v>
      </c>
      <c r="DA167" t="s">
        <v>316</v>
      </c>
      <c r="DB167" t="s">
        <v>316</v>
      </c>
      <c r="DC167" t="s">
        <v>316</v>
      </c>
      <c r="DD167" t="s">
        <v>316</v>
      </c>
      <c r="DE167" t="s">
        <v>316</v>
      </c>
      <c r="DF167" t="s">
        <v>316</v>
      </c>
      <c r="DG167" t="s">
        <v>316</v>
      </c>
      <c r="DH167" t="s">
        <v>316</v>
      </c>
      <c r="DI167" t="s">
        <v>316</v>
      </c>
      <c r="DJ167" t="s">
        <v>316</v>
      </c>
      <c r="DK167" t="s">
        <v>316</v>
      </c>
      <c r="DL167" t="s">
        <v>316</v>
      </c>
      <c r="DM167" t="s">
        <v>316</v>
      </c>
      <c r="DN167" t="s">
        <v>316</v>
      </c>
      <c r="DO167" t="s">
        <v>316</v>
      </c>
      <c r="DP167" t="s">
        <v>316</v>
      </c>
      <c r="DQ167" t="s">
        <v>316</v>
      </c>
      <c r="DR167" t="s">
        <v>316</v>
      </c>
      <c r="DS167" t="s">
        <v>316</v>
      </c>
      <c r="DT167" t="s">
        <v>316</v>
      </c>
      <c r="DU167" t="s">
        <v>316</v>
      </c>
      <c r="DV167" t="s">
        <v>316</v>
      </c>
      <c r="DW167" t="s">
        <v>316</v>
      </c>
      <c r="DX167" t="s">
        <v>316</v>
      </c>
      <c r="DY167" t="s">
        <v>316</v>
      </c>
      <c r="DZ167" t="s">
        <v>316</v>
      </c>
      <c r="EA167" t="s">
        <v>316</v>
      </c>
      <c r="EB167" t="s">
        <v>316</v>
      </c>
      <c r="EC167" t="s">
        <v>316</v>
      </c>
      <c r="ED167" t="s">
        <v>316</v>
      </c>
      <c r="EE167" t="s">
        <v>316</v>
      </c>
      <c r="EF167" t="s">
        <v>316</v>
      </c>
      <c r="EG167" t="s">
        <v>316</v>
      </c>
      <c r="EH167" t="s">
        <v>316</v>
      </c>
      <c r="EI167" t="s">
        <v>316</v>
      </c>
      <c r="EJ167" t="s">
        <v>316</v>
      </c>
      <c r="EK167" t="s">
        <v>316</v>
      </c>
      <c r="EL167" t="s">
        <v>316</v>
      </c>
      <c r="EM167" t="s">
        <v>316</v>
      </c>
      <c r="EN167" t="s">
        <v>316</v>
      </c>
      <c r="EO167" t="s">
        <v>316</v>
      </c>
      <c r="EP167" t="s">
        <v>316</v>
      </c>
      <c r="EQ167" t="s">
        <v>316</v>
      </c>
      <c r="ER167" t="s">
        <v>316</v>
      </c>
      <c r="ES167" t="s">
        <v>316</v>
      </c>
      <c r="ET167" t="s">
        <v>316</v>
      </c>
      <c r="EU167" t="s">
        <v>316</v>
      </c>
      <c r="EV167" t="s">
        <v>316</v>
      </c>
      <c r="EW167" t="s">
        <v>316</v>
      </c>
      <c r="EX167" t="s">
        <v>316</v>
      </c>
      <c r="EY167" t="s">
        <v>316</v>
      </c>
      <c r="EZ167" t="s">
        <v>316</v>
      </c>
      <c r="FA167" t="s">
        <v>316</v>
      </c>
      <c r="FB167" t="s">
        <v>316</v>
      </c>
      <c r="FC167" t="s">
        <v>316</v>
      </c>
      <c r="FD167" t="s">
        <v>316</v>
      </c>
      <c r="FE167" t="s">
        <v>316</v>
      </c>
      <c r="FF167" t="s">
        <v>316</v>
      </c>
      <c r="FG167" t="s">
        <v>316</v>
      </c>
      <c r="FH167" t="s">
        <v>316</v>
      </c>
      <c r="FI167" t="s">
        <v>316</v>
      </c>
      <c r="FJ167" t="s">
        <v>316</v>
      </c>
      <c r="FK167" t="s">
        <v>316</v>
      </c>
      <c r="FL167" t="s">
        <v>316</v>
      </c>
      <c r="FM167" t="s">
        <v>316</v>
      </c>
      <c r="FN167" t="s">
        <v>316</v>
      </c>
      <c r="FO167" t="s">
        <v>316</v>
      </c>
      <c r="FP167" t="s">
        <v>316</v>
      </c>
      <c r="FQ167" t="s">
        <v>316</v>
      </c>
      <c r="FT167" t="s">
        <v>316</v>
      </c>
      <c r="FU167" t="s">
        <v>316</v>
      </c>
      <c r="FV167" t="s">
        <v>316</v>
      </c>
      <c r="FW167" t="s">
        <v>316</v>
      </c>
      <c r="FX167" t="s">
        <v>316</v>
      </c>
      <c r="FY167" t="s">
        <v>316</v>
      </c>
      <c r="FZ167" t="s">
        <v>316</v>
      </c>
      <c r="GA167" t="s">
        <v>316</v>
      </c>
      <c r="GB167" t="s">
        <v>316</v>
      </c>
      <c r="GC167" t="s">
        <v>316</v>
      </c>
      <c r="GD167" t="s">
        <v>316</v>
      </c>
      <c r="GE167" t="s">
        <v>316</v>
      </c>
      <c r="GF167" t="s">
        <v>316</v>
      </c>
      <c r="GG167" t="s">
        <v>316</v>
      </c>
      <c r="GH167" t="s">
        <v>316</v>
      </c>
      <c r="GI167" t="s">
        <v>316</v>
      </c>
      <c r="GJ167" t="s">
        <v>316</v>
      </c>
      <c r="GK167" t="s">
        <v>316</v>
      </c>
      <c r="GM167" t="s">
        <v>316</v>
      </c>
    </row>
    <row r="168" spans="8:195" hidden="1">
      <c r="H168" t="s">
        <v>395</v>
      </c>
      <c r="J168">
        <v>30</v>
      </c>
      <c r="K168">
        <v>15</v>
      </c>
      <c r="L168" s="154">
        <v>3786750</v>
      </c>
      <c r="M168" s="154">
        <v>2970000</v>
      </c>
      <c r="N168" s="154">
        <v>816750</v>
      </c>
      <c r="O168">
        <v>-574</v>
      </c>
      <c r="P168">
        <v>-574</v>
      </c>
      <c r="Q168" s="154">
        <v>-8613</v>
      </c>
      <c r="R168">
        <v>-586</v>
      </c>
      <c r="S168" s="154">
        <v>-8785</v>
      </c>
      <c r="T168">
        <v>7</v>
      </c>
      <c r="U168">
        <v>6</v>
      </c>
      <c r="V168" s="154">
        <v>-4043</v>
      </c>
      <c r="W168" s="154">
        <v>-53302</v>
      </c>
      <c r="X168" s="154">
        <v>-4124</v>
      </c>
      <c r="Y168" s="154">
        <v>-54368</v>
      </c>
      <c r="Z168" s="154">
        <v>-3066</v>
      </c>
      <c r="AA168" s="154">
        <v>-1942</v>
      </c>
      <c r="AB168" s="154">
        <v>-2319</v>
      </c>
      <c r="AC168" s="154">
        <v>-1458</v>
      </c>
      <c r="AD168" t="s">
        <v>316</v>
      </c>
      <c r="AE168" t="s">
        <v>316</v>
      </c>
      <c r="AF168">
        <v>-158</v>
      </c>
      <c r="AG168">
        <v>78</v>
      </c>
      <c r="AH168">
        <v>79</v>
      </c>
      <c r="AI168">
        <v>-155</v>
      </c>
      <c r="AJ168">
        <v>-158</v>
      </c>
      <c r="AK168" t="s">
        <v>316</v>
      </c>
      <c r="AL168" t="s">
        <v>316</v>
      </c>
      <c r="AM168" t="s">
        <v>316</v>
      </c>
      <c r="AN168" t="s">
        <v>316</v>
      </c>
      <c r="AO168" t="s">
        <v>316</v>
      </c>
      <c r="AP168" t="s">
        <v>316</v>
      </c>
      <c r="AQ168" t="s">
        <v>316</v>
      </c>
      <c r="AR168" t="s">
        <v>316</v>
      </c>
      <c r="AS168" t="s">
        <v>316</v>
      </c>
      <c r="AT168" s="154">
        <v>7260</v>
      </c>
      <c r="AU168" s="154">
        <v>7260</v>
      </c>
      <c r="AV168" s="154">
        <v>108900</v>
      </c>
      <c r="AW168" s="154">
        <v>7405</v>
      </c>
      <c r="AX168" s="154">
        <v>111078</v>
      </c>
      <c r="AY168" t="s">
        <v>316</v>
      </c>
      <c r="AZ168" t="s">
        <v>316</v>
      </c>
      <c r="BA168" t="s">
        <v>316</v>
      </c>
      <c r="BB168" t="s">
        <v>316</v>
      </c>
      <c r="BC168" t="s">
        <v>316</v>
      </c>
      <c r="BD168" t="s">
        <v>316</v>
      </c>
      <c r="BE168" t="s">
        <v>316</v>
      </c>
      <c r="BF168" t="s">
        <v>316</v>
      </c>
      <c r="BG168" t="s">
        <v>316</v>
      </c>
      <c r="BH168" t="s">
        <v>316</v>
      </c>
      <c r="BI168" t="s">
        <v>316</v>
      </c>
      <c r="BJ168" t="s">
        <v>316</v>
      </c>
      <c r="BK168" t="s">
        <v>316</v>
      </c>
      <c r="BL168" t="s">
        <v>316</v>
      </c>
      <c r="BM168" t="s">
        <v>316</v>
      </c>
      <c r="BN168" t="s">
        <v>316</v>
      </c>
      <c r="BO168" t="s">
        <v>316</v>
      </c>
      <c r="BP168" t="s">
        <v>316</v>
      </c>
      <c r="BQ168" t="s">
        <v>316</v>
      </c>
      <c r="BR168" t="s">
        <v>316</v>
      </c>
      <c r="BS168" t="s">
        <v>316</v>
      </c>
      <c r="BT168" t="s">
        <v>316</v>
      </c>
      <c r="BU168" t="s">
        <v>316</v>
      </c>
      <c r="BV168" s="154">
        <v>3217</v>
      </c>
      <c r="BW168" s="154">
        <v>55598</v>
      </c>
      <c r="BX168" s="154">
        <v>3282</v>
      </c>
      <c r="BY168" s="154">
        <v>56710</v>
      </c>
      <c r="BZ168" t="s">
        <v>316</v>
      </c>
      <c r="CA168" s="154">
        <v>-158613</v>
      </c>
      <c r="CB168" s="154">
        <v>-94753</v>
      </c>
      <c r="CC168" s="154">
        <v>-158201</v>
      </c>
      <c r="CD168" s="154">
        <v>-98045</v>
      </c>
      <c r="CE168" t="s">
        <v>316</v>
      </c>
      <c r="CF168" s="154">
        <v>-509611</v>
      </c>
      <c r="CG168" s="154">
        <v>-25791</v>
      </c>
      <c r="CH168" s="154">
        <v>-10124</v>
      </c>
      <c r="CI168" s="154">
        <v>-30168</v>
      </c>
      <c r="CJ168" s="154">
        <v>-16656</v>
      </c>
      <c r="CK168" t="s">
        <v>316</v>
      </c>
      <c r="CL168" s="154">
        <v>-26972</v>
      </c>
      <c r="CM168" s="154">
        <v>-109710</v>
      </c>
      <c r="CN168" s="154">
        <v>-151378</v>
      </c>
      <c r="CO168" s="154">
        <v>-107894</v>
      </c>
      <c r="CP168" s="154">
        <v>-107737</v>
      </c>
      <c r="CQ168" s="154">
        <v>-72856</v>
      </c>
      <c r="CR168" t="s">
        <v>316</v>
      </c>
      <c r="CS168" s="154">
        <v>-439866</v>
      </c>
      <c r="CT168" s="154">
        <v>-1059187</v>
      </c>
      <c r="CU168" s="154">
        <v>45678</v>
      </c>
      <c r="CV168" s="154">
        <v>16059</v>
      </c>
      <c r="CW168" s="154">
        <v>61737</v>
      </c>
      <c r="CX168" t="s">
        <v>316</v>
      </c>
      <c r="CY168" s="154">
        <v>20829</v>
      </c>
      <c r="CZ168" s="154">
        <v>21382</v>
      </c>
      <c r="DA168" s="154">
        <v>42211</v>
      </c>
      <c r="DB168">
        <v>525</v>
      </c>
      <c r="DC168" s="154">
        <v>2273</v>
      </c>
      <c r="DD168" s="154">
        <v>2798</v>
      </c>
      <c r="DE168" s="154">
        <v>116032</v>
      </c>
      <c r="DF168" t="s">
        <v>316</v>
      </c>
      <c r="DG168" s="154">
        <v>116032</v>
      </c>
      <c r="DH168" s="154">
        <v>325970</v>
      </c>
      <c r="DI168" s="154">
        <v>548748</v>
      </c>
      <c r="DJ168" s="154">
        <v>-510439</v>
      </c>
      <c r="DK168" t="s">
        <v>316</v>
      </c>
      <c r="DL168" t="s">
        <v>316</v>
      </c>
      <c r="DM168" t="s">
        <v>316</v>
      </c>
      <c r="DN168" t="s">
        <v>316</v>
      </c>
      <c r="DO168" t="s">
        <v>316</v>
      </c>
      <c r="DP168" t="s">
        <v>316</v>
      </c>
      <c r="DQ168" t="s">
        <v>316</v>
      </c>
      <c r="DR168" t="s">
        <v>316</v>
      </c>
      <c r="DS168" t="s">
        <v>316</v>
      </c>
      <c r="DT168" t="s">
        <v>316</v>
      </c>
      <c r="DU168" t="s">
        <v>316</v>
      </c>
      <c r="DV168" t="s">
        <v>316</v>
      </c>
      <c r="DW168" t="s">
        <v>316</v>
      </c>
      <c r="DX168" t="s">
        <v>316</v>
      </c>
      <c r="DY168" t="s">
        <v>316</v>
      </c>
      <c r="DZ168" t="s">
        <v>316</v>
      </c>
      <c r="EA168" t="s">
        <v>316</v>
      </c>
      <c r="EB168" t="s">
        <v>316</v>
      </c>
      <c r="EC168" t="s">
        <v>316</v>
      </c>
      <c r="ED168" t="s">
        <v>316</v>
      </c>
      <c r="EE168" t="s">
        <v>316</v>
      </c>
      <c r="EF168" t="s">
        <v>316</v>
      </c>
      <c r="EG168" s="154">
        <v>2477472</v>
      </c>
      <c r="EH168" t="s">
        <v>316</v>
      </c>
      <c r="EI168" s="154">
        <v>2477472</v>
      </c>
      <c r="EJ168" s="154">
        <v>5455</v>
      </c>
      <c r="EK168" t="s">
        <v>316</v>
      </c>
      <c r="EL168" s="154">
        <v>1170690</v>
      </c>
      <c r="EM168" t="s">
        <v>316</v>
      </c>
      <c r="EN168" s="154">
        <v>1170690</v>
      </c>
      <c r="EO168" s="154">
        <v>3653616</v>
      </c>
      <c r="EP168" t="s">
        <v>316</v>
      </c>
      <c r="EQ168" t="s">
        <v>316</v>
      </c>
      <c r="ER168" t="s">
        <v>316</v>
      </c>
      <c r="ES168" t="s">
        <v>316</v>
      </c>
      <c r="ET168" t="s">
        <v>316</v>
      </c>
      <c r="EU168" t="s">
        <v>316</v>
      </c>
      <c r="EV168" t="s">
        <v>316</v>
      </c>
      <c r="EW168" t="s">
        <v>316</v>
      </c>
      <c r="EX168" t="s">
        <v>316</v>
      </c>
      <c r="EY168" t="s">
        <v>316</v>
      </c>
      <c r="EZ168" t="s">
        <v>316</v>
      </c>
      <c r="FA168" t="s">
        <v>316</v>
      </c>
      <c r="FB168" t="s">
        <v>316</v>
      </c>
      <c r="FC168" t="s">
        <v>316</v>
      </c>
      <c r="FD168" t="s">
        <v>316</v>
      </c>
      <c r="FE168" s="154">
        <v>3653616</v>
      </c>
      <c r="FF168" s="154">
        <v>3143178</v>
      </c>
      <c r="FG168" t="s">
        <v>316</v>
      </c>
      <c r="FH168" t="s">
        <v>316</v>
      </c>
      <c r="FI168" s="154">
        <v>1219186</v>
      </c>
      <c r="FJ168" t="s">
        <v>316</v>
      </c>
      <c r="FK168" t="s">
        <v>316</v>
      </c>
      <c r="FL168" t="s">
        <v>316</v>
      </c>
      <c r="FM168" s="154">
        <v>1219186</v>
      </c>
      <c r="FN168" t="s">
        <v>316</v>
      </c>
      <c r="FO168" s="154">
        <v>1219186</v>
      </c>
      <c r="FP168" s="154">
        <v>730824</v>
      </c>
      <c r="FQ168" s="154">
        <v>4362364</v>
      </c>
      <c r="FT168">
        <v>443</v>
      </c>
      <c r="FU168" s="154">
        <v>7308</v>
      </c>
      <c r="FV168">
        <v>-118</v>
      </c>
      <c r="FW168" t="s">
        <v>316</v>
      </c>
      <c r="FX168">
        <v>629</v>
      </c>
      <c r="FY168" t="s">
        <v>316</v>
      </c>
      <c r="FZ168" t="s">
        <v>316</v>
      </c>
      <c r="GA168" t="s">
        <v>316</v>
      </c>
      <c r="GB168" t="s">
        <v>316</v>
      </c>
      <c r="GC168">
        <v>511</v>
      </c>
      <c r="GD168">
        <v>-67</v>
      </c>
      <c r="GE168" t="s">
        <v>316</v>
      </c>
      <c r="GF168">
        <v>629</v>
      </c>
      <c r="GG168" t="s">
        <v>316</v>
      </c>
      <c r="GH168" t="s">
        <v>316</v>
      </c>
      <c r="GI168" t="s">
        <v>316</v>
      </c>
      <c r="GJ168" t="s">
        <v>316</v>
      </c>
      <c r="GK168">
        <v>562</v>
      </c>
      <c r="GM168" t="s">
        <v>316</v>
      </c>
    </row>
    <row r="169" spans="8:195" hidden="1">
      <c r="H169" t="s">
        <v>402</v>
      </c>
      <c r="J169">
        <v>859</v>
      </c>
      <c r="K169">
        <v>157</v>
      </c>
      <c r="L169" s="154">
        <v>2412919</v>
      </c>
      <c r="M169" s="154">
        <v>2033000</v>
      </c>
      <c r="N169" s="154">
        <v>379919</v>
      </c>
      <c r="O169" s="154">
        <v>-1700</v>
      </c>
      <c r="P169" s="154">
        <v>-1700</v>
      </c>
      <c r="Q169" s="154">
        <v>-16568</v>
      </c>
      <c r="R169" s="154">
        <v>-1618</v>
      </c>
      <c r="S169" s="154">
        <v>-15176</v>
      </c>
      <c r="T169">
        <v>92</v>
      </c>
      <c r="U169">
        <v>83</v>
      </c>
      <c r="V169" s="154">
        <v>-12003</v>
      </c>
      <c r="W169" s="154">
        <v>-104738</v>
      </c>
      <c r="X169" s="154">
        <v>-11427</v>
      </c>
      <c r="Y169" s="154">
        <v>-96205</v>
      </c>
      <c r="Z169" s="154">
        <v>-4994</v>
      </c>
      <c r="AA169" s="154">
        <v>-3696</v>
      </c>
      <c r="AB169" s="154">
        <v>-3502</v>
      </c>
      <c r="AC169" s="154">
        <v>-2988</v>
      </c>
      <c r="AD169" t="s">
        <v>316</v>
      </c>
      <c r="AE169" t="s">
        <v>316</v>
      </c>
      <c r="AF169">
        <v>-814</v>
      </c>
      <c r="AG169">
        <v>-379</v>
      </c>
      <c r="AH169">
        <v>-385</v>
      </c>
      <c r="AI169">
        <v>-109</v>
      </c>
      <c r="AJ169">
        <v>-102</v>
      </c>
      <c r="AK169" t="s">
        <v>316</v>
      </c>
      <c r="AL169" t="s">
        <v>316</v>
      </c>
      <c r="AM169" t="s">
        <v>316</v>
      </c>
      <c r="AN169" t="s">
        <v>316</v>
      </c>
      <c r="AO169" t="s">
        <v>316</v>
      </c>
      <c r="AP169" t="s">
        <v>316</v>
      </c>
      <c r="AQ169" t="s">
        <v>316</v>
      </c>
      <c r="AR169" t="s">
        <v>316</v>
      </c>
      <c r="AS169" t="s">
        <v>316</v>
      </c>
      <c r="AT169" s="154">
        <v>6675</v>
      </c>
      <c r="AU169" s="154">
        <v>6675</v>
      </c>
      <c r="AV169" s="154">
        <v>113475</v>
      </c>
      <c r="AW169" s="154">
        <v>5587</v>
      </c>
      <c r="AX169" s="154">
        <v>94979</v>
      </c>
      <c r="AY169" s="154">
        <v>6604</v>
      </c>
      <c r="AZ169" s="154">
        <v>6604</v>
      </c>
      <c r="BA169" s="154">
        <v>59249</v>
      </c>
      <c r="BB169" s="154">
        <v>6488</v>
      </c>
      <c r="BC169" s="154">
        <v>57273</v>
      </c>
      <c r="BD169" t="s">
        <v>316</v>
      </c>
      <c r="BE169" t="s">
        <v>316</v>
      </c>
      <c r="BF169" t="s">
        <v>316</v>
      </c>
      <c r="BG169" t="s">
        <v>316</v>
      </c>
      <c r="BH169" s="154">
        <v>13562</v>
      </c>
      <c r="BI169" s="154">
        <v>50430</v>
      </c>
      <c r="BJ169" s="154">
        <v>13562</v>
      </c>
      <c r="BK169" s="154">
        <v>50430</v>
      </c>
      <c r="BL169" t="s">
        <v>316</v>
      </c>
      <c r="BM169" t="s">
        <v>316</v>
      </c>
      <c r="BN169" t="s">
        <v>316</v>
      </c>
      <c r="BO169" t="s">
        <v>316</v>
      </c>
      <c r="BP169" t="s">
        <v>316</v>
      </c>
      <c r="BQ169" t="s">
        <v>316</v>
      </c>
      <c r="BR169" t="s">
        <v>316</v>
      </c>
      <c r="BS169" t="s">
        <v>316</v>
      </c>
      <c r="BT169" t="s">
        <v>316</v>
      </c>
      <c r="BU169" t="s">
        <v>316</v>
      </c>
      <c r="BV169" s="154">
        <v>14838</v>
      </c>
      <c r="BW169" s="154">
        <v>118416</v>
      </c>
      <c r="BX169" s="154">
        <v>14210</v>
      </c>
      <c r="BY169" s="154">
        <v>106478</v>
      </c>
      <c r="BZ169" t="s">
        <v>316</v>
      </c>
      <c r="CA169" s="154">
        <v>-247654</v>
      </c>
      <c r="CB169" s="154">
        <v>-171414</v>
      </c>
      <c r="CC169" s="154">
        <v>-234743</v>
      </c>
      <c r="CD169" s="154">
        <v>-195023</v>
      </c>
      <c r="CE169" t="s">
        <v>316</v>
      </c>
      <c r="CF169" s="154">
        <v>-848835</v>
      </c>
      <c r="CG169" s="154">
        <v>-49030</v>
      </c>
      <c r="CH169" s="154">
        <v>-23281</v>
      </c>
      <c r="CI169" s="154">
        <v>-53052</v>
      </c>
      <c r="CJ169" s="154">
        <v>-42551</v>
      </c>
      <c r="CK169" t="s">
        <v>316</v>
      </c>
      <c r="CL169" s="154">
        <v>-64623</v>
      </c>
      <c r="CM169" s="154">
        <v>-232537</v>
      </c>
      <c r="CN169" s="154">
        <v>-244881</v>
      </c>
      <c r="CO169" s="154">
        <v>-210512</v>
      </c>
      <c r="CP169" s="154">
        <v>-165163</v>
      </c>
      <c r="CQ169" s="154">
        <v>-153308</v>
      </c>
      <c r="CR169" t="s">
        <v>316</v>
      </c>
      <c r="CS169" s="154">
        <v>-773863</v>
      </c>
      <c r="CT169" s="154">
        <v>-1855235</v>
      </c>
      <c r="CU169" s="154">
        <v>-63135</v>
      </c>
      <c r="CV169" s="154">
        <v>-23674</v>
      </c>
      <c r="CW169" s="154">
        <v>-86809</v>
      </c>
      <c r="CX169" t="s">
        <v>316</v>
      </c>
      <c r="CY169" s="154">
        <v>-84548</v>
      </c>
      <c r="CZ169" s="154">
        <v>-47396</v>
      </c>
      <c r="DA169" s="154">
        <v>-131943</v>
      </c>
      <c r="DB169" s="154">
        <v>-2143</v>
      </c>
      <c r="DC169" s="154">
        <v>-8504</v>
      </c>
      <c r="DD169" s="154">
        <v>-10646</v>
      </c>
      <c r="DE169" s="154">
        <v>-188136</v>
      </c>
      <c r="DF169" t="s">
        <v>316</v>
      </c>
      <c r="DG169" s="154">
        <v>-188136</v>
      </c>
      <c r="DH169" s="154">
        <v>-528533</v>
      </c>
      <c r="DI169" s="154">
        <v>-946068</v>
      </c>
      <c r="DJ169" s="154">
        <v>-2801303</v>
      </c>
      <c r="DK169" t="s">
        <v>316</v>
      </c>
      <c r="DL169" t="s">
        <v>316</v>
      </c>
      <c r="DM169" t="s">
        <v>316</v>
      </c>
      <c r="DN169" t="s">
        <v>316</v>
      </c>
      <c r="DO169" t="s">
        <v>316</v>
      </c>
      <c r="DP169" t="s">
        <v>316</v>
      </c>
      <c r="DQ169" t="s">
        <v>316</v>
      </c>
      <c r="DR169" t="s">
        <v>316</v>
      </c>
      <c r="DS169" t="s">
        <v>316</v>
      </c>
      <c r="DT169" t="s">
        <v>316</v>
      </c>
      <c r="DU169" t="s">
        <v>316</v>
      </c>
      <c r="DV169" t="s">
        <v>316</v>
      </c>
      <c r="DW169" t="s">
        <v>316</v>
      </c>
      <c r="DX169" t="s">
        <v>316</v>
      </c>
      <c r="DY169" t="s">
        <v>316</v>
      </c>
      <c r="DZ169" t="s">
        <v>316</v>
      </c>
      <c r="EA169" t="s">
        <v>316</v>
      </c>
      <c r="EB169" t="s">
        <v>316</v>
      </c>
      <c r="EC169" t="s">
        <v>316</v>
      </c>
      <c r="ED169" t="s">
        <v>316</v>
      </c>
      <c r="EE169" t="s">
        <v>316</v>
      </c>
      <c r="EF169" t="s">
        <v>316</v>
      </c>
      <c r="EG169" s="154">
        <v>2134014</v>
      </c>
      <c r="EH169" t="s">
        <v>316</v>
      </c>
      <c r="EI169" s="154">
        <v>2134014</v>
      </c>
      <c r="EJ169" s="154">
        <v>4709</v>
      </c>
      <c r="EK169" t="s">
        <v>316</v>
      </c>
      <c r="EL169" s="154">
        <v>1011317</v>
      </c>
      <c r="EM169" t="s">
        <v>316</v>
      </c>
      <c r="EN169" s="154">
        <v>1011317</v>
      </c>
      <c r="EO169" s="154">
        <v>3150040</v>
      </c>
      <c r="EP169" s="154">
        <v>2211573</v>
      </c>
      <c r="EQ169" s="154">
        <v>505503</v>
      </c>
      <c r="ER169" s="154">
        <v>2717077</v>
      </c>
      <c r="ES169" t="s">
        <v>316</v>
      </c>
      <c r="ET169" t="s">
        <v>316</v>
      </c>
      <c r="EU169" t="s">
        <v>316</v>
      </c>
      <c r="EV169" s="154">
        <v>1077151</v>
      </c>
      <c r="EW169" s="154">
        <v>2197</v>
      </c>
      <c r="EX169" s="154">
        <v>491071</v>
      </c>
      <c r="EY169" s="154">
        <v>1570420</v>
      </c>
      <c r="EZ169" t="s">
        <v>316</v>
      </c>
      <c r="FA169" t="s">
        <v>316</v>
      </c>
      <c r="FB169" t="s">
        <v>316</v>
      </c>
      <c r="FC169" t="s">
        <v>316</v>
      </c>
      <c r="FD169" t="s">
        <v>316</v>
      </c>
      <c r="FE169" s="154">
        <v>7437536</v>
      </c>
      <c r="FF169" s="154">
        <v>4636233</v>
      </c>
      <c r="FG169" t="s">
        <v>316</v>
      </c>
      <c r="FH169" t="s">
        <v>316</v>
      </c>
      <c r="FI169" s="154">
        <v>1211130</v>
      </c>
      <c r="FJ169" t="s">
        <v>316</v>
      </c>
      <c r="FK169" t="s">
        <v>316</v>
      </c>
      <c r="FL169" t="s">
        <v>316</v>
      </c>
      <c r="FM169" s="154">
        <v>1211130</v>
      </c>
      <c r="FN169" t="s">
        <v>316</v>
      </c>
      <c r="FO169" s="154">
        <v>1211130</v>
      </c>
      <c r="FP169" s="154">
        <v>1234029</v>
      </c>
      <c r="FQ169" s="154">
        <v>5847363</v>
      </c>
      <c r="FT169" s="154">
        <v>1530</v>
      </c>
      <c r="FU169" s="154">
        <v>13660</v>
      </c>
      <c r="FV169">
        <v>-303</v>
      </c>
      <c r="FW169" t="s">
        <v>316</v>
      </c>
      <c r="FX169">
        <v>642</v>
      </c>
      <c r="FY169">
        <v>426</v>
      </c>
      <c r="FZ169">
        <v>332</v>
      </c>
      <c r="GA169" t="s">
        <v>316</v>
      </c>
      <c r="GB169" t="s">
        <v>316</v>
      </c>
      <c r="GC169" s="154">
        <v>1098</v>
      </c>
      <c r="GD169">
        <v>-97</v>
      </c>
      <c r="GE169" t="s">
        <v>316</v>
      </c>
      <c r="GF169">
        <v>642</v>
      </c>
      <c r="GG169">
        <v>241</v>
      </c>
      <c r="GH169" t="s">
        <v>316</v>
      </c>
      <c r="GI169" t="s">
        <v>316</v>
      </c>
      <c r="GJ169" t="s">
        <v>316</v>
      </c>
      <c r="GK169">
        <v>785</v>
      </c>
      <c r="GM169" t="s">
        <v>316</v>
      </c>
    </row>
    <row r="170" spans="8:195" hidden="1">
      <c r="H170" t="s">
        <v>595</v>
      </c>
      <c r="J170" t="s">
        <v>316</v>
      </c>
      <c r="K170" t="s">
        <v>316</v>
      </c>
      <c r="L170" t="s">
        <v>316</v>
      </c>
      <c r="M170" t="s">
        <v>316</v>
      </c>
      <c r="N170" t="s">
        <v>316</v>
      </c>
      <c r="O170" t="s">
        <v>316</v>
      </c>
      <c r="P170" t="s">
        <v>316</v>
      </c>
      <c r="Q170" t="s">
        <v>316</v>
      </c>
      <c r="R170" t="s">
        <v>316</v>
      </c>
      <c r="S170" t="s">
        <v>316</v>
      </c>
      <c r="T170" t="s">
        <v>316</v>
      </c>
      <c r="U170" t="s">
        <v>316</v>
      </c>
      <c r="V170" t="s">
        <v>316</v>
      </c>
      <c r="W170" t="s">
        <v>316</v>
      </c>
      <c r="X170" t="s">
        <v>316</v>
      </c>
      <c r="Y170" t="s">
        <v>316</v>
      </c>
      <c r="Z170" t="s">
        <v>316</v>
      </c>
      <c r="AA170" t="s">
        <v>316</v>
      </c>
      <c r="AB170" t="s">
        <v>316</v>
      </c>
      <c r="AC170" t="s">
        <v>316</v>
      </c>
      <c r="AD170" t="s">
        <v>316</v>
      </c>
      <c r="AE170" t="s">
        <v>316</v>
      </c>
      <c r="AF170" t="s">
        <v>316</v>
      </c>
      <c r="AG170" t="s">
        <v>316</v>
      </c>
      <c r="AH170" t="s">
        <v>316</v>
      </c>
      <c r="AI170" t="s">
        <v>316</v>
      </c>
      <c r="AJ170" t="s">
        <v>316</v>
      </c>
      <c r="AK170" t="s">
        <v>316</v>
      </c>
      <c r="AL170" t="s">
        <v>316</v>
      </c>
      <c r="AM170" t="s">
        <v>316</v>
      </c>
      <c r="AN170" t="s">
        <v>316</v>
      </c>
      <c r="AO170" t="s">
        <v>316</v>
      </c>
      <c r="AP170" t="s">
        <v>316</v>
      </c>
      <c r="AQ170" t="s">
        <v>316</v>
      </c>
      <c r="AR170" t="s">
        <v>316</v>
      </c>
      <c r="AS170" t="s">
        <v>316</v>
      </c>
      <c r="AT170" t="s">
        <v>316</v>
      </c>
      <c r="AU170" t="s">
        <v>316</v>
      </c>
      <c r="AV170" t="s">
        <v>316</v>
      </c>
      <c r="AW170" t="s">
        <v>316</v>
      </c>
      <c r="AX170" t="s">
        <v>316</v>
      </c>
      <c r="AY170" t="s">
        <v>316</v>
      </c>
      <c r="AZ170" t="s">
        <v>316</v>
      </c>
      <c r="BA170" t="s">
        <v>316</v>
      </c>
      <c r="BB170" t="s">
        <v>316</v>
      </c>
      <c r="BC170" t="s">
        <v>316</v>
      </c>
      <c r="BD170" t="s">
        <v>316</v>
      </c>
      <c r="BE170" t="s">
        <v>316</v>
      </c>
      <c r="BF170" t="s">
        <v>316</v>
      </c>
      <c r="BG170" t="s">
        <v>316</v>
      </c>
      <c r="BH170" t="s">
        <v>316</v>
      </c>
      <c r="BI170" t="s">
        <v>316</v>
      </c>
      <c r="BJ170" t="s">
        <v>316</v>
      </c>
      <c r="BK170" t="s">
        <v>316</v>
      </c>
      <c r="BL170" t="s">
        <v>316</v>
      </c>
      <c r="BM170" t="s">
        <v>316</v>
      </c>
      <c r="BN170" t="s">
        <v>316</v>
      </c>
      <c r="BO170" t="s">
        <v>316</v>
      </c>
      <c r="BP170" t="s">
        <v>316</v>
      </c>
      <c r="BQ170" t="s">
        <v>316</v>
      </c>
      <c r="BR170" t="s">
        <v>316</v>
      </c>
      <c r="BS170" t="s">
        <v>316</v>
      </c>
      <c r="BT170" t="s">
        <v>316</v>
      </c>
      <c r="BU170" t="s">
        <v>316</v>
      </c>
      <c r="BV170" t="s">
        <v>316</v>
      </c>
      <c r="BW170" t="s">
        <v>316</v>
      </c>
      <c r="BX170" t="s">
        <v>316</v>
      </c>
      <c r="BY170" t="s">
        <v>316</v>
      </c>
      <c r="BZ170" t="s">
        <v>316</v>
      </c>
      <c r="CA170" t="s">
        <v>316</v>
      </c>
      <c r="CB170" t="s">
        <v>316</v>
      </c>
      <c r="CC170" t="s">
        <v>316</v>
      </c>
      <c r="CD170" t="s">
        <v>316</v>
      </c>
      <c r="CE170" t="s">
        <v>316</v>
      </c>
      <c r="CF170" t="s">
        <v>316</v>
      </c>
      <c r="CG170" t="s">
        <v>316</v>
      </c>
      <c r="CH170" t="s">
        <v>316</v>
      </c>
      <c r="CI170" t="s">
        <v>316</v>
      </c>
      <c r="CJ170" t="s">
        <v>316</v>
      </c>
      <c r="CK170" t="s">
        <v>316</v>
      </c>
      <c r="CL170" t="s">
        <v>316</v>
      </c>
      <c r="CM170" t="s">
        <v>316</v>
      </c>
      <c r="CN170" t="s">
        <v>316</v>
      </c>
      <c r="CO170" t="s">
        <v>316</v>
      </c>
      <c r="CP170" t="s">
        <v>316</v>
      </c>
      <c r="CQ170" t="s">
        <v>316</v>
      </c>
      <c r="CR170" t="s">
        <v>316</v>
      </c>
      <c r="CS170" t="s">
        <v>316</v>
      </c>
      <c r="CT170" t="s">
        <v>316</v>
      </c>
      <c r="CU170" t="s">
        <v>316</v>
      </c>
      <c r="CV170" t="s">
        <v>316</v>
      </c>
      <c r="CW170" t="s">
        <v>316</v>
      </c>
      <c r="CX170" t="s">
        <v>316</v>
      </c>
      <c r="CY170" t="s">
        <v>316</v>
      </c>
      <c r="CZ170" t="s">
        <v>316</v>
      </c>
      <c r="DA170" t="s">
        <v>316</v>
      </c>
      <c r="DB170" t="s">
        <v>316</v>
      </c>
      <c r="DC170" t="s">
        <v>316</v>
      </c>
      <c r="DD170" t="s">
        <v>316</v>
      </c>
      <c r="DE170" t="s">
        <v>316</v>
      </c>
      <c r="DF170" t="s">
        <v>316</v>
      </c>
      <c r="DG170" t="s">
        <v>316</v>
      </c>
      <c r="DH170" t="s">
        <v>316</v>
      </c>
      <c r="DI170" t="s">
        <v>316</v>
      </c>
      <c r="DJ170" t="s">
        <v>316</v>
      </c>
      <c r="DK170" t="s">
        <v>316</v>
      </c>
      <c r="DL170" t="s">
        <v>316</v>
      </c>
      <c r="DM170" t="s">
        <v>316</v>
      </c>
      <c r="DN170" t="s">
        <v>316</v>
      </c>
      <c r="DO170" t="s">
        <v>316</v>
      </c>
      <c r="DP170" t="s">
        <v>316</v>
      </c>
      <c r="DQ170" t="s">
        <v>316</v>
      </c>
      <c r="DR170" t="s">
        <v>316</v>
      </c>
      <c r="DS170" t="s">
        <v>316</v>
      </c>
      <c r="DT170" t="s">
        <v>316</v>
      </c>
      <c r="DU170" t="s">
        <v>316</v>
      </c>
      <c r="DV170" t="s">
        <v>316</v>
      </c>
      <c r="DW170" t="s">
        <v>316</v>
      </c>
      <c r="DX170" t="s">
        <v>316</v>
      </c>
      <c r="DY170" t="s">
        <v>316</v>
      </c>
      <c r="DZ170" t="s">
        <v>316</v>
      </c>
      <c r="EA170" t="s">
        <v>316</v>
      </c>
      <c r="EB170" t="s">
        <v>316</v>
      </c>
      <c r="EC170" t="s">
        <v>316</v>
      </c>
      <c r="ED170" t="s">
        <v>316</v>
      </c>
      <c r="EE170" t="s">
        <v>316</v>
      </c>
      <c r="EF170" t="s">
        <v>316</v>
      </c>
      <c r="EG170" t="s">
        <v>316</v>
      </c>
      <c r="EH170" t="s">
        <v>316</v>
      </c>
      <c r="EI170" t="s">
        <v>316</v>
      </c>
      <c r="EJ170" t="s">
        <v>316</v>
      </c>
      <c r="EK170" t="s">
        <v>316</v>
      </c>
      <c r="EL170" t="s">
        <v>316</v>
      </c>
      <c r="EM170" t="s">
        <v>316</v>
      </c>
      <c r="EN170" t="s">
        <v>316</v>
      </c>
      <c r="EO170" t="s">
        <v>316</v>
      </c>
      <c r="EP170" t="s">
        <v>316</v>
      </c>
      <c r="EQ170" t="s">
        <v>316</v>
      </c>
      <c r="ER170" t="s">
        <v>316</v>
      </c>
      <c r="ES170" t="s">
        <v>316</v>
      </c>
      <c r="ET170" t="s">
        <v>316</v>
      </c>
      <c r="EU170" t="s">
        <v>316</v>
      </c>
      <c r="EV170" t="s">
        <v>316</v>
      </c>
      <c r="EW170" t="s">
        <v>316</v>
      </c>
      <c r="EX170" t="s">
        <v>316</v>
      </c>
      <c r="EY170" t="s">
        <v>316</v>
      </c>
      <c r="EZ170" t="s">
        <v>316</v>
      </c>
      <c r="FA170" t="s">
        <v>316</v>
      </c>
      <c r="FB170" t="s">
        <v>316</v>
      </c>
      <c r="FC170" t="s">
        <v>316</v>
      </c>
      <c r="FD170" t="s">
        <v>316</v>
      </c>
      <c r="FE170" t="s">
        <v>316</v>
      </c>
      <c r="FF170" t="s">
        <v>316</v>
      </c>
      <c r="FG170" t="s">
        <v>316</v>
      </c>
      <c r="FH170" t="s">
        <v>316</v>
      </c>
      <c r="FI170" t="s">
        <v>316</v>
      </c>
      <c r="FJ170" t="s">
        <v>316</v>
      </c>
      <c r="FK170" t="s">
        <v>316</v>
      </c>
      <c r="FL170" t="s">
        <v>316</v>
      </c>
      <c r="FM170" t="s">
        <v>316</v>
      </c>
      <c r="FN170" t="s">
        <v>316</v>
      </c>
      <c r="FO170" t="s">
        <v>316</v>
      </c>
      <c r="FP170" t="s">
        <v>316</v>
      </c>
      <c r="FQ170" t="s">
        <v>316</v>
      </c>
      <c r="FT170" t="s">
        <v>316</v>
      </c>
      <c r="FU170" t="s">
        <v>316</v>
      </c>
      <c r="FV170" t="s">
        <v>316</v>
      </c>
      <c r="FW170" t="s">
        <v>316</v>
      </c>
      <c r="FX170" t="s">
        <v>316</v>
      </c>
      <c r="FY170" t="s">
        <v>316</v>
      </c>
      <c r="FZ170" t="s">
        <v>316</v>
      </c>
      <c r="GA170" t="s">
        <v>316</v>
      </c>
      <c r="GB170" t="s">
        <v>316</v>
      </c>
      <c r="GC170" t="s">
        <v>316</v>
      </c>
      <c r="GD170" t="s">
        <v>316</v>
      </c>
      <c r="GE170" t="s">
        <v>316</v>
      </c>
      <c r="GF170" t="s">
        <v>316</v>
      </c>
      <c r="GG170" t="s">
        <v>316</v>
      </c>
      <c r="GH170" t="s">
        <v>316</v>
      </c>
      <c r="GI170" t="s">
        <v>316</v>
      </c>
      <c r="GJ170" t="s">
        <v>316</v>
      </c>
      <c r="GK170" t="s">
        <v>316</v>
      </c>
      <c r="GM170" t="s">
        <v>316</v>
      </c>
    </row>
    <row r="171" spans="8:195" hidden="1">
      <c r="H171" t="s">
        <v>95</v>
      </c>
      <c r="J171" s="154">
        <v>6762</v>
      </c>
      <c r="K171">
        <v>710</v>
      </c>
      <c r="L171" s="154">
        <v>44221968</v>
      </c>
      <c r="M171" s="154">
        <v>31938075</v>
      </c>
      <c r="N171" s="154">
        <v>12283893</v>
      </c>
      <c r="O171" s="154">
        <v>-17248</v>
      </c>
      <c r="P171" s="154">
        <v>-17248</v>
      </c>
      <c r="Q171" s="154">
        <v>-288480</v>
      </c>
      <c r="R171" s="154">
        <v>-15146</v>
      </c>
      <c r="S171" s="154">
        <v>-245753</v>
      </c>
      <c r="T171">
        <v>338</v>
      </c>
      <c r="U171">
        <v>297</v>
      </c>
      <c r="V171" s="154">
        <v>-121072</v>
      </c>
      <c r="W171" s="154">
        <v>-1732823</v>
      </c>
      <c r="X171" s="154">
        <v>-106335</v>
      </c>
      <c r="Y171" s="154">
        <v>-1479894</v>
      </c>
      <c r="Z171" s="154">
        <v>-17418</v>
      </c>
      <c r="AA171" s="154">
        <v>-13196</v>
      </c>
      <c r="AB171" s="154">
        <v>-97801</v>
      </c>
      <c r="AC171" s="154">
        <v>-117344</v>
      </c>
      <c r="AD171" t="s">
        <v>316</v>
      </c>
      <c r="AE171" t="s">
        <v>316</v>
      </c>
      <c r="AF171" s="154">
        <v>-5972</v>
      </c>
      <c r="AG171">
        <v>-857</v>
      </c>
      <c r="AH171">
        <v>-814</v>
      </c>
      <c r="AI171" s="154">
        <v>-3918</v>
      </c>
      <c r="AJ171" s="154">
        <v>-3373</v>
      </c>
      <c r="AK171" t="s">
        <v>316</v>
      </c>
      <c r="AL171" t="s">
        <v>316</v>
      </c>
      <c r="AM171" t="s">
        <v>316</v>
      </c>
      <c r="AN171" t="s">
        <v>316</v>
      </c>
      <c r="AO171" t="s">
        <v>316</v>
      </c>
      <c r="AP171" t="s">
        <v>316</v>
      </c>
      <c r="AQ171" t="s">
        <v>316</v>
      </c>
      <c r="AR171" t="s">
        <v>316</v>
      </c>
      <c r="AS171" t="s">
        <v>316</v>
      </c>
      <c r="AT171" s="154">
        <v>140111</v>
      </c>
      <c r="AU171" s="154">
        <v>140111</v>
      </c>
      <c r="AV171" s="154">
        <v>2373466</v>
      </c>
      <c r="AW171" s="154">
        <v>131204</v>
      </c>
      <c r="AX171" s="154">
        <v>2221636</v>
      </c>
      <c r="AY171" s="154">
        <v>41095</v>
      </c>
      <c r="AZ171" s="154">
        <v>41095</v>
      </c>
      <c r="BA171" s="154">
        <v>734529</v>
      </c>
      <c r="BB171" s="154">
        <v>27818</v>
      </c>
      <c r="BC171" s="154">
        <v>437184</v>
      </c>
      <c r="BD171" t="s">
        <v>316</v>
      </c>
      <c r="BE171" t="s">
        <v>316</v>
      </c>
      <c r="BF171" t="s">
        <v>316</v>
      </c>
      <c r="BG171" t="s">
        <v>316</v>
      </c>
      <c r="BH171" s="154">
        <v>17079</v>
      </c>
      <c r="BI171" s="154">
        <v>77755</v>
      </c>
      <c r="BJ171" s="154">
        <v>17079</v>
      </c>
      <c r="BK171" s="154">
        <v>77755</v>
      </c>
      <c r="BL171" t="s">
        <v>316</v>
      </c>
      <c r="BM171" t="s">
        <v>316</v>
      </c>
      <c r="BN171" t="s">
        <v>316</v>
      </c>
      <c r="BO171" t="s">
        <v>316</v>
      </c>
      <c r="BP171" t="s">
        <v>316</v>
      </c>
      <c r="BQ171" t="s">
        <v>316</v>
      </c>
      <c r="BR171" t="s">
        <v>316</v>
      </c>
      <c r="BS171" t="s">
        <v>316</v>
      </c>
      <c r="BT171" t="s">
        <v>316</v>
      </c>
      <c r="BU171" t="s">
        <v>316</v>
      </c>
      <c r="BV171" s="154">
        <v>77213</v>
      </c>
      <c r="BW171" s="154">
        <v>1452926</v>
      </c>
      <c r="BX171" s="154">
        <v>69765</v>
      </c>
      <c r="BY171" s="154">
        <v>1256681</v>
      </c>
      <c r="BZ171" t="s">
        <v>316</v>
      </c>
      <c r="CA171" s="154">
        <v>-889383</v>
      </c>
      <c r="CB171" s="154">
        <v>-634869</v>
      </c>
      <c r="CC171" s="154">
        <v>-6658628</v>
      </c>
      <c r="CD171" s="154">
        <v>-7908169</v>
      </c>
      <c r="CE171" t="s">
        <v>316</v>
      </c>
      <c r="CF171" s="154">
        <v>-16091049</v>
      </c>
      <c r="CG171" s="154">
        <v>-150228</v>
      </c>
      <c r="CH171" s="154">
        <v>-70987</v>
      </c>
      <c r="CI171" s="154">
        <v>-1121697</v>
      </c>
      <c r="CJ171" s="154">
        <v>-1172643</v>
      </c>
      <c r="CK171" t="s">
        <v>316</v>
      </c>
      <c r="CL171" s="154">
        <v>-692541</v>
      </c>
      <c r="CM171" s="154">
        <v>-3208096</v>
      </c>
      <c r="CN171" s="154">
        <v>-862209</v>
      </c>
      <c r="CO171" s="154">
        <v>-740407</v>
      </c>
      <c r="CP171" s="154">
        <v>-4608094</v>
      </c>
      <c r="CQ171" s="154">
        <v>-5857382</v>
      </c>
      <c r="CR171" t="s">
        <v>316</v>
      </c>
      <c r="CS171" s="154">
        <v>-12068091</v>
      </c>
      <c r="CT171" s="154">
        <v>-31367236</v>
      </c>
      <c r="CU171" s="154">
        <v>-318587</v>
      </c>
      <c r="CV171" s="154">
        <v>-114635</v>
      </c>
      <c r="CW171" s="154">
        <v>-433222</v>
      </c>
      <c r="CX171" t="s">
        <v>316</v>
      </c>
      <c r="CY171" s="154">
        <v>-197520</v>
      </c>
      <c r="CZ171" s="154">
        <v>-157719</v>
      </c>
      <c r="DA171" s="154">
        <v>-355240</v>
      </c>
      <c r="DB171" s="154">
        <v>-4990</v>
      </c>
      <c r="DC171" s="154">
        <v>-20751</v>
      </c>
      <c r="DD171" s="154">
        <v>-25742</v>
      </c>
      <c r="DE171" s="154">
        <v>-831539</v>
      </c>
      <c r="DF171" t="s">
        <v>316</v>
      </c>
      <c r="DG171" s="154">
        <v>-831539</v>
      </c>
      <c r="DH171" s="154">
        <v>-2336056</v>
      </c>
      <c r="DI171" s="154">
        <v>-3981798</v>
      </c>
      <c r="DJ171" s="154">
        <v>-35349034</v>
      </c>
      <c r="DK171" t="s">
        <v>316</v>
      </c>
      <c r="DL171" t="s">
        <v>316</v>
      </c>
      <c r="DM171" t="s">
        <v>316</v>
      </c>
      <c r="DN171" t="s">
        <v>316</v>
      </c>
      <c r="DO171" t="s">
        <v>316</v>
      </c>
      <c r="DP171" t="s">
        <v>316</v>
      </c>
      <c r="DQ171" t="s">
        <v>316</v>
      </c>
      <c r="DR171" t="s">
        <v>316</v>
      </c>
      <c r="DS171" t="s">
        <v>316</v>
      </c>
      <c r="DT171" t="s">
        <v>316</v>
      </c>
      <c r="DU171" t="s">
        <v>316</v>
      </c>
      <c r="DV171" t="s">
        <v>316</v>
      </c>
      <c r="DW171" t="s">
        <v>316</v>
      </c>
      <c r="DX171" t="s">
        <v>316</v>
      </c>
      <c r="DY171" t="s">
        <v>316</v>
      </c>
      <c r="DZ171" t="s">
        <v>316</v>
      </c>
      <c r="EA171" t="s">
        <v>316</v>
      </c>
      <c r="EB171" t="s">
        <v>316</v>
      </c>
      <c r="EC171" t="s">
        <v>316</v>
      </c>
      <c r="ED171" t="s">
        <v>316</v>
      </c>
      <c r="EE171" t="s">
        <v>316</v>
      </c>
      <c r="EF171" s="154">
        <v>50245947</v>
      </c>
      <c r="EG171" s="154">
        <v>4611486</v>
      </c>
      <c r="EH171" t="s">
        <v>316</v>
      </c>
      <c r="EI171" s="154">
        <v>54857433</v>
      </c>
      <c r="EJ171" s="154">
        <v>110128</v>
      </c>
      <c r="EK171" s="154">
        <v>21414574</v>
      </c>
      <c r="EL171" s="154">
        <v>2182007</v>
      </c>
      <c r="EM171" t="s">
        <v>316</v>
      </c>
      <c r="EN171" s="154">
        <v>23596581</v>
      </c>
      <c r="EO171" s="154">
        <v>78564142</v>
      </c>
      <c r="EP171" s="154">
        <v>17326664</v>
      </c>
      <c r="EQ171" s="154">
        <v>4013357</v>
      </c>
      <c r="ER171" s="154">
        <v>21340021</v>
      </c>
      <c r="ES171" t="s">
        <v>316</v>
      </c>
      <c r="ET171" t="s">
        <v>316</v>
      </c>
      <c r="EU171" t="s">
        <v>316</v>
      </c>
      <c r="EV171" s="154">
        <v>1665553</v>
      </c>
      <c r="EW171" s="154">
        <v>3447</v>
      </c>
      <c r="EX171" s="154">
        <v>760901</v>
      </c>
      <c r="EY171" s="154">
        <v>2429902</v>
      </c>
      <c r="EZ171" t="s">
        <v>316</v>
      </c>
      <c r="FA171" t="s">
        <v>316</v>
      </c>
      <c r="FB171" t="s">
        <v>316</v>
      </c>
      <c r="FC171" t="s">
        <v>316</v>
      </c>
      <c r="FD171" t="s">
        <v>316</v>
      </c>
      <c r="FE171" s="154">
        <v>102334066</v>
      </c>
      <c r="FF171" s="154">
        <v>66985032</v>
      </c>
      <c r="FG171" s="154">
        <v>1025761</v>
      </c>
      <c r="FH171" t="s">
        <v>316</v>
      </c>
      <c r="FI171" s="154">
        <v>-976346</v>
      </c>
      <c r="FJ171" s="154">
        <v>-18878</v>
      </c>
      <c r="FK171" t="s">
        <v>316</v>
      </c>
      <c r="FL171" t="s">
        <v>316</v>
      </c>
      <c r="FM171" s="154">
        <v>30537</v>
      </c>
      <c r="FN171" t="s">
        <v>316</v>
      </c>
      <c r="FO171" s="154">
        <v>30537</v>
      </c>
      <c r="FP171" s="154">
        <v>16302749</v>
      </c>
      <c r="FQ171" s="154">
        <v>67015570</v>
      </c>
      <c r="FT171" s="154">
        <v>11029</v>
      </c>
      <c r="FU171" s="154">
        <v>201556</v>
      </c>
      <c r="FV171" s="154">
        <v>-3659</v>
      </c>
      <c r="FW171" t="s">
        <v>316</v>
      </c>
      <c r="FX171" s="154">
        <v>12862</v>
      </c>
      <c r="FY171" s="154">
        <v>2856</v>
      </c>
      <c r="FZ171">
        <v>583</v>
      </c>
      <c r="GA171" t="s">
        <v>316</v>
      </c>
      <c r="GB171" t="s">
        <v>316</v>
      </c>
      <c r="GC171" s="154">
        <v>12642</v>
      </c>
      <c r="GD171" s="154">
        <v>-1999</v>
      </c>
      <c r="GE171" t="s">
        <v>316</v>
      </c>
      <c r="GF171" s="154">
        <v>12862</v>
      </c>
      <c r="GG171" s="154">
        <v>2670</v>
      </c>
      <c r="GH171">
        <v>97</v>
      </c>
      <c r="GI171" t="s">
        <v>316</v>
      </c>
      <c r="GJ171" t="s">
        <v>316</v>
      </c>
      <c r="GK171" s="154">
        <v>13630</v>
      </c>
      <c r="GM171" t="s">
        <v>316</v>
      </c>
    </row>
    <row r="172" spans="8:195" hidden="1">
      <c r="H172" t="s">
        <v>95</v>
      </c>
      <c r="J172" s="154">
        <v>6762</v>
      </c>
      <c r="K172">
        <v>710</v>
      </c>
      <c r="L172" s="154">
        <v>44221968</v>
      </c>
      <c r="M172" s="154">
        <v>31938075</v>
      </c>
      <c r="N172" s="154">
        <v>12283893</v>
      </c>
      <c r="O172" s="154">
        <v>-17248</v>
      </c>
      <c r="P172" s="154">
        <v>-17248</v>
      </c>
      <c r="Q172" s="154">
        <v>-288480</v>
      </c>
      <c r="R172" s="154">
        <v>-15146</v>
      </c>
      <c r="S172" s="154">
        <v>-245753</v>
      </c>
      <c r="T172">
        <v>338</v>
      </c>
      <c r="U172">
        <v>297</v>
      </c>
      <c r="V172" s="154">
        <v>-121072</v>
      </c>
      <c r="W172" s="154">
        <v>-1732823</v>
      </c>
      <c r="X172" s="154">
        <v>-106335</v>
      </c>
      <c r="Y172" s="154">
        <v>-1479894</v>
      </c>
      <c r="Z172" s="154">
        <v>-17418</v>
      </c>
      <c r="AA172" s="154">
        <v>-13196</v>
      </c>
      <c r="AB172" s="154">
        <v>-97801</v>
      </c>
      <c r="AC172" s="154">
        <v>-117344</v>
      </c>
      <c r="AD172" t="s">
        <v>316</v>
      </c>
      <c r="AE172" t="s">
        <v>316</v>
      </c>
      <c r="AF172" s="154">
        <v>-5972</v>
      </c>
      <c r="AG172">
        <v>-857</v>
      </c>
      <c r="AH172">
        <v>-814</v>
      </c>
      <c r="AI172" s="154">
        <v>-3918</v>
      </c>
      <c r="AJ172" s="154">
        <v>-3373</v>
      </c>
      <c r="AK172" t="s">
        <v>316</v>
      </c>
      <c r="AL172" t="s">
        <v>316</v>
      </c>
      <c r="AM172" t="s">
        <v>316</v>
      </c>
      <c r="AN172" t="s">
        <v>316</v>
      </c>
      <c r="AO172" t="s">
        <v>316</v>
      </c>
      <c r="AP172" t="s">
        <v>316</v>
      </c>
      <c r="AQ172" t="s">
        <v>316</v>
      </c>
      <c r="AR172" t="s">
        <v>316</v>
      </c>
      <c r="AS172" t="s">
        <v>316</v>
      </c>
      <c r="AT172" s="154">
        <v>140111</v>
      </c>
      <c r="AU172" s="154">
        <v>140111</v>
      </c>
      <c r="AV172" s="154">
        <v>2373466</v>
      </c>
      <c r="AW172" s="154">
        <v>131204</v>
      </c>
      <c r="AX172" s="154">
        <v>2221636</v>
      </c>
      <c r="AY172" s="154">
        <v>41095</v>
      </c>
      <c r="AZ172" s="154">
        <v>41095</v>
      </c>
      <c r="BA172" s="154">
        <v>734529</v>
      </c>
      <c r="BB172" s="154">
        <v>27818</v>
      </c>
      <c r="BC172" s="154">
        <v>437184</v>
      </c>
      <c r="BD172" t="s">
        <v>316</v>
      </c>
      <c r="BE172" t="s">
        <v>316</v>
      </c>
      <c r="BF172" t="s">
        <v>316</v>
      </c>
      <c r="BG172" t="s">
        <v>316</v>
      </c>
      <c r="BH172" s="154">
        <v>17079</v>
      </c>
      <c r="BI172" s="154">
        <v>77755</v>
      </c>
      <c r="BJ172" s="154">
        <v>17079</v>
      </c>
      <c r="BK172" s="154">
        <v>77755</v>
      </c>
      <c r="BL172" t="s">
        <v>316</v>
      </c>
      <c r="BM172" t="s">
        <v>316</v>
      </c>
      <c r="BN172" t="s">
        <v>316</v>
      </c>
      <c r="BO172" t="s">
        <v>316</v>
      </c>
      <c r="BP172" t="s">
        <v>316</v>
      </c>
      <c r="BQ172" t="s">
        <v>316</v>
      </c>
      <c r="BR172" t="s">
        <v>316</v>
      </c>
      <c r="BS172" t="s">
        <v>316</v>
      </c>
      <c r="BT172" t="s">
        <v>316</v>
      </c>
      <c r="BU172" t="s">
        <v>316</v>
      </c>
      <c r="BV172" s="154">
        <v>77213</v>
      </c>
      <c r="BW172" s="154">
        <v>1452926</v>
      </c>
      <c r="BX172" s="154">
        <v>69765</v>
      </c>
      <c r="BY172" s="154">
        <v>1256681</v>
      </c>
      <c r="BZ172" t="s">
        <v>316</v>
      </c>
      <c r="CA172" s="154">
        <v>-889383</v>
      </c>
      <c r="CB172" s="154">
        <v>-634869</v>
      </c>
      <c r="CC172" s="154">
        <v>-6658628</v>
      </c>
      <c r="CD172" s="154">
        <v>-7908169</v>
      </c>
      <c r="CE172" t="s">
        <v>316</v>
      </c>
      <c r="CF172" s="154">
        <v>-16091049</v>
      </c>
      <c r="CG172" s="154">
        <v>-150228</v>
      </c>
      <c r="CH172" s="154">
        <v>-70987</v>
      </c>
      <c r="CI172" s="154">
        <v>-1121697</v>
      </c>
      <c r="CJ172" s="154">
        <v>-1172643</v>
      </c>
      <c r="CK172" t="s">
        <v>316</v>
      </c>
      <c r="CL172" s="154">
        <v>-692541</v>
      </c>
      <c r="CM172" s="154">
        <v>-3208096</v>
      </c>
      <c r="CN172" s="154">
        <v>-862209</v>
      </c>
      <c r="CO172" s="154">
        <v>-740407</v>
      </c>
      <c r="CP172" s="154">
        <v>-4608094</v>
      </c>
      <c r="CQ172" s="154">
        <v>-5857382</v>
      </c>
      <c r="CR172" t="s">
        <v>316</v>
      </c>
      <c r="CS172" s="154">
        <v>-12068091</v>
      </c>
      <c r="CT172" s="154">
        <v>-31367236</v>
      </c>
      <c r="CU172" s="154">
        <v>-318587</v>
      </c>
      <c r="CV172" s="154">
        <v>-114635</v>
      </c>
      <c r="CW172" s="154">
        <v>-433222</v>
      </c>
      <c r="CX172" t="s">
        <v>316</v>
      </c>
      <c r="CY172" s="154">
        <v>-197520</v>
      </c>
      <c r="CZ172" s="154">
        <v>-157719</v>
      </c>
      <c r="DA172" s="154">
        <v>-355240</v>
      </c>
      <c r="DB172" s="154">
        <v>-4990</v>
      </c>
      <c r="DC172" s="154">
        <v>-20751</v>
      </c>
      <c r="DD172" s="154">
        <v>-25742</v>
      </c>
      <c r="DE172" s="154">
        <v>-831539</v>
      </c>
      <c r="DF172" t="s">
        <v>316</v>
      </c>
      <c r="DG172" s="154">
        <v>-831539</v>
      </c>
      <c r="DH172" s="154">
        <v>-2336056</v>
      </c>
      <c r="DI172" s="154">
        <v>-3981798</v>
      </c>
      <c r="DJ172" s="154">
        <v>-35349034</v>
      </c>
      <c r="DK172" t="s">
        <v>316</v>
      </c>
      <c r="DL172" t="s">
        <v>316</v>
      </c>
      <c r="DM172" t="s">
        <v>316</v>
      </c>
      <c r="DN172" t="s">
        <v>316</v>
      </c>
      <c r="DO172" t="s">
        <v>316</v>
      </c>
      <c r="DP172" t="s">
        <v>316</v>
      </c>
      <c r="DQ172" t="s">
        <v>316</v>
      </c>
      <c r="DR172" t="s">
        <v>316</v>
      </c>
      <c r="DS172" t="s">
        <v>316</v>
      </c>
      <c r="DT172" t="s">
        <v>316</v>
      </c>
      <c r="DU172" t="s">
        <v>316</v>
      </c>
      <c r="DV172" t="s">
        <v>316</v>
      </c>
      <c r="DW172" t="s">
        <v>316</v>
      </c>
      <c r="DX172" t="s">
        <v>316</v>
      </c>
      <c r="DY172" t="s">
        <v>316</v>
      </c>
      <c r="DZ172" t="s">
        <v>316</v>
      </c>
      <c r="EA172" t="s">
        <v>316</v>
      </c>
      <c r="EB172" t="s">
        <v>316</v>
      </c>
      <c r="EC172" t="s">
        <v>316</v>
      </c>
      <c r="ED172" t="s">
        <v>316</v>
      </c>
      <c r="EE172" t="s">
        <v>316</v>
      </c>
      <c r="EF172" s="154">
        <v>50245947</v>
      </c>
      <c r="EG172" s="154">
        <v>4611486</v>
      </c>
      <c r="EH172" t="s">
        <v>316</v>
      </c>
      <c r="EI172" s="154">
        <v>54857433</v>
      </c>
      <c r="EJ172" s="154">
        <v>110128</v>
      </c>
      <c r="EK172" s="154">
        <v>21414574</v>
      </c>
      <c r="EL172" s="154">
        <v>2182007</v>
      </c>
      <c r="EM172" t="s">
        <v>316</v>
      </c>
      <c r="EN172" s="154">
        <v>23596581</v>
      </c>
      <c r="EO172" s="154">
        <v>78564142</v>
      </c>
      <c r="EP172" s="154">
        <v>17326664</v>
      </c>
      <c r="EQ172" s="154">
        <v>4013357</v>
      </c>
      <c r="ER172" s="154">
        <v>21340021</v>
      </c>
      <c r="ES172" t="s">
        <v>316</v>
      </c>
      <c r="ET172" t="s">
        <v>316</v>
      </c>
      <c r="EU172" t="s">
        <v>316</v>
      </c>
      <c r="EV172" s="154">
        <v>1665553</v>
      </c>
      <c r="EW172" s="154">
        <v>3447</v>
      </c>
      <c r="EX172" s="154">
        <v>760901</v>
      </c>
      <c r="EY172" s="154">
        <v>2429902</v>
      </c>
      <c r="EZ172" t="s">
        <v>316</v>
      </c>
      <c r="FA172" t="s">
        <v>316</v>
      </c>
      <c r="FB172" t="s">
        <v>316</v>
      </c>
      <c r="FC172" t="s">
        <v>316</v>
      </c>
      <c r="FD172" t="s">
        <v>316</v>
      </c>
      <c r="FE172" s="154">
        <v>102334066</v>
      </c>
      <c r="FF172" s="154">
        <v>66985032</v>
      </c>
      <c r="FG172" s="154">
        <v>1025761</v>
      </c>
      <c r="FH172" t="s">
        <v>316</v>
      </c>
      <c r="FI172" s="154">
        <v>-976346</v>
      </c>
      <c r="FJ172" s="154">
        <v>-18878</v>
      </c>
      <c r="FK172" t="s">
        <v>316</v>
      </c>
      <c r="FL172" t="s">
        <v>316</v>
      </c>
      <c r="FM172" s="154">
        <v>30537</v>
      </c>
      <c r="FN172" t="s">
        <v>316</v>
      </c>
      <c r="FO172" s="154">
        <v>30537</v>
      </c>
      <c r="FP172" s="154">
        <v>16302749</v>
      </c>
      <c r="FQ172" s="154">
        <v>67015570</v>
      </c>
      <c r="FT172" s="154">
        <v>11029</v>
      </c>
      <c r="FU172" s="154">
        <v>201556</v>
      </c>
      <c r="FV172" s="154">
        <v>-3659</v>
      </c>
      <c r="FW172" t="s">
        <v>316</v>
      </c>
      <c r="FX172" s="154">
        <v>12862</v>
      </c>
      <c r="FY172" s="154">
        <v>2856</v>
      </c>
      <c r="FZ172">
        <v>583</v>
      </c>
      <c r="GA172" t="s">
        <v>316</v>
      </c>
      <c r="GB172" t="s">
        <v>316</v>
      </c>
      <c r="GC172" s="154">
        <v>12642</v>
      </c>
      <c r="GD172" s="154">
        <v>-1999</v>
      </c>
      <c r="GE172" t="s">
        <v>316</v>
      </c>
      <c r="GF172" s="154">
        <v>12862</v>
      </c>
      <c r="GG172" s="154">
        <v>2670</v>
      </c>
      <c r="GH172">
        <v>97</v>
      </c>
      <c r="GI172" t="s">
        <v>316</v>
      </c>
      <c r="GJ172" t="s">
        <v>316</v>
      </c>
      <c r="GK172" s="154">
        <v>13630</v>
      </c>
      <c r="GM172" t="s">
        <v>316</v>
      </c>
    </row>
    <row r="173" spans="8:195" hidden="1">
      <c r="H173" t="s">
        <v>596</v>
      </c>
      <c r="J173" t="s">
        <v>316</v>
      </c>
      <c r="K173" t="s">
        <v>316</v>
      </c>
      <c r="L173" t="s">
        <v>316</v>
      </c>
      <c r="M173" t="s">
        <v>316</v>
      </c>
      <c r="N173" t="s">
        <v>316</v>
      </c>
      <c r="O173" t="s">
        <v>316</v>
      </c>
      <c r="P173" t="s">
        <v>316</v>
      </c>
      <c r="Q173" t="s">
        <v>316</v>
      </c>
      <c r="R173" t="s">
        <v>316</v>
      </c>
      <c r="S173" t="s">
        <v>316</v>
      </c>
      <c r="T173" t="s">
        <v>316</v>
      </c>
      <c r="U173" t="s">
        <v>316</v>
      </c>
      <c r="V173" t="s">
        <v>316</v>
      </c>
      <c r="W173" t="s">
        <v>316</v>
      </c>
      <c r="X173" t="s">
        <v>316</v>
      </c>
      <c r="Y173" t="s">
        <v>316</v>
      </c>
      <c r="Z173" t="s">
        <v>316</v>
      </c>
      <c r="AA173" t="s">
        <v>316</v>
      </c>
      <c r="AB173" t="s">
        <v>316</v>
      </c>
      <c r="AC173" t="s">
        <v>316</v>
      </c>
      <c r="AD173" t="s">
        <v>316</v>
      </c>
      <c r="AE173" t="s">
        <v>316</v>
      </c>
      <c r="AF173" t="s">
        <v>316</v>
      </c>
      <c r="AG173" t="s">
        <v>316</v>
      </c>
      <c r="AH173" t="s">
        <v>316</v>
      </c>
      <c r="AI173" t="s">
        <v>316</v>
      </c>
      <c r="AJ173" t="s">
        <v>316</v>
      </c>
      <c r="AK173" t="s">
        <v>316</v>
      </c>
      <c r="AL173" t="s">
        <v>316</v>
      </c>
      <c r="AM173" t="s">
        <v>316</v>
      </c>
      <c r="AN173" t="s">
        <v>316</v>
      </c>
      <c r="AO173" t="s">
        <v>316</v>
      </c>
      <c r="AP173" t="s">
        <v>316</v>
      </c>
      <c r="AQ173" t="s">
        <v>316</v>
      </c>
      <c r="AR173" t="s">
        <v>316</v>
      </c>
      <c r="AS173" t="s">
        <v>316</v>
      </c>
      <c r="AT173" t="s">
        <v>316</v>
      </c>
      <c r="AU173" t="s">
        <v>316</v>
      </c>
      <c r="AV173" t="s">
        <v>316</v>
      </c>
      <c r="AW173" t="s">
        <v>316</v>
      </c>
      <c r="AX173" t="s">
        <v>316</v>
      </c>
      <c r="AY173" t="s">
        <v>316</v>
      </c>
      <c r="AZ173" t="s">
        <v>316</v>
      </c>
      <c r="BA173" t="s">
        <v>316</v>
      </c>
      <c r="BB173" t="s">
        <v>316</v>
      </c>
      <c r="BC173" t="s">
        <v>316</v>
      </c>
      <c r="BD173" t="s">
        <v>316</v>
      </c>
      <c r="BE173" t="s">
        <v>316</v>
      </c>
      <c r="BF173" t="s">
        <v>316</v>
      </c>
      <c r="BG173" t="s">
        <v>316</v>
      </c>
      <c r="BH173" t="s">
        <v>316</v>
      </c>
      <c r="BI173" t="s">
        <v>316</v>
      </c>
      <c r="BJ173" t="s">
        <v>316</v>
      </c>
      <c r="BK173" t="s">
        <v>316</v>
      </c>
      <c r="BL173" t="s">
        <v>316</v>
      </c>
      <c r="BM173" t="s">
        <v>316</v>
      </c>
      <c r="BN173" t="s">
        <v>316</v>
      </c>
      <c r="BO173" t="s">
        <v>316</v>
      </c>
      <c r="BP173" t="s">
        <v>316</v>
      </c>
      <c r="BQ173" t="s">
        <v>316</v>
      </c>
      <c r="BR173" t="s">
        <v>316</v>
      </c>
      <c r="BS173" t="s">
        <v>316</v>
      </c>
      <c r="BT173" t="s">
        <v>316</v>
      </c>
      <c r="BU173" t="s">
        <v>316</v>
      </c>
      <c r="BV173" t="s">
        <v>316</v>
      </c>
      <c r="BW173" t="s">
        <v>316</v>
      </c>
      <c r="BX173" t="s">
        <v>316</v>
      </c>
      <c r="BY173" t="s">
        <v>316</v>
      </c>
      <c r="BZ173" t="s">
        <v>316</v>
      </c>
      <c r="CA173" t="s">
        <v>316</v>
      </c>
      <c r="CB173" t="s">
        <v>316</v>
      </c>
      <c r="CC173" t="s">
        <v>316</v>
      </c>
      <c r="CD173" t="s">
        <v>316</v>
      </c>
      <c r="CE173" t="s">
        <v>316</v>
      </c>
      <c r="CF173" t="s">
        <v>316</v>
      </c>
      <c r="CG173" t="s">
        <v>316</v>
      </c>
      <c r="CH173" t="s">
        <v>316</v>
      </c>
      <c r="CI173" t="s">
        <v>316</v>
      </c>
      <c r="CJ173" t="s">
        <v>316</v>
      </c>
      <c r="CK173" t="s">
        <v>316</v>
      </c>
      <c r="CL173" t="s">
        <v>316</v>
      </c>
      <c r="CM173" t="s">
        <v>316</v>
      </c>
      <c r="CN173" t="s">
        <v>316</v>
      </c>
      <c r="CO173" t="s">
        <v>316</v>
      </c>
      <c r="CP173" t="s">
        <v>316</v>
      </c>
      <c r="CQ173" t="s">
        <v>316</v>
      </c>
      <c r="CR173" t="s">
        <v>316</v>
      </c>
      <c r="CS173" t="s">
        <v>316</v>
      </c>
      <c r="CT173" t="s">
        <v>316</v>
      </c>
      <c r="CU173" t="s">
        <v>316</v>
      </c>
      <c r="CV173" t="s">
        <v>316</v>
      </c>
      <c r="CW173" t="s">
        <v>316</v>
      </c>
      <c r="CX173" t="s">
        <v>316</v>
      </c>
      <c r="CY173" t="s">
        <v>316</v>
      </c>
      <c r="CZ173" t="s">
        <v>316</v>
      </c>
      <c r="DA173" t="s">
        <v>316</v>
      </c>
      <c r="DB173" t="s">
        <v>316</v>
      </c>
      <c r="DC173" t="s">
        <v>316</v>
      </c>
      <c r="DD173" t="s">
        <v>316</v>
      </c>
      <c r="DE173" t="s">
        <v>316</v>
      </c>
      <c r="DF173" t="s">
        <v>316</v>
      </c>
      <c r="DG173" t="s">
        <v>316</v>
      </c>
      <c r="DH173" t="s">
        <v>316</v>
      </c>
      <c r="DI173" t="s">
        <v>316</v>
      </c>
      <c r="DJ173" t="s">
        <v>316</v>
      </c>
      <c r="DK173" t="s">
        <v>316</v>
      </c>
      <c r="DL173" t="s">
        <v>316</v>
      </c>
      <c r="DM173" t="s">
        <v>316</v>
      </c>
      <c r="DN173" t="s">
        <v>316</v>
      </c>
      <c r="DO173" t="s">
        <v>316</v>
      </c>
      <c r="DP173" t="s">
        <v>316</v>
      </c>
      <c r="DQ173" t="s">
        <v>316</v>
      </c>
      <c r="DR173" t="s">
        <v>316</v>
      </c>
      <c r="DS173" t="s">
        <v>316</v>
      </c>
      <c r="DT173" t="s">
        <v>316</v>
      </c>
      <c r="DU173" t="s">
        <v>316</v>
      </c>
      <c r="DV173" t="s">
        <v>316</v>
      </c>
      <c r="DW173" t="s">
        <v>316</v>
      </c>
      <c r="DX173" t="s">
        <v>316</v>
      </c>
      <c r="DY173" t="s">
        <v>316</v>
      </c>
      <c r="DZ173" t="s">
        <v>316</v>
      </c>
      <c r="EA173" t="s">
        <v>316</v>
      </c>
      <c r="EB173" t="s">
        <v>316</v>
      </c>
      <c r="EC173" t="s">
        <v>316</v>
      </c>
      <c r="ED173" t="s">
        <v>316</v>
      </c>
      <c r="EE173" t="s">
        <v>316</v>
      </c>
      <c r="EF173" t="s">
        <v>316</v>
      </c>
      <c r="EG173" t="s">
        <v>316</v>
      </c>
      <c r="EH173" t="s">
        <v>316</v>
      </c>
      <c r="EI173" t="s">
        <v>316</v>
      </c>
      <c r="EJ173" t="s">
        <v>316</v>
      </c>
      <c r="EK173" t="s">
        <v>316</v>
      </c>
      <c r="EL173" t="s">
        <v>316</v>
      </c>
      <c r="EM173" t="s">
        <v>316</v>
      </c>
      <c r="EN173" t="s">
        <v>316</v>
      </c>
      <c r="EO173" t="s">
        <v>316</v>
      </c>
      <c r="EP173" t="s">
        <v>316</v>
      </c>
      <c r="EQ173" t="s">
        <v>316</v>
      </c>
      <c r="ER173" t="s">
        <v>316</v>
      </c>
      <c r="ES173" t="s">
        <v>316</v>
      </c>
      <c r="ET173" t="s">
        <v>316</v>
      </c>
      <c r="EU173" t="s">
        <v>316</v>
      </c>
      <c r="EV173" t="s">
        <v>316</v>
      </c>
      <c r="EW173" t="s">
        <v>316</v>
      </c>
      <c r="EX173" t="s">
        <v>316</v>
      </c>
      <c r="EY173" t="s">
        <v>316</v>
      </c>
      <c r="EZ173" t="s">
        <v>316</v>
      </c>
      <c r="FA173" t="s">
        <v>316</v>
      </c>
      <c r="FB173" t="s">
        <v>316</v>
      </c>
      <c r="FC173" t="s">
        <v>316</v>
      </c>
      <c r="FD173" t="s">
        <v>316</v>
      </c>
      <c r="FE173" t="s">
        <v>316</v>
      </c>
      <c r="FF173" t="s">
        <v>316</v>
      </c>
      <c r="FG173" t="s">
        <v>316</v>
      </c>
      <c r="FH173" t="s">
        <v>316</v>
      </c>
      <c r="FI173" t="s">
        <v>316</v>
      </c>
      <c r="FJ173" t="s">
        <v>316</v>
      </c>
      <c r="FK173" t="s">
        <v>316</v>
      </c>
      <c r="FL173" t="s">
        <v>316</v>
      </c>
      <c r="FM173">
        <v>0</v>
      </c>
      <c r="FN173" t="s">
        <v>316</v>
      </c>
      <c r="FO173">
        <v>0</v>
      </c>
      <c r="FP173" t="s">
        <v>316</v>
      </c>
      <c r="FQ173" t="s">
        <v>316</v>
      </c>
      <c r="FT173" t="s">
        <v>316</v>
      </c>
      <c r="FU173" t="s">
        <v>316</v>
      </c>
      <c r="FV173" t="s">
        <v>316</v>
      </c>
      <c r="FW173" t="s">
        <v>316</v>
      </c>
      <c r="FX173" t="s">
        <v>316</v>
      </c>
      <c r="FY173" t="s">
        <v>316</v>
      </c>
      <c r="FZ173" t="s">
        <v>316</v>
      </c>
      <c r="GA173" t="s">
        <v>316</v>
      </c>
      <c r="GB173" t="s">
        <v>316</v>
      </c>
      <c r="GC173" t="s">
        <v>316</v>
      </c>
      <c r="GD173" t="s">
        <v>316</v>
      </c>
      <c r="GE173" t="s">
        <v>316</v>
      </c>
      <c r="GF173" t="s">
        <v>316</v>
      </c>
      <c r="GG173" t="s">
        <v>316</v>
      </c>
      <c r="GH173" t="s">
        <v>316</v>
      </c>
      <c r="GI173" t="s">
        <v>316</v>
      </c>
      <c r="GJ173" t="s">
        <v>316</v>
      </c>
      <c r="GK173" t="s">
        <v>316</v>
      </c>
      <c r="GM173" t="s">
        <v>316</v>
      </c>
    </row>
    <row r="174" spans="8:195" hidden="1"/>
  </sheetData>
  <autoFilter ref="A3:GN174" xr:uid="{798AD78D-9DF6-4503-8A67-4D2F45506416}">
    <filterColumn colId="0">
      <filters>
        <filter val="A - Residential"/>
      </filters>
    </filterColumn>
    <filterColumn colId="1">
      <filters>
        <filter val="A2 - Residential Existing Buildings"/>
      </filters>
    </filterColumn>
    <filterColumn colId="2">
      <filters>
        <filter val="A2c - Residential Retail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C5F98-FE2F-4E04-9F86-2798D20571EE}">
  <dimension ref="A1:GP9"/>
  <sheetViews>
    <sheetView workbookViewId="0">
      <selection activeCell="GH4" sqref="GH4:GH7"/>
    </sheetView>
  </sheetViews>
  <sheetFormatPr defaultRowHeight="15"/>
  <cols>
    <col min="8" max="8" width="51.28515625" bestFit="1" customWidth="1"/>
    <col min="13" max="172" width="0" hidden="1" customWidth="1"/>
    <col min="174" max="189" width="0" hidden="1" customWidth="1"/>
    <col min="196" max="197" width="11.85546875" bestFit="1" customWidth="1"/>
    <col min="198" max="198" width="10.42578125" bestFit="1" customWidth="1"/>
  </cols>
  <sheetData>
    <row r="1" spans="1:198">
      <c r="A1" t="s">
        <v>109</v>
      </c>
      <c r="B1" t="s">
        <v>110</v>
      </c>
      <c r="C1" t="s">
        <v>111</v>
      </c>
      <c r="D1" t="s">
        <v>112</v>
      </c>
      <c r="E1" t="s">
        <v>113</v>
      </c>
      <c r="F1" t="s">
        <v>114</v>
      </c>
      <c r="G1" t="s">
        <v>115</v>
      </c>
      <c r="H1" t="s">
        <v>116</v>
      </c>
      <c r="I1" t="s">
        <v>117</v>
      </c>
      <c r="J1" t="s">
        <v>118</v>
      </c>
      <c r="K1" t="s">
        <v>119</v>
      </c>
      <c r="L1" t="s">
        <v>120</v>
      </c>
      <c r="M1" t="s">
        <v>121</v>
      </c>
      <c r="N1" t="s">
        <v>122</v>
      </c>
      <c r="O1" t="s">
        <v>123</v>
      </c>
      <c r="P1" t="s">
        <v>124</v>
      </c>
      <c r="Q1" t="s">
        <v>125</v>
      </c>
      <c r="R1" t="s">
        <v>126</v>
      </c>
      <c r="S1" t="s">
        <v>127</v>
      </c>
      <c r="T1" t="s">
        <v>128</v>
      </c>
      <c r="U1" t="s">
        <v>129</v>
      </c>
      <c r="V1" t="s">
        <v>130</v>
      </c>
      <c r="W1" t="s">
        <v>131</v>
      </c>
      <c r="X1" t="s">
        <v>132</v>
      </c>
      <c r="Y1" t="s">
        <v>133</v>
      </c>
      <c r="Z1" t="s">
        <v>134</v>
      </c>
      <c r="AA1" t="s">
        <v>135</v>
      </c>
      <c r="AB1" t="s">
        <v>136</v>
      </c>
      <c r="AC1" t="s">
        <v>137</v>
      </c>
      <c r="AD1" t="s">
        <v>138</v>
      </c>
      <c r="AE1" t="s">
        <v>139</v>
      </c>
      <c r="AF1" t="s">
        <v>140</v>
      </c>
      <c r="AG1" t="s">
        <v>141</v>
      </c>
      <c r="AH1" t="s">
        <v>142</v>
      </c>
      <c r="AI1" t="s">
        <v>143</v>
      </c>
      <c r="AJ1" t="s">
        <v>144</v>
      </c>
      <c r="AK1" t="s">
        <v>145</v>
      </c>
      <c r="AL1" t="s">
        <v>146</v>
      </c>
      <c r="AM1" t="s">
        <v>147</v>
      </c>
      <c r="AN1" t="s">
        <v>148</v>
      </c>
      <c r="AO1" t="s">
        <v>149</v>
      </c>
      <c r="AP1" t="s">
        <v>150</v>
      </c>
      <c r="AQ1" t="s">
        <v>151</v>
      </c>
      <c r="AR1" t="s">
        <v>152</v>
      </c>
      <c r="AS1" t="s">
        <v>153</v>
      </c>
      <c r="AT1" t="s">
        <v>154</v>
      </c>
      <c r="AU1" t="s">
        <v>155</v>
      </c>
      <c r="AV1" t="s">
        <v>156</v>
      </c>
      <c r="AW1" t="s">
        <v>157</v>
      </c>
      <c r="AX1" t="s">
        <v>158</v>
      </c>
      <c r="AY1" t="s">
        <v>159</v>
      </c>
      <c r="AZ1" t="s">
        <v>160</v>
      </c>
      <c r="BA1" t="s">
        <v>161</v>
      </c>
      <c r="BB1" t="s">
        <v>162</v>
      </c>
      <c r="BC1" t="s">
        <v>163</v>
      </c>
      <c r="BD1" t="s">
        <v>164</v>
      </c>
      <c r="BE1" t="s">
        <v>165</v>
      </c>
      <c r="BF1" t="s">
        <v>166</v>
      </c>
      <c r="BG1" t="s">
        <v>167</v>
      </c>
      <c r="BH1" t="s">
        <v>168</v>
      </c>
      <c r="BI1" t="s">
        <v>169</v>
      </c>
      <c r="BJ1" t="s">
        <v>170</v>
      </c>
      <c r="BK1" t="s">
        <v>171</v>
      </c>
      <c r="BL1" t="s">
        <v>172</v>
      </c>
      <c r="BM1" t="s">
        <v>173</v>
      </c>
      <c r="BN1" t="s">
        <v>174</v>
      </c>
      <c r="BO1" t="s">
        <v>175</v>
      </c>
      <c r="BP1" t="s">
        <v>176</v>
      </c>
      <c r="BQ1" t="s">
        <v>177</v>
      </c>
      <c r="BR1" t="s">
        <v>178</v>
      </c>
      <c r="BS1" t="s">
        <v>179</v>
      </c>
      <c r="BT1" t="s">
        <v>180</v>
      </c>
      <c r="BU1" t="s">
        <v>181</v>
      </c>
      <c r="BV1" t="s">
        <v>182</v>
      </c>
      <c r="BW1" t="s">
        <v>183</v>
      </c>
      <c r="BX1" t="s">
        <v>184</v>
      </c>
      <c r="BY1" t="s">
        <v>185</v>
      </c>
      <c r="BZ1" t="s">
        <v>186</v>
      </c>
      <c r="CA1" t="s">
        <v>187</v>
      </c>
      <c r="CB1" t="s">
        <v>188</v>
      </c>
      <c r="CC1" t="s">
        <v>189</v>
      </c>
      <c r="CD1" t="s">
        <v>190</v>
      </c>
      <c r="CE1" t="s">
        <v>191</v>
      </c>
      <c r="CF1" t="s">
        <v>192</v>
      </c>
      <c r="CG1" t="s">
        <v>193</v>
      </c>
      <c r="CH1" t="s">
        <v>194</v>
      </c>
      <c r="CI1" t="s">
        <v>195</v>
      </c>
      <c r="CJ1" t="s">
        <v>196</v>
      </c>
      <c r="CK1" t="s">
        <v>197</v>
      </c>
      <c r="CL1" t="s">
        <v>198</v>
      </c>
      <c r="CM1" t="s">
        <v>199</v>
      </c>
      <c r="CN1" t="s">
        <v>200</v>
      </c>
      <c r="CO1" t="s">
        <v>201</v>
      </c>
      <c r="CP1" t="s">
        <v>202</v>
      </c>
      <c r="CQ1" t="s">
        <v>203</v>
      </c>
      <c r="CR1" t="s">
        <v>204</v>
      </c>
      <c r="CS1" t="s">
        <v>205</v>
      </c>
      <c r="CT1" t="s">
        <v>206</v>
      </c>
      <c r="CU1" t="s">
        <v>207</v>
      </c>
      <c r="CV1" t="s">
        <v>208</v>
      </c>
      <c r="CW1" t="s">
        <v>209</v>
      </c>
      <c r="CX1" t="s">
        <v>210</v>
      </c>
      <c r="CY1" t="s">
        <v>211</v>
      </c>
      <c r="CZ1" t="s">
        <v>212</v>
      </c>
      <c r="DA1" t="s">
        <v>213</v>
      </c>
      <c r="DB1" t="s">
        <v>214</v>
      </c>
      <c r="DC1" t="s">
        <v>215</v>
      </c>
      <c r="DD1" t="s">
        <v>216</v>
      </c>
      <c r="DE1" t="s">
        <v>217</v>
      </c>
      <c r="DF1" t="s">
        <v>218</v>
      </c>
      <c r="DG1" t="s">
        <v>219</v>
      </c>
      <c r="DH1" t="s">
        <v>220</v>
      </c>
      <c r="DI1" t="s">
        <v>221</v>
      </c>
      <c r="DJ1" t="s">
        <v>222</v>
      </c>
      <c r="DK1" t="s">
        <v>223</v>
      </c>
      <c r="DL1" t="s">
        <v>224</v>
      </c>
      <c r="DM1" t="s">
        <v>225</v>
      </c>
      <c r="DN1" t="s">
        <v>226</v>
      </c>
      <c r="DO1" t="s">
        <v>227</v>
      </c>
      <c r="DP1" t="s">
        <v>228</v>
      </c>
      <c r="DQ1" t="s">
        <v>229</v>
      </c>
      <c r="DR1" t="s">
        <v>230</v>
      </c>
      <c r="DS1" t="s">
        <v>231</v>
      </c>
      <c r="DT1" t="s">
        <v>232</v>
      </c>
      <c r="DU1" t="s">
        <v>233</v>
      </c>
      <c r="DV1" t="s">
        <v>234</v>
      </c>
      <c r="DW1" t="s">
        <v>235</v>
      </c>
      <c r="DX1" t="s">
        <v>236</v>
      </c>
      <c r="DY1" t="s">
        <v>237</v>
      </c>
      <c r="DZ1" t="s">
        <v>238</v>
      </c>
      <c r="EA1" t="s">
        <v>239</v>
      </c>
      <c r="EB1" t="s">
        <v>240</v>
      </c>
      <c r="EC1" t="s">
        <v>241</v>
      </c>
      <c r="ED1" t="s">
        <v>242</v>
      </c>
      <c r="EE1" t="s">
        <v>243</v>
      </c>
      <c r="EF1" t="s">
        <v>244</v>
      </c>
      <c r="EG1" t="s">
        <v>245</v>
      </c>
      <c r="EH1" t="s">
        <v>246</v>
      </c>
      <c r="EI1" t="s">
        <v>247</v>
      </c>
      <c r="EJ1" t="s">
        <v>248</v>
      </c>
      <c r="EK1" t="s">
        <v>249</v>
      </c>
      <c r="EL1" t="s">
        <v>250</v>
      </c>
      <c r="EM1" t="s">
        <v>251</v>
      </c>
      <c r="EN1" t="s">
        <v>252</v>
      </c>
      <c r="EO1" t="s">
        <v>253</v>
      </c>
      <c r="EP1" t="s">
        <v>254</v>
      </c>
      <c r="EQ1" t="s">
        <v>255</v>
      </c>
      <c r="ER1" t="s">
        <v>256</v>
      </c>
      <c r="ES1" t="s">
        <v>257</v>
      </c>
      <c r="ET1" t="s">
        <v>258</v>
      </c>
      <c r="EU1" t="s">
        <v>259</v>
      </c>
      <c r="EV1" t="s">
        <v>260</v>
      </c>
      <c r="EW1" t="s">
        <v>261</v>
      </c>
      <c r="EX1" t="s">
        <v>262</v>
      </c>
      <c r="EY1" t="s">
        <v>263</v>
      </c>
      <c r="EZ1" t="s">
        <v>264</v>
      </c>
      <c r="FA1" t="s">
        <v>265</v>
      </c>
      <c r="FB1" t="s">
        <v>266</v>
      </c>
      <c r="FC1" t="s">
        <v>267</v>
      </c>
      <c r="FD1" t="s">
        <v>268</v>
      </c>
      <c r="FE1" t="s">
        <v>269</v>
      </c>
      <c r="FF1" t="s">
        <v>270</v>
      </c>
      <c r="FG1" t="s">
        <v>271</v>
      </c>
      <c r="FH1" t="s">
        <v>272</v>
      </c>
      <c r="FI1" t="s">
        <v>273</v>
      </c>
      <c r="FJ1" t="s">
        <v>274</v>
      </c>
      <c r="FK1" t="s">
        <v>275</v>
      </c>
      <c r="FL1" t="s">
        <v>276</v>
      </c>
      <c r="FM1" t="s">
        <v>277</v>
      </c>
      <c r="FN1" t="s">
        <v>278</v>
      </c>
      <c r="FO1" t="s">
        <v>279</v>
      </c>
      <c r="FP1" t="s">
        <v>280</v>
      </c>
      <c r="FQ1" t="s">
        <v>281</v>
      </c>
      <c r="FR1" t="s">
        <v>286</v>
      </c>
      <c r="FS1" t="s">
        <v>287</v>
      </c>
      <c r="FT1" t="s">
        <v>288</v>
      </c>
      <c r="FU1" t="s">
        <v>289</v>
      </c>
      <c r="FV1" t="s">
        <v>290</v>
      </c>
      <c r="FW1" t="s">
        <v>291</v>
      </c>
      <c r="FX1" t="s">
        <v>292</v>
      </c>
      <c r="FY1" t="s">
        <v>293</v>
      </c>
      <c r="FZ1" t="s">
        <v>294</v>
      </c>
      <c r="GA1" t="s">
        <v>295</v>
      </c>
      <c r="GB1" t="s">
        <v>296</v>
      </c>
      <c r="GC1" t="s">
        <v>297</v>
      </c>
      <c r="GD1" t="s">
        <v>298</v>
      </c>
      <c r="GE1" t="s">
        <v>299</v>
      </c>
      <c r="GF1" t="s">
        <v>300</v>
      </c>
      <c r="GG1" t="s">
        <v>301</v>
      </c>
      <c r="GH1" t="s">
        <v>302</v>
      </c>
      <c r="GI1" t="s">
        <v>597</v>
      </c>
      <c r="GJ1" t="s">
        <v>598</v>
      </c>
      <c r="GK1" t="s">
        <v>599</v>
      </c>
      <c r="GL1" t="s">
        <v>600</v>
      </c>
      <c r="GM1" t="s">
        <v>601</v>
      </c>
      <c r="GN1" t="s">
        <v>602</v>
      </c>
      <c r="GO1" t="s">
        <v>603</v>
      </c>
      <c r="GP1" t="s">
        <v>604</v>
      </c>
    </row>
    <row r="2" spans="1:198">
      <c r="A2" t="s">
        <v>306</v>
      </c>
      <c r="B2" t="s">
        <v>320</v>
      </c>
      <c r="C2" t="s">
        <v>329</v>
      </c>
      <c r="D2" t="s">
        <v>330</v>
      </c>
      <c r="E2" t="s">
        <v>331</v>
      </c>
      <c r="F2" t="s">
        <v>332</v>
      </c>
      <c r="G2" t="s">
        <v>312</v>
      </c>
      <c r="H2" t="s">
        <v>61</v>
      </c>
      <c r="I2" t="s">
        <v>333</v>
      </c>
      <c r="J2">
        <v>1625</v>
      </c>
      <c r="K2">
        <v>15</v>
      </c>
      <c r="L2">
        <v>2986636.6598329223</v>
      </c>
      <c r="M2">
        <v>162500</v>
      </c>
      <c r="N2">
        <v>2824136.6598329223</v>
      </c>
      <c r="O2">
        <v>2491.125</v>
      </c>
      <c r="P2">
        <v>2491.125</v>
      </c>
      <c r="Q2">
        <v>37366.875</v>
      </c>
      <c r="R2">
        <v>2192.1899999999996</v>
      </c>
      <c r="S2">
        <v>32882.849999999991</v>
      </c>
      <c r="T2">
        <v>7.0726035437731483</v>
      </c>
      <c r="U2">
        <v>6.2377872819926727</v>
      </c>
      <c r="V2">
        <v>17618.739502981884</v>
      </c>
      <c r="W2">
        <v>233086.61764280996</v>
      </c>
      <c r="X2">
        <v>15504.490762624055</v>
      </c>
      <c r="Y2">
        <v>205116.22352567271</v>
      </c>
      <c r="Z2">
        <v>12882.11069520534</v>
      </c>
      <c r="AA2">
        <v>10235.725758696994</v>
      </c>
      <c r="AB2">
        <v>4467.143261422475</v>
      </c>
      <c r="AC2">
        <v>5297.8702846751821</v>
      </c>
      <c r="AD2">
        <v>2192.1899999999996</v>
      </c>
      <c r="AE2">
        <v>32882.849999999991</v>
      </c>
      <c r="AF2">
        <v>2570.8977844965702</v>
      </c>
      <c r="AG2">
        <v>1098.2659861634206</v>
      </c>
      <c r="AH2">
        <v>966.47406782381006</v>
      </c>
      <c r="AI2">
        <v>146.82958043702536</v>
      </c>
      <c r="AJ2">
        <v>129.2100307845823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17618.739502981884</v>
      </c>
      <c r="BW2">
        <v>233086.61764280996</v>
      </c>
      <c r="BX2">
        <v>15504.490762624055</v>
      </c>
      <c r="BY2">
        <v>205116.22352567271</v>
      </c>
      <c r="BZ2">
        <v>0</v>
      </c>
      <c r="CA2">
        <v>666415.68696227751</v>
      </c>
      <c r="CB2">
        <v>499531.71471490507</v>
      </c>
      <c r="CC2">
        <v>304706.41022169864</v>
      </c>
      <c r="CD2">
        <v>356173.72066949494</v>
      </c>
      <c r="CE2">
        <v>0</v>
      </c>
      <c r="CF2">
        <v>1826827.5325683763</v>
      </c>
      <c r="CG2">
        <v>108359.45220186417</v>
      </c>
      <c r="CH2">
        <v>53372.878143069218</v>
      </c>
      <c r="CI2">
        <v>58105.002264519142</v>
      </c>
      <c r="CJ2">
        <v>60506.773155014715</v>
      </c>
      <c r="CK2">
        <v>0</v>
      </c>
      <c r="CL2">
        <v>100955.15961588644</v>
      </c>
      <c r="CM2">
        <v>381299.26538035367</v>
      </c>
      <c r="CN2">
        <v>2032364.0531522383</v>
      </c>
      <c r="CO2">
        <v>1820428.4978884622</v>
      </c>
      <c r="CP2">
        <v>663904.54883879633</v>
      </c>
      <c r="CQ2">
        <v>847193.55189996981</v>
      </c>
      <c r="CR2">
        <v>0</v>
      </c>
      <c r="CS2">
        <v>5363890.6517794663</v>
      </c>
      <c r="CT2">
        <v>7572017.4497281965</v>
      </c>
      <c r="CU2">
        <v>558341.88195327646</v>
      </c>
      <c r="CV2">
        <v>213962.26572828059</v>
      </c>
      <c r="CW2">
        <v>772304.14768155711</v>
      </c>
      <c r="CX2">
        <v>0</v>
      </c>
      <c r="CY2">
        <v>254598.18609133569</v>
      </c>
      <c r="CZ2">
        <v>284883.95790651347</v>
      </c>
      <c r="DA2">
        <v>539482.1439978492</v>
      </c>
      <c r="DB2">
        <v>6417.5927754222612</v>
      </c>
      <c r="DC2">
        <v>27787.813339917855</v>
      </c>
      <c r="DD2">
        <v>34205.406115340113</v>
      </c>
      <c r="DE2">
        <v>1418307.6715384522</v>
      </c>
      <c r="DF2">
        <v>0</v>
      </c>
      <c r="DG2">
        <v>1418307.6715384522</v>
      </c>
      <c r="DH2">
        <v>3984477.1670269486</v>
      </c>
      <c r="DI2">
        <v>6748776.5363601465</v>
      </c>
      <c r="DJ2">
        <v>14320793.986088343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14320793.986088343</v>
      </c>
      <c r="FG2">
        <v>171598.41937930341</v>
      </c>
      <c r="FH2">
        <v>0</v>
      </c>
      <c r="FI2">
        <v>0</v>
      </c>
      <c r="FJ2">
        <v>0</v>
      </c>
      <c r="FK2">
        <v>0</v>
      </c>
      <c r="FL2">
        <v>0</v>
      </c>
      <c r="FM2">
        <v>171598.41937930341</v>
      </c>
      <c r="FN2">
        <v>0</v>
      </c>
      <c r="FO2">
        <v>171598.41937930341</v>
      </c>
      <c r="FP2">
        <v>5363890.6517794663</v>
      </c>
      <c r="FQ2">
        <v>14492392.405467646</v>
      </c>
      <c r="FR2">
        <v>465.59126250000003</v>
      </c>
      <c r="FS2">
        <v>0</v>
      </c>
      <c r="FT2">
        <v>0</v>
      </c>
      <c r="FU2">
        <v>0</v>
      </c>
      <c r="FV2">
        <v>0</v>
      </c>
      <c r="FW2">
        <v>0</v>
      </c>
      <c r="FX2">
        <v>0</v>
      </c>
      <c r="FY2">
        <v>465.59126250000003</v>
      </c>
      <c r="FZ2">
        <v>265.30481249999997</v>
      </c>
      <c r="GA2">
        <v>0</v>
      </c>
      <c r="GB2">
        <v>0</v>
      </c>
      <c r="GC2">
        <v>0</v>
      </c>
      <c r="GD2">
        <v>0</v>
      </c>
      <c r="GE2">
        <v>0</v>
      </c>
      <c r="GF2">
        <v>0</v>
      </c>
      <c r="GG2">
        <v>265.30481249999997</v>
      </c>
      <c r="GH2">
        <v>4.8524122804674796</v>
      </c>
      <c r="GI2">
        <v>3.0564487058157397</v>
      </c>
      <c r="GJ2">
        <v>14492392.405467646</v>
      </c>
      <c r="GK2">
        <v>12970691.202893544</v>
      </c>
      <c r="GL2">
        <v>1521701.2025741029</v>
      </c>
      <c r="GM2">
        <v>0</v>
      </c>
      <c r="GN2" s="214">
        <v>8918.3953264416286</v>
      </c>
      <c r="GO2" s="214">
        <v>1837.9302522048752</v>
      </c>
    </row>
    <row r="3" spans="1:198">
      <c r="A3" t="s">
        <v>306</v>
      </c>
      <c r="B3" t="s">
        <v>320</v>
      </c>
      <c r="C3" t="s">
        <v>329</v>
      </c>
      <c r="D3" t="s">
        <v>330</v>
      </c>
      <c r="E3" t="s">
        <v>334</v>
      </c>
      <c r="F3" t="s">
        <v>335</v>
      </c>
      <c r="G3" t="s">
        <v>312</v>
      </c>
      <c r="H3" t="s">
        <v>62</v>
      </c>
      <c r="I3" t="s">
        <v>336</v>
      </c>
      <c r="J3">
        <v>3670.5</v>
      </c>
      <c r="K3">
        <v>18</v>
      </c>
      <c r="L3">
        <v>1140204.1199999999</v>
      </c>
      <c r="M3">
        <v>1835250</v>
      </c>
      <c r="N3">
        <v>-695045.88000000012</v>
      </c>
      <c r="O3">
        <v>2143.5720000000001</v>
      </c>
      <c r="P3">
        <v>2143.5720000000001</v>
      </c>
      <c r="Q3">
        <v>38584.296000000002</v>
      </c>
      <c r="R3">
        <v>1886.3433599999998</v>
      </c>
      <c r="S3">
        <v>33954.180479999995</v>
      </c>
      <c r="T3">
        <v>7.0726035437731483</v>
      </c>
      <c r="U3">
        <v>6.1552043177465867</v>
      </c>
      <c r="V3">
        <v>15160.634923532896</v>
      </c>
      <c r="W3">
        <v>237494.22533641238</v>
      </c>
      <c r="X3">
        <v>13341.358732708946</v>
      </c>
      <c r="Y3">
        <v>208994.91829604283</v>
      </c>
      <c r="Z3">
        <v>13301.81269288825</v>
      </c>
      <c r="AA3">
        <v>10569.2079535254</v>
      </c>
      <c r="AB3">
        <v>4612.6837706693477</v>
      </c>
      <c r="AC3">
        <v>5470.4760629169959</v>
      </c>
      <c r="AD3">
        <v>1886.3433599999998</v>
      </c>
      <c r="AE3">
        <v>33954.180479999995</v>
      </c>
      <c r="AF3">
        <v>2212.2151661232906</v>
      </c>
      <c r="AG3">
        <v>945.03977780813739</v>
      </c>
      <c r="AH3">
        <v>831.63500447116076</v>
      </c>
      <c r="AI3">
        <v>126.34443369825092</v>
      </c>
      <c r="AJ3">
        <v>111.1831016544608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15160.634923532896</v>
      </c>
      <c r="BW3">
        <v>237494.22533641238</v>
      </c>
      <c r="BX3">
        <v>13341.358732708946</v>
      </c>
      <c r="BY3">
        <v>208994.91829604283</v>
      </c>
      <c r="BZ3">
        <v>0</v>
      </c>
      <c r="CA3">
        <v>693508.89895129949</v>
      </c>
      <c r="CB3">
        <v>521201.87753665016</v>
      </c>
      <c r="CC3">
        <v>314149.00943042518</v>
      </c>
      <c r="CD3">
        <v>369238.67325919808</v>
      </c>
      <c r="CE3">
        <v>0</v>
      </c>
      <c r="CF3">
        <v>1898098.4591775732</v>
      </c>
      <c r="CG3">
        <v>93241.522474887621</v>
      </c>
      <c r="CH3">
        <v>45926.481869394418</v>
      </c>
      <c r="CI3">
        <v>49998.396673856128</v>
      </c>
      <c r="CJ3">
        <v>52065.080935497506</v>
      </c>
      <c r="CK3">
        <v>0</v>
      </c>
      <c r="CL3">
        <v>87947.203092320007</v>
      </c>
      <c r="CM3">
        <v>329178.6850459557</v>
      </c>
      <c r="CN3">
        <v>2125562.286259118</v>
      </c>
      <c r="CO3">
        <v>1874439.1458256037</v>
      </c>
      <c r="CP3">
        <v>691824.52052389935</v>
      </c>
      <c r="CQ3">
        <v>866511.63125565008</v>
      </c>
      <c r="CR3">
        <v>0</v>
      </c>
      <c r="CS3">
        <v>5558337.5838642707</v>
      </c>
      <c r="CT3">
        <v>7785614.7280877996</v>
      </c>
      <c r="CU3">
        <v>590331.59574043273</v>
      </c>
      <c r="CV3">
        <v>228704.31135950223</v>
      </c>
      <c r="CW3">
        <v>819035.90709993499</v>
      </c>
      <c r="CX3">
        <v>0</v>
      </c>
      <c r="CY3">
        <v>219077.54245819731</v>
      </c>
      <c r="CZ3">
        <v>245137.94988913881</v>
      </c>
      <c r="DA3">
        <v>464215.49234733614</v>
      </c>
      <c r="DB3">
        <v>5522.2327987545577</v>
      </c>
      <c r="DC3">
        <v>23910.955338120086</v>
      </c>
      <c r="DD3">
        <v>29433.188136874644</v>
      </c>
      <c r="DE3">
        <v>1459958.7898057613</v>
      </c>
      <c r="DF3">
        <v>0</v>
      </c>
      <c r="DG3">
        <v>1459958.7898057613</v>
      </c>
      <c r="DH3">
        <v>4101488.4002364646</v>
      </c>
      <c r="DI3">
        <v>6874131.7776263719</v>
      </c>
      <c r="DJ3">
        <v>14659746.505714171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14659746.505714171</v>
      </c>
      <c r="FG3">
        <v>240698.82915305701</v>
      </c>
      <c r="FH3">
        <v>0</v>
      </c>
      <c r="FI3">
        <v>0</v>
      </c>
      <c r="FJ3">
        <v>0</v>
      </c>
      <c r="FK3">
        <v>0</v>
      </c>
      <c r="FL3">
        <v>0</v>
      </c>
      <c r="FM3">
        <v>240698.82915305701</v>
      </c>
      <c r="FN3">
        <v>0</v>
      </c>
      <c r="FO3">
        <v>240698.82915305701</v>
      </c>
      <c r="FP3">
        <v>5558337.5838642707</v>
      </c>
      <c r="FQ3">
        <v>14900445.334867228</v>
      </c>
      <c r="FR3">
        <v>400.63360680000005</v>
      </c>
      <c r="FS3">
        <v>0</v>
      </c>
      <c r="FT3">
        <v>0</v>
      </c>
      <c r="FU3">
        <v>0</v>
      </c>
      <c r="FV3">
        <v>0</v>
      </c>
      <c r="FW3">
        <v>0</v>
      </c>
      <c r="FX3">
        <v>0</v>
      </c>
      <c r="FY3">
        <v>400.63360680000005</v>
      </c>
      <c r="FZ3">
        <v>228.29041800000002</v>
      </c>
      <c r="GA3">
        <v>0</v>
      </c>
      <c r="GB3">
        <v>0</v>
      </c>
      <c r="GC3">
        <v>0</v>
      </c>
      <c r="GD3">
        <v>0</v>
      </c>
      <c r="GE3">
        <v>0</v>
      </c>
      <c r="GF3">
        <v>0</v>
      </c>
      <c r="GG3">
        <v>228.29041800000002</v>
      </c>
      <c r="GH3">
        <v>13.068226182928745</v>
      </c>
      <c r="GI3">
        <v>8.1933643170864503</v>
      </c>
      <c r="GJ3">
        <v>14900445.334867228</v>
      </c>
      <c r="GK3">
        <v>13335898.574706169</v>
      </c>
      <c r="GL3">
        <v>1564546.760161059</v>
      </c>
      <c r="GM3">
        <v>0</v>
      </c>
      <c r="GN3" s="214">
        <v>4059.5137814649852</v>
      </c>
      <c r="GO3" s="214">
        <v>310.64</v>
      </c>
    </row>
    <row r="4" spans="1:198">
      <c r="A4" t="s">
        <v>306</v>
      </c>
      <c r="B4" t="s">
        <v>320</v>
      </c>
      <c r="C4" t="s">
        <v>329</v>
      </c>
      <c r="D4" t="s">
        <v>309</v>
      </c>
      <c r="E4" t="s">
        <v>337</v>
      </c>
      <c r="F4" t="s">
        <v>338</v>
      </c>
      <c r="G4" t="s">
        <v>312</v>
      </c>
      <c r="H4" t="s">
        <v>339</v>
      </c>
      <c r="I4" t="s">
        <v>340</v>
      </c>
      <c r="J4">
        <v>535</v>
      </c>
      <c r="K4">
        <v>17</v>
      </c>
      <c r="L4">
        <v>6194679</v>
      </c>
      <c r="M4">
        <v>2140000</v>
      </c>
      <c r="N4">
        <v>4054679</v>
      </c>
      <c r="O4">
        <v>-2441.0259999999998</v>
      </c>
      <c r="P4">
        <v>-2441.0259999999998</v>
      </c>
      <c r="Q4">
        <v>-41497.434000000001</v>
      </c>
      <c r="R4">
        <v>-2221.3330000000001</v>
      </c>
      <c r="S4">
        <v>-37762.665000000001</v>
      </c>
      <c r="T4">
        <v>7.01</v>
      </c>
      <c r="U4">
        <v>5.98</v>
      </c>
      <c r="V4">
        <v>-17109.453000000001</v>
      </c>
      <c r="W4">
        <v>-248299.04</v>
      </c>
      <c r="X4">
        <v>-15569.602000000001</v>
      </c>
      <c r="Y4">
        <v>-225952.12599999999</v>
      </c>
      <c r="Z4">
        <v>-415.38900000000001</v>
      </c>
      <c r="AA4">
        <v>-339.86399999999998</v>
      </c>
      <c r="AB4">
        <v>-16502.285</v>
      </c>
      <c r="AC4">
        <v>-20505.127</v>
      </c>
      <c r="AD4" t="s">
        <v>316</v>
      </c>
      <c r="AE4" t="s">
        <v>316</v>
      </c>
      <c r="AF4">
        <v>-573.24</v>
      </c>
      <c r="AG4">
        <v>30.02</v>
      </c>
      <c r="AH4">
        <v>27.32</v>
      </c>
      <c r="AI4">
        <v>-439.52</v>
      </c>
      <c r="AJ4">
        <v>-399.96</v>
      </c>
      <c r="AK4" t="s">
        <v>316</v>
      </c>
      <c r="AL4" t="s">
        <v>316</v>
      </c>
      <c r="AM4" t="s">
        <v>316</v>
      </c>
      <c r="AN4" t="s">
        <v>316</v>
      </c>
      <c r="AO4" t="s">
        <v>316</v>
      </c>
      <c r="AP4" t="s">
        <v>316</v>
      </c>
      <c r="AQ4" t="s">
        <v>316</v>
      </c>
      <c r="AR4" t="s">
        <v>316</v>
      </c>
      <c r="AS4" t="s">
        <v>316</v>
      </c>
      <c r="AT4">
        <v>26557.49</v>
      </c>
      <c r="AU4">
        <v>26557.49</v>
      </c>
      <c r="AV4">
        <v>451477.33</v>
      </c>
      <c r="AW4">
        <v>24167.32</v>
      </c>
      <c r="AX4">
        <v>410844.37</v>
      </c>
      <c r="AY4" t="s">
        <v>316</v>
      </c>
      <c r="AZ4" t="s">
        <v>316</v>
      </c>
      <c r="BA4" t="s">
        <v>316</v>
      </c>
      <c r="BB4" t="s">
        <v>316</v>
      </c>
      <c r="BC4" t="s">
        <v>316</v>
      </c>
      <c r="BD4" t="s">
        <v>316</v>
      </c>
      <c r="BE4" t="s">
        <v>316</v>
      </c>
      <c r="BF4" t="s">
        <v>316</v>
      </c>
      <c r="BG4" t="s">
        <v>316</v>
      </c>
      <c r="BH4" t="s">
        <v>316</v>
      </c>
      <c r="BI4" t="s">
        <v>316</v>
      </c>
      <c r="BJ4" t="s">
        <v>316</v>
      </c>
      <c r="BK4" t="s">
        <v>316</v>
      </c>
      <c r="BL4" t="s">
        <v>316</v>
      </c>
      <c r="BM4" t="s">
        <v>316</v>
      </c>
      <c r="BN4" t="s">
        <v>316</v>
      </c>
      <c r="BO4" t="s">
        <v>316</v>
      </c>
      <c r="BP4" t="s">
        <v>316</v>
      </c>
      <c r="BQ4" t="s">
        <v>316</v>
      </c>
      <c r="BR4" t="s">
        <v>316</v>
      </c>
      <c r="BS4" t="s">
        <v>316</v>
      </c>
      <c r="BT4" t="s">
        <v>316</v>
      </c>
      <c r="BU4" t="s">
        <v>316</v>
      </c>
      <c r="BV4">
        <v>9448.0400000000009</v>
      </c>
      <c r="BW4">
        <v>203178.29</v>
      </c>
      <c r="BX4">
        <v>8597.7099999999991</v>
      </c>
      <c r="BY4">
        <v>184892.25</v>
      </c>
      <c r="BZ4" t="s">
        <v>316</v>
      </c>
      <c r="CA4">
        <v>-21615</v>
      </c>
      <c r="CB4">
        <v>-16714</v>
      </c>
      <c r="CC4">
        <v>-1124974</v>
      </c>
      <c r="CD4">
        <v>-1382984</v>
      </c>
      <c r="CE4" t="s">
        <v>315</v>
      </c>
      <c r="CF4">
        <v>-2546287</v>
      </c>
      <c r="CG4">
        <v>-3083</v>
      </c>
      <c r="CH4">
        <v>-1564</v>
      </c>
      <c r="CI4">
        <v>-189396</v>
      </c>
      <c r="CJ4">
        <v>-206637</v>
      </c>
      <c r="CK4" t="s">
        <v>315</v>
      </c>
      <c r="CL4">
        <v>-103143</v>
      </c>
      <c r="CM4">
        <v>-503822</v>
      </c>
      <c r="CN4">
        <v>-66074</v>
      </c>
      <c r="CO4">
        <v>-60292</v>
      </c>
      <c r="CP4">
        <v>-2465570</v>
      </c>
      <c r="CQ4">
        <v>-3256015</v>
      </c>
      <c r="CR4" t="s">
        <v>315</v>
      </c>
      <c r="CS4">
        <v>-5847951</v>
      </c>
      <c r="CT4">
        <v>-8898060</v>
      </c>
      <c r="CU4">
        <v>18152</v>
      </c>
      <c r="CV4">
        <v>7010</v>
      </c>
      <c r="CW4">
        <v>25161</v>
      </c>
      <c r="CX4" t="s">
        <v>315</v>
      </c>
      <c r="CY4">
        <v>7196</v>
      </c>
      <c r="CZ4">
        <v>8052</v>
      </c>
      <c r="DA4">
        <v>15247</v>
      </c>
      <c r="DB4">
        <v>181</v>
      </c>
      <c r="DC4">
        <v>785</v>
      </c>
      <c r="DD4">
        <v>967</v>
      </c>
      <c r="DE4">
        <v>45336</v>
      </c>
      <c r="DF4" t="s">
        <v>315</v>
      </c>
      <c r="DG4">
        <v>45336</v>
      </c>
      <c r="DH4">
        <v>127362</v>
      </c>
      <c r="DI4">
        <v>214073</v>
      </c>
      <c r="DJ4">
        <v>-8683987</v>
      </c>
      <c r="DK4" t="s">
        <v>315</v>
      </c>
      <c r="DL4" t="s">
        <v>315</v>
      </c>
      <c r="DM4" t="s">
        <v>315</v>
      </c>
      <c r="DN4" t="s">
        <v>315</v>
      </c>
      <c r="DO4" t="s">
        <v>315</v>
      </c>
      <c r="DP4" t="s">
        <v>315</v>
      </c>
      <c r="DQ4" t="s">
        <v>315</v>
      </c>
      <c r="DR4" t="s">
        <v>315</v>
      </c>
      <c r="DS4" t="s">
        <v>315</v>
      </c>
      <c r="DT4" t="s">
        <v>315</v>
      </c>
      <c r="DU4" t="s">
        <v>315</v>
      </c>
      <c r="DV4" t="s">
        <v>315</v>
      </c>
      <c r="DW4" t="s">
        <v>315</v>
      </c>
      <c r="DX4" t="s">
        <v>315</v>
      </c>
      <c r="DY4" t="s">
        <v>315</v>
      </c>
      <c r="DZ4" t="s">
        <v>315</v>
      </c>
      <c r="EA4" t="s">
        <v>315</v>
      </c>
      <c r="EB4" t="s">
        <v>315</v>
      </c>
      <c r="EC4" t="s">
        <v>315</v>
      </c>
      <c r="ED4" t="s">
        <v>315</v>
      </c>
      <c r="EE4" t="s">
        <v>315</v>
      </c>
      <c r="EF4">
        <v>10237201</v>
      </c>
      <c r="EG4" t="s">
        <v>315</v>
      </c>
      <c r="EH4" t="s">
        <v>315</v>
      </c>
      <c r="EI4">
        <v>10237201</v>
      </c>
      <c r="EJ4">
        <v>20367</v>
      </c>
      <c r="EK4">
        <v>13186965</v>
      </c>
      <c r="EL4" t="s">
        <v>315</v>
      </c>
      <c r="EM4" t="s">
        <v>315</v>
      </c>
      <c r="EN4">
        <v>13186965</v>
      </c>
      <c r="EO4">
        <v>23444533</v>
      </c>
      <c r="EP4" t="s">
        <v>315</v>
      </c>
      <c r="EQ4" t="s">
        <v>315</v>
      </c>
      <c r="ER4" t="s">
        <v>315</v>
      </c>
      <c r="ES4" t="s">
        <v>315</v>
      </c>
      <c r="ET4" t="s">
        <v>315</v>
      </c>
      <c r="EU4" t="s">
        <v>315</v>
      </c>
      <c r="EV4" t="s">
        <v>315</v>
      </c>
      <c r="EW4" t="s">
        <v>315</v>
      </c>
      <c r="EX4" t="s">
        <v>315</v>
      </c>
      <c r="EY4" t="s">
        <v>315</v>
      </c>
      <c r="EZ4" t="s">
        <v>315</v>
      </c>
      <c r="FA4" t="s">
        <v>315</v>
      </c>
      <c r="FB4" t="s">
        <v>315</v>
      </c>
      <c r="FC4" t="s">
        <v>315</v>
      </c>
      <c r="FD4" t="s">
        <v>315</v>
      </c>
      <c r="FE4">
        <v>23444533</v>
      </c>
      <c r="FF4">
        <v>14760546</v>
      </c>
      <c r="FG4" t="s">
        <v>315</v>
      </c>
      <c r="FH4" t="s">
        <v>315</v>
      </c>
      <c r="FI4" t="s">
        <v>315</v>
      </c>
      <c r="FJ4" t="s">
        <v>315</v>
      </c>
      <c r="FK4" t="s">
        <v>315</v>
      </c>
      <c r="FL4" t="s">
        <v>315</v>
      </c>
      <c r="FM4" t="s">
        <v>315</v>
      </c>
      <c r="FN4" t="s">
        <v>315</v>
      </c>
      <c r="FO4" t="s">
        <v>315</v>
      </c>
      <c r="FP4">
        <v>7339013</v>
      </c>
      <c r="FQ4">
        <v>14760546</v>
      </c>
      <c r="FR4">
        <v>-556.6</v>
      </c>
      <c r="FS4" t="s">
        <v>316</v>
      </c>
      <c r="FT4">
        <v>2552.81</v>
      </c>
      <c r="FU4" t="s">
        <v>316</v>
      </c>
      <c r="FV4" t="s">
        <v>316</v>
      </c>
      <c r="FW4" t="s">
        <v>316</v>
      </c>
      <c r="FX4" t="s">
        <v>316</v>
      </c>
      <c r="FY4">
        <v>1996.21</v>
      </c>
      <c r="FZ4">
        <v>-317.16000000000003</v>
      </c>
      <c r="GA4" t="s">
        <v>316</v>
      </c>
      <c r="GB4">
        <v>2552.81</v>
      </c>
      <c r="GC4" t="s">
        <v>316</v>
      </c>
      <c r="GD4" t="s">
        <v>316</v>
      </c>
      <c r="GE4" t="s">
        <v>316</v>
      </c>
      <c r="GF4" t="s">
        <v>316</v>
      </c>
      <c r="GG4">
        <v>2235.64</v>
      </c>
      <c r="GH4">
        <v>2.38</v>
      </c>
      <c r="GI4">
        <v>1.2</v>
      </c>
      <c r="GJ4">
        <v>14760546</v>
      </c>
      <c r="GK4" t="s">
        <v>315</v>
      </c>
      <c r="GL4">
        <v>1549857</v>
      </c>
      <c r="GM4">
        <v>13210689</v>
      </c>
      <c r="GN4" s="214">
        <v>27589.805607476635</v>
      </c>
      <c r="GO4" s="214">
        <v>11578.839252336449</v>
      </c>
      <c r="GP4" s="213">
        <v>2.7210872871864513</v>
      </c>
    </row>
    <row r="5" spans="1:198">
      <c r="A5" t="s">
        <v>306</v>
      </c>
      <c r="B5" t="s">
        <v>320</v>
      </c>
      <c r="C5" t="s">
        <v>329</v>
      </c>
      <c r="D5" t="s">
        <v>309</v>
      </c>
      <c r="E5" t="s">
        <v>341</v>
      </c>
      <c r="F5" t="s">
        <v>342</v>
      </c>
      <c r="G5" t="s">
        <v>312</v>
      </c>
      <c r="H5" t="s">
        <v>343</v>
      </c>
      <c r="I5" t="s">
        <v>344</v>
      </c>
      <c r="J5">
        <v>63</v>
      </c>
      <c r="K5">
        <v>17</v>
      </c>
      <c r="L5">
        <v>926625</v>
      </c>
      <c r="M5">
        <v>630000</v>
      </c>
      <c r="N5">
        <v>296625</v>
      </c>
      <c r="O5">
        <v>-631.274</v>
      </c>
      <c r="P5">
        <v>-631.274</v>
      </c>
      <c r="Q5">
        <v>-10731.663</v>
      </c>
      <c r="R5">
        <v>-574.46</v>
      </c>
      <c r="S5">
        <v>-9765.8130000000001</v>
      </c>
      <c r="T5">
        <v>7.01</v>
      </c>
      <c r="U5">
        <v>5.98</v>
      </c>
      <c r="V5">
        <v>-4423.8559999999998</v>
      </c>
      <c r="W5">
        <v>-64171.731</v>
      </c>
      <c r="X5">
        <v>-4025.7089999999998</v>
      </c>
      <c r="Y5">
        <v>-58396.275000000001</v>
      </c>
      <c r="Z5">
        <v>-39.063000000000002</v>
      </c>
      <c r="AA5">
        <v>-29.297000000000001</v>
      </c>
      <c r="AB5">
        <v>-4326.2550000000001</v>
      </c>
      <c r="AC5">
        <v>-5371.1970000000001</v>
      </c>
      <c r="AD5" t="s">
        <v>316</v>
      </c>
      <c r="AE5" t="s">
        <v>316</v>
      </c>
      <c r="AF5">
        <v>-202.14</v>
      </c>
      <c r="AG5">
        <v>4.0599999999999996</v>
      </c>
      <c r="AH5">
        <v>3.69</v>
      </c>
      <c r="AI5">
        <v>-145.36000000000001</v>
      </c>
      <c r="AJ5">
        <v>-132.28</v>
      </c>
      <c r="AK5" t="s">
        <v>316</v>
      </c>
      <c r="AL5" t="s">
        <v>316</v>
      </c>
      <c r="AM5" t="s">
        <v>316</v>
      </c>
      <c r="AN5" t="s">
        <v>316</v>
      </c>
      <c r="AO5" t="s">
        <v>316</v>
      </c>
      <c r="AP5" t="s">
        <v>316</v>
      </c>
      <c r="AQ5" t="s">
        <v>316</v>
      </c>
      <c r="AR5" t="s">
        <v>316</v>
      </c>
      <c r="AS5" t="s">
        <v>316</v>
      </c>
      <c r="AT5">
        <v>5286.51</v>
      </c>
      <c r="AU5">
        <v>5286.51</v>
      </c>
      <c r="AV5">
        <v>89870.68</v>
      </c>
      <c r="AW5">
        <v>4810.72</v>
      </c>
      <c r="AX5">
        <v>81782.320000000007</v>
      </c>
      <c r="AY5" t="s">
        <v>316</v>
      </c>
      <c r="AZ5" t="s">
        <v>316</v>
      </c>
      <c r="BA5" t="s">
        <v>316</v>
      </c>
      <c r="BB5" t="s">
        <v>316</v>
      </c>
      <c r="BC5" t="s">
        <v>316</v>
      </c>
      <c r="BD5" t="s">
        <v>316</v>
      </c>
      <c r="BE5" t="s">
        <v>316</v>
      </c>
      <c r="BF5" t="s">
        <v>316</v>
      </c>
      <c r="BG5" t="s">
        <v>316</v>
      </c>
      <c r="BH5" t="s">
        <v>316</v>
      </c>
      <c r="BI5" t="s">
        <v>316</v>
      </c>
      <c r="BJ5" t="s">
        <v>316</v>
      </c>
      <c r="BK5" t="s">
        <v>316</v>
      </c>
      <c r="BL5" t="s">
        <v>316</v>
      </c>
      <c r="BM5" t="s">
        <v>316</v>
      </c>
      <c r="BN5" t="s">
        <v>316</v>
      </c>
      <c r="BO5" t="s">
        <v>316</v>
      </c>
      <c r="BP5" t="s">
        <v>316</v>
      </c>
      <c r="BQ5" t="s">
        <v>316</v>
      </c>
      <c r="BR5" t="s">
        <v>316</v>
      </c>
      <c r="BS5" t="s">
        <v>316</v>
      </c>
      <c r="BT5" t="s">
        <v>316</v>
      </c>
      <c r="BU5" t="s">
        <v>316</v>
      </c>
      <c r="BV5">
        <v>862.65</v>
      </c>
      <c r="BW5">
        <v>25698.94</v>
      </c>
      <c r="BX5">
        <v>785.02</v>
      </c>
      <c r="BY5">
        <v>23386.04</v>
      </c>
      <c r="BZ5" t="s">
        <v>316</v>
      </c>
      <c r="CA5">
        <v>-2033</v>
      </c>
      <c r="CB5">
        <v>-1441</v>
      </c>
      <c r="CC5">
        <v>-294924</v>
      </c>
      <c r="CD5">
        <v>-362265</v>
      </c>
      <c r="CE5" t="s">
        <v>315</v>
      </c>
      <c r="CF5">
        <v>-660662</v>
      </c>
      <c r="CG5">
        <v>-290</v>
      </c>
      <c r="CH5">
        <v>-135</v>
      </c>
      <c r="CI5">
        <v>-49652</v>
      </c>
      <c r="CJ5">
        <v>-54127</v>
      </c>
      <c r="CK5" t="s">
        <v>315</v>
      </c>
      <c r="CL5">
        <v>-26674</v>
      </c>
      <c r="CM5">
        <v>-130878</v>
      </c>
      <c r="CN5">
        <v>-6214</v>
      </c>
      <c r="CO5">
        <v>-5197</v>
      </c>
      <c r="CP5">
        <v>-646376</v>
      </c>
      <c r="CQ5">
        <v>-852894</v>
      </c>
      <c r="CR5" t="s">
        <v>315</v>
      </c>
      <c r="CS5">
        <v>-1510681</v>
      </c>
      <c r="CT5">
        <v>-2302221</v>
      </c>
      <c r="CU5">
        <v>2454</v>
      </c>
      <c r="CV5">
        <v>947</v>
      </c>
      <c r="CW5">
        <v>3401</v>
      </c>
      <c r="CX5" t="s">
        <v>315</v>
      </c>
      <c r="CY5">
        <v>973</v>
      </c>
      <c r="CZ5">
        <v>1088</v>
      </c>
      <c r="DA5">
        <v>2061</v>
      </c>
      <c r="DB5">
        <v>25</v>
      </c>
      <c r="DC5">
        <v>106</v>
      </c>
      <c r="DD5">
        <v>131</v>
      </c>
      <c r="DE5">
        <v>6128</v>
      </c>
      <c r="DF5" t="s">
        <v>315</v>
      </c>
      <c r="DG5">
        <v>6128</v>
      </c>
      <c r="DH5">
        <v>17215</v>
      </c>
      <c r="DI5">
        <v>28936</v>
      </c>
      <c r="DJ5">
        <v>-2273285</v>
      </c>
      <c r="DK5" t="s">
        <v>315</v>
      </c>
      <c r="DL5" t="s">
        <v>315</v>
      </c>
      <c r="DM5" t="s">
        <v>315</v>
      </c>
      <c r="DN5" t="s">
        <v>315</v>
      </c>
      <c r="DO5" t="s">
        <v>315</v>
      </c>
      <c r="DP5" t="s">
        <v>315</v>
      </c>
      <c r="DQ5" t="s">
        <v>315</v>
      </c>
      <c r="DR5" t="s">
        <v>315</v>
      </c>
      <c r="DS5" t="s">
        <v>315</v>
      </c>
      <c r="DT5" t="s">
        <v>315</v>
      </c>
      <c r="DU5" t="s">
        <v>315</v>
      </c>
      <c r="DV5" t="s">
        <v>315</v>
      </c>
      <c r="DW5" t="s">
        <v>315</v>
      </c>
      <c r="DX5" t="s">
        <v>315</v>
      </c>
      <c r="DY5" t="s">
        <v>315</v>
      </c>
      <c r="DZ5" t="s">
        <v>315</v>
      </c>
      <c r="EA5" t="s">
        <v>315</v>
      </c>
      <c r="EB5" t="s">
        <v>315</v>
      </c>
      <c r="EC5" t="s">
        <v>315</v>
      </c>
      <c r="ED5" t="s">
        <v>315</v>
      </c>
      <c r="EE5" t="s">
        <v>315</v>
      </c>
      <c r="EF5">
        <v>2037808</v>
      </c>
      <c r="EG5" t="s">
        <v>315</v>
      </c>
      <c r="EH5" t="s">
        <v>315</v>
      </c>
      <c r="EI5">
        <v>2037808</v>
      </c>
      <c r="EJ5">
        <v>4054</v>
      </c>
      <c r="EK5">
        <v>2624985</v>
      </c>
      <c r="EL5" t="s">
        <v>315</v>
      </c>
      <c r="EM5" t="s">
        <v>315</v>
      </c>
      <c r="EN5">
        <v>2624985</v>
      </c>
      <c r="EO5">
        <v>4666848</v>
      </c>
      <c r="EP5" t="s">
        <v>315</v>
      </c>
      <c r="EQ5" t="s">
        <v>315</v>
      </c>
      <c r="ER5" t="s">
        <v>315</v>
      </c>
      <c r="ES5" t="s">
        <v>315</v>
      </c>
      <c r="ET5" t="s">
        <v>315</v>
      </c>
      <c r="EU5" t="s">
        <v>315</v>
      </c>
      <c r="EV5" t="s">
        <v>315</v>
      </c>
      <c r="EW5" t="s">
        <v>315</v>
      </c>
      <c r="EX5" t="s">
        <v>315</v>
      </c>
      <c r="EY5" t="s">
        <v>315</v>
      </c>
      <c r="EZ5" t="s">
        <v>315</v>
      </c>
      <c r="FA5" t="s">
        <v>315</v>
      </c>
      <c r="FB5" t="s">
        <v>315</v>
      </c>
      <c r="FC5" t="s">
        <v>315</v>
      </c>
      <c r="FD5" t="s">
        <v>315</v>
      </c>
      <c r="FE5">
        <v>4666848</v>
      </c>
      <c r="FF5">
        <v>2393563</v>
      </c>
      <c r="FG5" t="s">
        <v>315</v>
      </c>
      <c r="FH5" t="s">
        <v>315</v>
      </c>
      <c r="FI5" t="s">
        <v>315</v>
      </c>
      <c r="FJ5" t="s">
        <v>315</v>
      </c>
      <c r="FK5" t="s">
        <v>315</v>
      </c>
      <c r="FL5" t="s">
        <v>315</v>
      </c>
      <c r="FM5" t="s">
        <v>315</v>
      </c>
      <c r="FN5" t="s">
        <v>315</v>
      </c>
      <c r="FO5" t="s">
        <v>315</v>
      </c>
      <c r="FP5">
        <v>1114304</v>
      </c>
      <c r="FQ5">
        <v>2393563</v>
      </c>
      <c r="FR5">
        <v>-143.94</v>
      </c>
      <c r="FS5" t="s">
        <v>316</v>
      </c>
      <c r="FT5">
        <v>508.16</v>
      </c>
      <c r="FU5" t="s">
        <v>316</v>
      </c>
      <c r="FV5" t="s">
        <v>316</v>
      </c>
      <c r="FW5" t="s">
        <v>316</v>
      </c>
      <c r="FX5" t="s">
        <v>316</v>
      </c>
      <c r="FY5">
        <v>364.22</v>
      </c>
      <c r="FZ5">
        <v>-82.02</v>
      </c>
      <c r="GA5" t="s">
        <v>316</v>
      </c>
      <c r="GB5">
        <v>508.16</v>
      </c>
      <c r="GC5" t="s">
        <v>316</v>
      </c>
      <c r="GD5" t="s">
        <v>316</v>
      </c>
      <c r="GE5" t="s">
        <v>316</v>
      </c>
      <c r="GF5" t="s">
        <v>316</v>
      </c>
      <c r="GG5">
        <v>426.14</v>
      </c>
      <c r="GH5">
        <v>2.58</v>
      </c>
      <c r="GI5">
        <v>1.38</v>
      </c>
      <c r="GJ5">
        <v>2393563</v>
      </c>
      <c r="GK5" t="s">
        <v>315</v>
      </c>
      <c r="GL5">
        <v>251324</v>
      </c>
      <c r="GM5">
        <v>2142239</v>
      </c>
      <c r="GN5" s="214">
        <v>37993.063492063491</v>
      </c>
      <c r="GO5" s="214">
        <v>14708.333333333334</v>
      </c>
      <c r="GP5" s="213">
        <v>2.83516931638311</v>
      </c>
    </row>
    <row r="6" spans="1:198">
      <c r="A6" t="s">
        <v>306</v>
      </c>
      <c r="B6" t="s">
        <v>320</v>
      </c>
      <c r="C6" t="s">
        <v>329</v>
      </c>
      <c r="D6" t="s">
        <v>309</v>
      </c>
      <c r="E6" t="s">
        <v>345</v>
      </c>
      <c r="F6" t="s">
        <v>346</v>
      </c>
      <c r="G6" t="s">
        <v>312</v>
      </c>
      <c r="H6" t="s">
        <v>347</v>
      </c>
      <c r="I6" t="s">
        <v>348</v>
      </c>
      <c r="J6">
        <v>810</v>
      </c>
      <c r="K6">
        <v>18</v>
      </c>
      <c r="L6">
        <v>8460833</v>
      </c>
      <c r="M6">
        <v>3241000</v>
      </c>
      <c r="N6">
        <v>5219833</v>
      </c>
      <c r="O6">
        <v>-3413.3760000000002</v>
      </c>
      <c r="P6">
        <v>-3413.3760000000002</v>
      </c>
      <c r="Q6">
        <v>-61440.764999999999</v>
      </c>
      <c r="R6">
        <v>-3106.172</v>
      </c>
      <c r="S6">
        <v>-55911.095999999998</v>
      </c>
      <c r="T6">
        <v>7.02</v>
      </c>
      <c r="U6">
        <v>5.98</v>
      </c>
      <c r="V6">
        <v>-23947.875</v>
      </c>
      <c r="W6">
        <v>-367282.24599999998</v>
      </c>
      <c r="X6">
        <v>-21792.566999999999</v>
      </c>
      <c r="Y6">
        <v>-334226.84399999998</v>
      </c>
      <c r="Z6">
        <v>-2851.4659999999999</v>
      </c>
      <c r="AA6">
        <v>-2292.355</v>
      </c>
      <c r="AB6">
        <v>-22643.993999999999</v>
      </c>
      <c r="AC6">
        <v>-28123.280999999999</v>
      </c>
      <c r="AD6" t="s">
        <v>316</v>
      </c>
      <c r="AE6" t="s">
        <v>316</v>
      </c>
      <c r="AF6">
        <v>-625.11</v>
      </c>
      <c r="AG6">
        <v>-109.54</v>
      </c>
      <c r="AH6">
        <v>-99.68</v>
      </c>
      <c r="AI6">
        <v>-500.85</v>
      </c>
      <c r="AJ6">
        <v>-455.77</v>
      </c>
      <c r="AK6" t="s">
        <v>316</v>
      </c>
      <c r="AL6" t="s">
        <v>316</v>
      </c>
      <c r="AM6" t="s">
        <v>316</v>
      </c>
      <c r="AN6" t="s">
        <v>316</v>
      </c>
      <c r="AO6" t="s">
        <v>316</v>
      </c>
      <c r="AP6" t="s">
        <v>316</v>
      </c>
      <c r="AQ6" t="s">
        <v>316</v>
      </c>
      <c r="AR6" t="s">
        <v>316</v>
      </c>
      <c r="AS6" t="s">
        <v>316</v>
      </c>
      <c r="AT6">
        <v>36420.17</v>
      </c>
      <c r="AU6">
        <v>36420.17</v>
      </c>
      <c r="AV6">
        <v>655563.07999999996</v>
      </c>
      <c r="AW6">
        <v>33142.36</v>
      </c>
      <c r="AX6">
        <v>596562.4</v>
      </c>
      <c r="AY6" t="s">
        <v>316</v>
      </c>
      <c r="AZ6" t="s">
        <v>316</v>
      </c>
      <c r="BA6" t="s">
        <v>316</v>
      </c>
      <c r="BB6" t="s">
        <v>316</v>
      </c>
      <c r="BC6" t="s">
        <v>316</v>
      </c>
      <c r="BD6" t="s">
        <v>316</v>
      </c>
      <c r="BE6" t="s">
        <v>316</v>
      </c>
      <c r="BF6" t="s">
        <v>316</v>
      </c>
      <c r="BG6" t="s">
        <v>316</v>
      </c>
      <c r="BH6" t="s">
        <v>316</v>
      </c>
      <c r="BI6" t="s">
        <v>316</v>
      </c>
      <c r="BJ6" t="s">
        <v>316</v>
      </c>
      <c r="BK6" t="s">
        <v>316</v>
      </c>
      <c r="BL6" t="s">
        <v>316</v>
      </c>
      <c r="BM6" t="s">
        <v>316</v>
      </c>
      <c r="BN6" t="s">
        <v>316</v>
      </c>
      <c r="BO6" t="s">
        <v>316</v>
      </c>
      <c r="BP6" t="s">
        <v>316</v>
      </c>
      <c r="BQ6" t="s">
        <v>316</v>
      </c>
      <c r="BR6" t="s">
        <v>316</v>
      </c>
      <c r="BS6" t="s">
        <v>316</v>
      </c>
      <c r="BT6" t="s">
        <v>316</v>
      </c>
      <c r="BU6" t="s">
        <v>316</v>
      </c>
      <c r="BV6">
        <v>12472.3</v>
      </c>
      <c r="BW6">
        <v>288280.83</v>
      </c>
      <c r="BX6">
        <v>11349.79</v>
      </c>
      <c r="BY6">
        <v>262335.56</v>
      </c>
      <c r="BZ6" t="s">
        <v>316</v>
      </c>
      <c r="CA6">
        <v>-148665</v>
      </c>
      <c r="CB6">
        <v>-113043</v>
      </c>
      <c r="CC6">
        <v>-1542180</v>
      </c>
      <c r="CD6">
        <v>-1898227</v>
      </c>
      <c r="CE6" t="s">
        <v>315</v>
      </c>
      <c r="CF6">
        <v>-3702115</v>
      </c>
      <c r="CG6">
        <v>-19988</v>
      </c>
      <c r="CH6">
        <v>-9961</v>
      </c>
      <c r="CI6">
        <v>-245446</v>
      </c>
      <c r="CJ6">
        <v>-267662</v>
      </c>
      <c r="CK6" t="s">
        <v>315</v>
      </c>
      <c r="CL6">
        <v>-144819</v>
      </c>
      <c r="CM6">
        <v>-687876</v>
      </c>
      <c r="CN6">
        <v>-455650</v>
      </c>
      <c r="CO6">
        <v>-406547</v>
      </c>
      <c r="CP6">
        <v>-3396216</v>
      </c>
      <c r="CQ6">
        <v>-4454667</v>
      </c>
      <c r="CR6" t="s">
        <v>315</v>
      </c>
      <c r="CS6">
        <v>-8713080</v>
      </c>
      <c r="CT6">
        <v>-13103072</v>
      </c>
      <c r="CU6">
        <v>-70758</v>
      </c>
      <c r="CV6">
        <v>-27413</v>
      </c>
      <c r="CW6">
        <v>-98171</v>
      </c>
      <c r="CX6" t="s">
        <v>315</v>
      </c>
      <c r="CY6">
        <v>-26259</v>
      </c>
      <c r="CZ6">
        <v>-29383</v>
      </c>
      <c r="DA6">
        <v>-55642</v>
      </c>
      <c r="DB6">
        <v>-662</v>
      </c>
      <c r="DC6">
        <v>-2866</v>
      </c>
      <c r="DD6">
        <v>-3528</v>
      </c>
      <c r="DE6">
        <v>-174994</v>
      </c>
      <c r="DF6" t="s">
        <v>315</v>
      </c>
      <c r="DG6">
        <v>-174994</v>
      </c>
      <c r="DH6">
        <v>-491614</v>
      </c>
      <c r="DI6">
        <v>-823949</v>
      </c>
      <c r="DJ6">
        <v>-13927021</v>
      </c>
      <c r="DK6" t="s">
        <v>315</v>
      </c>
      <c r="DL6" t="s">
        <v>315</v>
      </c>
      <c r="DM6" t="s">
        <v>315</v>
      </c>
      <c r="DN6" t="s">
        <v>315</v>
      </c>
      <c r="DO6" t="s">
        <v>315</v>
      </c>
      <c r="DP6" t="s">
        <v>315</v>
      </c>
      <c r="DQ6" t="s">
        <v>315</v>
      </c>
      <c r="DR6" t="s">
        <v>315</v>
      </c>
      <c r="DS6" t="s">
        <v>315</v>
      </c>
      <c r="DT6" t="s">
        <v>315</v>
      </c>
      <c r="DU6" t="s">
        <v>315</v>
      </c>
      <c r="DV6" t="s">
        <v>315</v>
      </c>
      <c r="DW6" t="s">
        <v>315</v>
      </c>
      <c r="DX6" t="s">
        <v>315</v>
      </c>
      <c r="DY6" t="s">
        <v>315</v>
      </c>
      <c r="DZ6" t="s">
        <v>315</v>
      </c>
      <c r="EA6" t="s">
        <v>315</v>
      </c>
      <c r="EB6" t="s">
        <v>315</v>
      </c>
      <c r="EC6" t="s">
        <v>315</v>
      </c>
      <c r="ED6" t="s">
        <v>315</v>
      </c>
      <c r="EE6" t="s">
        <v>315</v>
      </c>
      <c r="EF6">
        <v>14925106</v>
      </c>
      <c r="EG6" t="s">
        <v>315</v>
      </c>
      <c r="EH6" t="s">
        <v>315</v>
      </c>
      <c r="EI6">
        <v>14925106</v>
      </c>
      <c r="EJ6">
        <v>29700</v>
      </c>
      <c r="EK6">
        <v>19180547</v>
      </c>
      <c r="EL6" t="s">
        <v>315</v>
      </c>
      <c r="EM6" t="s">
        <v>315</v>
      </c>
      <c r="EN6">
        <v>19180547</v>
      </c>
      <c r="EO6">
        <v>34135353</v>
      </c>
      <c r="EP6" t="s">
        <v>315</v>
      </c>
      <c r="EQ6" t="s">
        <v>315</v>
      </c>
      <c r="ER6" t="s">
        <v>315</v>
      </c>
      <c r="ES6" t="s">
        <v>315</v>
      </c>
      <c r="ET6" t="s">
        <v>315</v>
      </c>
      <c r="EU6" t="s">
        <v>315</v>
      </c>
      <c r="EV6" t="s">
        <v>315</v>
      </c>
      <c r="EW6" t="s">
        <v>315</v>
      </c>
      <c r="EX6" t="s">
        <v>315</v>
      </c>
      <c r="EY6" t="s">
        <v>315</v>
      </c>
      <c r="EZ6" t="s">
        <v>315</v>
      </c>
      <c r="FA6" t="s">
        <v>315</v>
      </c>
      <c r="FB6" t="s">
        <v>315</v>
      </c>
      <c r="FC6" t="s">
        <v>315</v>
      </c>
      <c r="FD6" t="s">
        <v>315</v>
      </c>
      <c r="FE6">
        <v>34135353</v>
      </c>
      <c r="FF6">
        <v>20208333</v>
      </c>
      <c r="FG6" t="s">
        <v>315</v>
      </c>
      <c r="FH6" t="s">
        <v>315</v>
      </c>
      <c r="FI6" t="s">
        <v>315</v>
      </c>
      <c r="FJ6" t="s">
        <v>315</v>
      </c>
      <c r="FK6" t="s">
        <v>315</v>
      </c>
      <c r="FL6" t="s">
        <v>315</v>
      </c>
      <c r="FM6" t="s">
        <v>315</v>
      </c>
      <c r="FN6" t="s">
        <v>315</v>
      </c>
      <c r="FO6" t="s">
        <v>315</v>
      </c>
      <c r="FP6">
        <v>10467467</v>
      </c>
      <c r="FQ6">
        <v>20208333</v>
      </c>
      <c r="FR6">
        <v>-778.31</v>
      </c>
      <c r="FS6" t="s">
        <v>316</v>
      </c>
      <c r="FT6">
        <v>3500.85</v>
      </c>
      <c r="FU6" t="s">
        <v>316</v>
      </c>
      <c r="FV6" t="s">
        <v>316</v>
      </c>
      <c r="FW6" t="s">
        <v>316</v>
      </c>
      <c r="FX6" t="s">
        <v>316</v>
      </c>
      <c r="FY6">
        <v>2722.53</v>
      </c>
      <c r="FZ6">
        <v>-443.5</v>
      </c>
      <c r="GA6" t="s">
        <v>316</v>
      </c>
      <c r="GB6">
        <v>3500.85</v>
      </c>
      <c r="GC6" t="s">
        <v>316</v>
      </c>
      <c r="GD6" t="s">
        <v>316</v>
      </c>
      <c r="GE6" t="s">
        <v>316</v>
      </c>
      <c r="GF6" t="s">
        <v>316</v>
      </c>
      <c r="GG6">
        <v>3057.35</v>
      </c>
      <c r="GH6">
        <v>2.39</v>
      </c>
      <c r="GI6">
        <v>1.1499999999999999</v>
      </c>
      <c r="GJ6">
        <v>20208333</v>
      </c>
      <c r="GK6" t="s">
        <v>315</v>
      </c>
      <c r="GL6">
        <v>2121875</v>
      </c>
      <c r="GM6">
        <v>18086458</v>
      </c>
      <c r="GN6" s="214">
        <v>24948.559259259258</v>
      </c>
      <c r="GO6" s="214">
        <v>10445.472839506172</v>
      </c>
      <c r="GP6" s="213">
        <v>2.6968918487151208</v>
      </c>
    </row>
    <row r="7" spans="1:198">
      <c r="A7" t="s">
        <v>306</v>
      </c>
      <c r="B7" t="s">
        <v>320</v>
      </c>
      <c r="C7" t="s">
        <v>329</v>
      </c>
      <c r="D7" t="s">
        <v>309</v>
      </c>
      <c r="E7" t="s">
        <v>349</v>
      </c>
      <c r="F7" t="s">
        <v>350</v>
      </c>
      <c r="G7" t="s">
        <v>312</v>
      </c>
      <c r="H7" t="s">
        <v>351</v>
      </c>
      <c r="I7" t="s">
        <v>352</v>
      </c>
      <c r="J7">
        <v>36</v>
      </c>
      <c r="K7">
        <v>18</v>
      </c>
      <c r="L7">
        <v>523636</v>
      </c>
      <c r="M7">
        <v>360000</v>
      </c>
      <c r="N7">
        <v>163636</v>
      </c>
      <c r="O7">
        <v>-278.29500000000002</v>
      </c>
      <c r="P7">
        <v>-278.29500000000002</v>
      </c>
      <c r="Q7">
        <v>-5009.317</v>
      </c>
      <c r="R7">
        <v>-253.249</v>
      </c>
      <c r="S7">
        <v>-4558.4790000000003</v>
      </c>
      <c r="T7">
        <v>7.01</v>
      </c>
      <c r="U7">
        <v>5.97</v>
      </c>
      <c r="V7">
        <v>-1951.4849999999999</v>
      </c>
      <c r="W7">
        <v>-29889.292000000001</v>
      </c>
      <c r="X7">
        <v>-1775.8510000000001</v>
      </c>
      <c r="Y7">
        <v>-27199.256000000001</v>
      </c>
      <c r="Z7">
        <v>-136.75399999999999</v>
      </c>
      <c r="AA7">
        <v>-109.40300000000001</v>
      </c>
      <c r="AB7">
        <v>-1923.6780000000001</v>
      </c>
      <c r="AC7">
        <v>-2388.643</v>
      </c>
      <c r="AD7" t="s">
        <v>316</v>
      </c>
      <c r="AE7" t="s">
        <v>316</v>
      </c>
      <c r="AF7">
        <v>-71.650000000000006</v>
      </c>
      <c r="AG7">
        <v>-5.95</v>
      </c>
      <c r="AH7">
        <v>-5.42</v>
      </c>
      <c r="AI7">
        <v>-52.75</v>
      </c>
      <c r="AJ7">
        <v>-48</v>
      </c>
      <c r="AK7" t="s">
        <v>316</v>
      </c>
      <c r="AL7" t="s">
        <v>316</v>
      </c>
      <c r="AM7" t="s">
        <v>316</v>
      </c>
      <c r="AN7" t="s">
        <v>316</v>
      </c>
      <c r="AO7" t="s">
        <v>316</v>
      </c>
      <c r="AP7" t="s">
        <v>316</v>
      </c>
      <c r="AQ7" t="s">
        <v>316</v>
      </c>
      <c r="AR7" t="s">
        <v>316</v>
      </c>
      <c r="AS7" t="s">
        <v>316</v>
      </c>
      <c r="AT7">
        <v>2495.6999999999998</v>
      </c>
      <c r="AU7">
        <v>2495.6999999999998</v>
      </c>
      <c r="AV7">
        <v>44922.66</v>
      </c>
      <c r="AW7">
        <v>2271.09</v>
      </c>
      <c r="AX7">
        <v>40879.629999999997</v>
      </c>
      <c r="AY7" t="s">
        <v>316</v>
      </c>
      <c r="AZ7" t="s">
        <v>316</v>
      </c>
      <c r="BA7" t="s">
        <v>316</v>
      </c>
      <c r="BB7" t="s">
        <v>316</v>
      </c>
      <c r="BC7" t="s">
        <v>316</v>
      </c>
      <c r="BD7" t="s">
        <v>316</v>
      </c>
      <c r="BE7" t="s">
        <v>316</v>
      </c>
      <c r="BF7" t="s">
        <v>316</v>
      </c>
      <c r="BG7" t="s">
        <v>316</v>
      </c>
      <c r="BH7" t="s">
        <v>316</v>
      </c>
      <c r="BI7" t="s">
        <v>316</v>
      </c>
      <c r="BJ7" t="s">
        <v>316</v>
      </c>
      <c r="BK7" t="s">
        <v>316</v>
      </c>
      <c r="BL7" t="s">
        <v>316</v>
      </c>
      <c r="BM7" t="s">
        <v>316</v>
      </c>
      <c r="BN7" t="s">
        <v>316</v>
      </c>
      <c r="BO7" t="s">
        <v>316</v>
      </c>
      <c r="BP7" t="s">
        <v>316</v>
      </c>
      <c r="BQ7" t="s">
        <v>316</v>
      </c>
      <c r="BR7" t="s">
        <v>316</v>
      </c>
      <c r="BS7" t="s">
        <v>316</v>
      </c>
      <c r="BT7" t="s">
        <v>316</v>
      </c>
      <c r="BU7" t="s">
        <v>316</v>
      </c>
      <c r="BV7">
        <v>544.22</v>
      </c>
      <c r="BW7">
        <v>15033.37</v>
      </c>
      <c r="BX7">
        <v>495.24</v>
      </c>
      <c r="BY7">
        <v>13680.37</v>
      </c>
      <c r="BZ7" t="s">
        <v>316</v>
      </c>
      <c r="CA7">
        <v>-7130</v>
      </c>
      <c r="CB7">
        <v>-5395</v>
      </c>
      <c r="CC7">
        <v>-131013</v>
      </c>
      <c r="CD7">
        <v>-161225</v>
      </c>
      <c r="CE7" t="s">
        <v>315</v>
      </c>
      <c r="CF7">
        <v>-304763</v>
      </c>
      <c r="CG7">
        <v>-959</v>
      </c>
      <c r="CH7">
        <v>-475</v>
      </c>
      <c r="CI7">
        <v>-20851</v>
      </c>
      <c r="CJ7">
        <v>-22734</v>
      </c>
      <c r="CK7" t="s">
        <v>315</v>
      </c>
      <c r="CL7">
        <v>-11807</v>
      </c>
      <c r="CM7">
        <v>-56826</v>
      </c>
      <c r="CN7">
        <v>-21853</v>
      </c>
      <c r="CO7">
        <v>-19403</v>
      </c>
      <c r="CP7">
        <v>-288519</v>
      </c>
      <c r="CQ7">
        <v>-378356</v>
      </c>
      <c r="CR7" t="s">
        <v>315</v>
      </c>
      <c r="CS7">
        <v>-708130</v>
      </c>
      <c r="CT7">
        <v>-1069720</v>
      </c>
      <c r="CU7">
        <v>-3846</v>
      </c>
      <c r="CV7">
        <v>-1490</v>
      </c>
      <c r="CW7">
        <v>-5335</v>
      </c>
      <c r="CX7" t="s">
        <v>315</v>
      </c>
      <c r="CY7">
        <v>-1427</v>
      </c>
      <c r="CZ7">
        <v>-1597</v>
      </c>
      <c r="DA7">
        <v>-3024</v>
      </c>
      <c r="DB7">
        <v>-36</v>
      </c>
      <c r="DC7">
        <v>-156</v>
      </c>
      <c r="DD7">
        <v>-192</v>
      </c>
      <c r="DE7">
        <v>-9510</v>
      </c>
      <c r="DF7" t="s">
        <v>315</v>
      </c>
      <c r="DG7">
        <v>-9510</v>
      </c>
      <c r="DH7">
        <v>-26718</v>
      </c>
      <c r="DI7">
        <v>-44780</v>
      </c>
      <c r="DJ7">
        <v>-1114500</v>
      </c>
      <c r="DK7" t="s">
        <v>315</v>
      </c>
      <c r="DL7" t="s">
        <v>315</v>
      </c>
      <c r="DM7" t="s">
        <v>315</v>
      </c>
      <c r="DN7" t="s">
        <v>315</v>
      </c>
      <c r="DO7" t="s">
        <v>315</v>
      </c>
      <c r="DP7" t="s">
        <v>315</v>
      </c>
      <c r="DQ7" t="s">
        <v>315</v>
      </c>
      <c r="DR7" t="s">
        <v>315</v>
      </c>
      <c r="DS7" t="s">
        <v>315</v>
      </c>
      <c r="DT7" t="s">
        <v>315</v>
      </c>
      <c r="DU7" t="s">
        <v>315</v>
      </c>
      <c r="DV7" t="s">
        <v>315</v>
      </c>
      <c r="DW7" t="s">
        <v>315</v>
      </c>
      <c r="DX7" t="s">
        <v>315</v>
      </c>
      <c r="DY7" t="s">
        <v>315</v>
      </c>
      <c r="DZ7" t="s">
        <v>315</v>
      </c>
      <c r="EA7" t="s">
        <v>315</v>
      </c>
      <c r="EB7" t="s">
        <v>315</v>
      </c>
      <c r="EC7" t="s">
        <v>315</v>
      </c>
      <c r="ED7" t="s">
        <v>315</v>
      </c>
      <c r="EE7" t="s">
        <v>315</v>
      </c>
      <c r="EF7">
        <v>1022748</v>
      </c>
      <c r="EG7" t="s">
        <v>315</v>
      </c>
      <c r="EH7" t="s">
        <v>315</v>
      </c>
      <c r="EI7">
        <v>1022748</v>
      </c>
      <c r="EJ7">
        <v>2035</v>
      </c>
      <c r="EK7">
        <v>1314353</v>
      </c>
      <c r="EL7" t="s">
        <v>315</v>
      </c>
      <c r="EM7" t="s">
        <v>315</v>
      </c>
      <c r="EN7">
        <v>1314353</v>
      </c>
      <c r="EO7">
        <v>2339136</v>
      </c>
      <c r="EP7" t="s">
        <v>315</v>
      </c>
      <c r="EQ7" t="s">
        <v>315</v>
      </c>
      <c r="ER7" t="s">
        <v>315</v>
      </c>
      <c r="ES7" t="s">
        <v>315</v>
      </c>
      <c r="ET7" t="s">
        <v>315</v>
      </c>
      <c r="EU7" t="s">
        <v>315</v>
      </c>
      <c r="EV7" t="s">
        <v>315</v>
      </c>
      <c r="EW7" t="s">
        <v>315</v>
      </c>
      <c r="EX7" t="s">
        <v>315</v>
      </c>
      <c r="EY7" t="s">
        <v>315</v>
      </c>
      <c r="EZ7" t="s">
        <v>315</v>
      </c>
      <c r="FA7" t="s">
        <v>315</v>
      </c>
      <c r="FB7" t="s">
        <v>315</v>
      </c>
      <c r="FC7" t="s">
        <v>315</v>
      </c>
      <c r="FD7" t="s">
        <v>315</v>
      </c>
      <c r="FE7">
        <v>2339136</v>
      </c>
      <c r="FF7">
        <v>1224636</v>
      </c>
      <c r="FG7" t="s">
        <v>315</v>
      </c>
      <c r="FH7" t="s">
        <v>315</v>
      </c>
      <c r="FI7" t="s">
        <v>315</v>
      </c>
      <c r="FJ7" t="s">
        <v>315</v>
      </c>
      <c r="FK7" t="s">
        <v>315</v>
      </c>
      <c r="FL7" t="s">
        <v>315</v>
      </c>
      <c r="FM7" t="s">
        <v>315</v>
      </c>
      <c r="FN7" t="s">
        <v>315</v>
      </c>
      <c r="FO7" t="s">
        <v>315</v>
      </c>
      <c r="FP7">
        <v>606223</v>
      </c>
      <c r="FQ7">
        <v>1224636</v>
      </c>
      <c r="FR7">
        <v>-63.46</v>
      </c>
      <c r="FS7" t="s">
        <v>316</v>
      </c>
      <c r="FT7">
        <v>239.9</v>
      </c>
      <c r="FU7" t="s">
        <v>316</v>
      </c>
      <c r="FV7" t="s">
        <v>316</v>
      </c>
      <c r="FW7" t="s">
        <v>316</v>
      </c>
      <c r="FX7" t="s">
        <v>316</v>
      </c>
      <c r="FY7">
        <v>176.44</v>
      </c>
      <c r="FZ7">
        <v>-36.159999999999997</v>
      </c>
      <c r="GA7" t="s">
        <v>316</v>
      </c>
      <c r="GB7">
        <v>239.9</v>
      </c>
      <c r="GC7" t="s">
        <v>316</v>
      </c>
      <c r="GD7" t="s">
        <v>316</v>
      </c>
      <c r="GE7" t="s">
        <v>316</v>
      </c>
      <c r="GF7" t="s">
        <v>316</v>
      </c>
      <c r="GG7">
        <v>203.74</v>
      </c>
      <c r="GH7">
        <v>2.34</v>
      </c>
      <c r="GI7">
        <v>1.18</v>
      </c>
      <c r="GJ7">
        <v>1224636</v>
      </c>
      <c r="GK7" t="s">
        <v>315</v>
      </c>
      <c r="GL7">
        <v>128587</v>
      </c>
      <c r="GM7">
        <v>1096049</v>
      </c>
      <c r="GN7" s="214">
        <v>34017.666666666664</v>
      </c>
      <c r="GO7" s="214">
        <v>14545.444444444445</v>
      </c>
      <c r="GP7" s="213">
        <v>2.5630697368828517</v>
      </c>
    </row>
    <row r="9" spans="1:198">
      <c r="B9" t="s">
        <v>605</v>
      </c>
    </row>
  </sheetData>
  <autoFilter ref="A1:GP9" xr:uid="{BACC5F98-FE2F-4E04-9F86-2798D20571EE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8452-7081-4DC6-A624-1E1365919EB6}">
  <dimension ref="A1:GN9"/>
  <sheetViews>
    <sheetView workbookViewId="0">
      <selection activeCell="A7" sqref="A7"/>
    </sheetView>
  </sheetViews>
  <sheetFormatPr defaultRowHeight="15"/>
  <cols>
    <col min="1" max="1" width="29.7109375" customWidth="1"/>
    <col min="8" max="8" width="65.140625" bestFit="1" customWidth="1"/>
    <col min="13" max="189" width="0" hidden="1" customWidth="1"/>
  </cols>
  <sheetData>
    <row r="1" spans="1:196" ht="135">
      <c r="A1" s="73" t="s">
        <v>109</v>
      </c>
      <c r="B1" s="73" t="s">
        <v>110</v>
      </c>
      <c r="C1" s="73" t="s">
        <v>111</v>
      </c>
      <c r="D1" s="73" t="s">
        <v>112</v>
      </c>
      <c r="E1" s="73" t="s">
        <v>113</v>
      </c>
      <c r="F1" s="73" t="s">
        <v>114</v>
      </c>
      <c r="G1" s="73" t="s">
        <v>115</v>
      </c>
      <c r="H1" s="73" t="s">
        <v>116</v>
      </c>
      <c r="I1" s="73" t="s">
        <v>117</v>
      </c>
      <c r="J1" s="73" t="s">
        <v>118</v>
      </c>
      <c r="K1" s="73" t="s">
        <v>119</v>
      </c>
      <c r="L1" s="73" t="s">
        <v>120</v>
      </c>
      <c r="M1" s="73" t="s">
        <v>121</v>
      </c>
      <c r="N1" s="73" t="s">
        <v>122</v>
      </c>
      <c r="O1" s="73" t="s">
        <v>123</v>
      </c>
      <c r="P1" s="73" t="s">
        <v>124</v>
      </c>
      <c r="Q1" s="73" t="s">
        <v>125</v>
      </c>
      <c r="R1" s="73" t="s">
        <v>126</v>
      </c>
      <c r="S1" s="73" t="s">
        <v>127</v>
      </c>
      <c r="T1" s="73" t="s">
        <v>128</v>
      </c>
      <c r="U1" s="73" t="s">
        <v>129</v>
      </c>
      <c r="V1" s="73" t="s">
        <v>130</v>
      </c>
      <c r="W1" s="73" t="s">
        <v>131</v>
      </c>
      <c r="X1" s="73" t="s">
        <v>132</v>
      </c>
      <c r="Y1" s="73" t="s">
        <v>133</v>
      </c>
      <c r="Z1" s="73" t="s">
        <v>134</v>
      </c>
      <c r="AA1" s="73" t="s">
        <v>135</v>
      </c>
      <c r="AB1" s="73" t="s">
        <v>136</v>
      </c>
      <c r="AC1" s="73" t="s">
        <v>137</v>
      </c>
      <c r="AD1" s="73" t="s">
        <v>606</v>
      </c>
      <c r="AE1" s="73" t="s">
        <v>607</v>
      </c>
      <c r="AF1" s="73" t="s">
        <v>140</v>
      </c>
      <c r="AG1" s="73" t="s">
        <v>141</v>
      </c>
      <c r="AH1" s="73" t="s">
        <v>142</v>
      </c>
      <c r="AI1" s="73" t="s">
        <v>143</v>
      </c>
      <c r="AJ1" s="73" t="s">
        <v>144</v>
      </c>
      <c r="AK1" s="73" t="s">
        <v>145</v>
      </c>
      <c r="AL1" s="73" t="s">
        <v>146</v>
      </c>
      <c r="AM1" s="73" t="s">
        <v>147</v>
      </c>
      <c r="AN1" s="73" t="s">
        <v>148</v>
      </c>
      <c r="AO1" s="73" t="s">
        <v>149</v>
      </c>
      <c r="AP1" s="73" t="s">
        <v>150</v>
      </c>
      <c r="AQ1" s="73" t="s">
        <v>151</v>
      </c>
      <c r="AR1" s="73" t="s">
        <v>152</v>
      </c>
      <c r="AS1" s="73" t="s">
        <v>153</v>
      </c>
      <c r="AT1" s="73" t="s">
        <v>154</v>
      </c>
      <c r="AU1" s="73" t="s">
        <v>155</v>
      </c>
      <c r="AV1" s="73" t="s">
        <v>156</v>
      </c>
      <c r="AW1" s="73" t="s">
        <v>157</v>
      </c>
      <c r="AX1" s="73" t="s">
        <v>158</v>
      </c>
      <c r="AY1" s="73" t="s">
        <v>159</v>
      </c>
      <c r="AZ1" s="73" t="s">
        <v>160</v>
      </c>
      <c r="BA1" s="73" t="s">
        <v>161</v>
      </c>
      <c r="BB1" s="73" t="s">
        <v>162</v>
      </c>
      <c r="BC1" s="73" t="s">
        <v>163</v>
      </c>
      <c r="BD1" s="73" t="s">
        <v>164</v>
      </c>
      <c r="BE1" s="73" t="s">
        <v>165</v>
      </c>
      <c r="BF1" s="73" t="s">
        <v>166</v>
      </c>
      <c r="BG1" s="73" t="s">
        <v>167</v>
      </c>
      <c r="BH1" s="73" t="s">
        <v>168</v>
      </c>
      <c r="BI1" s="73" t="s">
        <v>169</v>
      </c>
      <c r="BJ1" s="73" t="s">
        <v>170</v>
      </c>
      <c r="BK1" s="73" t="s">
        <v>171</v>
      </c>
      <c r="BL1" s="73" t="s">
        <v>172</v>
      </c>
      <c r="BM1" s="73" t="s">
        <v>173</v>
      </c>
      <c r="BN1" s="73" t="s">
        <v>174</v>
      </c>
      <c r="BO1" s="73" t="s">
        <v>175</v>
      </c>
      <c r="BP1" s="73" t="s">
        <v>176</v>
      </c>
      <c r="BQ1" s="73" t="s">
        <v>177</v>
      </c>
      <c r="BR1" s="73" t="s">
        <v>178</v>
      </c>
      <c r="BS1" s="73" t="s">
        <v>179</v>
      </c>
      <c r="BT1" s="73" t="s">
        <v>180</v>
      </c>
      <c r="BU1" s="73" t="s">
        <v>181</v>
      </c>
      <c r="BV1" s="73" t="s">
        <v>182</v>
      </c>
      <c r="BW1" s="73" t="s">
        <v>183</v>
      </c>
      <c r="BX1" s="73" t="s">
        <v>184</v>
      </c>
      <c r="BY1" s="73" t="s">
        <v>185</v>
      </c>
      <c r="BZ1" s="73" t="s">
        <v>186</v>
      </c>
      <c r="CA1" s="73" t="s">
        <v>187</v>
      </c>
      <c r="CB1" s="73" t="s">
        <v>188</v>
      </c>
      <c r="CC1" s="73" t="s">
        <v>189</v>
      </c>
      <c r="CD1" s="73" t="s">
        <v>190</v>
      </c>
      <c r="CE1" s="73" t="s">
        <v>191</v>
      </c>
      <c r="CF1" s="73" t="s">
        <v>192</v>
      </c>
      <c r="CG1" s="73" t="s">
        <v>193</v>
      </c>
      <c r="CH1" s="73" t="s">
        <v>194</v>
      </c>
      <c r="CI1" s="73" t="s">
        <v>195</v>
      </c>
      <c r="CJ1" s="73" t="s">
        <v>196</v>
      </c>
      <c r="CK1" s="73" t="s">
        <v>197</v>
      </c>
      <c r="CL1" s="73" t="s">
        <v>198</v>
      </c>
      <c r="CM1" s="73" t="s">
        <v>199</v>
      </c>
      <c r="CN1" s="73" t="s">
        <v>200</v>
      </c>
      <c r="CO1" s="73" t="s">
        <v>201</v>
      </c>
      <c r="CP1" s="73" t="s">
        <v>202</v>
      </c>
      <c r="CQ1" s="73" t="s">
        <v>203</v>
      </c>
      <c r="CR1" s="73" t="s">
        <v>204</v>
      </c>
      <c r="CS1" s="73" t="s">
        <v>205</v>
      </c>
      <c r="CT1" s="73" t="s">
        <v>206</v>
      </c>
      <c r="CU1" s="73" t="s">
        <v>207</v>
      </c>
      <c r="CV1" s="73" t="s">
        <v>208</v>
      </c>
      <c r="CW1" s="73" t="s">
        <v>209</v>
      </c>
      <c r="CX1" s="73" t="s">
        <v>210</v>
      </c>
      <c r="CY1" s="73" t="s">
        <v>211</v>
      </c>
      <c r="CZ1" s="73" t="s">
        <v>212</v>
      </c>
      <c r="DA1" s="73" t="s">
        <v>213</v>
      </c>
      <c r="DB1" s="73" t="s">
        <v>214</v>
      </c>
      <c r="DC1" s="73" t="s">
        <v>215</v>
      </c>
      <c r="DD1" s="73" t="s">
        <v>216</v>
      </c>
      <c r="DE1" s="73" t="s">
        <v>217</v>
      </c>
      <c r="DF1" s="73" t="s">
        <v>218</v>
      </c>
      <c r="DG1" s="73" t="s">
        <v>219</v>
      </c>
      <c r="DH1" s="73" t="s">
        <v>220</v>
      </c>
      <c r="DI1" s="73" t="s">
        <v>221</v>
      </c>
      <c r="DJ1" s="73" t="s">
        <v>222</v>
      </c>
      <c r="DK1" s="73" t="s">
        <v>223</v>
      </c>
      <c r="DL1" s="73" t="s">
        <v>224</v>
      </c>
      <c r="DM1" s="73" t="s">
        <v>225</v>
      </c>
      <c r="DN1" s="73" t="s">
        <v>226</v>
      </c>
      <c r="DO1" s="73" t="s">
        <v>227</v>
      </c>
      <c r="DP1" s="73" t="s">
        <v>228</v>
      </c>
      <c r="DQ1" s="73" t="s">
        <v>229</v>
      </c>
      <c r="DR1" s="73" t="s">
        <v>230</v>
      </c>
      <c r="DS1" s="73" t="s">
        <v>231</v>
      </c>
      <c r="DT1" s="73" t="s">
        <v>232</v>
      </c>
      <c r="DU1" s="73" t="s">
        <v>233</v>
      </c>
      <c r="DV1" s="73" t="s">
        <v>234</v>
      </c>
      <c r="DW1" s="73" t="s">
        <v>235</v>
      </c>
      <c r="DX1" s="73" t="s">
        <v>236</v>
      </c>
      <c r="DY1" s="73" t="s">
        <v>237</v>
      </c>
      <c r="DZ1" s="73" t="s">
        <v>238</v>
      </c>
      <c r="EA1" s="73" t="s">
        <v>239</v>
      </c>
      <c r="EB1" s="73" t="s">
        <v>240</v>
      </c>
      <c r="EC1" s="73" t="s">
        <v>241</v>
      </c>
      <c r="ED1" s="73" t="s">
        <v>242</v>
      </c>
      <c r="EE1" s="73" t="s">
        <v>243</v>
      </c>
      <c r="EF1" s="73" t="s">
        <v>244</v>
      </c>
      <c r="EG1" s="73" t="s">
        <v>245</v>
      </c>
      <c r="EH1" s="73" t="s">
        <v>246</v>
      </c>
      <c r="EI1" s="73" t="s">
        <v>247</v>
      </c>
      <c r="EJ1" s="73" t="s">
        <v>248</v>
      </c>
      <c r="EK1" s="73" t="s">
        <v>249</v>
      </c>
      <c r="EL1" s="73" t="s">
        <v>250</v>
      </c>
      <c r="EM1" s="73" t="s">
        <v>251</v>
      </c>
      <c r="EN1" s="73" t="s">
        <v>252</v>
      </c>
      <c r="EO1" s="73" t="s">
        <v>253</v>
      </c>
      <c r="EP1" s="73" t="s">
        <v>254</v>
      </c>
      <c r="EQ1" s="73" t="s">
        <v>255</v>
      </c>
      <c r="ER1" s="73" t="s">
        <v>256</v>
      </c>
      <c r="ES1" s="73" t="s">
        <v>257</v>
      </c>
      <c r="ET1" s="73" t="s">
        <v>258</v>
      </c>
      <c r="EU1" s="73" t="s">
        <v>259</v>
      </c>
      <c r="EV1" s="73" t="s">
        <v>260</v>
      </c>
      <c r="EW1" s="73" t="s">
        <v>261</v>
      </c>
      <c r="EX1" s="73" t="s">
        <v>262</v>
      </c>
      <c r="EY1" s="73" t="s">
        <v>263</v>
      </c>
      <c r="EZ1" s="73" t="s">
        <v>264</v>
      </c>
      <c r="FA1" s="73" t="s">
        <v>265</v>
      </c>
      <c r="FB1" s="73" t="s">
        <v>266</v>
      </c>
      <c r="FC1" s="73" t="s">
        <v>267</v>
      </c>
      <c r="FD1" s="73" t="s">
        <v>268</v>
      </c>
      <c r="FE1" s="73" t="s">
        <v>269</v>
      </c>
      <c r="FF1" s="73" t="s">
        <v>270</v>
      </c>
      <c r="FG1" s="73" t="s">
        <v>271</v>
      </c>
      <c r="FH1" s="73" t="s">
        <v>272</v>
      </c>
      <c r="FI1" s="73" t="s">
        <v>273</v>
      </c>
      <c r="FJ1" s="73" t="s">
        <v>274</v>
      </c>
      <c r="FK1" s="73" t="s">
        <v>275</v>
      </c>
      <c r="FL1" s="73" t="s">
        <v>276</v>
      </c>
      <c r="FM1" s="73" t="s">
        <v>277</v>
      </c>
      <c r="FN1" s="73" t="s">
        <v>278</v>
      </c>
      <c r="FO1" s="73" t="s">
        <v>279</v>
      </c>
      <c r="FP1" s="73" t="s">
        <v>280</v>
      </c>
      <c r="FQ1" s="73" t="s">
        <v>281</v>
      </c>
      <c r="FR1" s="73" t="s">
        <v>286</v>
      </c>
      <c r="FS1" s="73" t="s">
        <v>287</v>
      </c>
      <c r="FT1" s="73" t="s">
        <v>288</v>
      </c>
      <c r="FU1" s="73" t="s">
        <v>289</v>
      </c>
      <c r="FV1" s="73" t="s">
        <v>290</v>
      </c>
      <c r="FW1" s="73" t="s">
        <v>291</v>
      </c>
      <c r="FX1" s="73" t="s">
        <v>292</v>
      </c>
      <c r="FY1" s="73" t="s">
        <v>293</v>
      </c>
      <c r="FZ1" s="73" t="s">
        <v>294</v>
      </c>
      <c r="GA1" s="73" t="s">
        <v>295</v>
      </c>
      <c r="GB1" s="73" t="s">
        <v>296</v>
      </c>
      <c r="GC1" s="73" t="s">
        <v>297</v>
      </c>
      <c r="GD1" s="73" t="s">
        <v>298</v>
      </c>
      <c r="GE1" s="73" t="s">
        <v>299</v>
      </c>
      <c r="GF1" s="73" t="s">
        <v>300</v>
      </c>
      <c r="GG1" s="73" t="s">
        <v>301</v>
      </c>
      <c r="GH1" s="73" t="s">
        <v>302</v>
      </c>
      <c r="GI1" s="73" t="s">
        <v>597</v>
      </c>
      <c r="GJ1" s="73" t="s">
        <v>608</v>
      </c>
      <c r="GK1" s="73" t="s">
        <v>599</v>
      </c>
      <c r="GL1" s="73" t="s">
        <v>600</v>
      </c>
      <c r="GM1" s="73" t="s">
        <v>601</v>
      </c>
      <c r="GN1" s="215" t="s">
        <v>609</v>
      </c>
    </row>
    <row r="2" spans="1:196">
      <c r="A2" t="s">
        <v>306</v>
      </c>
      <c r="B2" t="s">
        <v>320</v>
      </c>
      <c r="C2" t="s">
        <v>329</v>
      </c>
      <c r="D2" t="s">
        <v>309</v>
      </c>
      <c r="E2" t="s">
        <v>337</v>
      </c>
      <c r="F2" t="s">
        <v>338</v>
      </c>
      <c r="G2" t="s">
        <v>610</v>
      </c>
      <c r="H2" t="s">
        <v>611</v>
      </c>
      <c r="I2" t="s">
        <v>612</v>
      </c>
      <c r="J2">
        <v>100</v>
      </c>
      <c r="K2">
        <v>17</v>
      </c>
      <c r="L2">
        <v>1157883.9999999998</v>
      </c>
      <c r="M2">
        <v>400000</v>
      </c>
      <c r="N2">
        <v>757883.99999999977</v>
      </c>
      <c r="O2">
        <v>-456.26645482486998</v>
      </c>
      <c r="P2">
        <v>-456.26645482486998</v>
      </c>
      <c r="Q2">
        <v>-7756.5297320227901</v>
      </c>
      <c r="R2">
        <v>-415.20247389063167</v>
      </c>
      <c r="S2">
        <v>-7058.4420561407387</v>
      </c>
      <c r="T2">
        <v>7.0020516844335452</v>
      </c>
      <c r="U2">
        <v>5.9537060488322977</v>
      </c>
      <c r="V2">
        <v>-3194.8012985570031</v>
      </c>
      <c r="W2">
        <v>-46180.097983491643</v>
      </c>
      <c r="X2">
        <v>-2907.2691816868723</v>
      </c>
      <c r="Y2">
        <v>-42023.889164977394</v>
      </c>
      <c r="Z2">
        <v>326.09343502310116</v>
      </c>
      <c r="AA2">
        <v>302.02221924332343</v>
      </c>
      <c r="AB2">
        <v>-3296.1896310132252</v>
      </c>
      <c r="AC2">
        <v>-4390.3680793939366</v>
      </c>
      <c r="AD2">
        <v>-415.20247389063167</v>
      </c>
      <c r="AE2">
        <v>-7058.4420561407387</v>
      </c>
      <c r="AF2">
        <v>-159.25</v>
      </c>
      <c r="AG2">
        <v>8.3389087626917515</v>
      </c>
      <c r="AH2">
        <v>7.5884069740494935</v>
      </c>
      <c r="AI2">
        <v>-122.10122503192284</v>
      </c>
      <c r="AJ2">
        <v>-111.11211477904978</v>
      </c>
      <c r="AK2">
        <v>49640.168582343489</v>
      </c>
      <c r="AL2">
        <v>49640.168582343496</v>
      </c>
      <c r="AM2">
        <v>843882.86589983944</v>
      </c>
      <c r="AN2">
        <v>45172.553409932581</v>
      </c>
      <c r="AO2">
        <v>767933.40796885383</v>
      </c>
      <c r="AP2">
        <v>4964.0168582343495</v>
      </c>
      <c r="AQ2">
        <v>84388.286589983938</v>
      </c>
      <c r="AR2">
        <v>4517.255340993258</v>
      </c>
      <c r="AS2">
        <v>76793.340796885386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1769.2155596773464</v>
      </c>
      <c r="BW2">
        <v>38208.188606492295</v>
      </c>
      <c r="BX2">
        <v>1609.9861593063856</v>
      </c>
      <c r="BY2">
        <v>34769.451631907992</v>
      </c>
      <c r="BZ2">
        <v>0</v>
      </c>
      <c r="CA2">
        <v>16968.102540498363</v>
      </c>
      <c r="CB2">
        <v>14853.35668053932</v>
      </c>
      <c r="CC2">
        <v>-224703.84680045967</v>
      </c>
      <c r="CD2">
        <v>-296111.83848595852</v>
      </c>
      <c r="CE2">
        <v>0</v>
      </c>
      <c r="CF2">
        <v>-488994.2260653805</v>
      </c>
      <c r="CG2">
        <v>2420.2719493383584</v>
      </c>
      <c r="CH2">
        <v>1389.5789078995367</v>
      </c>
      <c r="CI2">
        <v>-37830.159158977454</v>
      </c>
      <c r="CJ2">
        <v>-44243.139974343649</v>
      </c>
      <c r="CK2">
        <v>0</v>
      </c>
      <c r="CL2">
        <v>-19278.98257964227</v>
      </c>
      <c r="CM2">
        <v>-97542.430855725484</v>
      </c>
      <c r="CN2">
        <v>51870.272675048007</v>
      </c>
      <c r="CO2">
        <v>53578.826651821779</v>
      </c>
      <c r="CP2">
        <v>-492476.45731761865</v>
      </c>
      <c r="CQ2">
        <v>-697147.79790280573</v>
      </c>
      <c r="CR2">
        <v>0</v>
      </c>
      <c r="CS2">
        <v>-1084175.1558935544</v>
      </c>
      <c r="CT2">
        <v>-1670711.8128146604</v>
      </c>
      <c r="CU2">
        <v>0</v>
      </c>
      <c r="CV2">
        <v>9736.5456259327802</v>
      </c>
      <c r="CW2">
        <v>9736.5456259327802</v>
      </c>
      <c r="CX2">
        <v>0</v>
      </c>
      <c r="CY2">
        <v>0</v>
      </c>
      <c r="CZ2">
        <v>11184.032168810929</v>
      </c>
      <c r="DA2">
        <v>11184.032168810929</v>
      </c>
      <c r="DB2">
        <v>0</v>
      </c>
      <c r="DC2">
        <v>1090.8996090139242</v>
      </c>
      <c r="DD2">
        <v>1090.8996090139242</v>
      </c>
      <c r="DE2">
        <v>12594.650622352126</v>
      </c>
      <c r="DF2">
        <v>0</v>
      </c>
      <c r="DG2">
        <v>12594.650622352126</v>
      </c>
      <c r="DH2">
        <v>21547.952644488258</v>
      </c>
      <c r="DI2">
        <v>56154.080670598021</v>
      </c>
      <c r="DJ2">
        <v>-1614557.7321440624</v>
      </c>
      <c r="DK2">
        <v>0</v>
      </c>
      <c r="DL2">
        <v>0</v>
      </c>
      <c r="DM2">
        <v>686375.67667667149</v>
      </c>
      <c r="DN2">
        <v>0</v>
      </c>
      <c r="DO2">
        <v>0</v>
      </c>
      <c r="DP2">
        <v>0</v>
      </c>
      <c r="DQ2">
        <v>0</v>
      </c>
      <c r="DR2">
        <v>686375.67667667149</v>
      </c>
      <c r="DS2">
        <v>1915.5668972834783</v>
      </c>
      <c r="DT2">
        <v>0</v>
      </c>
      <c r="DU2">
        <v>0</v>
      </c>
      <c r="DV2">
        <v>43598.065050966921</v>
      </c>
      <c r="DW2">
        <v>0</v>
      </c>
      <c r="DX2">
        <v>0</v>
      </c>
      <c r="DY2">
        <v>0</v>
      </c>
      <c r="DZ2">
        <v>0</v>
      </c>
      <c r="EA2">
        <v>45513.631948250397</v>
      </c>
      <c r="EB2">
        <v>1791410.7780750149</v>
      </c>
      <c r="EC2">
        <v>0</v>
      </c>
      <c r="ED2">
        <v>1791410.7780750149</v>
      </c>
      <c r="EE2">
        <v>2523300.0866999365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908742.35455587413</v>
      </c>
      <c r="FG2">
        <v>0</v>
      </c>
      <c r="FH2">
        <v>0</v>
      </c>
      <c r="FI2">
        <v>0</v>
      </c>
      <c r="FJ2">
        <v>0</v>
      </c>
      <c r="FK2">
        <v>0</v>
      </c>
      <c r="FL2">
        <v>0</v>
      </c>
      <c r="FM2">
        <v>0</v>
      </c>
      <c r="FN2">
        <v>0</v>
      </c>
      <c r="FO2">
        <v>0</v>
      </c>
      <c r="FP2">
        <v>707235.62218146049</v>
      </c>
      <c r="FQ2">
        <v>908742.35455587413</v>
      </c>
      <c r="FR2">
        <v>-104.03696449625721</v>
      </c>
      <c r="FS2">
        <v>321.3972570931262</v>
      </c>
      <c r="FT2">
        <v>0</v>
      </c>
      <c r="FU2">
        <v>0</v>
      </c>
      <c r="FX2">
        <v>0</v>
      </c>
      <c r="FY2">
        <v>217.36029259686899</v>
      </c>
      <c r="FZ2">
        <v>-59.282700475395352</v>
      </c>
      <c r="GA2">
        <v>321.3972570931262</v>
      </c>
      <c r="GB2">
        <v>0</v>
      </c>
      <c r="GC2">
        <v>0</v>
      </c>
      <c r="GF2">
        <v>0</v>
      </c>
      <c r="GG2">
        <v>262.11455661773084</v>
      </c>
      <c r="GH2" s="213">
        <v>0.78483022008756864</v>
      </c>
      <c r="GI2">
        <v>0.17403015533025215</v>
      </c>
      <c r="GJ2">
        <v>908742.35455587413</v>
      </c>
      <c r="GK2">
        <v>0</v>
      </c>
      <c r="GL2">
        <v>0</v>
      </c>
      <c r="GM2">
        <v>908742.35455587413</v>
      </c>
      <c r="GN2" s="216">
        <v>0.39</v>
      </c>
    </row>
    <row r="3" spans="1:196">
      <c r="A3" t="s">
        <v>306</v>
      </c>
      <c r="B3" t="s">
        <v>320</v>
      </c>
      <c r="C3" t="s">
        <v>329</v>
      </c>
      <c r="D3" t="s">
        <v>309</v>
      </c>
      <c r="E3" t="s">
        <v>341</v>
      </c>
      <c r="F3" t="s">
        <v>342</v>
      </c>
      <c r="G3" t="s">
        <v>610</v>
      </c>
      <c r="H3" t="s">
        <v>613</v>
      </c>
      <c r="I3" t="s">
        <v>614</v>
      </c>
      <c r="J3">
        <v>110</v>
      </c>
      <c r="K3">
        <v>17</v>
      </c>
      <c r="L3">
        <v>1617916.2999999998</v>
      </c>
      <c r="M3">
        <v>825000</v>
      </c>
      <c r="N3">
        <v>792916.29999999981</v>
      </c>
      <c r="O3">
        <v>-1102.2249321354968</v>
      </c>
      <c r="P3">
        <v>-1102.2249321354968</v>
      </c>
      <c r="Q3">
        <v>-18737.823846303447</v>
      </c>
      <c r="R3">
        <v>-1003.0246882433021</v>
      </c>
      <c r="S3">
        <v>-17051.419700136135</v>
      </c>
      <c r="T3">
        <v>7.0025289245399529</v>
      </c>
      <c r="U3">
        <v>5.9551519015149861</v>
      </c>
      <c r="V3">
        <v>-7718.3619686279035</v>
      </c>
      <c r="W3">
        <v>-111586.58730856683</v>
      </c>
      <c r="X3">
        <v>-7023.7093914513916</v>
      </c>
      <c r="Y3">
        <v>-101543.7944507958</v>
      </c>
      <c r="Z3">
        <v>743.86442624622407</v>
      </c>
      <c r="AA3">
        <v>688.95463907493399</v>
      </c>
      <c r="AB3">
        <v>-7926.8619342030433</v>
      </c>
      <c r="AC3">
        <v>-10557.376831254249</v>
      </c>
      <c r="AD3">
        <v>-1003.0246882433021</v>
      </c>
      <c r="AE3">
        <v>-17051.419700136135</v>
      </c>
      <c r="AF3">
        <v>-409.40899999999993</v>
      </c>
      <c r="AG3">
        <v>8.2174882838300913</v>
      </c>
      <c r="AH3">
        <v>7.4779143382853821</v>
      </c>
      <c r="AI3">
        <v>-294.40114772515619</v>
      </c>
      <c r="AJ3">
        <v>-267.90504442989209</v>
      </c>
      <c r="AK3">
        <v>92304.149264829437</v>
      </c>
      <c r="AL3">
        <v>92304.149264829437</v>
      </c>
      <c r="AM3">
        <v>1569170.5375021002</v>
      </c>
      <c r="AN3">
        <v>83996.775830994768</v>
      </c>
      <c r="AO3">
        <v>1427945.1891269113</v>
      </c>
      <c r="AP3">
        <v>9230.414926482943</v>
      </c>
      <c r="AQ3">
        <v>156917.05375021003</v>
      </c>
      <c r="AR3">
        <v>8399.6775830994775</v>
      </c>
      <c r="AS3">
        <v>142794.51891269113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1512.0529578550395</v>
      </c>
      <c r="BW3">
        <v>45330.466441643206</v>
      </c>
      <c r="BX3">
        <v>1375.9681916480858</v>
      </c>
      <c r="BY3">
        <v>41250.724461895326</v>
      </c>
      <c r="BZ3">
        <v>0</v>
      </c>
      <c r="CA3">
        <v>38706.599106727634</v>
      </c>
      <c r="CB3">
        <v>33882.570019286577</v>
      </c>
      <c r="CC3">
        <v>-540380.42984924652</v>
      </c>
      <c r="CD3">
        <v>-712050.60864129325</v>
      </c>
      <c r="CE3">
        <v>0</v>
      </c>
      <c r="CF3">
        <v>-1179841.8693645257</v>
      </c>
      <c r="CG3">
        <v>5520.9765410544605</v>
      </c>
      <c r="CH3">
        <v>3169.8225294701715</v>
      </c>
      <c r="CI3">
        <v>-90976.091235977132</v>
      </c>
      <c r="CJ3">
        <v>-106390.05487930602</v>
      </c>
      <c r="CK3">
        <v>0</v>
      </c>
      <c r="CL3">
        <v>-46573.170218362829</v>
      </c>
      <c r="CM3">
        <v>-235248.51726312132</v>
      </c>
      <c r="CN3">
        <v>118323.29779937577</v>
      </c>
      <c r="CO3">
        <v>122220.74677302188</v>
      </c>
      <c r="CP3">
        <v>-1184335.0413678118</v>
      </c>
      <c r="CQ3">
        <v>-1676408.874254345</v>
      </c>
      <c r="CR3">
        <v>0</v>
      </c>
      <c r="CS3">
        <v>-2620199.871049759</v>
      </c>
      <c r="CT3">
        <v>-4035290.2576774061</v>
      </c>
      <c r="CU3">
        <v>0</v>
      </c>
      <c r="CV3">
        <v>9594.7745542011417</v>
      </c>
      <c r="CW3">
        <v>9594.7745542011417</v>
      </c>
      <c r="CX3">
        <v>0</v>
      </c>
      <c r="CY3">
        <v>0</v>
      </c>
      <c r="CZ3">
        <v>11021.184657201642</v>
      </c>
      <c r="DA3">
        <v>11021.184657201642</v>
      </c>
      <c r="DB3">
        <v>0</v>
      </c>
      <c r="DC3">
        <v>1075.0153300649706</v>
      </c>
      <c r="DD3">
        <v>1075.0153300649706</v>
      </c>
      <c r="DE3">
        <v>12411.263496628535</v>
      </c>
      <c r="DF3">
        <v>0</v>
      </c>
      <c r="DG3">
        <v>12411.263496628535</v>
      </c>
      <c r="DH3">
        <v>21234.199034389087</v>
      </c>
      <c r="DI3">
        <v>55336.437072485372</v>
      </c>
      <c r="DJ3">
        <v>-3979953.8206049209</v>
      </c>
      <c r="DK3">
        <v>0</v>
      </c>
      <c r="DL3">
        <v>0</v>
      </c>
      <c r="DM3">
        <v>1276291.4534953176</v>
      </c>
      <c r="DN3">
        <v>0</v>
      </c>
      <c r="DO3">
        <v>0</v>
      </c>
      <c r="DP3">
        <v>0</v>
      </c>
      <c r="DQ3">
        <v>0</v>
      </c>
      <c r="DR3">
        <v>1276291.4534953176</v>
      </c>
      <c r="DS3">
        <v>3561.929337937655</v>
      </c>
      <c r="DT3">
        <v>0</v>
      </c>
      <c r="DU3">
        <v>0</v>
      </c>
      <c r="DV3">
        <v>81069.070050531431</v>
      </c>
      <c r="DW3">
        <v>0</v>
      </c>
      <c r="DX3">
        <v>0</v>
      </c>
      <c r="DY3">
        <v>0</v>
      </c>
      <c r="DZ3">
        <v>0</v>
      </c>
      <c r="EA3">
        <v>84630.999388469092</v>
      </c>
      <c r="EB3">
        <v>3331065.3967616735</v>
      </c>
      <c r="EC3">
        <v>0</v>
      </c>
      <c r="ED3">
        <v>3331065.3967616735</v>
      </c>
      <c r="EE3">
        <v>4691987.84964546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712034.02904053917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0</v>
      </c>
      <c r="FO3">
        <v>0</v>
      </c>
      <c r="FP3">
        <v>710865.52571191452</v>
      </c>
      <c r="FQ3">
        <v>712034.02904053917</v>
      </c>
      <c r="FR3">
        <v>-251.32712457567172</v>
      </c>
      <c r="FS3">
        <v>597.62690658110864</v>
      </c>
      <c r="FT3">
        <v>0</v>
      </c>
      <c r="FU3">
        <v>0</v>
      </c>
      <c r="FX3">
        <v>0</v>
      </c>
      <c r="FY3">
        <v>346.2997820054369</v>
      </c>
      <c r="FZ3">
        <v>-143.21208543236511</v>
      </c>
      <c r="GA3">
        <v>597.62690658110864</v>
      </c>
      <c r="GB3">
        <v>0</v>
      </c>
      <c r="GC3">
        <v>0</v>
      </c>
      <c r="GF3">
        <v>0</v>
      </c>
      <c r="GG3">
        <v>454.4148211487435</v>
      </c>
      <c r="GH3" s="213">
        <v>0.44009324156048074</v>
      </c>
      <c r="GI3">
        <v>7.2222730472809213E-4</v>
      </c>
      <c r="GJ3">
        <v>712034.02904053917</v>
      </c>
      <c r="GK3">
        <v>0</v>
      </c>
      <c r="GL3">
        <v>0</v>
      </c>
      <c r="GM3">
        <v>712034.02904053917</v>
      </c>
      <c r="GN3" s="216">
        <v>0.17</v>
      </c>
    </row>
    <row r="4" spans="1:196">
      <c r="A4" t="s">
        <v>306</v>
      </c>
      <c r="B4" t="s">
        <v>320</v>
      </c>
      <c r="C4" t="s">
        <v>329</v>
      </c>
      <c r="D4" t="s">
        <v>309</v>
      </c>
      <c r="E4" t="s">
        <v>345</v>
      </c>
      <c r="F4" t="s">
        <v>346</v>
      </c>
      <c r="G4" t="s">
        <v>610</v>
      </c>
      <c r="H4" t="s">
        <v>615</v>
      </c>
      <c r="I4" t="s">
        <v>616</v>
      </c>
      <c r="J4">
        <v>100</v>
      </c>
      <c r="K4">
        <v>18</v>
      </c>
      <c r="L4">
        <v>1044224.9999999998</v>
      </c>
      <c r="M4">
        <v>400000</v>
      </c>
      <c r="N4">
        <v>644224.99999999977</v>
      </c>
      <c r="O4">
        <v>-421.27439923876545</v>
      </c>
      <c r="P4">
        <v>-421.27439923876545</v>
      </c>
      <c r="Q4">
        <v>-7582.9391862977782</v>
      </c>
      <c r="R4">
        <v>-383.3597033072765</v>
      </c>
      <c r="S4">
        <v>-6900.4746595309771</v>
      </c>
      <c r="T4">
        <v>7.0006484239657292</v>
      </c>
      <c r="U4">
        <v>5.9226672379990219</v>
      </c>
      <c r="V4">
        <v>-2949.1939590879729</v>
      </c>
      <c r="W4">
        <v>-44911.22548642481</v>
      </c>
      <c r="X4">
        <v>-2683.766502770055</v>
      </c>
      <c r="Y4">
        <v>-40869.215192646574</v>
      </c>
      <c r="Z4">
        <v>371.02756564667089</v>
      </c>
      <c r="AA4">
        <v>343.6394503591186</v>
      </c>
      <c r="AB4">
        <v>-3265.14270200493</v>
      </c>
      <c r="AC4">
        <v>-4349.9989735318368</v>
      </c>
      <c r="AD4">
        <v>-383.3597033072765</v>
      </c>
      <c r="AE4">
        <v>-6900.4746595309771</v>
      </c>
      <c r="AF4">
        <v>-129.22</v>
      </c>
      <c r="AG4">
        <v>-22.643815050348145</v>
      </c>
      <c r="AH4">
        <v>-20.605871695816809</v>
      </c>
      <c r="AI4">
        <v>-103.5339856326768</v>
      </c>
      <c r="AJ4">
        <v>-94.215926925735886</v>
      </c>
      <c r="AK4">
        <v>44949.300933450075</v>
      </c>
      <c r="AL4">
        <v>44949.300933450075</v>
      </c>
      <c r="AM4">
        <v>809087.4168021013</v>
      </c>
      <c r="AN4">
        <v>40903.863849439571</v>
      </c>
      <c r="AO4">
        <v>736269.54928991222</v>
      </c>
      <c r="AP4">
        <v>4494.9300933450077</v>
      </c>
      <c r="AQ4">
        <v>80908.741680210136</v>
      </c>
      <c r="AR4">
        <v>4090.3863849439567</v>
      </c>
      <c r="AS4">
        <v>73626.954928991225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1545.7361342570348</v>
      </c>
      <c r="BW4">
        <v>35997.516193785326</v>
      </c>
      <c r="BX4">
        <v>1406.6198821739017</v>
      </c>
      <c r="BY4">
        <v>32757.739736344651</v>
      </c>
      <c r="BZ4">
        <v>0</v>
      </c>
      <c r="CA4">
        <v>19344.049151268962</v>
      </c>
      <c r="CB4">
        <v>16945.974335105566</v>
      </c>
      <c r="CC4">
        <v>-222374.08772875514</v>
      </c>
      <c r="CD4">
        <v>-293610.25095306028</v>
      </c>
      <c r="CE4">
        <v>0</v>
      </c>
      <c r="CF4">
        <v>-479694.3151954409</v>
      </c>
      <c r="CG4">
        <v>2600.7865168288713</v>
      </c>
      <c r="CH4">
        <v>1493.2198378462715</v>
      </c>
      <c r="CI4">
        <v>-35391.955774132628</v>
      </c>
      <c r="CJ4">
        <v>-41400.976079858694</v>
      </c>
      <c r="CK4">
        <v>0</v>
      </c>
      <c r="CL4">
        <v>-17873.42347056932</v>
      </c>
      <c r="CM4">
        <v>-90572.348969885512</v>
      </c>
      <c r="CN4">
        <v>59288.32550188715</v>
      </c>
      <c r="CO4">
        <v>60944.135136282719</v>
      </c>
      <c r="CP4">
        <v>-489716.16017130075</v>
      </c>
      <c r="CQ4">
        <v>-689030.47251532529</v>
      </c>
      <c r="CR4">
        <v>0</v>
      </c>
      <c r="CS4">
        <v>-1058514.172048456</v>
      </c>
      <c r="CT4">
        <v>-1628780.8362137824</v>
      </c>
      <c r="CU4">
        <v>0</v>
      </c>
      <c r="CV4">
        <v>-28333.654011779079</v>
      </c>
      <c r="CW4">
        <v>-28333.654011779079</v>
      </c>
      <c r="CX4">
        <v>0</v>
      </c>
      <c r="CY4">
        <v>0</v>
      </c>
      <c r="CZ4">
        <v>-30369.579900038545</v>
      </c>
      <c r="DA4">
        <v>-30369.579900038545</v>
      </c>
      <c r="DB4">
        <v>0</v>
      </c>
      <c r="DC4">
        <v>-2962.2735645610655</v>
      </c>
      <c r="DD4">
        <v>-2962.2735645610655</v>
      </c>
      <c r="DE4">
        <v>-36174.191011894494</v>
      </c>
      <c r="DF4">
        <v>0</v>
      </c>
      <c r="DG4">
        <v>-36174.191011894494</v>
      </c>
      <c r="DH4">
        <v>-61889.748135895723</v>
      </c>
      <c r="DI4">
        <v>-159729.44662416892</v>
      </c>
      <c r="DJ4">
        <v>-1788510.2828379513</v>
      </c>
      <c r="DK4">
        <v>0</v>
      </c>
      <c r="DL4">
        <v>0</v>
      </c>
      <c r="DM4">
        <v>658969.79782213212</v>
      </c>
      <c r="DN4">
        <v>0</v>
      </c>
      <c r="DO4">
        <v>0</v>
      </c>
      <c r="DP4">
        <v>0</v>
      </c>
      <c r="DQ4">
        <v>0</v>
      </c>
      <c r="DR4">
        <v>658969.79782213212</v>
      </c>
      <c r="DS4">
        <v>1847.0208711179982</v>
      </c>
      <c r="DT4">
        <v>0</v>
      </c>
      <c r="DU4">
        <v>0</v>
      </c>
      <c r="DV4">
        <v>39478.160571539454</v>
      </c>
      <c r="DW4">
        <v>0</v>
      </c>
      <c r="DX4">
        <v>0</v>
      </c>
      <c r="DY4">
        <v>0</v>
      </c>
      <c r="DZ4">
        <v>0</v>
      </c>
      <c r="EA4">
        <v>41325.181442657449</v>
      </c>
      <c r="EB4">
        <v>1720440.9196071005</v>
      </c>
      <c r="EC4">
        <v>0</v>
      </c>
      <c r="ED4">
        <v>1720440.9196071005</v>
      </c>
      <c r="EE4">
        <v>2420735.8988718903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632225.61603393895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661926.74755864451</v>
      </c>
      <c r="FQ4">
        <v>632225.61603393895</v>
      </c>
      <c r="FR4">
        <v>-96.058145965624817</v>
      </c>
      <c r="FS4">
        <v>291.02604686565985</v>
      </c>
      <c r="FT4">
        <v>0</v>
      </c>
      <c r="FU4">
        <v>0</v>
      </c>
      <c r="FX4">
        <v>0</v>
      </c>
      <c r="FY4">
        <v>194.96790090003503</v>
      </c>
      <c r="FZ4">
        <v>-54.736182693092793</v>
      </c>
      <c r="GA4">
        <v>291.02604686565985</v>
      </c>
      <c r="GB4">
        <v>0</v>
      </c>
      <c r="GC4">
        <v>0</v>
      </c>
      <c r="GF4">
        <v>0</v>
      </c>
      <c r="GG4">
        <v>236.28986417256706</v>
      </c>
      <c r="GH4" s="213">
        <v>0.60544960715740292</v>
      </c>
      <c r="GI4">
        <v>-2.8443229691594789E-2</v>
      </c>
      <c r="GJ4">
        <v>632225.61603393895</v>
      </c>
      <c r="GK4">
        <v>0</v>
      </c>
      <c r="GL4">
        <v>0</v>
      </c>
      <c r="GM4">
        <v>632225.61603393895</v>
      </c>
      <c r="GN4" s="216">
        <v>0.2</v>
      </c>
    </row>
    <row r="5" spans="1:196">
      <c r="A5" t="s">
        <v>306</v>
      </c>
      <c r="B5" t="s">
        <v>320</v>
      </c>
      <c r="C5" t="s">
        <v>329</v>
      </c>
      <c r="D5" t="s">
        <v>309</v>
      </c>
      <c r="E5" t="s">
        <v>349</v>
      </c>
      <c r="F5" t="s">
        <v>350</v>
      </c>
      <c r="G5" t="s">
        <v>610</v>
      </c>
      <c r="H5" t="s">
        <v>617</v>
      </c>
      <c r="I5" t="s">
        <v>618</v>
      </c>
      <c r="J5">
        <v>20</v>
      </c>
      <c r="K5">
        <v>18</v>
      </c>
      <c r="L5">
        <v>290908.79999999999</v>
      </c>
      <c r="M5">
        <v>200000</v>
      </c>
      <c r="N5">
        <v>90908.799999999988</v>
      </c>
      <c r="O5">
        <v>-154.6</v>
      </c>
      <c r="P5">
        <v>-154.6</v>
      </c>
      <c r="Q5">
        <v>-2782.7999999999997</v>
      </c>
      <c r="R5">
        <v>-140.68599999999998</v>
      </c>
      <c r="S5">
        <v>-2532.3479999999995</v>
      </c>
      <c r="T5">
        <v>7.0011316099395096</v>
      </c>
      <c r="U5">
        <v>5.9241398124719389</v>
      </c>
      <c r="V5">
        <v>-1082.3749468966482</v>
      </c>
      <c r="W5">
        <v>-16485.696270146909</v>
      </c>
      <c r="X5">
        <v>-984.96120167594972</v>
      </c>
      <c r="Y5">
        <v>-15001.983605833686</v>
      </c>
      <c r="Z5">
        <v>129.56012115025777</v>
      </c>
      <c r="AA5">
        <v>119.99639094992096</v>
      </c>
      <c r="AB5">
        <v>-1192.8492277386872</v>
      </c>
      <c r="AC5">
        <v>-1589.0552843614907</v>
      </c>
      <c r="AD5">
        <v>-140.68599999999998</v>
      </c>
      <c r="AE5">
        <v>-2532.3479999999995</v>
      </c>
      <c r="AF5">
        <v>-53.143999999999991</v>
      </c>
      <c r="AG5">
        <v>-4.4155293529743931</v>
      </c>
      <c r="AH5">
        <v>-4.0181317112066974</v>
      </c>
      <c r="AI5">
        <v>-39.123135499061533</v>
      </c>
      <c r="AJ5">
        <v>-35.60205330414599</v>
      </c>
      <c r="AK5">
        <v>13860</v>
      </c>
      <c r="AL5">
        <v>13860</v>
      </c>
      <c r="AM5">
        <v>249480</v>
      </c>
      <c r="AN5">
        <v>12612.6</v>
      </c>
      <c r="AO5">
        <v>227026.8</v>
      </c>
      <c r="AP5">
        <v>1386</v>
      </c>
      <c r="AQ5">
        <v>24948</v>
      </c>
      <c r="AR5">
        <v>1261.26</v>
      </c>
      <c r="AS5">
        <v>22702.68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303.62505310335177</v>
      </c>
      <c r="BW5">
        <v>8462.3037298530908</v>
      </c>
      <c r="BX5">
        <v>276.29879832405027</v>
      </c>
      <c r="BY5">
        <v>7700.6963941663143</v>
      </c>
      <c r="BZ5">
        <v>0</v>
      </c>
      <c r="CA5">
        <v>6754.8009464116631</v>
      </c>
      <c r="CB5">
        <v>5917.4107024603927</v>
      </c>
      <c r="CC5">
        <v>-81239.560725312564</v>
      </c>
      <c r="CD5">
        <v>-107255.8691757239</v>
      </c>
      <c r="CE5">
        <v>0</v>
      </c>
      <c r="CF5">
        <v>-175823.2182521644</v>
      </c>
      <c r="CG5">
        <v>908.17569206485973</v>
      </c>
      <c r="CH5">
        <v>521.42148187330258</v>
      </c>
      <c r="CI5">
        <v>-12929.685152018859</v>
      </c>
      <c r="CJ5">
        <v>-15123.782837127525</v>
      </c>
      <c r="CK5">
        <v>0</v>
      </c>
      <c r="CL5">
        <v>-6559.2195337364938</v>
      </c>
      <c r="CM5">
        <v>-33183.090348944716</v>
      </c>
      <c r="CN5">
        <v>20703.051056145534</v>
      </c>
      <c r="CO5">
        <v>21281.247709701856</v>
      </c>
      <c r="CP5">
        <v>-178907.20154827996</v>
      </c>
      <c r="CQ5">
        <v>-251702.93604635017</v>
      </c>
      <c r="CR5">
        <v>0</v>
      </c>
      <c r="CS5">
        <v>-388625.83882878273</v>
      </c>
      <c r="CT5">
        <v>-597632.14742989186</v>
      </c>
      <c r="CU5">
        <v>0</v>
      </c>
      <c r="CV5">
        <v>-5525.0442863914705</v>
      </c>
      <c r="CW5">
        <v>-5525.0442863914705</v>
      </c>
      <c r="CX5">
        <v>0</v>
      </c>
      <c r="CY5">
        <v>0</v>
      </c>
      <c r="CZ5">
        <v>-5922.0485235353308</v>
      </c>
      <c r="DA5">
        <v>-5922.0485235353308</v>
      </c>
      <c r="DB5">
        <v>0</v>
      </c>
      <c r="DC5">
        <v>-577.64143748640845</v>
      </c>
      <c r="DD5">
        <v>-577.64143748640845</v>
      </c>
      <c r="DE5">
        <v>-7053.9439523759402</v>
      </c>
      <c r="DF5">
        <v>0</v>
      </c>
      <c r="DG5">
        <v>-7053.9439523759402</v>
      </c>
      <c r="DH5">
        <v>-12068.461031615705</v>
      </c>
      <c r="DI5">
        <v>-31147.139231404853</v>
      </c>
      <c r="DJ5">
        <v>-628779.28666129673</v>
      </c>
      <c r="DK5">
        <v>0</v>
      </c>
      <c r="DL5">
        <v>0</v>
      </c>
      <c r="DM5">
        <v>203191.62274263482</v>
      </c>
      <c r="DN5">
        <v>0</v>
      </c>
      <c r="DO5">
        <v>0</v>
      </c>
      <c r="DP5">
        <v>0</v>
      </c>
      <c r="DQ5">
        <v>0</v>
      </c>
      <c r="DR5">
        <v>203191.62274263482</v>
      </c>
      <c r="DS5">
        <v>569.52408028763875</v>
      </c>
      <c r="DT5">
        <v>0</v>
      </c>
      <c r="DU5">
        <v>0</v>
      </c>
      <c r="DV5">
        <v>12172.988103455675</v>
      </c>
      <c r="DW5">
        <v>0</v>
      </c>
      <c r="DX5">
        <v>0</v>
      </c>
      <c r="DY5">
        <v>0</v>
      </c>
      <c r="DZ5">
        <v>0</v>
      </c>
      <c r="EA5">
        <v>12742.512183743314</v>
      </c>
      <c r="EB5">
        <v>530493.48155733757</v>
      </c>
      <c r="EC5">
        <v>0</v>
      </c>
      <c r="ED5">
        <v>530493.48155733757</v>
      </c>
      <c r="EE5">
        <v>746427.61648371571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117648.32982241898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141867.64272855484</v>
      </c>
      <c r="FQ5">
        <v>117648.32982241898</v>
      </c>
      <c r="FR5">
        <v>-35.251582800000001</v>
      </c>
      <c r="FS5">
        <v>89.737124399999999</v>
      </c>
      <c r="FT5">
        <v>0</v>
      </c>
      <c r="FU5">
        <v>0</v>
      </c>
      <c r="FX5">
        <v>0</v>
      </c>
      <c r="FY5">
        <v>54.485541599999998</v>
      </c>
      <c r="FZ5">
        <v>-20.087177999999998</v>
      </c>
      <c r="GA5">
        <v>89.737124399999999</v>
      </c>
      <c r="GB5">
        <v>0</v>
      </c>
      <c r="GC5">
        <v>0</v>
      </c>
      <c r="GF5">
        <v>0</v>
      </c>
      <c r="GG5">
        <v>69.649946400000005</v>
      </c>
      <c r="GH5" s="213">
        <v>0.40441653818110346</v>
      </c>
      <c r="GI5">
        <v>-8.3253971368813406E-2</v>
      </c>
      <c r="GJ5">
        <v>117648.32982241898</v>
      </c>
      <c r="GK5">
        <v>0</v>
      </c>
      <c r="GL5">
        <v>0</v>
      </c>
      <c r="GM5">
        <v>117648.32982241898</v>
      </c>
      <c r="GN5" s="216">
        <v>0.1</v>
      </c>
    </row>
    <row r="6" spans="1:196">
      <c r="A6" t="s">
        <v>619</v>
      </c>
    </row>
    <row r="8" spans="1:196">
      <c r="A8" t="s">
        <v>620</v>
      </c>
    </row>
    <row r="9" spans="1:196" s="73" customFormat="1">
      <c r="H9" s="226"/>
      <c r="I9" s="226"/>
      <c r="J9" s="227"/>
      <c r="N9" s="226"/>
      <c r="O9" s="226"/>
      <c r="P9" s="226"/>
      <c r="S9" s="226"/>
      <c r="T9" s="226"/>
      <c r="U9" s="226"/>
      <c r="X9" s="203"/>
      <c r="Y9" s="22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60A10-8CD1-4E7A-9956-44F005908169}">
  <dimension ref="A1:U9"/>
  <sheetViews>
    <sheetView workbookViewId="0">
      <selection activeCell="S4" sqref="S4:S7"/>
    </sheetView>
  </sheetViews>
  <sheetFormatPr defaultRowHeight="15"/>
  <cols>
    <col min="1" max="1" width="18.42578125" bestFit="1" customWidth="1"/>
    <col min="7" max="7" width="61.5703125" customWidth="1"/>
    <col min="11" max="12" width="11.140625" customWidth="1"/>
    <col min="13" max="13" width="10.140625" bestFit="1" customWidth="1"/>
    <col min="14" max="14" width="23.42578125" bestFit="1" customWidth="1"/>
    <col min="17" max="17" width="11.28515625" bestFit="1" customWidth="1"/>
    <col min="19" max="19" width="15.85546875" customWidth="1"/>
    <col min="20" max="20" width="19.42578125" customWidth="1"/>
  </cols>
  <sheetData>
    <row r="1" spans="1:21" ht="115.5">
      <c r="A1" s="218" t="s">
        <v>621</v>
      </c>
      <c r="B1" s="218" t="s">
        <v>109</v>
      </c>
      <c r="C1" s="218" t="s">
        <v>110</v>
      </c>
      <c r="D1" s="218" t="s">
        <v>111</v>
      </c>
      <c r="E1" s="218" t="s">
        <v>112</v>
      </c>
      <c r="F1" s="218" t="s">
        <v>115</v>
      </c>
      <c r="G1" s="13" t="s">
        <v>116</v>
      </c>
      <c r="H1" s="219" t="s">
        <v>117</v>
      </c>
      <c r="I1" s="12" t="s">
        <v>622</v>
      </c>
      <c r="J1" s="12" t="s">
        <v>119</v>
      </c>
      <c r="K1" s="11" t="s">
        <v>623</v>
      </c>
      <c r="L1" s="11" t="s">
        <v>624</v>
      </c>
      <c r="M1" s="10" t="s">
        <v>625</v>
      </c>
      <c r="N1" s="9" t="s">
        <v>626</v>
      </c>
      <c r="O1" s="8" t="s">
        <v>627</v>
      </c>
      <c r="P1" s="6" t="s">
        <v>628</v>
      </c>
      <c r="Q1" s="6" t="s">
        <v>629</v>
      </c>
      <c r="R1" s="6" t="s">
        <v>630</v>
      </c>
      <c r="S1" s="40" t="s">
        <v>609</v>
      </c>
      <c r="T1" t="s">
        <v>631</v>
      </c>
      <c r="U1" s="232" t="s">
        <v>632</v>
      </c>
    </row>
    <row r="2" spans="1:21" s="15" customFormat="1">
      <c r="A2" s="15" t="s">
        <v>633</v>
      </c>
      <c r="B2" s="130" t="s">
        <v>306</v>
      </c>
      <c r="C2" s="3" t="s">
        <v>320</v>
      </c>
      <c r="D2" s="130" t="s">
        <v>329</v>
      </c>
      <c r="E2" s="130" t="s">
        <v>309</v>
      </c>
      <c r="F2" s="130" t="s">
        <v>312</v>
      </c>
      <c r="G2" s="220" t="s">
        <v>61</v>
      </c>
      <c r="H2" s="145" t="s">
        <v>333</v>
      </c>
      <c r="I2" s="3" t="s">
        <v>634</v>
      </c>
      <c r="J2" s="2">
        <v>15</v>
      </c>
      <c r="K2" s="1">
        <v>2098</v>
      </c>
      <c r="L2" s="2">
        <v>100</v>
      </c>
      <c r="M2" s="2">
        <v>1533</v>
      </c>
      <c r="N2" s="4"/>
      <c r="O2" s="5"/>
      <c r="P2" s="4">
        <v>4.8499999999999996</v>
      </c>
      <c r="Q2" s="229">
        <f>P2*K2</f>
        <v>10175.299999999999</v>
      </c>
      <c r="R2" s="4"/>
      <c r="S2" s="17">
        <v>3.6180578671000525</v>
      </c>
      <c r="T2">
        <f t="shared" ref="T2:T3" si="0">S2*K2</f>
        <v>7590.6854051759101</v>
      </c>
    </row>
    <row r="3" spans="1:21" s="15" customFormat="1">
      <c r="A3" s="15" t="s">
        <v>633</v>
      </c>
      <c r="B3" s="130" t="s">
        <v>306</v>
      </c>
      <c r="C3" s="3" t="s">
        <v>320</v>
      </c>
      <c r="D3" s="130" t="s">
        <v>329</v>
      </c>
      <c r="E3" s="130" t="s">
        <v>309</v>
      </c>
      <c r="F3" s="130" t="s">
        <v>312</v>
      </c>
      <c r="G3" s="220" t="s">
        <v>62</v>
      </c>
      <c r="H3" s="145" t="s">
        <v>336</v>
      </c>
      <c r="I3" s="3" t="s">
        <v>634</v>
      </c>
      <c r="J3" s="2">
        <v>18</v>
      </c>
      <c r="K3" s="1">
        <v>353</v>
      </c>
      <c r="L3" s="2">
        <v>100</v>
      </c>
      <c r="M3" s="2">
        <v>584</v>
      </c>
      <c r="N3" s="4"/>
      <c r="O3" s="5"/>
      <c r="P3" s="4">
        <v>13.07</v>
      </c>
      <c r="Q3" s="229">
        <f t="shared" ref="Q3:Q7" si="1">P3*K3</f>
        <v>4613.71</v>
      </c>
      <c r="R3" s="4"/>
      <c r="S3" s="17">
        <v>9.7293968590517892</v>
      </c>
      <c r="T3">
        <f t="shared" si="0"/>
        <v>3434.4770912452814</v>
      </c>
    </row>
    <row r="4" spans="1:21">
      <c r="A4" t="s">
        <v>635</v>
      </c>
      <c r="B4" s="130" t="s">
        <v>306</v>
      </c>
      <c r="C4" s="3" t="s">
        <v>320</v>
      </c>
      <c r="D4" s="3" t="s">
        <v>329</v>
      </c>
      <c r="E4" s="3" t="s">
        <v>309</v>
      </c>
      <c r="F4" s="130" t="s">
        <v>610</v>
      </c>
      <c r="G4" s="3" t="s">
        <v>611</v>
      </c>
      <c r="H4" s="145" t="s">
        <v>612</v>
      </c>
      <c r="I4" s="3" t="s">
        <v>634</v>
      </c>
      <c r="J4" s="222">
        <v>17</v>
      </c>
      <c r="K4" s="223">
        <v>12724</v>
      </c>
      <c r="L4" s="223">
        <v>4000</v>
      </c>
      <c r="M4" s="224">
        <v>-4562.6645482487002</v>
      </c>
      <c r="N4" s="4" t="s">
        <v>225</v>
      </c>
      <c r="O4" s="225">
        <v>46.98</v>
      </c>
      <c r="P4">
        <v>0.78</v>
      </c>
      <c r="Q4" s="229">
        <f t="shared" si="1"/>
        <v>9924.7200000000012</v>
      </c>
      <c r="R4" s="231">
        <f>($Q$2+$Q4)/(K$2+K4)</f>
        <v>1.3560936445823775</v>
      </c>
      <c r="S4" s="221">
        <v>0.3915832817741004</v>
      </c>
      <c r="T4">
        <f>S4*K4</f>
        <v>4982.5056772936532</v>
      </c>
      <c r="U4" s="230">
        <f>+(T4+$T$2)/(K4+$K$2)</f>
        <v>0.84827898276005687</v>
      </c>
    </row>
    <row r="5" spans="1:21">
      <c r="A5" t="s">
        <v>635</v>
      </c>
      <c r="B5" s="130" t="s">
        <v>306</v>
      </c>
      <c r="C5" s="3" t="s">
        <v>320</v>
      </c>
      <c r="D5" s="3" t="s">
        <v>329</v>
      </c>
      <c r="E5" s="3" t="s">
        <v>309</v>
      </c>
      <c r="F5" s="130" t="s">
        <v>610</v>
      </c>
      <c r="G5" s="3" t="s">
        <v>613</v>
      </c>
      <c r="H5" s="145" t="s">
        <v>614</v>
      </c>
      <c r="I5" s="3" t="s">
        <v>634</v>
      </c>
      <c r="J5" s="222">
        <v>17</v>
      </c>
      <c r="K5" s="223">
        <v>16163</v>
      </c>
      <c r="L5" s="223">
        <v>7500</v>
      </c>
      <c r="M5" s="224">
        <v>-10020.2266557772</v>
      </c>
      <c r="N5" s="4" t="s">
        <v>225</v>
      </c>
      <c r="O5" s="225">
        <v>83.91</v>
      </c>
      <c r="P5">
        <v>0.44</v>
      </c>
      <c r="Q5" s="229">
        <f t="shared" si="1"/>
        <v>7111.72</v>
      </c>
      <c r="R5" s="231">
        <f>($Q$2+$Q5)/(K$2+K5)</f>
        <v>0.94666338097585023</v>
      </c>
      <c r="S5" s="221">
        <v>0.1729409722980472</v>
      </c>
      <c r="T5">
        <f t="shared" ref="T5:T7" si="2">S5*K5</f>
        <v>2795.2449352533367</v>
      </c>
      <c r="U5" s="230">
        <f>+(T5+$T$2)/(K5+$K$2)</f>
        <v>0.56874926567160877</v>
      </c>
    </row>
    <row r="6" spans="1:21">
      <c r="A6" t="s">
        <v>635</v>
      </c>
      <c r="B6" s="130" t="s">
        <v>306</v>
      </c>
      <c r="C6" s="3" t="s">
        <v>320</v>
      </c>
      <c r="D6" s="3" t="s">
        <v>329</v>
      </c>
      <c r="E6" s="3" t="s">
        <v>309</v>
      </c>
      <c r="F6" s="130" t="s">
        <v>610</v>
      </c>
      <c r="G6" s="3" t="s">
        <v>615</v>
      </c>
      <c r="H6" s="145" t="s">
        <v>616</v>
      </c>
      <c r="I6" s="3" t="s">
        <v>634</v>
      </c>
      <c r="J6" s="222">
        <v>18</v>
      </c>
      <c r="K6" s="223">
        <v>11475</v>
      </c>
      <c r="L6" s="223">
        <v>4000</v>
      </c>
      <c r="M6" s="224">
        <v>-4212.74399238765</v>
      </c>
      <c r="N6" s="4" t="s">
        <v>225</v>
      </c>
      <c r="O6" s="225">
        <v>44.26</v>
      </c>
      <c r="P6">
        <v>0.61</v>
      </c>
      <c r="Q6" s="229">
        <f t="shared" si="1"/>
        <v>6999.75</v>
      </c>
      <c r="R6" s="231">
        <f>+($Q$3+Q6)/($K$3+K6)</f>
        <v>0.98186168413933028</v>
      </c>
      <c r="S6" s="221">
        <v>0.19910745477974376</v>
      </c>
      <c r="T6">
        <f t="shared" si="2"/>
        <v>2284.7580435975597</v>
      </c>
      <c r="U6" s="230">
        <f>+(T6+$T$3)/(K6+$K$3)</f>
        <v>0.48353357582370993</v>
      </c>
    </row>
    <row r="7" spans="1:21">
      <c r="A7" t="s">
        <v>635</v>
      </c>
      <c r="B7" s="130" t="s">
        <v>306</v>
      </c>
      <c r="C7" s="3" t="s">
        <v>320</v>
      </c>
      <c r="D7" s="3" t="s">
        <v>329</v>
      </c>
      <c r="E7" s="3" t="s">
        <v>309</v>
      </c>
      <c r="F7" s="130" t="s">
        <v>610</v>
      </c>
      <c r="G7" s="3" t="s">
        <v>617</v>
      </c>
      <c r="H7" s="145" t="s">
        <v>618</v>
      </c>
      <c r="I7" s="3" t="s">
        <v>634</v>
      </c>
      <c r="J7" s="222">
        <v>18</v>
      </c>
      <c r="K7" s="223">
        <v>15984</v>
      </c>
      <c r="L7" s="223">
        <v>10000</v>
      </c>
      <c r="M7" s="224">
        <v>-7730</v>
      </c>
      <c r="N7" s="4" t="s">
        <v>225</v>
      </c>
      <c r="O7" s="225">
        <v>69.33</v>
      </c>
      <c r="P7" s="213">
        <v>0.4</v>
      </c>
      <c r="Q7" s="229">
        <f t="shared" si="1"/>
        <v>6393.6</v>
      </c>
      <c r="R7" s="231">
        <f>+($Q$3+Q7)/($K$3+K7)</f>
        <v>0.67376568525433078</v>
      </c>
      <c r="S7" s="221">
        <v>0.10124539576339954</v>
      </c>
      <c r="T7">
        <f t="shared" si="2"/>
        <v>1618.3064058821783</v>
      </c>
      <c r="U7" s="230">
        <f>+(T7+$T$3)/(K7+$K$3)</f>
        <v>0.30928466041056862</v>
      </c>
    </row>
    <row r="9" spans="1:21">
      <c r="A9" s="69" t="s">
        <v>636</v>
      </c>
    </row>
  </sheetData>
  <conditionalFormatting sqref="P4:P7 R4:R7">
    <cfRule type="cellIs" dxfId="7" priority="13" operator="lessThan">
      <formula>1</formula>
    </cfRule>
  </conditionalFormatting>
  <conditionalFormatting sqref="H2">
    <cfRule type="duplicateValues" dxfId="6" priority="10"/>
  </conditionalFormatting>
  <conditionalFormatting sqref="H3">
    <cfRule type="duplicateValues" dxfId="5" priority="8"/>
  </conditionalFormatting>
  <conditionalFormatting sqref="H4:H7">
    <cfRule type="duplicateValues" dxfId="4" priority="23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08DB1-57E4-42CE-8D6A-697BBD644CB5}">
  <dimension ref="A1:O15"/>
  <sheetViews>
    <sheetView workbookViewId="0">
      <selection activeCell="O2" sqref="O2"/>
    </sheetView>
  </sheetViews>
  <sheetFormatPr defaultRowHeight="15"/>
  <cols>
    <col min="1" max="1" width="65.5703125" customWidth="1"/>
    <col min="2" max="4" width="16" customWidth="1"/>
    <col min="5" max="5" width="10.28515625" customWidth="1"/>
    <col min="6" max="6" width="10.7109375" customWidth="1"/>
    <col min="7" max="7" width="13.140625" bestFit="1" customWidth="1"/>
  </cols>
  <sheetData>
    <row r="1" spans="1:15" s="73" customFormat="1" ht="75">
      <c r="A1" s="73" t="s">
        <v>116</v>
      </c>
      <c r="B1" s="73" t="s">
        <v>637</v>
      </c>
      <c r="C1" s="73" t="s">
        <v>638</v>
      </c>
      <c r="D1" s="73" t="s">
        <v>639</v>
      </c>
      <c r="E1" s="73" t="s">
        <v>640</v>
      </c>
      <c r="F1" s="73" t="s">
        <v>641</v>
      </c>
      <c r="G1" s="73" t="s">
        <v>642</v>
      </c>
      <c r="H1" s="73" t="s">
        <v>643</v>
      </c>
      <c r="I1" s="73" t="s">
        <v>644</v>
      </c>
      <c r="J1" s="73" t="s">
        <v>645</v>
      </c>
      <c r="K1" s="73" t="s">
        <v>646</v>
      </c>
      <c r="L1" s="73" t="s">
        <v>647</v>
      </c>
      <c r="M1" s="73" t="s">
        <v>648</v>
      </c>
      <c r="N1" s="73" t="s">
        <v>649</v>
      </c>
      <c r="O1" s="73" t="s">
        <v>650</v>
      </c>
    </row>
    <row r="2" spans="1:15">
      <c r="A2" s="233" t="s">
        <v>611</v>
      </c>
      <c r="B2" s="234" t="s">
        <v>612</v>
      </c>
      <c r="C2" s="238">
        <v>0.78</v>
      </c>
      <c r="D2" s="239">
        <v>0.3915832817741004</v>
      </c>
      <c r="E2" s="240">
        <v>1.3560936445823775</v>
      </c>
      <c r="F2" s="240">
        <v>0.84827898276005687</v>
      </c>
      <c r="G2" s="237">
        <f>(E2-F2)/(393-128)</f>
        <v>1.916281742725738E-3</v>
      </c>
      <c r="H2" s="55">
        <f>-(393*G2-E2)</f>
        <v>0.60299491969116237</v>
      </c>
      <c r="I2" s="55">
        <f>E2-(393*G2+H2)</f>
        <v>0</v>
      </c>
      <c r="J2" s="55">
        <f>F2-(G2*128+H2)</f>
        <v>0</v>
      </c>
      <c r="K2" s="55">
        <f>190*G2+H2</f>
        <v>0.96708845080905259</v>
      </c>
      <c r="L2">
        <f>(1-H2)/G2</f>
        <v>207.17469224756778</v>
      </c>
      <c r="M2" s="55">
        <f>K2/1.5</f>
        <v>0.64472563387270176</v>
      </c>
      <c r="N2" s="221">
        <f>+M2*0.5</f>
        <v>0.32236281693635088</v>
      </c>
      <c r="O2" s="55">
        <f>(190*1.91)*G2+H2</f>
        <v>1.2984135641263328</v>
      </c>
    </row>
    <row r="3" spans="1:15">
      <c r="A3" s="233" t="s">
        <v>613</v>
      </c>
      <c r="B3" s="234" t="s">
        <v>614</v>
      </c>
      <c r="C3" s="238">
        <v>0.44</v>
      </c>
      <c r="D3" s="239">
        <v>0.1729409722980472</v>
      </c>
      <c r="E3" s="240">
        <v>0.94666338097585023</v>
      </c>
      <c r="F3" s="240">
        <v>0.56874926567160877</v>
      </c>
      <c r="G3" s="237">
        <f t="shared" ref="G3:G9" si="0">(E3-F3)/(393-128)</f>
        <v>1.426091001148081E-3</v>
      </c>
      <c r="H3" s="55">
        <f t="shared" ref="H3:H9" si="1">-(393*G3-E3)</f>
        <v>0.38620961752465444</v>
      </c>
      <c r="I3" s="55">
        <f t="shared" ref="I3:I9" si="2">E3-(393*G3+H3)</f>
        <v>0</v>
      </c>
      <c r="J3" s="55">
        <f t="shared" ref="J3:J9" si="3">F3-(G3*128+H3)</f>
        <v>0</v>
      </c>
      <c r="K3" s="55">
        <f t="shared" ref="K3:K9" si="4">190*G3+H3</f>
        <v>0.65716690774278974</v>
      </c>
      <c r="L3">
        <f t="shared" ref="L3:L9" si="5">(1-H3)/G3</f>
        <v>430.4005718998373</v>
      </c>
      <c r="M3" s="55">
        <f t="shared" ref="M3:M9" si="6">K3/1.5</f>
        <v>0.43811127182852649</v>
      </c>
      <c r="N3" s="221">
        <f>M3*0.8</f>
        <v>0.35048901746282124</v>
      </c>
      <c r="O3" s="55">
        <f t="shared" ref="O3:O9" si="7">(190*1.91)*G3+H3</f>
        <v>0.90373804184129303</v>
      </c>
    </row>
    <row r="4" spans="1:15">
      <c r="A4" s="233" t="s">
        <v>615</v>
      </c>
      <c r="B4" s="234" t="s">
        <v>616</v>
      </c>
      <c r="C4" s="238">
        <v>0.61</v>
      </c>
      <c r="D4" s="239">
        <v>0.19910745477974376</v>
      </c>
      <c r="E4" s="240">
        <v>0.98186168413933028</v>
      </c>
      <c r="F4" s="240">
        <v>0.48353357582370993</v>
      </c>
      <c r="G4" s="237">
        <f t="shared" si="0"/>
        <v>1.8804834276061146E-3</v>
      </c>
      <c r="H4" s="55">
        <f t="shared" si="1"/>
        <v>0.2428316970901272</v>
      </c>
      <c r="I4" s="55">
        <f t="shared" si="2"/>
        <v>0</v>
      </c>
      <c r="J4" s="55">
        <f t="shared" si="3"/>
        <v>0</v>
      </c>
      <c r="K4" s="55">
        <f t="shared" si="4"/>
        <v>0.60012354833528891</v>
      </c>
      <c r="L4">
        <f t="shared" si="5"/>
        <v>402.64556006949772</v>
      </c>
      <c r="M4" s="55">
        <f t="shared" si="6"/>
        <v>0.40008236555685928</v>
      </c>
      <c r="N4" s="221">
        <f>+M4*0.5</f>
        <v>0.20004118277842964</v>
      </c>
      <c r="O4" s="55">
        <f t="shared" si="7"/>
        <v>0.92525913296838613</v>
      </c>
    </row>
    <row r="5" spans="1:15">
      <c r="A5" s="233" t="s">
        <v>617</v>
      </c>
      <c r="B5" s="234" t="s">
        <v>618</v>
      </c>
      <c r="C5" s="238">
        <v>0.4</v>
      </c>
      <c r="D5" s="239">
        <v>0.10124539576339954</v>
      </c>
      <c r="E5" s="240">
        <v>0.67376568525433078</v>
      </c>
      <c r="F5" s="240">
        <v>0.30928466041056862</v>
      </c>
      <c r="G5" s="237">
        <f t="shared" si="0"/>
        <v>1.3754000937500459E-3</v>
      </c>
      <c r="H5" s="55">
        <f t="shared" si="1"/>
        <v>0.13323344841056273</v>
      </c>
      <c r="I5" s="55">
        <f t="shared" si="2"/>
        <v>0</v>
      </c>
      <c r="J5" s="55">
        <f t="shared" si="3"/>
        <v>0</v>
      </c>
      <c r="K5" s="55">
        <f t="shared" si="4"/>
        <v>0.39455946622307142</v>
      </c>
      <c r="L5">
        <f t="shared" si="5"/>
        <v>630.19230224580485</v>
      </c>
      <c r="M5" s="55">
        <f t="shared" si="6"/>
        <v>0.26303964414871428</v>
      </c>
      <c r="N5" s="221">
        <f>M5*0.8</f>
        <v>0.21043171531897142</v>
      </c>
      <c r="O5" s="55">
        <f t="shared" si="7"/>
        <v>0.63236614243245426</v>
      </c>
    </row>
    <row r="6" spans="1:15">
      <c r="A6" s="235" t="s">
        <v>339</v>
      </c>
      <c r="B6" s="235" t="s">
        <v>340</v>
      </c>
      <c r="C6" s="241">
        <v>2.38</v>
      </c>
      <c r="D6" s="240">
        <v>1.5100023746186042</v>
      </c>
      <c r="E6" s="240">
        <v>2.7210872871864513</v>
      </c>
      <c r="F6" s="240">
        <v>1.7968761978555114</v>
      </c>
      <c r="G6" s="237">
        <f t="shared" si="0"/>
        <v>3.4875890163431691E-3</v>
      </c>
      <c r="H6" s="55">
        <f t="shared" si="1"/>
        <v>1.3504648037635858</v>
      </c>
      <c r="I6" s="55">
        <f t="shared" si="2"/>
        <v>0</v>
      </c>
      <c r="J6" s="55">
        <f t="shared" si="3"/>
        <v>0</v>
      </c>
      <c r="K6" s="55">
        <f t="shared" si="4"/>
        <v>2.0131067168687879</v>
      </c>
      <c r="L6">
        <f t="shared" si="5"/>
        <v>-100.48913507906892</v>
      </c>
      <c r="M6" s="55">
        <f t="shared" si="6"/>
        <v>1.342071144579192</v>
      </c>
      <c r="N6" s="221">
        <f>+M6*0.5</f>
        <v>0.67103557228959598</v>
      </c>
      <c r="O6" s="55">
        <f t="shared" si="7"/>
        <v>2.6161108577945216</v>
      </c>
    </row>
    <row r="7" spans="1:15">
      <c r="A7" s="235" t="s">
        <v>343</v>
      </c>
      <c r="B7" s="235" t="s">
        <v>344</v>
      </c>
      <c r="C7" s="241">
        <v>2.58</v>
      </c>
      <c r="D7" s="240">
        <v>1.7328714420612439</v>
      </c>
      <c r="E7" s="240">
        <v>2.83516931638311</v>
      </c>
      <c r="F7" s="240">
        <v>1.9407311871951809</v>
      </c>
      <c r="G7" s="237">
        <f t="shared" si="0"/>
        <v>3.3752382233506757E-3</v>
      </c>
      <c r="H7" s="55">
        <f t="shared" si="1"/>
        <v>1.5087006946062944</v>
      </c>
      <c r="I7" s="55">
        <f t="shared" si="2"/>
        <v>0</v>
      </c>
      <c r="J7" s="55">
        <f t="shared" si="3"/>
        <v>0</v>
      </c>
      <c r="K7" s="55">
        <f t="shared" si="4"/>
        <v>2.1499959570429228</v>
      </c>
      <c r="L7">
        <f t="shared" si="5"/>
        <v>-150.71549352783038</v>
      </c>
      <c r="M7" s="55">
        <f t="shared" si="6"/>
        <v>1.4333306380286153</v>
      </c>
      <c r="N7" s="221">
        <f>M7*0.8</f>
        <v>1.1466645104228923</v>
      </c>
      <c r="O7" s="55">
        <f t="shared" si="7"/>
        <v>2.7335746458602546</v>
      </c>
    </row>
    <row r="8" spans="1:15">
      <c r="A8" s="235" t="s">
        <v>347</v>
      </c>
      <c r="B8" s="235" t="s">
        <v>348</v>
      </c>
      <c r="C8" s="241">
        <v>2.39</v>
      </c>
      <c r="D8" s="240">
        <v>1.5181174241354249</v>
      </c>
      <c r="E8" s="240">
        <v>2.6968918487151208</v>
      </c>
      <c r="F8" s="240">
        <v>1.7542321301717376</v>
      </c>
      <c r="G8" s="237">
        <f t="shared" si="0"/>
        <v>3.5572064850693703E-3</v>
      </c>
      <c r="H8" s="55">
        <f t="shared" si="1"/>
        <v>1.2989097000828582</v>
      </c>
      <c r="I8" s="55">
        <f t="shared" si="2"/>
        <v>0</v>
      </c>
      <c r="J8" s="55">
        <f t="shared" si="3"/>
        <v>0</v>
      </c>
      <c r="K8" s="55">
        <f t="shared" si="4"/>
        <v>1.9747789322460387</v>
      </c>
      <c r="L8">
        <f t="shared" si="5"/>
        <v>-84.029336316986132</v>
      </c>
      <c r="M8" s="55">
        <f t="shared" si="6"/>
        <v>1.3165192881640257</v>
      </c>
      <c r="N8" s="221">
        <f>+M8*0.5</f>
        <v>0.65825964408201287</v>
      </c>
      <c r="O8" s="55">
        <f t="shared" si="7"/>
        <v>2.5898199335145327</v>
      </c>
    </row>
    <row r="9" spans="1:15">
      <c r="A9" s="235" t="s">
        <v>351</v>
      </c>
      <c r="B9" s="235" t="s">
        <v>352</v>
      </c>
      <c r="C9" s="241">
        <v>2.34</v>
      </c>
      <c r="D9" s="240">
        <v>1.5551451771841507</v>
      </c>
      <c r="E9" s="240">
        <v>2.5630697368828517</v>
      </c>
      <c r="F9" s="240">
        <v>1.7253227838975005</v>
      </c>
      <c r="G9" s="237">
        <f t="shared" si="0"/>
        <v>3.1613092565484949E-3</v>
      </c>
      <c r="H9" s="55">
        <f t="shared" si="1"/>
        <v>1.3206751990592931</v>
      </c>
      <c r="I9" s="55">
        <f t="shared" si="2"/>
        <v>0</v>
      </c>
      <c r="J9" s="55">
        <f t="shared" si="3"/>
        <v>0</v>
      </c>
      <c r="K9" s="55">
        <f t="shared" si="4"/>
        <v>1.9213239578035071</v>
      </c>
      <c r="L9">
        <f t="shared" si="5"/>
        <v>-101.43746563074473</v>
      </c>
      <c r="M9" s="55">
        <f t="shared" si="6"/>
        <v>1.2808826385356713</v>
      </c>
      <c r="N9" s="221">
        <f>M9*0.8</f>
        <v>1.0247061108285371</v>
      </c>
      <c r="O9" s="55">
        <f t="shared" si="7"/>
        <v>2.4679143282607416</v>
      </c>
    </row>
    <row r="11" spans="1:15">
      <c r="A11" s="235" t="s">
        <v>651</v>
      </c>
    </row>
    <row r="12" spans="1:15">
      <c r="A12" s="235" t="s">
        <v>652</v>
      </c>
    </row>
    <row r="13" spans="1:15">
      <c r="A13" s="235" t="s">
        <v>653</v>
      </c>
    </row>
    <row r="14" spans="1:15">
      <c r="A14" s="235" t="s">
        <v>654</v>
      </c>
    </row>
    <row r="15" spans="1:15">
      <c r="A15" s="236" t="s">
        <v>655</v>
      </c>
    </row>
  </sheetData>
  <conditionalFormatting sqref="B2:D5">
    <cfRule type="duplicateValues" dxfId="3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EA8A7-4A15-4776-A5E9-441363DE2333}">
  <dimension ref="A1:G25"/>
  <sheetViews>
    <sheetView workbookViewId="0">
      <selection activeCell="A18" sqref="A18"/>
    </sheetView>
  </sheetViews>
  <sheetFormatPr defaultRowHeight="15"/>
  <cols>
    <col min="1" max="1" width="36.7109375" customWidth="1"/>
  </cols>
  <sheetData>
    <row r="1" spans="1:7">
      <c r="A1" t="s">
        <v>656</v>
      </c>
      <c r="B1" t="s">
        <v>657</v>
      </c>
      <c r="D1" t="s">
        <v>658</v>
      </c>
      <c r="E1" t="s">
        <v>659</v>
      </c>
      <c r="F1" t="s">
        <v>660</v>
      </c>
      <c r="G1" t="s">
        <v>661</v>
      </c>
    </row>
    <row r="2" spans="1:7">
      <c r="A2" t="s">
        <v>662</v>
      </c>
      <c r="B2">
        <v>3957</v>
      </c>
      <c r="C2" t="s">
        <v>663</v>
      </c>
      <c r="D2">
        <f>B2*3412/1000000</f>
        <v>13.501284</v>
      </c>
      <c r="E2">
        <v>1</v>
      </c>
      <c r="F2">
        <f>D2*E2</f>
        <v>13.501284</v>
      </c>
    </row>
    <row r="3" spans="1:7">
      <c r="A3" t="s">
        <v>664</v>
      </c>
      <c r="B3">
        <v>149</v>
      </c>
      <c r="C3" t="s">
        <v>665</v>
      </c>
      <c r="D3">
        <f>B3/10</f>
        <v>14.9</v>
      </c>
      <c r="E3">
        <v>0.9</v>
      </c>
      <c r="F3">
        <f>D3*E3</f>
        <v>13.41</v>
      </c>
    </row>
    <row r="4" spans="1:7">
      <c r="A4" t="s">
        <v>666</v>
      </c>
      <c r="B4">
        <v>171.7</v>
      </c>
      <c r="C4" t="s">
        <v>665</v>
      </c>
      <c r="D4">
        <f>B4/10</f>
        <v>17.169999999999998</v>
      </c>
      <c r="E4">
        <v>0.8</v>
      </c>
      <c r="F4">
        <f>D4*E4</f>
        <v>13.735999999999999</v>
      </c>
    </row>
    <row r="5" spans="1:7">
      <c r="A5" t="s">
        <v>667</v>
      </c>
      <c r="B5">
        <v>120.5</v>
      </c>
      <c r="C5" t="s">
        <v>668</v>
      </c>
      <c r="D5">
        <f>B5*0.1385</f>
        <v>16.689250000000001</v>
      </c>
      <c r="E5">
        <v>0.82499999999999996</v>
      </c>
      <c r="F5">
        <f>D5*E5</f>
        <v>13.76863125</v>
      </c>
    </row>
    <row r="6" spans="1:7">
      <c r="A6" t="s">
        <v>669</v>
      </c>
      <c r="B6">
        <v>1058</v>
      </c>
      <c r="C6" t="s">
        <v>663</v>
      </c>
      <c r="D6">
        <f>B6*3412/1000000</f>
        <v>3.609896</v>
      </c>
      <c r="E6">
        <f>8.9/3.412</f>
        <v>2.6084407971864012</v>
      </c>
      <c r="F6">
        <f>D6*E6</f>
        <v>9.4162000000000017</v>
      </c>
      <c r="G6" s="144">
        <f>AVERAGE($F$2:$F$5)/D6</f>
        <v>3.7685237504072138</v>
      </c>
    </row>
    <row r="9" spans="1:7">
      <c r="A9" t="s">
        <v>670</v>
      </c>
      <c r="B9" t="s">
        <v>657</v>
      </c>
      <c r="D9" t="s">
        <v>17</v>
      </c>
      <c r="E9" t="s">
        <v>659</v>
      </c>
      <c r="F9" t="s">
        <v>660</v>
      </c>
    </row>
    <row r="10" spans="1:7">
      <c r="A10" t="s">
        <v>662</v>
      </c>
      <c r="B10">
        <v>11290</v>
      </c>
      <c r="C10" t="s">
        <v>663</v>
      </c>
      <c r="D10">
        <f>B10*3412/1000000</f>
        <v>38.521479999999997</v>
      </c>
      <c r="E10">
        <v>1</v>
      </c>
      <c r="F10">
        <f t="shared" ref="F10:F16" si="0">D10*E10</f>
        <v>38.521479999999997</v>
      </c>
    </row>
    <row r="11" spans="1:7">
      <c r="A11" t="s">
        <v>664</v>
      </c>
      <c r="B11">
        <v>424.5</v>
      </c>
      <c r="C11" t="s">
        <v>665</v>
      </c>
      <c r="D11">
        <f>B11/10</f>
        <v>42.45</v>
      </c>
      <c r="E11">
        <v>0.9</v>
      </c>
      <c r="F11">
        <f t="shared" si="0"/>
        <v>38.205000000000005</v>
      </c>
    </row>
    <row r="12" spans="1:7">
      <c r="A12" t="s">
        <v>666</v>
      </c>
      <c r="B12">
        <v>489.5</v>
      </c>
      <c r="C12" t="s">
        <v>665</v>
      </c>
      <c r="D12">
        <f>B12/10</f>
        <v>48.95</v>
      </c>
      <c r="E12">
        <v>0.8</v>
      </c>
      <c r="F12">
        <f t="shared" si="0"/>
        <v>39.160000000000004</v>
      </c>
    </row>
    <row r="13" spans="1:7">
      <c r="A13" t="s">
        <v>667</v>
      </c>
      <c r="C13" t="s">
        <v>668</v>
      </c>
      <c r="D13">
        <f>B13*0.1385</f>
        <v>0</v>
      </c>
      <c r="E13">
        <v>0.82499999999999996</v>
      </c>
      <c r="F13">
        <f t="shared" si="0"/>
        <v>0</v>
      </c>
    </row>
    <row r="14" spans="1:7">
      <c r="A14" t="s">
        <v>669</v>
      </c>
      <c r="B14">
        <f>3171+100</f>
        <v>3271</v>
      </c>
      <c r="C14" t="s">
        <v>663</v>
      </c>
      <c r="D14">
        <f>B14*3412/1000000</f>
        <v>11.160652000000001</v>
      </c>
      <c r="E14">
        <f>8.9/3.412</f>
        <v>2.6084407971864012</v>
      </c>
      <c r="F14">
        <f t="shared" si="0"/>
        <v>29.111900000000006</v>
      </c>
      <c r="G14" s="144">
        <f>F10/D14</f>
        <v>3.4515438703760313</v>
      </c>
    </row>
    <row r="15" spans="1:7">
      <c r="A15" t="s">
        <v>671</v>
      </c>
      <c r="B15">
        <v>2433</v>
      </c>
      <c r="C15" t="s">
        <v>663</v>
      </c>
      <c r="D15">
        <f>B15*3412/1000000</f>
        <v>8.3013960000000004</v>
      </c>
      <c r="E15">
        <f>9.5/3.412</f>
        <v>2.7842907385697537</v>
      </c>
      <c r="F15">
        <f t="shared" si="0"/>
        <v>23.113500000000002</v>
      </c>
      <c r="G15" s="144">
        <f>F11/D15</f>
        <v>4.602237985032879</v>
      </c>
    </row>
    <row r="16" spans="1:7">
      <c r="A16" t="s">
        <v>672</v>
      </c>
      <c r="B16">
        <v>1419</v>
      </c>
      <c r="C16" t="s">
        <v>663</v>
      </c>
      <c r="D16">
        <f>B16*3412/1000000</f>
        <v>4.841628</v>
      </c>
      <c r="E16">
        <f>12.6/3.412</f>
        <v>3.6928487690504102</v>
      </c>
      <c r="F16">
        <f t="shared" si="0"/>
        <v>17.8794</v>
      </c>
      <c r="G16" s="144">
        <f>F12/D16</f>
        <v>8.0881885184074456</v>
      </c>
    </row>
    <row r="17" spans="1:7">
      <c r="A17" t="s">
        <v>673</v>
      </c>
    </row>
    <row r="19" spans="1:7">
      <c r="A19" s="69" t="s">
        <v>674</v>
      </c>
    </row>
    <row r="21" spans="1:7">
      <c r="A21" t="s">
        <v>675</v>
      </c>
    </row>
    <row r="22" spans="1:7">
      <c r="A22" t="s">
        <v>670</v>
      </c>
      <c r="B22" t="s">
        <v>657</v>
      </c>
      <c r="D22" t="s">
        <v>17</v>
      </c>
      <c r="E22" t="s">
        <v>659</v>
      </c>
      <c r="F22" t="s">
        <v>660</v>
      </c>
    </row>
    <row r="23" spans="1:7">
      <c r="A23" t="s">
        <v>676</v>
      </c>
      <c r="B23">
        <v>9179</v>
      </c>
      <c r="C23" t="s">
        <v>663</v>
      </c>
      <c r="D23">
        <f>B23*3412/1000000</f>
        <v>31.318747999999999</v>
      </c>
      <c r="E23">
        <v>1</v>
      </c>
      <c r="F23">
        <f>D23*E23</f>
        <v>31.318747999999999</v>
      </c>
    </row>
    <row r="24" spans="1:7">
      <c r="A24" t="s">
        <v>662</v>
      </c>
      <c r="B24">
        <v>2377</v>
      </c>
      <c r="C24" t="s">
        <v>663</v>
      </c>
      <c r="D24">
        <f>B24*3412/1000000</f>
        <v>8.1103240000000003</v>
      </c>
      <c r="E24">
        <f>8.9/3.412</f>
        <v>2.6084407971864012</v>
      </c>
      <c r="F24">
        <f>D24*E24</f>
        <v>21.155300000000004</v>
      </c>
      <c r="G24" s="144">
        <f>F23/D24</f>
        <v>3.8615902397980646</v>
      </c>
    </row>
    <row r="25" spans="1:7">
      <c r="A25" t="s">
        <v>669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C1949-FDDA-492A-B398-0323838F44AB}">
  <dimension ref="A1:K44"/>
  <sheetViews>
    <sheetView workbookViewId="0">
      <selection activeCell="A37" sqref="A37"/>
    </sheetView>
  </sheetViews>
  <sheetFormatPr defaultRowHeight="15"/>
  <cols>
    <col min="1" max="1" width="53.42578125" customWidth="1"/>
    <col min="4" max="4" width="10.28515625" bestFit="1" customWidth="1"/>
  </cols>
  <sheetData>
    <row r="1" spans="1:11">
      <c r="A1" t="s">
        <v>677</v>
      </c>
    </row>
    <row r="2" spans="1:11" ht="90">
      <c r="C2" s="73" t="s">
        <v>678</v>
      </c>
      <c r="D2" s="73" t="s">
        <v>679</v>
      </c>
      <c r="E2" s="73" t="s">
        <v>680</v>
      </c>
      <c r="F2" s="73" t="s">
        <v>681</v>
      </c>
      <c r="G2" s="73" t="s">
        <v>682</v>
      </c>
      <c r="H2" s="73" t="s">
        <v>683</v>
      </c>
      <c r="I2" s="73" t="s">
        <v>684</v>
      </c>
      <c r="J2" s="73" t="s">
        <v>685</v>
      </c>
    </row>
    <row r="3" spans="1:11">
      <c r="A3" t="s">
        <v>347</v>
      </c>
      <c r="B3" s="145" t="s">
        <v>348</v>
      </c>
      <c r="C3">
        <v>-4213</v>
      </c>
      <c r="D3" s="146">
        <v>0.91</v>
      </c>
      <c r="E3">
        <v>44.95</v>
      </c>
      <c r="G3">
        <v>2.8</v>
      </c>
      <c r="H3">
        <v>16.05</v>
      </c>
      <c r="I3">
        <f>3.2/2.8*E3</f>
        <v>51.371428571428581</v>
      </c>
      <c r="J3">
        <f>80.5-I3</f>
        <v>29.128571428571419</v>
      </c>
    </row>
    <row r="4" spans="1:11">
      <c r="A4" s="3" t="s">
        <v>62</v>
      </c>
      <c r="B4" t="s">
        <v>336</v>
      </c>
      <c r="C4">
        <v>584</v>
      </c>
      <c r="D4" s="146">
        <v>0.91</v>
      </c>
      <c r="I4">
        <v>25</v>
      </c>
      <c r="J4">
        <v>55</v>
      </c>
      <c r="K4" t="s">
        <v>686</v>
      </c>
    </row>
    <row r="5" spans="1:11">
      <c r="A5" t="s">
        <v>687</v>
      </c>
      <c r="C5" s="151">
        <f>+C4+C3</f>
        <v>-3629</v>
      </c>
      <c r="D5" s="152">
        <f>D4*C5</f>
        <v>-3302.3900000000003</v>
      </c>
      <c r="E5" s="150">
        <v>44.95</v>
      </c>
    </row>
    <row r="6" spans="1:11">
      <c r="A6" t="s">
        <v>688</v>
      </c>
      <c r="D6" s="105">
        <f>AVERAGE(B14:C28)*D5/1000*17</f>
        <v>-18.700069582133334</v>
      </c>
      <c r="E6" s="105">
        <f>$E$5*17*B30/1000</f>
        <v>56.962288166666667</v>
      </c>
      <c r="F6" s="105">
        <f>SUM(D6:E6)</f>
        <v>38.262218584533329</v>
      </c>
    </row>
    <row r="7" spans="1:11">
      <c r="A7" t="s">
        <v>689</v>
      </c>
      <c r="D7" s="105">
        <f>+D6</f>
        <v>-18.700069582133334</v>
      </c>
      <c r="E7" s="105">
        <f>$E$5*17*B31/1000</f>
        <v>40.545799000000009</v>
      </c>
      <c r="F7" s="105">
        <f>SUM(D7:E7)</f>
        <v>21.845729417866675</v>
      </c>
    </row>
    <row r="8" spans="1:11">
      <c r="A8" t="s">
        <v>690</v>
      </c>
    </row>
    <row r="9" spans="1:11">
      <c r="A9" t="s">
        <v>691</v>
      </c>
    </row>
    <row r="11" spans="1:11" ht="15.75" thickBot="1">
      <c r="A11" t="s">
        <v>692</v>
      </c>
    </row>
    <row r="12" spans="1:11" ht="15.75" thickBot="1">
      <c r="A12" s="147"/>
      <c r="B12" s="147" t="s">
        <v>693</v>
      </c>
      <c r="C12" s="147"/>
      <c r="D12" s="147" t="s">
        <v>694</v>
      </c>
      <c r="E12" s="147"/>
    </row>
    <row r="13" spans="1:11" ht="30.75" thickBot="1">
      <c r="A13" s="147"/>
      <c r="B13" s="147" t="s">
        <v>695</v>
      </c>
      <c r="C13" s="147" t="s">
        <v>696</v>
      </c>
      <c r="D13" s="147" t="s">
        <v>697</v>
      </c>
      <c r="E13" s="147" t="s">
        <v>698</v>
      </c>
    </row>
    <row r="14" spans="1:11" ht="15.75" thickBot="1">
      <c r="A14" s="148">
        <v>2021</v>
      </c>
      <c r="B14" s="148">
        <v>0.34289999999999998</v>
      </c>
      <c r="C14" s="148">
        <v>0.35880000000000001</v>
      </c>
      <c r="D14" s="148">
        <v>0.35339999999999999</v>
      </c>
      <c r="E14" s="148">
        <v>0.3624</v>
      </c>
      <c r="K14" s="153"/>
    </row>
    <row r="15" spans="1:11" ht="15.75" thickBot="1">
      <c r="A15" s="148">
        <v>2022</v>
      </c>
      <c r="B15" s="148">
        <v>0.3357</v>
      </c>
      <c r="C15" s="148">
        <v>0.34110000000000001</v>
      </c>
      <c r="D15" s="148">
        <v>0.33069999999999999</v>
      </c>
      <c r="E15" s="148">
        <v>0.36880000000000002</v>
      </c>
    </row>
    <row r="16" spans="1:11" ht="15.75" thickBot="1">
      <c r="A16" s="148">
        <v>2023</v>
      </c>
      <c r="B16" s="148">
        <v>0.33200000000000002</v>
      </c>
      <c r="C16" s="148">
        <v>0.37469999999999998</v>
      </c>
      <c r="D16" s="148">
        <v>0.30070000000000002</v>
      </c>
      <c r="E16" s="148">
        <v>0.42280000000000001</v>
      </c>
    </row>
    <row r="17" spans="1:5" ht="15.75" thickBot="1">
      <c r="A17" s="148">
        <v>2024</v>
      </c>
      <c r="B17" s="148">
        <v>0.35880000000000001</v>
      </c>
      <c r="C17" s="148">
        <v>0.39419999999999999</v>
      </c>
      <c r="D17" s="148">
        <v>0.34789999999999999</v>
      </c>
      <c r="E17" s="148">
        <v>0.43859999999999999</v>
      </c>
    </row>
    <row r="18" spans="1:5" ht="15.75" thickBot="1">
      <c r="A18" s="148">
        <v>2025</v>
      </c>
      <c r="B18" s="148">
        <v>0.36109999999999998</v>
      </c>
      <c r="C18" s="148">
        <v>0.39960000000000001</v>
      </c>
      <c r="D18" s="148">
        <v>0.36830000000000002</v>
      </c>
      <c r="E18" s="148">
        <v>0.43819999999999998</v>
      </c>
    </row>
    <row r="19" spans="1:5" ht="15.75" thickBot="1">
      <c r="A19" s="148">
        <v>2026</v>
      </c>
      <c r="B19" s="148">
        <v>0.34289999999999998</v>
      </c>
      <c r="C19" s="148">
        <v>0.39829999999999999</v>
      </c>
      <c r="D19" s="148">
        <v>0.35020000000000001</v>
      </c>
      <c r="E19" s="148">
        <v>0.4259</v>
      </c>
    </row>
    <row r="20" spans="1:5" ht="15.75" thickBot="1">
      <c r="A20" s="148">
        <v>2027</v>
      </c>
      <c r="B20" s="148">
        <v>0.30940000000000001</v>
      </c>
      <c r="C20" s="148">
        <v>0.37380000000000002</v>
      </c>
      <c r="D20" s="148">
        <v>0.34470000000000001</v>
      </c>
      <c r="E20" s="148">
        <v>0.42180000000000001</v>
      </c>
    </row>
    <row r="21" spans="1:5" ht="15.75" thickBot="1">
      <c r="A21" s="148">
        <v>2028</v>
      </c>
      <c r="B21" s="148">
        <v>0.31119999999999998</v>
      </c>
      <c r="C21" s="148">
        <v>0.33339999999999997</v>
      </c>
      <c r="D21" s="148">
        <v>0.34649999999999997</v>
      </c>
      <c r="E21" s="148">
        <v>0.37290000000000001</v>
      </c>
    </row>
    <row r="22" spans="1:5" ht="15.75" thickBot="1">
      <c r="A22" s="148">
        <v>2029</v>
      </c>
      <c r="B22" s="148">
        <v>0.31840000000000002</v>
      </c>
      <c r="C22" s="148">
        <v>0.32569999999999999</v>
      </c>
      <c r="D22" s="148">
        <v>0.34160000000000001</v>
      </c>
      <c r="E22" s="148">
        <v>0.36020000000000002</v>
      </c>
    </row>
    <row r="23" spans="1:5" ht="15.75" thickBot="1">
      <c r="A23" s="148">
        <v>2030</v>
      </c>
      <c r="B23" s="148">
        <v>0.28849999999999998</v>
      </c>
      <c r="C23" s="148">
        <v>0.30349999999999999</v>
      </c>
      <c r="D23" s="148">
        <v>0.33200000000000002</v>
      </c>
      <c r="E23" s="148">
        <v>0.34470000000000001</v>
      </c>
    </row>
    <row r="24" spans="1:5" ht="15.75" thickBot="1">
      <c r="A24" s="148">
        <v>2031</v>
      </c>
      <c r="B24" s="148">
        <v>0.29389999999999999</v>
      </c>
      <c r="C24" s="148">
        <v>0.31390000000000001</v>
      </c>
      <c r="D24" s="148">
        <v>0.32800000000000001</v>
      </c>
      <c r="E24" s="148">
        <v>0.34839999999999999</v>
      </c>
    </row>
    <row r="25" spans="1:5" ht="15.75" thickBot="1">
      <c r="A25" s="148">
        <v>2032</v>
      </c>
      <c r="B25" s="148">
        <v>0.29210000000000003</v>
      </c>
      <c r="C25" s="148">
        <v>0.3266</v>
      </c>
      <c r="D25" s="148">
        <v>0.31119999999999998</v>
      </c>
      <c r="E25" s="148">
        <v>0.35110000000000002</v>
      </c>
    </row>
    <row r="26" spans="1:5" ht="15.75" thickBot="1">
      <c r="A26" s="148">
        <v>2033</v>
      </c>
      <c r="B26" s="148">
        <v>0.29570000000000002</v>
      </c>
      <c r="C26" s="148">
        <v>0.31840000000000002</v>
      </c>
      <c r="D26" s="148">
        <v>0.33429999999999999</v>
      </c>
      <c r="E26" s="148">
        <v>0.3574</v>
      </c>
    </row>
    <row r="27" spans="1:5" ht="15.75" thickBot="1">
      <c r="A27" s="148">
        <v>2034</v>
      </c>
      <c r="B27" s="148">
        <v>0.3075</v>
      </c>
      <c r="C27" s="148">
        <v>0.31430000000000002</v>
      </c>
      <c r="D27" s="148">
        <v>0.34110000000000001</v>
      </c>
      <c r="E27" s="148">
        <v>0.3493</v>
      </c>
    </row>
    <row r="28" spans="1:5" ht="15.75" thickBot="1">
      <c r="A28" s="148">
        <v>2035</v>
      </c>
      <c r="B28" s="148">
        <v>0.31340000000000001</v>
      </c>
      <c r="C28" s="148">
        <v>0.313</v>
      </c>
      <c r="D28" s="148">
        <v>0.34520000000000001</v>
      </c>
      <c r="E28" s="148">
        <v>0.35970000000000002</v>
      </c>
    </row>
    <row r="30" spans="1:5">
      <c r="A30" t="s">
        <v>699</v>
      </c>
      <c r="B30">
        <f>44/12*20.33</f>
        <v>74.543333333333322</v>
      </c>
      <c r="C30" t="s">
        <v>700</v>
      </c>
    </row>
    <row r="31" spans="1:5">
      <c r="A31" t="s">
        <v>701</v>
      </c>
      <c r="B31" s="149">
        <v>53.06</v>
      </c>
      <c r="C31" t="s">
        <v>700</v>
      </c>
    </row>
    <row r="32" spans="1:5">
      <c r="A32" t="s">
        <v>702</v>
      </c>
    </row>
    <row r="36" spans="1:3">
      <c r="A36" t="s">
        <v>703</v>
      </c>
      <c r="B36">
        <v>114.47</v>
      </c>
      <c r="C36" t="s">
        <v>704</v>
      </c>
    </row>
    <row r="37" spans="1:3">
      <c r="A37" t="s">
        <v>118</v>
      </c>
      <c r="B37">
        <v>200</v>
      </c>
    </row>
    <row r="38" spans="1:3">
      <c r="A38" t="s">
        <v>705</v>
      </c>
      <c r="B38">
        <v>0.18690000000000001</v>
      </c>
    </row>
    <row r="39" spans="1:3">
      <c r="A39" t="s">
        <v>706</v>
      </c>
      <c r="B39">
        <f>B36/B37</f>
        <v>0.57235000000000003</v>
      </c>
      <c r="C39" t="s">
        <v>707</v>
      </c>
    </row>
    <row r="40" spans="1:3">
      <c r="A40" t="s">
        <v>708</v>
      </c>
      <c r="B40" s="151">
        <f>B39/B38</f>
        <v>3.0623327982878545</v>
      </c>
      <c r="C40" t="s">
        <v>709</v>
      </c>
    </row>
    <row r="42" spans="1:3">
      <c r="A42" t="s">
        <v>710</v>
      </c>
      <c r="B42">
        <v>767.2</v>
      </c>
      <c r="C42" t="s">
        <v>711</v>
      </c>
    </row>
    <row r="43" spans="1:3">
      <c r="A43" t="s">
        <v>712</v>
      </c>
      <c r="B43">
        <f>B42/B37</f>
        <v>3.8360000000000003</v>
      </c>
      <c r="C43" t="s">
        <v>713</v>
      </c>
    </row>
    <row r="44" spans="1:3">
      <c r="A44" t="s">
        <v>714</v>
      </c>
      <c r="B44" s="150">
        <f>+B43/B30*1000</f>
        <v>51.460000894334406</v>
      </c>
      <c r="C44" t="s">
        <v>715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D79E331587964FA1D01C3DB4B39249" ma:contentTypeVersion="11" ma:contentTypeDescription="Create a new document." ma:contentTypeScope="" ma:versionID="022d5cfe6da4002db83e6b1a0e7a89bb">
  <xsd:schema xmlns:xsd="http://www.w3.org/2001/XMLSchema" xmlns:xs="http://www.w3.org/2001/XMLSchema" xmlns:p="http://schemas.microsoft.com/office/2006/metadata/properties" xmlns:ns2="949f7904-f32c-4967-bd07-fdd52c722205" xmlns:ns3="d8c54908-fe67-4366-ac9c-74eb4a2d7ce3" targetNamespace="http://schemas.microsoft.com/office/2006/metadata/properties" ma:root="true" ma:fieldsID="93fa3b3d0272824b7d3fed1001b8473a" ns2:_="" ns3:_="">
    <xsd:import namespace="949f7904-f32c-4967-bd07-fdd52c722205"/>
    <xsd:import namespace="d8c54908-fe67-4366-ac9c-74eb4a2d7c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9f7904-f32c-4967-bd07-fdd52c7222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54908-fe67-4366-ac9c-74eb4a2d7ce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6F5B89-FAC7-47B0-BD2E-71E6A37CD311}"/>
</file>

<file path=customXml/itemProps2.xml><?xml version="1.0" encoding="utf-8"?>
<ds:datastoreItem xmlns:ds="http://schemas.openxmlformats.org/officeDocument/2006/customXml" ds:itemID="{A5BC9EF1-7DE6-4802-BFCD-7CF14EB35693}"/>
</file>

<file path=customXml/itemProps3.xml><?xml version="1.0" encoding="utf-8"?>
<ds:datastoreItem xmlns:ds="http://schemas.openxmlformats.org/officeDocument/2006/customXml" ds:itemID="{217DE83E-1CD3-4E76-83E2-9660F9BC5D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Brandy A Chambers</dc:creator>
  <cp:keywords/>
  <dc:description/>
  <cp:lastModifiedBy/>
  <cp:revision/>
  <dcterms:created xsi:type="dcterms:W3CDTF">2021-10-21T19:55:49Z</dcterms:created>
  <dcterms:modified xsi:type="dcterms:W3CDTF">2023-11-05T11:41:01Z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0x010100D0D79E331587964FA1D01C3DB4B39249</vt:lpwstr>
  </property>
  <property fmtid="{D5CDD505-2E9C-101B-9397-08002B2CF9AE}" pid="3" name="WorkbookGuid">
    <vt:lpwstr>ccc0a9d2-68cc-4df0-a755-3bf63c83d157</vt:lpwstr>
  </property>
</Properties>
</file>