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1"/>
  <workbookPr defaultThemeVersion="166925"/>
  <mc:AlternateContent xmlns:mc="http://schemas.openxmlformats.org/markup-compatibility/2006">
    <mc:Choice Requires="x15">
      <x15ac:absPath xmlns:x15ac="http://schemas.microsoft.com/office/spreadsheetml/2010/11/ac" url="https://malegislature-my.sharepoint.com/personal/william_brownsberger_masenate_gov/Documents/insulation/"/>
    </mc:Choice>
  </mc:AlternateContent>
  <xr:revisionPtr revIDLastSave="0" documentId="8_{01EC9EAA-6895-42BA-879C-DC36EE934087}" xr6:coauthVersionLast="47" xr6:coauthVersionMax="47" xr10:uidLastSave="{00000000-0000-0000-0000-000000000000}"/>
  <bookViews>
    <workbookView xWindow="34515" yWindow="1035" windowWidth="32205" windowHeight="18285" firstSheet="6" activeTab="6" xr2:uid="{00000000-000D-0000-FFFF-FFFF00000000}"/>
    <workbookView xWindow="-255" yWindow="585" windowWidth="32205" windowHeight="18285" firstSheet="2" activeTab="2" xr2:uid="{C819940A-BECB-495B-8E2B-2DACC60D3232}"/>
  </bookViews>
  <sheets>
    <sheet name="note" sheetId="16" r:id="rId1"/>
    <sheet name="E-Summ" sheetId="14" r:id="rId2"/>
    <sheet name="Prices" sheetId="10" r:id="rId3"/>
    <sheet name="E-Heat-Prev" sheetId="9" r:id="rId4"/>
    <sheet name="E-Other-Prev" sheetId="13" r:id="rId5"/>
    <sheet name="E-2009-Use" sheetId="8" r:id="rId6"/>
    <sheet name="E-2019-Use" sheetId="15" r:id="rId7"/>
    <sheet name="2020 Baseline " sheetId="5" r:id="rId8"/>
    <sheet name="1970 heating fuels" sheetId="17"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4" i="13" l="1"/>
  <c r="C144" i="13" s="1"/>
  <c r="C143" i="13"/>
  <c r="C142" i="13"/>
  <c r="C141" i="13"/>
  <c r="C140" i="13"/>
  <c r="C139" i="13"/>
  <c r="C138" i="13"/>
  <c r="C137" i="13"/>
  <c r="C136" i="13"/>
  <c r="B156" i="13"/>
  <c r="C156" i="13" s="1"/>
  <c r="C155" i="13"/>
  <c r="C154" i="13"/>
  <c r="C153" i="13"/>
  <c r="C152" i="13"/>
  <c r="C151" i="13"/>
  <c r="C150" i="13"/>
  <c r="C149" i="13"/>
  <c r="C148" i="13"/>
  <c r="C132" i="13"/>
  <c r="C131" i="13"/>
  <c r="C130" i="13"/>
  <c r="C129" i="13"/>
  <c r="C128" i="13"/>
  <c r="C126" i="13"/>
  <c r="C127" i="13"/>
  <c r="C125" i="13"/>
  <c r="B133" i="13"/>
  <c r="C133" i="13" s="1"/>
  <c r="Z20" i="8"/>
  <c r="Y20" i="8"/>
  <c r="X20" i="8"/>
  <c r="N60" i="10"/>
  <c r="N59" i="10"/>
  <c r="F28" i="14"/>
  <c r="F25" i="14"/>
  <c r="F24" i="14"/>
  <c r="C27" i="14"/>
  <c r="C41" i="14"/>
  <c r="C44" i="14"/>
  <c r="E12" i="14" s="1"/>
  <c r="C43" i="14"/>
  <c r="C38" i="14"/>
  <c r="F12" i="14" s="1"/>
  <c r="C28" i="14"/>
  <c r="F4" i="14"/>
  <c r="F5" i="14" s="1"/>
  <c r="F8" i="14" s="1"/>
  <c r="F10" i="14" s="1"/>
  <c r="E2" i="14"/>
  <c r="E4" i="14" s="1"/>
  <c r="E5" i="14" s="1"/>
  <c r="E8" i="14" s="1"/>
  <c r="E10" i="14" s="1"/>
  <c r="D4" i="14"/>
  <c r="D5" i="14" s="1"/>
  <c r="D8" i="14" s="1"/>
  <c r="D10" i="14" s="1"/>
  <c r="C4" i="14"/>
  <c r="C5" i="14" s="1"/>
  <c r="C8" i="14" s="1"/>
  <c r="C10" i="14" s="1"/>
  <c r="U12" i="13"/>
  <c r="W12" i="13"/>
  <c r="E43" i="9"/>
  <c r="E42" i="9"/>
  <c r="E41" i="9"/>
  <c r="E40" i="9"/>
  <c r="E39" i="9"/>
  <c r="E38" i="9"/>
  <c r="E37" i="9"/>
  <c r="E36" i="9"/>
  <c r="E35" i="9"/>
  <c r="E34" i="9"/>
  <c r="E24" i="9"/>
  <c r="E33" i="9"/>
  <c r="E32" i="9"/>
  <c r="E31" i="9"/>
  <c r="E30" i="9"/>
  <c r="E29" i="9"/>
  <c r="E28" i="9"/>
  <c r="E27" i="9"/>
  <c r="E26" i="9"/>
  <c r="E25" i="9"/>
  <c r="D43" i="9"/>
  <c r="D42" i="9"/>
  <c r="D41" i="9"/>
  <c r="D40" i="9"/>
  <c r="D39" i="9"/>
  <c r="D38" i="9"/>
  <c r="D37" i="9"/>
  <c r="D36" i="9"/>
  <c r="D35" i="9"/>
  <c r="D34" i="9"/>
  <c r="D33" i="9"/>
  <c r="D32" i="9"/>
  <c r="D31" i="9"/>
  <c r="D30" i="9"/>
  <c r="D29" i="9"/>
  <c r="D28" i="9"/>
  <c r="D27" i="9"/>
  <c r="D26" i="9"/>
  <c r="D25" i="9"/>
  <c r="D24" i="9"/>
  <c r="Q91" i="13"/>
  <c r="Q92" i="13" s="1"/>
  <c r="P91" i="13"/>
  <c r="P92" i="13" s="1"/>
  <c r="O91" i="13"/>
  <c r="O92" i="13" s="1"/>
  <c r="O48" i="13"/>
  <c r="N48" i="13"/>
  <c r="P47" i="13"/>
  <c r="P46" i="13"/>
  <c r="O32" i="13"/>
  <c r="N32" i="13"/>
  <c r="P31" i="13"/>
  <c r="P30" i="13"/>
  <c r="AD6" i="8"/>
  <c r="AD5" i="8"/>
  <c r="AD7" i="8"/>
  <c r="W14" i="9"/>
  <c r="Q22" i="9"/>
  <c r="Q21" i="9"/>
  <c r="AC6" i="8"/>
  <c r="AC7" i="8"/>
  <c r="V114" i="8"/>
  <c r="AD4" i="8"/>
  <c r="AC4" i="8"/>
  <c r="AC13" i="8"/>
  <c r="AB13" i="8"/>
  <c r="AD3" i="8" s="1"/>
  <c r="AA13" i="8"/>
  <c r="AD13" i="8" s="1"/>
  <c r="Z13" i="8"/>
  <c r="Y13" i="8"/>
  <c r="X13" i="8"/>
  <c r="W13" i="8"/>
  <c r="AC19" i="8"/>
  <c r="AB19" i="8"/>
  <c r="AC18" i="8"/>
  <c r="AB18" i="8"/>
  <c r="AC16" i="8"/>
  <c r="AB16" i="8"/>
  <c r="AC17" i="8"/>
  <c r="AB17" i="8"/>
  <c r="AC3" i="8" s="1"/>
  <c r="AA17" i="8"/>
  <c r="AC5" i="8" s="1"/>
  <c r="AA19" i="8"/>
  <c r="AD19" i="8" s="1"/>
  <c r="AA18" i="8"/>
  <c r="AD18" i="8" s="1"/>
  <c r="AA16" i="8"/>
  <c r="AD16" i="8" s="1"/>
  <c r="W17" i="9"/>
  <c r="N8" i="10"/>
  <c r="N9" i="10"/>
  <c r="N10" i="10"/>
  <c r="N11" i="10"/>
  <c r="N12" i="10"/>
  <c r="N13" i="10"/>
  <c r="N14" i="10"/>
  <c r="N15"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7" i="10"/>
  <c r="Z19" i="8"/>
  <c r="Y19" i="8"/>
  <c r="X19" i="8"/>
  <c r="W19" i="8"/>
  <c r="Z18" i="8"/>
  <c r="Y18" i="8"/>
  <c r="X18" i="8"/>
  <c r="W18" i="8"/>
  <c r="Z17" i="8"/>
  <c r="AG17" i="8" s="1"/>
  <c r="Y17" i="8"/>
  <c r="X17" i="8"/>
  <c r="W17" i="8"/>
  <c r="Z16" i="8"/>
  <c r="W16" i="8"/>
  <c r="Y16" i="8"/>
  <c r="X16" i="8"/>
  <c r="P32" i="13" l="1"/>
  <c r="P34" i="13" s="1"/>
  <c r="P48" i="13"/>
  <c r="P93" i="13"/>
  <c r="P96" i="13" s="1"/>
  <c r="P36" i="13"/>
  <c r="P37" i="13" s="1"/>
  <c r="C42" i="14"/>
  <c r="C12" i="14" s="1"/>
  <c r="C13" i="14" s="1"/>
  <c r="D12" i="14"/>
  <c r="D13" i="14" s="1"/>
  <c r="F13" i="14"/>
  <c r="E13" i="14"/>
  <c r="AE13" i="8"/>
  <c r="AE17" i="8"/>
  <c r="AF13" i="8"/>
  <c r="AF17" i="8"/>
  <c r="AC2" i="8"/>
  <c r="AD2" i="8"/>
  <c r="AD17" i="8"/>
  <c r="P38" i="13" l="1"/>
  <c r="G13" i="14"/>
</calcChain>
</file>

<file path=xl/sharedStrings.xml><?xml version="1.0" encoding="utf-8"?>
<sst xmlns="http://schemas.openxmlformats.org/spreadsheetml/2006/main" count="1997" uniqueCount="570">
  <si>
    <t>This spreadsheet was prepared by Will Brownsberger on October 1, 2023</t>
  </si>
  <si>
    <t>It supports this post:</t>
  </si>
  <si>
    <t>https://willbrownsberger.com/shift-to-electric-appliances/</t>
  </si>
  <si>
    <t>Updated on October 4, 2023 to correct historical prevalence of electric water and other uses</t>
  </si>
  <si>
    <t>Primary space heating</t>
  </si>
  <si>
    <t>Primary water heating</t>
  </si>
  <si>
    <t>Dryer</t>
  </si>
  <si>
    <t>Range, Oven</t>
  </si>
  <si>
    <t>Total</t>
  </si>
  <si>
    <t>1972 share of homes with electric appliances</t>
  </si>
  <si>
    <t>2009 share of homes with electric appliances</t>
  </si>
  <si>
    <t>1972-2009 home share increase:(2)-(1)</t>
  </si>
  <si>
    <t>1972-2009 home share increase as % of 2009 share: (3)/(2)</t>
  </si>
  <si>
    <t>2009 electricity use as % of total electricity used (from RECS and Baseline; range est from own metering data)</t>
  </si>
  <si>
    <t>Total 2009 residential electricity use (TeraBTU from EIA)</t>
  </si>
  <si>
    <t>2009 electricity use attributable to appliance increased share (4)*(5)*(6)</t>
  </si>
  <si>
    <t>Total 2009 site energy use (TeraBTU from EIA)</t>
  </si>
  <si>
    <t>EIA data compiled her :</t>
  </si>
  <si>
    <t>https://willbrownsberger.com/how-much-is-the-efficiency-of-the-existing-housing-stock-improving/#downloads</t>
  </si>
  <si>
    <t>2009 electricity use attributable to appliance increased share as % of total 2009 site energy use: (7)/(8)</t>
  </si>
  <si>
    <t>Total 2009 residential site EUI (kbtu/sqft/year from EIA and previous square footage analysis)</t>
  </si>
  <si>
    <t>Estimate fossil fuel efficiency relative to electric efficiency (see discussion)</t>
  </si>
  <si>
    <t>Fossil fuel EUI decrease attributable to electrification  (kbtu/sqft/year): (9) * (10) / (11)</t>
  </si>
  <si>
    <t>Relative efficiency data on other appliances from Updated Buildings Sector Appliance and Equipment Costs and Efficiencies</t>
  </si>
  <si>
    <t>https://www.eia.gov/analysis/studies/buildings/equipcosts/</t>
  </si>
  <si>
    <t>https://www.eia.gov/analysis/studies/buildings/equipcosts/pdf/appendix-a.pdf</t>
  </si>
  <si>
    <t>Using 2015 Installed base data</t>
  </si>
  <si>
    <t>Saturation from Baseline Study (2019)</t>
  </si>
  <si>
    <t>Residential Gas-Fired Boilers</t>
  </si>
  <si>
    <t>AFUE</t>
  </si>
  <si>
    <t>Residential gas-fired furnaces, North</t>
  </si>
  <si>
    <t>Residential Oil-Fired Boilers</t>
  </si>
  <si>
    <t>Residential Oil-Fired Furnaces</t>
  </si>
  <si>
    <t>% Annual load from Baseline Study Table 2-1</t>
  </si>
  <si>
    <t>Residential Electric Furnaces</t>
  </si>
  <si>
    <t>Residential Electric Resistance Heaters (Baseboard)</t>
  </si>
  <si>
    <t>Residential Plugin Electric heat</t>
  </si>
  <si>
    <t>Residential Ductless Minisplit Air Source Heat Pumps -- HSPF of 10, degraded to 9 HSPF2 divided by 3.412 * 100</t>
  </si>
  <si>
    <t>SCOP</t>
  </si>
  <si>
    <t>Residential Air Source Heat Pumps -- HSPF2 of 6.7 divided by 3.412 * 100</t>
  </si>
  <si>
    <t>(fraction of Central AC/Heat Pump line attributable to heating, see post text)</t>
  </si>
  <si>
    <t>Residential electric heat pump hot water heater</t>
  </si>
  <si>
    <t>UEF</t>
  </si>
  <si>
    <t>Residential Electric Instantaneous Water Heaters</t>
  </si>
  <si>
    <t>Residential Electric Resistance Storage Water Heaters</t>
  </si>
  <si>
    <t>Residential Gas Fired Storage Water Heaters</t>
  </si>
  <si>
    <t>Residential Gas-Fired Instantaneous Water Heaters</t>
  </si>
  <si>
    <t>Residential indirect water heating (WB interpolated between storage and instantaneous)</t>
  </si>
  <si>
    <t>Residential Oil Fired Water Heaters</t>
  </si>
  <si>
    <t>Residential Oil-fired Instantaneous Water Heaters (WB interpolated as a bit below gas)</t>
  </si>
  <si>
    <t>Residential Gas Ranges</t>
  </si>
  <si>
    <t>IAEC kbtu/yr</t>
  </si>
  <si>
    <t>Residential Electric Ranges 510 kwh/yr *3.412 btu/watt-hour</t>
  </si>
  <si>
    <t>IAEC kbu/yr</t>
  </si>
  <si>
    <t>Residential Clothers Dryers (gas)</t>
  </si>
  <si>
    <t>lb/kWh</t>
  </si>
  <si>
    <t>Residential Clothes Dryers (electric)</t>
  </si>
  <si>
    <t>Saturation weighted average fossil heating</t>
  </si>
  <si>
    <t>Load weighted average for electric heating</t>
  </si>
  <si>
    <t>AFUE/SCOP</t>
  </si>
  <si>
    <t>Saturation weighted average for fossil water heating</t>
  </si>
  <si>
    <t>Saturation weighted average for electric water heating</t>
  </si>
  <si>
    <t>https://www.eia.gov/state/seds/data.php?incfile=/state/seds/sep_prices/res/pr_res_MA.html&amp;sid=MA</t>
  </si>
  <si>
    <t>Table ET3. Residential Sector Energy Price and Expenditure Estimates, 1970-2021, Massachusetts</t>
  </si>
  <si>
    <t xml:space="preserve">
Year</t>
  </si>
  <si>
    <t>Primary Energy</t>
  </si>
  <si>
    <t xml:space="preserve">
Electricity f</t>
  </si>
  <si>
    <t xml:space="preserve">
Total
Energy e</t>
  </si>
  <si>
    <t xml:space="preserve">
Coal a</t>
  </si>
  <si>
    <t xml:space="preserve">
Natural
Gas b</t>
  </si>
  <si>
    <t>Petroleum</t>
  </si>
  <si>
    <t>Biomass</t>
  </si>
  <si>
    <t xml:space="preserve">
Total e</t>
  </si>
  <si>
    <t>Distillate
Fuel Oil</t>
  </si>
  <si>
    <t xml:space="preserve">
HGL c</t>
  </si>
  <si>
    <t xml:space="preserve">
Kerosene</t>
  </si>
  <si>
    <t xml:space="preserve">
Total</t>
  </si>
  <si>
    <t xml:space="preserve">
Wood d</t>
  </si>
  <si>
    <t>Ratio of Electric to max fossil</t>
  </si>
  <si>
    <t>Prices in Dollars per Million Btu</t>
  </si>
  <si>
    <t>—</t>
  </si>
  <si>
    <t>Average</t>
  </si>
  <si>
    <t>Min</t>
  </si>
  <si>
    <t>Decennial Census Data on Heating Fuel Source</t>
  </si>
  <si>
    <t>https://www.census.gov/data/tables/time-series/dec/coh-fuels.html</t>
  </si>
  <si>
    <t>Final Release: April 2013</t>
  </si>
  <si>
    <t>Massachusetts</t>
  </si>
  <si>
    <t>Occupied housing units</t>
  </si>
  <si>
    <t>Utility gas</t>
  </si>
  <si>
    <t>Bottled, tank, or LP gas</t>
  </si>
  <si>
    <t>Electricity</t>
  </si>
  <si>
    <t>Fuel oil, kerosene, etc.</t>
  </si>
  <si>
    <t>Coal or coke</t>
  </si>
  <si>
    <t>Wood</t>
  </si>
  <si>
    <t>Other</t>
  </si>
  <si>
    <t>No fuel used</t>
  </si>
  <si>
    <t>Table HC6.8  Space Heating in U.S. Homes in Northeast Region, Divisions, and States, 2009</t>
  </si>
  <si>
    <t xml:space="preserve">                                Million Housing Units, Final</t>
  </si>
  <si>
    <t>Northeast Census Region</t>
  </si>
  <si>
    <t>New England 
Census Division</t>
  </si>
  <si>
    <t>Middle Atlantic 
Census Division</t>
  </si>
  <si>
    <r>
      <t>Total
U.S.</t>
    </r>
    <r>
      <rPr>
        <vertAlign val="superscript"/>
        <sz val="10"/>
        <rFont val="Arial"/>
        <family val="2"/>
      </rPr>
      <t>1</t>
    </r>
    <r>
      <rPr>
        <b/>
        <sz val="8"/>
        <rFont val="Arial"/>
        <family val="2"/>
      </rPr>
      <t xml:space="preserve">
(millions)</t>
    </r>
  </si>
  <si>
    <t>Total 
New 
England</t>
  </si>
  <si>
    <t>Total 
Middle 
Atlantic</t>
  </si>
  <si>
    <t>NA</t>
  </si>
  <si>
    <t>Total Northeast</t>
  </si>
  <si>
    <t>CT, ME, 
NH, RI, VT</t>
  </si>
  <si>
    <t>Space Heating</t>
  </si>
  <si>
    <t>MA</t>
  </si>
  <si>
    <t>NY</t>
  </si>
  <si>
    <t>PA</t>
  </si>
  <si>
    <t>NJ</t>
  </si>
  <si>
    <t>American Community Survey Five -Year -- using five years centered on 2009 and 2019</t>
  </si>
  <si>
    <t>https://data.census.gov/table?q=Heating+and+Air+Conditioning+(HVAC)&amp;g=040XX00US25&amp;tid=ACSDT1Y2022.B25040</t>
  </si>
  <si>
    <t>Total Homes</t>
  </si>
  <si>
    <t>Solar energy</t>
  </si>
  <si>
    <t>Other fuel</t>
  </si>
  <si>
    <t>2,714,448</t>
  </si>
  <si>
    <t>Space Heating Equipment</t>
  </si>
  <si>
    <t>2,522,409</t>
  </si>
  <si>
    <t>Use Space Heating Equipment</t>
  </si>
  <si>
    <t xml:space="preserve">Have Space Heating Equipment But Do </t>
  </si>
  <si>
    <t>https://data.census.gov/table?q=Heating+and+Air+Conditioning+(HVAC)&amp;g=040XX00US25&amp;tid=ACSDT1Y2011.B25117</t>
  </si>
  <si>
    <t>Not Use It</t>
  </si>
  <si>
    <t>Q</t>
  </si>
  <si>
    <t>N</t>
  </si>
  <si>
    <t>ACS 2011 Five year</t>
  </si>
  <si>
    <t>Do Not Have Space Heating Equipment</t>
  </si>
  <si>
    <t/>
  </si>
  <si>
    <t>Label</t>
  </si>
  <si>
    <t>Estimate</t>
  </si>
  <si>
    <t>Margin of Error</t>
  </si>
  <si>
    <t>As % of tenure</t>
  </si>
  <si>
    <t>Tenure % of tortal</t>
  </si>
  <si>
    <r>
      <t>Main Heating Fuel and Equipment</t>
    </r>
    <r>
      <rPr>
        <vertAlign val="superscript"/>
        <sz val="10"/>
        <rFont val="Arial"/>
        <family val="2"/>
      </rPr>
      <t>2</t>
    </r>
  </si>
  <si>
    <t>Total:</t>
  </si>
  <si>
    <t>2,532,067</t>
  </si>
  <si>
    <t>±9,349</t>
  </si>
  <si>
    <t>Natural Gas</t>
  </si>
  <si>
    <t>Owner occupied:</t>
  </si>
  <si>
    <t>1,573,279</t>
  </si>
  <si>
    <t>±12,931</t>
  </si>
  <si>
    <t>Central Warm-Air Furnace</t>
  </si>
  <si>
    <t>744,055</t>
  </si>
  <si>
    <t>±11,972</t>
  </si>
  <si>
    <t>For One Housing Unit</t>
  </si>
  <si>
    <t>41,398</t>
  </si>
  <si>
    <t>±2,985</t>
  </si>
  <si>
    <t>For Two or More Housing Units</t>
  </si>
  <si>
    <t>103,578</t>
  </si>
  <si>
    <t>±4,457</t>
  </si>
  <si>
    <t>Steam or Hot Water System</t>
  </si>
  <si>
    <t>634,399</t>
  </si>
  <si>
    <t>±9,255</t>
  </si>
  <si>
    <t>2,091</t>
  </si>
  <si>
    <t>±657</t>
  </si>
  <si>
    <t>36,944</t>
  </si>
  <si>
    <t>±2,655</t>
  </si>
  <si>
    <t>Built-In Room Heater</t>
  </si>
  <si>
    <t>463</t>
  </si>
  <si>
    <t>±311</t>
  </si>
  <si>
    <t>Floor or Wall Pipeless Furnace</t>
  </si>
  <si>
    <t>9,330</t>
  </si>
  <si>
    <t>±1,237</t>
  </si>
  <si>
    <t>Other Equipment</t>
  </si>
  <si>
    <t>1,021</t>
  </si>
  <si>
    <t>±507</t>
  </si>
  <si>
    <t>Renter occupied:</t>
  </si>
  <si>
    <t>958,788</t>
  </si>
  <si>
    <t>±13,982</t>
  </si>
  <si>
    <t>498,588</t>
  </si>
  <si>
    <t>±11,858</t>
  </si>
  <si>
    <t>Heat Pump</t>
  </si>
  <si>
    <t>24,184</t>
  </si>
  <si>
    <t>±2,075</t>
  </si>
  <si>
    <t>Built-In Electric Units</t>
  </si>
  <si>
    <t>250,429</t>
  </si>
  <si>
    <t>±6,218</t>
  </si>
  <si>
    <t>Portable Electric Heater</t>
  </si>
  <si>
    <t>172,023</t>
  </si>
  <si>
    <t>±6,183</t>
  </si>
  <si>
    <t>985</t>
  </si>
  <si>
    <t>±669</t>
  </si>
  <si>
    <t>Fuel Oil</t>
  </si>
  <si>
    <t>3,412</t>
  </si>
  <si>
    <t>±1,056</t>
  </si>
  <si>
    <t>430</t>
  </si>
  <si>
    <t>±315</t>
  </si>
  <si>
    <t>4,589</t>
  </si>
  <si>
    <t>±960</t>
  </si>
  <si>
    <t>4,148</t>
  </si>
  <si>
    <t>±735</t>
  </si>
  <si>
    <t>Propane/LPG</t>
  </si>
  <si>
    <t>Heating Stove</t>
  </si>
  <si>
    <t>Kerosene</t>
  </si>
  <si>
    <t>Other Fuel</t>
  </si>
  <si>
    <t>Do Not Have or Use Heating Equipment</t>
  </si>
  <si>
    <t>Housing Units Served by</t>
  </si>
  <si>
    <r>
      <t>Main Heating Equipment</t>
    </r>
    <r>
      <rPr>
        <vertAlign val="superscript"/>
        <sz val="10"/>
        <rFont val="Arial"/>
        <family val="2"/>
      </rPr>
      <t>2</t>
    </r>
  </si>
  <si>
    <t>One Housing Unit</t>
  </si>
  <si>
    <t>Two or More Housing Units</t>
  </si>
  <si>
    <t>Age of Main Heating Equipment</t>
  </si>
  <si>
    <t>Less Than 2 Years</t>
  </si>
  <si>
    <t>2 to 4 Years</t>
  </si>
  <si>
    <t>5 to 9 Years</t>
  </si>
  <si>
    <t>10 to 14 Years</t>
  </si>
  <si>
    <t>15 to 19 Years</t>
  </si>
  <si>
    <t>20 Years or More</t>
  </si>
  <si>
    <t>Routine Service or Maintenance</t>
  </si>
  <si>
    <r>
      <t>Performed on Main Heating Equipment</t>
    </r>
    <r>
      <rPr>
        <vertAlign val="superscript"/>
        <sz val="10"/>
        <rFont val="Arial"/>
        <family val="2"/>
      </rPr>
      <t>3</t>
    </r>
  </si>
  <si>
    <t>Yes</t>
  </si>
  <si>
    <t>No</t>
  </si>
  <si>
    <t>Proportion of Heat Provided by</t>
  </si>
  <si>
    <t>Main Heating Equipment</t>
  </si>
  <si>
    <t>All or Almost All</t>
  </si>
  <si>
    <t>About Three-Fourths</t>
  </si>
  <si>
    <t>Closer to One-Half</t>
  </si>
  <si>
    <t>Secondary Heating Fuel and Equipment</t>
  </si>
  <si>
    <t>(more than one may apply)</t>
  </si>
  <si>
    <t>Secondary Heating Equipment Used</t>
  </si>
  <si>
    <t>Fireplace</t>
  </si>
  <si>
    <t>No Secondary Heating Equipment Used</t>
  </si>
  <si>
    <t>Thermostats</t>
  </si>
  <si>
    <t>Number of Thermostats Used for</t>
  </si>
  <si>
    <r>
      <t>Heating</t>
    </r>
    <r>
      <rPr>
        <vertAlign val="superscript"/>
        <sz val="10"/>
        <rFont val="Arial"/>
        <family val="2"/>
      </rPr>
      <t>4</t>
    </r>
  </si>
  <si>
    <t>0</t>
  </si>
  <si>
    <t>1</t>
  </si>
  <si>
    <t>2 or More</t>
  </si>
  <si>
    <t>Not Applicable</t>
  </si>
  <si>
    <t>Have a Programmable Thermostat</t>
  </si>
  <si>
    <t>No Thermostat or Do Not Have or Use</t>
  </si>
  <si>
    <t>Heating Equipment</t>
  </si>
  <si>
    <t>Use of Programmable Thermostat</t>
  </si>
  <si>
    <t>Reduces Temperature During Day</t>
  </si>
  <si>
    <t xml:space="preserve">Reduces Temperature During </t>
  </si>
  <si>
    <t>Sleeping Hours</t>
  </si>
  <si>
    <t>No Programmable Thermostat or Do Not</t>
  </si>
  <si>
    <t>Have or Use Heating Equipment</t>
  </si>
  <si>
    <t>Winter Indoor Temperatures</t>
  </si>
  <si>
    <t>Daytime Temperature When</t>
  </si>
  <si>
    <t>Someone is Home</t>
  </si>
  <si>
    <t>63 Degrees or Less</t>
  </si>
  <si>
    <t>64 to 66 Degrees</t>
  </si>
  <si>
    <t>67 to 69 Degrees</t>
  </si>
  <si>
    <t>70 Degrees</t>
  </si>
  <si>
    <t>71 to 73 Degrees</t>
  </si>
  <si>
    <t>74 Degrees or More</t>
  </si>
  <si>
    <t xml:space="preserve">Daytime Temperature When </t>
  </si>
  <si>
    <t>No One is Home</t>
  </si>
  <si>
    <t>Temperature at Night</t>
  </si>
  <si>
    <t>Humidifier Use During 2009</t>
  </si>
  <si>
    <t>Use a Humidifier</t>
  </si>
  <si>
    <t>1 to 3 Months</t>
  </si>
  <si>
    <t>4 to 6 Months</t>
  </si>
  <si>
    <t>7 to 9 Months</t>
  </si>
  <si>
    <t>10 to 11 Months</t>
  </si>
  <si>
    <t>Turned on All Year</t>
  </si>
  <si>
    <t>Do Not Use a Humidifier</t>
  </si>
  <si>
    <r>
      <t xml:space="preserve">     </t>
    </r>
    <r>
      <rPr>
        <vertAlign val="superscript"/>
        <sz val="10"/>
        <rFont val="Arial"/>
        <family val="2"/>
      </rPr>
      <t>1</t>
    </r>
    <r>
      <rPr>
        <sz val="8"/>
        <rFont val="Arial"/>
        <family val="2"/>
      </rPr>
      <t xml:space="preserve">Total U.S. includes all primary occupied housing units in the 50 States and the District of Columbia. Vacant housing units, seasonal units, second homes, military housing, and group quarters are excluded.
     </t>
    </r>
    <r>
      <rPr>
        <vertAlign val="superscript"/>
        <sz val="10"/>
        <rFont val="Arial"/>
        <family val="2"/>
      </rPr>
      <t>2</t>
    </r>
    <r>
      <rPr>
        <sz val="8"/>
        <rFont val="Arial"/>
        <family val="2"/>
      </rPr>
      <t xml:space="preserve">Use of heating equipment for another housing unit also includes the use of the heating equipment for a business or farm building as well as another housing unit.
     </t>
    </r>
    <r>
      <rPr>
        <vertAlign val="superscript"/>
        <sz val="10"/>
        <rFont val="Arial"/>
        <family val="2"/>
      </rPr>
      <t>3</t>
    </r>
    <r>
      <rPr>
        <sz val="8"/>
        <rFont val="Arial"/>
        <family val="2"/>
      </rPr>
      <t xml:space="preserve">Only includes routine service or maintenance performed in the last year.
     </t>
    </r>
    <r>
      <rPr>
        <vertAlign val="superscript"/>
        <sz val="10"/>
        <rFont val="Arial"/>
        <family val="2"/>
      </rPr>
      <t>4</t>
    </r>
    <r>
      <rPr>
        <sz val="8"/>
        <rFont val="Arial"/>
        <family val="2"/>
      </rPr>
      <t>Housing units with heating stoves, portable electric heaters, fireplaces, and cooking stoves as the main heating equipment were not asked if they had a thermostat.
     Q = Data withheld either because the Relative Standard Error (RSE) was greater than 50 percent or fewer than 10 households were sampled.
     N = No cases in reporting sample.
     Notes:  ● Because of rounding, data may not sum to totals.  ● See Glossary for definition of terms used in these tables.
     Source:  U.S. Energy Information Administration, Office of Energy Consumption and Efficiency Statistics, Forms EIA-457 A and C of the 2009 Residential Energy Consumption Survey.</t>
    </r>
  </si>
  <si>
    <t>Preliminary Release: August 19, 2011</t>
  </si>
  <si>
    <t>Annual Housing Survey: 1978, Part F Energy-Related Housing Characteristics</t>
  </si>
  <si>
    <t>https://www2.census.gov/prod2/ahsscan/h150-79f.pdf</t>
  </si>
  <si>
    <t>Table HC8.8  Water Heating in U.S. Homes in Northeast Region, Divisions, and States,  2009</t>
  </si>
  <si>
    <t>1977 does not include this report</t>
  </si>
  <si>
    <r>
      <t>Total
U.S.</t>
    </r>
    <r>
      <rPr>
        <vertAlign val="superscript"/>
        <sz val="10"/>
        <rFont val="Arial"/>
        <family val="2"/>
      </rPr>
      <t>1</t>
    </r>
    <r>
      <rPr>
        <b/>
        <sz val="8"/>
        <rFont val="Arial"/>
        <family val="2"/>
      </rPr>
      <t xml:space="preserve"> (millions)</t>
    </r>
  </si>
  <si>
    <t>Water Heating</t>
  </si>
  <si>
    <t>Number of Storage Tank Water Heaters</t>
  </si>
  <si>
    <r>
      <t>Number of Tankless Water Heaters</t>
    </r>
    <r>
      <rPr>
        <vertAlign val="superscript"/>
        <sz val="10"/>
        <rFont val="Arial"/>
        <family val="2"/>
      </rPr>
      <t>2</t>
    </r>
  </si>
  <si>
    <t>Main Water Heater</t>
  </si>
  <si>
    <t>Main Water Heater Type</t>
  </si>
  <si>
    <t>Water heating fuel (with piped hot water)</t>
  </si>
  <si>
    <t>Storage Tank</t>
  </si>
  <si>
    <t>Owner</t>
  </si>
  <si>
    <t>Renter</t>
  </si>
  <si>
    <t>All</t>
  </si>
  <si>
    <t>Tankless</t>
  </si>
  <si>
    <t>Do Not Use Hot Water</t>
  </si>
  <si>
    <t>Electric</t>
  </si>
  <si>
    <t>Housing Units Served by Main</t>
  </si>
  <si>
    <t>Adjust Northeast to MA by using ratio from 2009</t>
  </si>
  <si>
    <r>
      <t>Water Heater</t>
    </r>
    <r>
      <rPr>
        <vertAlign val="superscript"/>
        <sz val="10"/>
        <rFont val="Arial"/>
        <family val="2"/>
      </rPr>
      <t>3</t>
    </r>
  </si>
  <si>
    <t>Further adjust back at rate of increase:</t>
  </si>
  <si>
    <t>30 year increase</t>
  </si>
  <si>
    <t>5 year increase</t>
  </si>
  <si>
    <t>1972 Estimate</t>
  </si>
  <si>
    <t>Fuel Used by Main Water Heater</t>
  </si>
  <si>
    <t>See addendum below at a120</t>
  </si>
  <si>
    <t>(CORRECTION)</t>
  </si>
  <si>
    <t>Cooking Fuel</t>
  </si>
  <si>
    <t>Size of Main Water Heater</t>
  </si>
  <si>
    <t>Used by One Housing Unit</t>
  </si>
  <si>
    <t>Small (30 Gallons or Less)</t>
  </si>
  <si>
    <t>Medium (31 to 49 Gallons)</t>
  </si>
  <si>
    <t>Large (50 Gallons or More)</t>
  </si>
  <si>
    <t>Annual Housing Survey 1974 General Characteristics, Part A</t>
  </si>
  <si>
    <t>Used by Two or More Housing Units</t>
  </si>
  <si>
    <t>https://www2.census.gov/prod2/ahsscan/h150-74A.pdf</t>
  </si>
  <si>
    <t>Tankless Water Heater</t>
  </si>
  <si>
    <t>Age of Main Water Heater</t>
  </si>
  <si>
    <t>Main Water Heater Insulated With</t>
  </si>
  <si>
    <t>Water Heater Blanket</t>
  </si>
  <si>
    <t>Secondary Water Heater</t>
  </si>
  <si>
    <t>Secondary Water Heater Type</t>
  </si>
  <si>
    <t>Tabulating Northeast data from AHS 1974</t>
  </si>
  <si>
    <t>Cooking</t>
  </si>
  <si>
    <t>70 in SMSA</t>
  </si>
  <si>
    <t>Gas</t>
  </si>
  <si>
    <t>Only One Water Heater or</t>
  </si>
  <si>
    <t>LP</t>
  </si>
  <si>
    <t>Electriity</t>
  </si>
  <si>
    <t>Fuel</t>
  </si>
  <si>
    <t>Fuel Used by Secondary Water Heater</t>
  </si>
  <si>
    <t>Coal</t>
  </si>
  <si>
    <t>None</t>
  </si>
  <si>
    <t>Elec %</t>
  </si>
  <si>
    <t>1972 estimate %</t>
  </si>
  <si>
    <t>Scale Northeast Electric Prevalence down by</t>
  </si>
  <si>
    <t>same ratio as for Water</t>
  </si>
  <si>
    <t>Size of Secondary Water Heater</t>
  </si>
  <si>
    <t>Tankless Secondary Water Heater</t>
  </si>
  <si>
    <t>Age of Secondary Water Heater</t>
  </si>
  <si>
    <t>IPUMS USA teases the availability of Massachusetts specific data for housing from 1970, but does not provide it.</t>
  </si>
  <si>
    <t>https://usa.ipums.org/usa/voliii/pubdocs/1980/pubvols1980.shtml</t>
  </si>
  <si>
    <t>See also</t>
  </si>
  <si>
    <t>https://www.census.gov/content/dam/Census/library/publications/2019/demo/h150-19.pdf</t>
  </si>
  <si>
    <t>Hot Tub or Spa and Fuel</t>
  </si>
  <si>
    <t>Differences in Fuel Usage in the United States Housing Stock</t>
  </si>
  <si>
    <t>Nation wide housing vintage data mixes in population shift to more electrified areas</t>
  </si>
  <si>
    <t>https://www.eia.gov/todayinenergy/detail.php?id=30672</t>
  </si>
  <si>
    <t>AHS Table Creator</t>
  </si>
  <si>
    <t>https://www.census.gov/programs-surveys/ahs/data/interactive/ahstablecreator.html?s_areas=00000&amp;s_year=2011&amp;s_tablename=TABLE3&amp;s_bygroup1=4&amp;s_bygroup2=1&amp;s_filtergroup1=1&amp;s_filtergroup2=2</t>
  </si>
  <si>
    <t>ADDITIONAL DATA RETRIEVED FROM BPL HARD COPY</t>
  </si>
  <si>
    <t>Heated Swimming Pool and Fuel</t>
  </si>
  <si>
    <t>Detailed Housing Characteristics, Massachusetts, 1980 Census of Housing</t>
  </si>
  <si>
    <t>Additional Data from 1980 Housing Survey, not in published version of Spreadsheet (at bBPL</t>
  </si>
  <si>
    <t>Table 62 Massachusetts Fuels and Financial Characteristics</t>
  </si>
  <si>
    <t>Space heating Fuel</t>
  </si>
  <si>
    <t>Pool Not Heated</t>
  </si>
  <si>
    <t>No Swimming Pool</t>
  </si>
  <si>
    <t>Not Asked (Apartments and Mobile Homes)</t>
  </si>
  <si>
    <t>Heated Aquarium (20 gallons or larger)</t>
  </si>
  <si>
    <t>Water heating fuel</t>
  </si>
  <si>
    <r>
      <t xml:space="preserve">     </t>
    </r>
    <r>
      <rPr>
        <vertAlign val="superscript"/>
        <sz val="10"/>
        <rFont val="Arial"/>
        <family val="2"/>
      </rPr>
      <t>1</t>
    </r>
    <r>
      <rPr>
        <sz val="8"/>
        <rFont val="Arial"/>
        <family val="2"/>
      </rPr>
      <t xml:space="preserve">Total U.S. includes all primary occupied housing units in the 50 States and the District of Columbia. Vacant housing units, seasonal units, second homes, military housing, and group quarters are excluded.
     </t>
    </r>
    <r>
      <rPr>
        <vertAlign val="superscript"/>
        <sz val="10"/>
        <rFont val="Arial"/>
        <family val="2"/>
      </rPr>
      <t>2</t>
    </r>
    <r>
      <rPr>
        <sz val="8"/>
        <rFont val="Arial"/>
        <family val="2"/>
      </rPr>
      <t xml:space="preserve">Tankless water heaters, also known as instantaneous or on-demand water heaters, are water heaters that do not contain a storage tank.  The water is only heated as it passes through the heat exchanger.
     </t>
    </r>
    <r>
      <rPr>
        <vertAlign val="superscript"/>
        <sz val="10"/>
        <rFont val="Arial"/>
        <family val="2"/>
      </rPr>
      <t>3</t>
    </r>
    <r>
      <rPr>
        <sz val="8"/>
        <rFont val="Arial"/>
        <family val="2"/>
      </rPr>
      <t>Use of a water heater for another housing unit also includes the use of the water heater for a business or farm building as well as another housing unit.
     Q = Data withheld either because the Relative Standard Error (RSE) was greater than 50 percent or fewer than 10 households were sampled.
     N = No cases in reporting sample.
     Notes:  ● Because of rounding, data may not sum to totals.  ● See Glossary for definition of terms used in these tables.
     Source:  U.S. Energy Information Administration, Office of Energy Consumption and Efficiency Statistics, Forms EIA-457 A and C of the 2009 Residential Energy Consumption Survey.</t>
    </r>
  </si>
  <si>
    <t>SINCE 2009 IS ONLY 20%, SIMILAR, APPARENTLY NO MAJOR TREND, USE 20% FOR 1972</t>
  </si>
  <si>
    <t>SINCE 2009 IS ONLY 51%, SIMILAR, APPARENTLY NO MAJOR TREND, USE 51% FOR 1972</t>
  </si>
  <si>
    <t>Declining consumption in the 70s</t>
  </si>
  <si>
    <t>https://archives.lib.state.ma.us/bitstream/handle/2452/849652/ocm34335379.pdf?sequence=1&amp;isAllowed=y</t>
  </si>
  <si>
    <t>Northeast</t>
  </si>
  <si>
    <t>https://www.eia.gov/consumption/residential/data/2009/index.php?view=consumption#end-use-by-fuel</t>
  </si>
  <si>
    <t>Elec space as % off all energy</t>
  </si>
  <si>
    <t>Table CE4.2  Household Site End-Use Consumption by Fuel in the Northeast Region, Totals, 2009</t>
  </si>
  <si>
    <t>Elec % of all space heating:</t>
  </si>
  <si>
    <t xml:space="preserve">                      Quadrillion British Thermal Units (Btu), Final</t>
  </si>
  <si>
    <t>Space heating as % of elec</t>
  </si>
  <si>
    <r>
      <t>Total Housing Units</t>
    </r>
    <r>
      <rPr>
        <vertAlign val="superscript"/>
        <sz val="10"/>
        <rFont val="Arial"/>
        <family val="2"/>
      </rPr>
      <t>1</t>
    </r>
    <r>
      <rPr>
        <b/>
        <vertAlign val="superscript"/>
        <sz val="10"/>
        <rFont val="Arial"/>
        <family val="2"/>
      </rPr>
      <t xml:space="preserve">
</t>
    </r>
    <r>
      <rPr>
        <sz val="8"/>
        <rFont val="Arial"/>
        <family val="2"/>
      </rPr>
      <t>(millions)</t>
    </r>
  </si>
  <si>
    <r>
      <rPr>
        <b/>
        <sz val="8"/>
        <color theme="1"/>
        <rFont val="Arial"/>
        <family val="2"/>
      </rPr>
      <t>Total Site Energy Consumption</t>
    </r>
    <r>
      <rPr>
        <sz val="8"/>
        <color theme="1"/>
        <rFont val="Arial"/>
        <family val="2"/>
      </rPr>
      <t xml:space="preserve">
(quadrillion Btu)</t>
    </r>
  </si>
  <si>
    <t>Elec water as % of all energy</t>
  </si>
  <si>
    <t>Elec water as % of all water</t>
  </si>
  <si>
    <r>
      <t>Total</t>
    </r>
    <r>
      <rPr>
        <vertAlign val="superscript"/>
        <sz val="10"/>
        <color theme="1"/>
        <rFont val="Arial"/>
        <family val="2"/>
      </rPr>
      <t>2</t>
    </r>
    <r>
      <rPr>
        <b/>
        <sz val="8"/>
        <color theme="1"/>
        <rFont val="Arial"/>
        <family val="2"/>
      </rPr>
      <t xml:space="preserve"> </t>
    </r>
  </si>
  <si>
    <t xml:space="preserve">Fuel Oil </t>
  </si>
  <si>
    <t>Elect water as % of all elect</t>
  </si>
  <si>
    <t>Total Fossil</t>
  </si>
  <si>
    <t>Total all</t>
  </si>
  <si>
    <t>Housing Unit Characteristics and 
Energy Usage Indicators</t>
  </si>
  <si>
    <r>
      <t>Space Heating</t>
    </r>
    <r>
      <rPr>
        <vertAlign val="superscript"/>
        <sz val="10"/>
        <color theme="1"/>
        <rFont val="Arial"/>
        <family val="2"/>
      </rPr>
      <t>3</t>
    </r>
  </si>
  <si>
    <t>Air Condi-
tioning</t>
  </si>
  <si>
    <t>Refrig-
erators</t>
  </si>
  <si>
    <r>
      <t>Other</t>
    </r>
    <r>
      <rPr>
        <vertAlign val="superscript"/>
        <sz val="10"/>
        <color theme="1"/>
        <rFont val="Arial"/>
        <family val="2"/>
      </rPr>
      <t>4</t>
    </r>
  </si>
  <si>
    <t>Elec Space and Water as % of all</t>
  </si>
  <si>
    <t>Elec Space  as % of all</t>
  </si>
  <si>
    <t>Elec Space  as % of all space</t>
  </si>
  <si>
    <t>Total U.S.[sic, but means all northeast]</t>
  </si>
  <si>
    <t>Northeast Divisions and States</t>
  </si>
  <si>
    <t>New England</t>
  </si>
  <si>
    <t>CT, ME, NH, RI, VT</t>
  </si>
  <si>
    <t>Middle Atlantic</t>
  </si>
  <si>
    <r>
      <t>Urban and Rural</t>
    </r>
    <r>
      <rPr>
        <vertAlign val="superscript"/>
        <sz val="10"/>
        <rFont val="Arial"/>
        <family val="2"/>
      </rPr>
      <t>5</t>
    </r>
  </si>
  <si>
    <t>Urban</t>
  </si>
  <si>
    <t>Rural</t>
  </si>
  <si>
    <t>Metropolitan and Micropolitan</t>
  </si>
  <si>
    <t>Statistical Area</t>
  </si>
  <si>
    <t>In metropolitan statistical area</t>
  </si>
  <si>
    <t>In micropolitan statistical area</t>
  </si>
  <si>
    <t>Not in metropolitan or micropolitan</t>
  </si>
  <si>
    <t>statistical area</t>
  </si>
  <si>
    <t>(*)</t>
  </si>
  <si>
    <r>
      <t>Climate Region</t>
    </r>
    <r>
      <rPr>
        <vertAlign val="superscript"/>
        <sz val="10"/>
        <rFont val="Arial"/>
        <family val="2"/>
      </rPr>
      <t>6</t>
    </r>
  </si>
  <si>
    <t>Very Cold/Cold</t>
  </si>
  <si>
    <t>Mixed-Humid</t>
  </si>
  <si>
    <t>Mixed-Dry/Hot-Dry</t>
  </si>
  <si>
    <t>Hot-Humid</t>
  </si>
  <si>
    <t>Marine</t>
  </si>
  <si>
    <t>Housing Unit Type</t>
  </si>
  <si>
    <t>Single-Family</t>
  </si>
  <si>
    <t>Single-Family Detached</t>
  </si>
  <si>
    <t>Single-Family Attached</t>
  </si>
  <si>
    <t>Multi-Family</t>
  </si>
  <si>
    <t>Apartments in 2-4 Unit Buildings</t>
  </si>
  <si>
    <t>Apartments in 5 or More Unit Buildings</t>
  </si>
  <si>
    <t>Mobile Homes</t>
  </si>
  <si>
    <r>
      <t>Ownership of Housing Unit</t>
    </r>
    <r>
      <rPr>
        <vertAlign val="superscript"/>
        <sz val="10"/>
        <rFont val="Arial"/>
        <family val="2"/>
      </rPr>
      <t>7</t>
    </r>
  </si>
  <si>
    <t>Owned</t>
  </si>
  <si>
    <t>Rented</t>
  </si>
  <si>
    <t>Year of Construction</t>
  </si>
  <si>
    <t>Before 1940</t>
  </si>
  <si>
    <t>1940 to 1949</t>
  </si>
  <si>
    <t>1950 to 1959</t>
  </si>
  <si>
    <t>1960 to 1969</t>
  </si>
  <si>
    <t>1970 to 1979</t>
  </si>
  <si>
    <t>1980 to 1989</t>
  </si>
  <si>
    <t>1990 to 1999</t>
  </si>
  <si>
    <t>2000 to 2009</t>
  </si>
  <si>
    <r>
      <t>Total Square Footage</t>
    </r>
    <r>
      <rPr>
        <vertAlign val="superscript"/>
        <sz val="10"/>
        <rFont val="Arial"/>
        <family val="2"/>
      </rPr>
      <t>8</t>
    </r>
  </si>
  <si>
    <t>Fewer than 500</t>
  </si>
  <si>
    <t>500 to 999</t>
  </si>
  <si>
    <t>1,000 to 1,499</t>
  </si>
  <si>
    <t>1,500 to 1,999</t>
  </si>
  <si>
    <t>2,000 to 2,499</t>
  </si>
  <si>
    <t>2,500 to 2,999</t>
  </si>
  <si>
    <t>3,000 to 3,499</t>
  </si>
  <si>
    <t>3,500 to 3,999</t>
  </si>
  <si>
    <t>4,000 or More</t>
  </si>
  <si>
    <t>Number of Household Members</t>
  </si>
  <si>
    <t>1 Person</t>
  </si>
  <si>
    <t>2 Persons</t>
  </si>
  <si>
    <t>3 Persons</t>
  </si>
  <si>
    <t>4 Persons</t>
  </si>
  <si>
    <t>5 Persons</t>
  </si>
  <si>
    <t>6 or More Persons</t>
  </si>
  <si>
    <t>2009 Annual Household Income</t>
  </si>
  <si>
    <t>Less than $20,000</t>
  </si>
  <si>
    <t>$20,000 to $39,999</t>
  </si>
  <si>
    <t>$40,000 to $59,000</t>
  </si>
  <si>
    <t>$60,000 to $79,999</t>
  </si>
  <si>
    <t>$80,000 to $99,999</t>
  </si>
  <si>
    <t>$100,000 to $119,999</t>
  </si>
  <si>
    <t>$120,000 or More</t>
  </si>
  <si>
    <r>
      <t>Income Relative to Poverty Line</t>
    </r>
    <r>
      <rPr>
        <vertAlign val="superscript"/>
        <sz val="10"/>
        <rFont val="Arial"/>
        <family val="2"/>
      </rPr>
      <t>9</t>
    </r>
  </si>
  <si>
    <t>Below 100 Percent</t>
  </si>
  <si>
    <t>100 to 150 Percent</t>
  </si>
  <si>
    <t>Above 150 Percent</t>
  </si>
  <si>
    <t>Payment Method for Energy Bills</t>
  </si>
  <si>
    <t>All Paid by Household</t>
  </si>
  <si>
    <t>Some Paid, Some in Rent</t>
  </si>
  <si>
    <t>All Included in Rent</t>
  </si>
  <si>
    <t>Other Method</t>
  </si>
  <si>
    <r>
      <t xml:space="preserve">     </t>
    </r>
    <r>
      <rPr>
        <vertAlign val="superscript"/>
        <sz val="10"/>
        <rFont val="Arial"/>
        <family val="2"/>
      </rPr>
      <t>1</t>
    </r>
    <r>
      <rPr>
        <sz val="8"/>
        <rFont val="Arial"/>
        <family val="2"/>
      </rPr>
      <t xml:space="preserve">Includes all primary occupied housing units in the 50 States and the District of Columbia. Vacant housing units, seasonal units, second homes, military housing, and group quarters are excluded.
     </t>
    </r>
    <r>
      <rPr>
        <vertAlign val="superscript"/>
        <sz val="10"/>
        <rFont val="Arial"/>
        <family val="2"/>
      </rPr>
      <t>2</t>
    </r>
    <r>
      <rPr>
        <sz val="8"/>
        <rFont val="Arial"/>
        <family val="2"/>
      </rPr>
      <t xml:space="preserve">Data in these tables represent site or delivered energy. Consumption and expenditures for biomass (e.g. wood), coal, solar, and outdoor propane grills are excluded. See RECS Terminology (http://www.eia.gov/consumption/residential/terminology.cfm) for further explanation of these terms.
     </t>
    </r>
    <r>
      <rPr>
        <vertAlign val="superscript"/>
        <sz val="10"/>
        <rFont val="Arial"/>
        <family val="2"/>
      </rPr>
      <t>3</t>
    </r>
    <r>
      <rPr>
        <sz val="8"/>
        <rFont val="Arial"/>
        <family val="2"/>
      </rPr>
      <t xml:space="preserve">Includes main (primary) and secondary space heating.
     </t>
    </r>
    <r>
      <rPr>
        <vertAlign val="superscript"/>
        <sz val="10"/>
        <rFont val="Arial"/>
        <family val="2"/>
      </rPr>
      <t>4</t>
    </r>
    <r>
      <rPr>
        <sz val="8"/>
        <rFont val="Arial"/>
        <family val="2"/>
      </rPr>
      <t xml:space="preserve">"Other" includes end uses not shown separately (e.g., cooking appliances, clothes washers, dryers, dishwashers, televisions, computers, small electronic devices, pools, hot tubs, and lighting.) 
     </t>
    </r>
    <r>
      <rPr>
        <vertAlign val="superscript"/>
        <sz val="10"/>
        <rFont val="Arial"/>
        <family val="2"/>
      </rPr>
      <t>5</t>
    </r>
    <r>
      <rPr>
        <sz val="8"/>
        <rFont val="Arial"/>
        <family val="2"/>
      </rPr>
      <t xml:space="preserve">Housing units are classified as urban or rural using definitions created by the U.S. Census Bureau, which are publicly available through 2009 TIGER/Line Shapefiles.
     </t>
    </r>
    <r>
      <rPr>
        <vertAlign val="superscript"/>
        <sz val="10"/>
        <rFont val="Arial"/>
        <family val="2"/>
      </rPr>
      <t>6</t>
    </r>
    <r>
      <rPr>
        <sz val="8"/>
        <rFont val="Arial"/>
        <family val="2"/>
      </rPr>
      <t xml:space="preserve">These climate regions were created by the Building America program, sponsored by the U.S. Department of Energy’s Office of Energy and Efficiency and Renewable Energy (EERE).
     </t>
    </r>
    <r>
      <rPr>
        <vertAlign val="superscript"/>
        <sz val="10"/>
        <rFont val="Arial"/>
        <family val="2"/>
      </rPr>
      <t>7</t>
    </r>
    <r>
      <rPr>
        <sz val="8"/>
        <rFont val="Arial"/>
        <family val="2"/>
      </rPr>
      <t xml:space="preserve">Rented includes households that occupy their primary housing unit without payment of rent.
     </t>
    </r>
    <r>
      <rPr>
        <vertAlign val="superscript"/>
        <sz val="10"/>
        <rFont val="Arial"/>
        <family val="2"/>
      </rPr>
      <t>8</t>
    </r>
    <r>
      <rPr>
        <sz val="8"/>
        <rFont val="Arial"/>
        <family val="2"/>
      </rPr>
      <t xml:space="preserve">Total square footage includes all basements, finished or conditioned (heated or cooled) areas of attics, and conditioned garage space that is attached to the home. Unconditioned and unfinished areas in attics and attached garages are excluded.
     </t>
    </r>
    <r>
      <rPr>
        <vertAlign val="superscript"/>
        <sz val="10"/>
        <rFont val="Arial"/>
        <family val="2"/>
      </rPr>
      <t>9</t>
    </r>
    <r>
      <rPr>
        <sz val="8"/>
        <rFont val="Arial"/>
        <family val="2"/>
      </rPr>
      <t xml:space="preserve">To determine the number of households below the poverty line, the annual household income and number of household members were compared to the 2009 Poverty Guidelines for families published by the U.S. Department of Health and Human Services.
     Q = Data withheld either because the Relative Standard Error (RSE) was greater than 50 percent or fewer than 10 households were sampled.
     N = No cases in reporting sample.
     (*) Number rounds to zero.
     Notes:  ● Because of rounding, data may not sum to totals.
     Source:  U.S. Energy Information Administration, Office of Energy Consumption and Efficiency Statistics, Forms EIA-457 A and C-G of the 2009 Residential Energy Consumption Survey.
</t>
    </r>
  </si>
  <si>
    <t>ERROR TERMS</t>
  </si>
  <si>
    <t>Methods: https://www.eia.gov/consumption/residential/methodology/2009/pdf/techdoc-summary010413.pdf</t>
  </si>
  <si>
    <t xml:space="preserve">                      Relative Standard Errors, Final</t>
  </si>
  <si>
    <r>
      <t>RSEs for Total Housing Units</t>
    </r>
    <r>
      <rPr>
        <vertAlign val="superscript"/>
        <sz val="10"/>
        <rFont val="Arial"/>
        <family val="2"/>
      </rPr>
      <t>1</t>
    </r>
    <r>
      <rPr>
        <b/>
        <vertAlign val="superscript"/>
        <sz val="10"/>
        <rFont val="Arial"/>
        <family val="2"/>
      </rPr>
      <t xml:space="preserve">
</t>
    </r>
  </si>
  <si>
    <t>RSEs for Total Site Energy Consumption</t>
  </si>
  <si>
    <r>
      <t>RSEs for Total</t>
    </r>
    <r>
      <rPr>
        <vertAlign val="superscript"/>
        <sz val="10"/>
        <color theme="1"/>
        <rFont val="Arial"/>
        <family val="2"/>
      </rPr>
      <t>2</t>
    </r>
    <r>
      <rPr>
        <b/>
        <sz val="8"/>
        <color theme="1"/>
        <rFont val="Arial"/>
        <family val="2"/>
      </rPr>
      <t xml:space="preserve"> </t>
    </r>
  </si>
  <si>
    <t>Total U.S.</t>
  </si>
  <si>
    <t>Massachusetts Residential Baseline Study</t>
  </si>
  <si>
    <t>Massachusetts Residential Baseline Study, 2022 update</t>
  </si>
  <si>
    <t>https://ma-eeac.org/wp-content/uploads/RES-1-Residential-Baseline-Study-Ph4-Comprehensive-Report-2020-04-02.pdf</t>
  </si>
  <si>
    <t>https://ma-eeac.org/wp-content/uploads/Residential-Building-Use-and-Equipment-Characterization-Study-Comprehensive-Report-2022-03-01.pdf</t>
  </si>
  <si>
    <t>Appendix B-2: Saturation</t>
  </si>
  <si>
    <t>https://ma-eeac.org/wp-content/uploads/Appendix-B-3-MA-Statewide-Saturation-Results-2020-03-31.xlsx</t>
  </si>
  <si>
    <t>Saturation 2019, Compare Figures 2-2</t>
  </si>
  <si>
    <t>Bin Variable 1</t>
  </si>
  <si>
    <t>Variable 1 Value</t>
  </si>
  <si>
    <t>Bin Variable 2</t>
  </si>
  <si>
    <t>Variable 2 Value</t>
  </si>
  <si>
    <t>End Use Category</t>
  </si>
  <si>
    <t>End Use</t>
  </si>
  <si>
    <t>Total Homes in Bin</t>
  </si>
  <si>
    <t>Adjusted and Weighted Proportion of Homes in Bin with End Use</t>
  </si>
  <si>
    <t>Adjusted and Weighted Average Quantity of End Use Across Homes in Bin</t>
  </si>
  <si>
    <t>MA Statewide</t>
  </si>
  <si>
    <t>All Homes</t>
  </si>
  <si>
    <t>1. HVAC - Heating</t>
  </si>
  <si>
    <t>Shared Central Heating</t>
  </si>
  <si>
    <t>Furnace - Natural Gas</t>
  </si>
  <si>
    <t>Furnace - Fuel Oil</t>
  </si>
  <si>
    <t>Furnace - Electric</t>
  </si>
  <si>
    <t>Furnace - Other Fuel Type</t>
  </si>
  <si>
    <t>Boiler - Natural Gas</t>
  </si>
  <si>
    <t>Boiler - Fuel Oil</t>
  </si>
  <si>
    <t>Boiler - Other Fuel Type</t>
  </si>
  <si>
    <t>Electric Baseboard Heat</t>
  </si>
  <si>
    <t>Fireplace - Natural Gas</t>
  </si>
  <si>
    <t>Fireplace or Heating Stove - Other Fuel Type</t>
  </si>
  <si>
    <t>Other Heating System</t>
  </si>
  <si>
    <t>No Heating System</t>
  </si>
  <si>
    <t>1. HVAC - Cooling/Heating</t>
  </si>
  <si>
    <t>Central Heat Pump (Ducted)</t>
  </si>
  <si>
    <t>6504</t>
  </si>
  <si>
    <t>0.02</t>
  </si>
  <si>
    <t>0.01</t>
  </si>
  <si>
    <t>Mini-Split Heat Pump (Ductless)</t>
  </si>
  <si>
    <t>0.07</t>
  </si>
  <si>
    <t>0.08</t>
  </si>
  <si>
    <t>Ground Source or Geothermal Heat Pump</t>
  </si>
  <si>
    <t>Replacement</t>
  </si>
  <si>
    <t>Water heater saturation</t>
  </si>
  <si>
    <t>3. Domestic Hot Water</t>
  </si>
  <si>
    <t>Shared Central Water Heater</t>
  </si>
  <si>
    <t>Water Heater - Electric</t>
  </si>
  <si>
    <t>Tankless Water Heater - Electric</t>
  </si>
  <si>
    <t>Water Heater - Heat Pump</t>
  </si>
  <si>
    <t>Water Heater - Natural Gas</t>
  </si>
  <si>
    <t>Tankless Water Heater - Natural Gas</t>
  </si>
  <si>
    <t>Water Heater - Fuel Oil</t>
  </si>
  <si>
    <t>Tankless Water Heater - Fuel Oil</t>
  </si>
  <si>
    <t>Water Heater - Propane</t>
  </si>
  <si>
    <t>Tankless Water Heater - Propane</t>
  </si>
  <si>
    <t>Water Heater - Solar</t>
  </si>
  <si>
    <t>Water Heater - Indirect</t>
  </si>
  <si>
    <t>Other Water Heater</t>
  </si>
  <si>
    <t>Hot Water Recirculation Pump</t>
  </si>
  <si>
    <t>Showerhead</t>
  </si>
  <si>
    <t>Sink Faucet</t>
  </si>
  <si>
    <t xml:space="preserve">                           Bottled,           kero-   Coal                No</t>
  </si>
  <si>
    <t xml:space="preserve">       Occupied   Utility   tank, or  Elec-    sene,   or          Other  fuel</t>
  </si>
  <si>
    <t xml:space="preserve">          units       gas     LP gas  tricity  etc.    coke  Wood   fuel  used</t>
  </si>
  <si>
    <t>Units</t>
  </si>
  <si>
    <t>GAS</t>
  </si>
  <si>
    <t>Propane</t>
  </si>
  <si>
    <t>Oil, etc.</t>
  </si>
  <si>
    <t>Coal, etc.</t>
  </si>
  <si>
    <t>US</t>
  </si>
  <si>
    <t>CT</t>
  </si>
  <si>
    <t>ME</t>
  </si>
  <si>
    <t>NH</t>
  </si>
  <si>
    <t>RI</t>
  </si>
  <si>
    <t>VT</t>
  </si>
  <si>
    <t>AK</t>
  </si>
  <si>
    <t>AL</t>
  </si>
  <si>
    <t>AR</t>
  </si>
  <si>
    <t>AZ</t>
  </si>
  <si>
    <t>CA</t>
  </si>
  <si>
    <t>CO</t>
  </si>
  <si>
    <t>DC</t>
  </si>
  <si>
    <t>DE</t>
  </si>
  <si>
    <t>FL</t>
  </si>
  <si>
    <t>GA</t>
  </si>
  <si>
    <t>HI</t>
  </si>
  <si>
    <t>IA</t>
  </si>
  <si>
    <t>ID</t>
  </si>
  <si>
    <t>IL</t>
  </si>
  <si>
    <t>IN</t>
  </si>
  <si>
    <t>KS</t>
  </si>
  <si>
    <t>KY</t>
  </si>
  <si>
    <t>LA</t>
  </si>
  <si>
    <t>MD</t>
  </si>
  <si>
    <t>MI</t>
  </si>
  <si>
    <t>MN</t>
  </si>
  <si>
    <t>MO</t>
  </si>
  <si>
    <t>MS</t>
  </si>
  <si>
    <t>MT</t>
  </si>
  <si>
    <t>NC</t>
  </si>
  <si>
    <t>ND</t>
  </si>
  <si>
    <t>NE</t>
  </si>
  <si>
    <t>NM</t>
  </si>
  <si>
    <t>NV</t>
  </si>
  <si>
    <t>OH</t>
  </si>
  <si>
    <t>OK</t>
  </si>
  <si>
    <t>OR</t>
  </si>
  <si>
    <t>SC</t>
  </si>
  <si>
    <t>SD</t>
  </si>
  <si>
    <t>TN</t>
  </si>
  <si>
    <t>TX</t>
  </si>
  <si>
    <t>UT</t>
  </si>
  <si>
    <t>VA</t>
  </si>
  <si>
    <t>WA</t>
  </si>
  <si>
    <t>WI</t>
  </si>
  <si>
    <t>WV</t>
  </si>
  <si>
    <t>WY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</si>
</sst>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
    <numFmt numFmtId="167" formatCode="0.000"/>
    <numFmt numFmtId="168" formatCode="0.0%"/>
    <numFmt numFmtId="169" formatCode="_(* #,##0.0_);_(* \(#,##0.0\);_(* &quot;-&quot;??_);_(@_)"/>
  </numFmts>
  <fonts count="41">
    <font>
      <sz val="11"/>
      <color theme="1"/>
      <name val="Calibri"/>
      <family val="2"/>
      <scheme val="minor"/>
    </font>
    <font>
      <u/>
      <sz val="11"/>
      <color theme="10"/>
      <name val="Calibri"/>
      <family val="2"/>
      <scheme val="minor"/>
    </font>
    <font>
      <sz val="8"/>
      <name val="Arial"/>
      <family val="2"/>
    </font>
    <font>
      <sz val="10"/>
      <name val="Arial"/>
      <family val="2"/>
    </font>
    <font>
      <b/>
      <sz val="11"/>
      <color theme="1"/>
      <name val="Calibri"/>
      <family val="2"/>
      <scheme val="minor"/>
    </font>
    <font>
      <b/>
      <sz val="10"/>
      <color rgb="FFFFFFFF"/>
      <name val="Arial"/>
      <family val="2"/>
    </font>
    <font>
      <sz val="10"/>
      <color rgb="FF000000"/>
      <name val="Arial"/>
      <family val="2"/>
    </font>
    <font>
      <b/>
      <sz val="10"/>
      <color rgb="FF000000"/>
      <name val="Arial"/>
      <family val="2"/>
    </font>
    <font>
      <sz val="11"/>
      <color rgb="FF006100"/>
      <name val="Calibri"/>
      <family val="2"/>
      <scheme val="minor"/>
    </font>
    <font>
      <sz val="11"/>
      <color theme="1"/>
      <name val="Calibri"/>
      <family val="2"/>
      <scheme val="minor"/>
    </font>
    <font>
      <b/>
      <sz val="12"/>
      <name val="Arial"/>
      <family val="2"/>
    </font>
    <font>
      <b/>
      <sz val="10"/>
      <name val="Arial"/>
      <family val="2"/>
    </font>
    <font>
      <sz val="10"/>
      <color theme="1"/>
      <name val="Arial"/>
      <family val="2"/>
    </font>
    <font>
      <b/>
      <sz val="8"/>
      <name val="Arial"/>
      <family val="2"/>
    </font>
    <font>
      <vertAlign val="superscript"/>
      <sz val="10"/>
      <name val="Arial"/>
      <family val="2"/>
    </font>
    <font>
      <b/>
      <vertAlign val="superscript"/>
      <sz val="10"/>
      <name val="Arial"/>
      <family val="2"/>
    </font>
    <font>
      <sz val="8"/>
      <color theme="1"/>
      <name val="Arial"/>
      <family val="2"/>
    </font>
    <font>
      <b/>
      <sz val="8"/>
      <color theme="1"/>
      <name val="Arial"/>
      <family val="2"/>
    </font>
    <font>
      <vertAlign val="superscript"/>
      <sz val="10"/>
      <color theme="1"/>
      <name val="Arial"/>
      <family val="2"/>
    </font>
    <font>
      <sz val="16.5"/>
      <color rgb="FF333333"/>
      <name val="Times New Roman"/>
      <family val="1"/>
    </font>
    <font>
      <b/>
      <sz val="9"/>
      <color rgb="FF333333"/>
      <name val="Inherit"/>
      <charset val="1"/>
    </font>
    <font>
      <sz val="9"/>
      <color rgb="FF333333"/>
      <name val="Inherit"/>
      <charset val="1"/>
    </font>
    <font>
      <sz val="10"/>
      <color rgb="FF000000"/>
      <name val="Arial Unicode MS"/>
    </font>
    <font>
      <b/>
      <sz val="11"/>
      <name val="Calibri"/>
      <family val="2"/>
    </font>
    <font>
      <sz val="11"/>
      <color rgb="FF9C0006"/>
      <name val="Calibri"/>
      <family val="2"/>
      <scheme val="minor"/>
    </font>
    <font>
      <sz val="11"/>
      <color rgb="FF9C5700"/>
      <name val="Calibri"/>
      <family val="2"/>
      <scheme val="minor"/>
    </font>
    <font>
      <sz val="11"/>
      <color theme="0"/>
      <name val="Calibri"/>
      <family val="2"/>
      <scheme val="minor"/>
    </font>
    <font>
      <b/>
      <sz val="9"/>
      <name val="Arial"/>
      <family val="2"/>
    </font>
    <font>
      <sz val="9"/>
      <name val="Arial"/>
      <family val="2"/>
    </font>
    <font>
      <sz val="8"/>
      <color indexed="23"/>
      <name val="Calibri"/>
      <family val="2"/>
      <scheme val="minor"/>
    </font>
    <font>
      <sz val="10"/>
      <color indexed="23"/>
      <name val="Calibri"/>
      <family val="2"/>
      <scheme val="minor"/>
    </font>
    <font>
      <b/>
      <sz val="12"/>
      <color theme="4"/>
      <name val="Calibri Light"/>
      <family val="1"/>
      <scheme val="major"/>
    </font>
    <font>
      <sz val="10"/>
      <color theme="4"/>
      <name val="Calibri Light"/>
      <family val="1"/>
      <scheme val="major"/>
    </font>
    <font>
      <b/>
      <sz val="10"/>
      <name val="Segoe UI"/>
      <family val="2"/>
    </font>
    <font>
      <b/>
      <sz val="16"/>
      <color rgb="FF006100"/>
      <name val="Calibri"/>
      <family val="2"/>
      <scheme val="minor"/>
    </font>
    <font>
      <sz val="11"/>
      <color rgb="FFFFFFFF"/>
      <name val="Calibri"/>
      <family val="2"/>
      <scheme val="minor"/>
    </font>
    <font>
      <sz val="10"/>
      <color rgb="FF000000"/>
      <name val="Courier New"/>
      <charset val="1"/>
    </font>
    <font>
      <u/>
      <sz val="14"/>
      <color theme="10"/>
      <name val="Calibri"/>
      <family val="2"/>
      <scheme val="minor"/>
    </font>
    <font>
      <sz val="14"/>
      <color theme="1"/>
      <name val="Calibri"/>
      <family val="2"/>
      <scheme val="minor"/>
    </font>
    <font>
      <u/>
      <sz val="16"/>
      <color theme="10"/>
      <name val="Calibri"/>
      <family val="2"/>
      <scheme val="minor"/>
    </font>
    <font>
      <sz val="16"/>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555759"/>
        <bgColor rgb="FF000000"/>
      </patternFill>
    </fill>
    <fill>
      <patternFill patternType="solid">
        <fgColor rgb="FFDCDDDE"/>
        <bgColor rgb="FFDCDDDE"/>
      </patternFill>
    </fill>
    <fill>
      <patternFill patternType="solid">
        <fgColor rgb="FFC6EFCE"/>
      </patternFill>
    </fill>
    <fill>
      <patternFill patternType="solid">
        <fgColor rgb="FFFFFFFF"/>
        <bgColor indexed="64"/>
      </patternFill>
    </fill>
    <fill>
      <patternFill patternType="solid">
        <fgColor rgb="FFFFC7CE"/>
      </patternFill>
    </fill>
    <fill>
      <patternFill patternType="solid">
        <fgColor rgb="FFFFEB9C"/>
      </patternFill>
    </fill>
    <fill>
      <patternFill patternType="solid">
        <fgColor theme="8"/>
      </patternFill>
    </fill>
    <fill>
      <patternFill patternType="solid">
        <fgColor theme="9"/>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rgb="FFF2F2F2"/>
        <bgColor indexed="64"/>
      </patternFill>
    </fill>
    <fill>
      <patternFill patternType="solid">
        <fgColor rgb="FF548235"/>
        <bgColor indexed="64"/>
      </patternFill>
    </fill>
  </fills>
  <borders count="34">
    <border>
      <left/>
      <right/>
      <top/>
      <bottom/>
      <diagonal/>
    </border>
    <border>
      <left/>
      <right/>
      <top style="thin">
        <color rgb="FF555759"/>
      </top>
      <bottom style="thick">
        <color rgb="FF95D600"/>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rgb="FFCCCCCC"/>
      </left>
      <right style="thin">
        <color rgb="FFCCCCCC"/>
      </right>
      <top style="thin">
        <color rgb="FFCCCCCC"/>
      </top>
      <bottom/>
      <diagonal/>
    </border>
    <border>
      <left style="thin">
        <color rgb="FFCCCCCC"/>
      </left>
      <right style="thin">
        <color rgb="FFCCCCCC"/>
      </right>
      <top/>
      <bottom/>
      <diagonal/>
    </border>
    <border>
      <left style="thin">
        <color rgb="FFCCCCCC"/>
      </left>
      <right style="thin">
        <color rgb="FFCCCCCC"/>
      </right>
      <top/>
      <bottom style="thin">
        <color rgb="FFCCCCCC"/>
      </bottom>
      <diagonal/>
    </border>
    <border>
      <left style="thin">
        <color rgb="FFCCCCCC"/>
      </left>
      <right/>
      <top style="thin">
        <color rgb="FFCCCCCC"/>
      </top>
      <bottom style="thin">
        <color rgb="FFCCCCCC"/>
      </bottom>
      <diagonal/>
    </border>
    <border>
      <left/>
      <right/>
      <top style="thin">
        <color rgb="FFCCCCCC"/>
      </top>
      <bottom style="thin">
        <color rgb="FFCCCCCC"/>
      </bottom>
      <diagonal/>
    </border>
    <border>
      <left/>
      <right style="thin">
        <color rgb="FFCCCCCC"/>
      </right>
      <top style="thin">
        <color rgb="FFCCCCCC"/>
      </top>
      <bottom style="thin">
        <color rgb="FFCCCCCC"/>
      </bottom>
      <diagonal/>
    </border>
    <border>
      <left style="thin">
        <color rgb="FFCCCCCC"/>
      </left>
      <right/>
      <top style="thin">
        <color rgb="FFCCCCCC"/>
      </top>
      <bottom/>
      <diagonal/>
    </border>
    <border>
      <left/>
      <right style="thin">
        <color rgb="FFCCCCCC"/>
      </right>
      <top style="thin">
        <color rgb="FFCCCCCC"/>
      </top>
      <bottom/>
      <diagonal/>
    </border>
    <border>
      <left style="thin">
        <color rgb="FFCCCCCC"/>
      </left>
      <right/>
      <top/>
      <bottom style="thin">
        <color rgb="FFCCCCCC"/>
      </bottom>
      <diagonal/>
    </border>
    <border>
      <left/>
      <right style="thin">
        <color rgb="FFCCCCCC"/>
      </right>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top style="thin">
        <color rgb="FFCCCCCC"/>
      </top>
      <bottom style="thick">
        <color rgb="FF189BD7"/>
      </bottom>
      <diagonal/>
    </border>
    <border>
      <left/>
      <right/>
      <top style="thin">
        <color rgb="FFCCCCCC"/>
      </top>
      <bottom style="thick">
        <color rgb="FF189BD7"/>
      </bottom>
      <diagonal/>
    </border>
    <border>
      <left/>
      <right style="thin">
        <color rgb="FFCCCCCC"/>
      </right>
      <top style="thin">
        <color rgb="FFCCCCCC"/>
      </top>
      <bottom style="thick">
        <color rgb="FF189BD7"/>
      </bottom>
      <diagonal/>
    </border>
    <border>
      <left/>
      <right/>
      <top style="thin">
        <color rgb="FF189BD7"/>
      </top>
      <bottom style="dashed">
        <color rgb="FFCCCCCC"/>
      </bottom>
      <diagonal/>
    </border>
    <border>
      <left/>
      <right/>
      <top/>
      <bottom style="dashed">
        <color rgb="FFCCCCCC"/>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thick">
        <color theme="4"/>
      </bottom>
      <diagonal/>
    </border>
    <border>
      <left style="thin">
        <color indexed="64"/>
      </left>
      <right/>
      <top/>
      <bottom style="thick">
        <color theme="4"/>
      </bottom>
      <diagonal/>
    </border>
    <border>
      <left/>
      <right style="thin">
        <color indexed="64"/>
      </right>
      <top/>
      <bottom style="thick">
        <color theme="4"/>
      </bottom>
      <diagonal/>
    </border>
  </borders>
  <cellStyleXfs count="10">
    <xf numFmtId="0" fontId="0" fillId="0" borderId="0"/>
    <xf numFmtId="0" fontId="1" fillId="0" borderId="0" applyNumberFormat="0" applyFill="0" applyBorder="0" applyAlignment="0" applyProtection="0"/>
    <xf numFmtId="0" fontId="8" fillId="5" borderId="0" applyNumberFormat="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3" fillId="0" borderId="0"/>
    <xf numFmtId="0" fontId="24" fillId="7" borderId="0" applyNumberFormat="0" applyBorder="0" applyAlignment="0" applyProtection="0"/>
    <xf numFmtId="0" fontId="25"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cellStyleXfs>
  <cellXfs count="290">
    <xf numFmtId="0" fontId="0" fillId="0" borderId="0" xfId="0"/>
    <xf numFmtId="0" fontId="1" fillId="0" borderId="0" xfId="1"/>
    <xf numFmtId="0" fontId="2" fillId="0" borderId="0" xfId="0" applyFont="1"/>
    <xf numFmtId="10" fontId="0" fillId="0" borderId="0" xfId="0" applyNumberFormat="1"/>
    <xf numFmtId="0" fontId="4" fillId="0" borderId="0" xfId="0" applyFont="1"/>
    <xf numFmtId="0" fontId="0" fillId="2" borderId="0" xfId="0" applyFill="1"/>
    <xf numFmtId="0" fontId="6" fillId="0" borderId="0" xfId="0" applyFont="1"/>
    <xf numFmtId="0" fontId="7" fillId="4" borderId="0" xfId="0" applyFont="1" applyFill="1"/>
    <xf numFmtId="0" fontId="7" fillId="0" borderId="0" xfId="0" applyFont="1"/>
    <xf numFmtId="0" fontId="8" fillId="5" borderId="0" xfId="2"/>
    <xf numFmtId="0" fontId="10" fillId="0" borderId="0" xfId="0" applyFont="1" applyAlignment="1">
      <alignment horizontal="left" vertical="center"/>
    </xf>
    <xf numFmtId="165" fontId="11" fillId="0" borderId="0" xfId="0" applyNumberFormat="1" applyFont="1" applyAlignment="1">
      <alignment vertical="center" wrapText="1"/>
    </xf>
    <xf numFmtId="0" fontId="11" fillId="0" borderId="0" xfId="0" applyFont="1" applyAlignment="1">
      <alignment vertical="center" wrapText="1"/>
    </xf>
    <xf numFmtId="0" fontId="10" fillId="0" borderId="2" xfId="0" applyFont="1" applyBorder="1" applyAlignment="1">
      <alignment vertical="center"/>
    </xf>
    <xf numFmtId="165" fontId="3" fillId="0" borderId="0" xfId="0" applyNumberFormat="1" applyFont="1" applyAlignment="1">
      <alignment vertical="center" wrapText="1"/>
    </xf>
    <xf numFmtId="0" fontId="3" fillId="0" borderId="0" xfId="0" applyFont="1" applyAlignment="1">
      <alignment vertical="center" wrapText="1"/>
    </xf>
    <xf numFmtId="0" fontId="12" fillId="0" borderId="3" xfId="0" applyFont="1" applyBorder="1"/>
    <xf numFmtId="0" fontId="12" fillId="0" borderId="0" xfId="0" applyFont="1"/>
    <xf numFmtId="0" fontId="12" fillId="0" borderId="7" xfId="0" applyFont="1" applyBorder="1"/>
    <xf numFmtId="0" fontId="0" fillId="0" borderId="3" xfId="0" applyBorder="1"/>
    <xf numFmtId="0" fontId="16" fillId="0" borderId="4" xfId="0" applyFont="1" applyBorder="1" applyAlignment="1">
      <alignment vertical="center" wrapText="1"/>
    </xf>
    <xf numFmtId="165" fontId="2" fillId="0" borderId="0" xfId="0" applyNumberFormat="1" applyFont="1" applyAlignment="1">
      <alignment horizontal="right" indent="1"/>
    </xf>
    <xf numFmtId="165" fontId="2" fillId="0" borderId="7" xfId="0" applyNumberFormat="1" applyFont="1" applyBorder="1" applyAlignment="1">
      <alignment horizontal="right" indent="1"/>
    </xf>
    <xf numFmtId="3" fontId="0" fillId="0" borderId="0" xfId="0" applyNumberFormat="1"/>
    <xf numFmtId="4" fontId="0" fillId="0" borderId="0" xfId="0" applyNumberFormat="1"/>
    <xf numFmtId="0" fontId="0" fillId="0" borderId="7" xfId="0" applyBorder="1"/>
    <xf numFmtId="166" fontId="13" fillId="0" borderId="0" xfId="0" applyNumberFormat="1" applyFont="1"/>
    <xf numFmtId="167" fontId="2" fillId="0" borderId="8" xfId="0" applyNumberFormat="1" applyFont="1" applyBorder="1" applyAlignment="1">
      <alignment horizontal="right" indent="1"/>
    </xf>
    <xf numFmtId="167" fontId="2" fillId="0" borderId="0" xfId="0" applyNumberFormat="1" applyFont="1" applyAlignment="1">
      <alignment horizontal="right" indent="1"/>
    </xf>
    <xf numFmtId="167" fontId="2" fillId="0" borderId="7" xfId="0" applyNumberFormat="1" applyFont="1" applyBorder="1" applyAlignment="1">
      <alignment horizontal="right" indent="1"/>
    </xf>
    <xf numFmtId="0" fontId="13" fillId="0" borderId="0" xfId="0" applyFont="1"/>
    <xf numFmtId="166" fontId="2" fillId="0" borderId="0" xfId="0" applyNumberFormat="1" applyFont="1" applyAlignment="1">
      <alignment horizontal="left" indent="1"/>
    </xf>
    <xf numFmtId="166" fontId="2" fillId="0" borderId="0" xfId="0" applyNumberFormat="1" applyFont="1" applyAlignment="1">
      <alignment horizontal="left" indent="2"/>
    </xf>
    <xf numFmtId="166" fontId="2" fillId="0" borderId="0" xfId="0" applyNumberFormat="1" applyFont="1" applyAlignment="1">
      <alignment horizontal="left" indent="3"/>
    </xf>
    <xf numFmtId="166" fontId="2" fillId="0" borderId="0" xfId="0" applyNumberFormat="1" applyFont="1"/>
    <xf numFmtId="0" fontId="2" fillId="0" borderId="0" xfId="0" applyFont="1" applyAlignment="1">
      <alignment horizontal="left" indent="1"/>
    </xf>
    <xf numFmtId="165" fontId="0" fillId="0" borderId="7" xfId="0" applyNumberFormat="1" applyBorder="1" applyAlignment="1">
      <alignment horizontal="right" indent="1"/>
    </xf>
    <xf numFmtId="167" fontId="0" fillId="0" borderId="8" xfId="0" applyNumberFormat="1" applyBorder="1" applyAlignment="1">
      <alignment horizontal="right" indent="1"/>
    </xf>
    <xf numFmtId="167" fontId="0" fillId="0" borderId="0" xfId="0" applyNumberFormat="1" applyAlignment="1">
      <alignment horizontal="right" indent="1"/>
    </xf>
    <xf numFmtId="167" fontId="0" fillId="0" borderId="7" xfId="0" applyNumberFormat="1" applyBorder="1" applyAlignment="1">
      <alignment horizontal="right" indent="1"/>
    </xf>
    <xf numFmtId="0" fontId="13" fillId="0" borderId="0" xfId="0" applyFont="1" applyAlignment="1">
      <alignment horizontal="left"/>
    </xf>
    <xf numFmtId="0" fontId="0" fillId="0" borderId="2" xfId="0" applyBorder="1"/>
    <xf numFmtId="165" fontId="0" fillId="0" borderId="0" xfId="0" applyNumberFormat="1"/>
    <xf numFmtId="167" fontId="0" fillId="0" borderId="0" xfId="0" applyNumberFormat="1"/>
    <xf numFmtId="167" fontId="4" fillId="0" borderId="0" xfId="0" applyNumberFormat="1" applyFont="1"/>
    <xf numFmtId="0" fontId="20" fillId="6" borderId="23" xfId="0" applyFont="1" applyFill="1" applyBorder="1" applyAlignment="1">
      <alignment wrapText="1"/>
    </xf>
    <xf numFmtId="0" fontId="21" fillId="6" borderId="27" xfId="0" applyFont="1" applyFill="1" applyBorder="1"/>
    <xf numFmtId="0" fontId="21" fillId="6" borderId="28" xfId="0" applyFont="1" applyFill="1" applyBorder="1"/>
    <xf numFmtId="0" fontId="21" fillId="6" borderId="0" xfId="0" applyFont="1" applyFill="1"/>
    <xf numFmtId="0" fontId="19" fillId="6" borderId="0" xfId="0" applyFont="1" applyFill="1"/>
    <xf numFmtId="0" fontId="22" fillId="0" borderId="0" xfId="0" applyFont="1" applyAlignment="1">
      <alignment vertical="center"/>
    </xf>
    <xf numFmtId="43" fontId="0" fillId="0" borderId="0" xfId="3" applyFont="1"/>
    <xf numFmtId="164" fontId="0" fillId="0" borderId="0" xfId="3" applyNumberFormat="1" applyFont="1"/>
    <xf numFmtId="9" fontId="0" fillId="0" borderId="0" xfId="4" applyFont="1"/>
    <xf numFmtId="0" fontId="0" fillId="0" borderId="0" xfId="0" applyAlignment="1">
      <alignment wrapText="1"/>
    </xf>
    <xf numFmtId="166" fontId="2" fillId="2" borderId="0" xfId="0" applyNumberFormat="1" applyFont="1" applyFill="1" applyAlignment="1">
      <alignment horizontal="left" indent="2"/>
    </xf>
    <xf numFmtId="165" fontId="2" fillId="2" borderId="7" xfId="0" applyNumberFormat="1" applyFont="1" applyFill="1" applyBorder="1" applyAlignment="1">
      <alignment horizontal="right" indent="1"/>
    </xf>
    <xf numFmtId="167" fontId="2" fillId="2" borderId="8" xfId="0" applyNumberFormat="1" applyFont="1" applyFill="1" applyBorder="1" applyAlignment="1">
      <alignment horizontal="right" indent="1"/>
    </xf>
    <xf numFmtId="167" fontId="2" fillId="2" borderId="0" xfId="0" applyNumberFormat="1" applyFont="1" applyFill="1" applyAlignment="1">
      <alignment horizontal="right" indent="1"/>
    </xf>
    <xf numFmtId="167" fontId="2" fillId="2" borderId="7" xfId="0" applyNumberFormat="1" applyFont="1" applyFill="1" applyBorder="1" applyAlignment="1">
      <alignment horizontal="right" indent="1"/>
    </xf>
    <xf numFmtId="167" fontId="4" fillId="2" borderId="0" xfId="0" applyNumberFormat="1" applyFont="1" applyFill="1"/>
    <xf numFmtId="167" fontId="0" fillId="2" borderId="0" xfId="0" applyNumberFormat="1" applyFill="1"/>
    <xf numFmtId="9" fontId="0" fillId="2" borderId="0" xfId="4" applyFont="1" applyFill="1"/>
    <xf numFmtId="0" fontId="3" fillId="0" borderId="3" xfId="5" applyBorder="1"/>
    <xf numFmtId="0" fontId="10" fillId="0" borderId="0" xfId="5" applyFont="1" applyAlignment="1">
      <alignment horizontal="left" vertical="center"/>
    </xf>
    <xf numFmtId="165" fontId="11" fillId="0" borderId="0" xfId="5" applyNumberFormat="1" applyFont="1" applyAlignment="1">
      <alignment vertical="center" wrapText="1"/>
    </xf>
    <xf numFmtId="0" fontId="11" fillId="0" borderId="0" xfId="5" applyFont="1" applyAlignment="1">
      <alignment vertical="center" wrapText="1"/>
    </xf>
    <xf numFmtId="0" fontId="10" fillId="0" borderId="2" xfId="5" applyFont="1" applyBorder="1" applyAlignment="1">
      <alignment vertical="center"/>
    </xf>
    <xf numFmtId="0" fontId="12" fillId="0" borderId="3" xfId="5" applyFont="1" applyBorder="1"/>
    <xf numFmtId="0" fontId="12" fillId="0" borderId="7" xfId="5" applyFont="1" applyBorder="1"/>
    <xf numFmtId="0" fontId="16" fillId="0" borderId="4" xfId="5" applyFont="1" applyBorder="1" applyAlignment="1">
      <alignment vertical="center" wrapText="1"/>
    </xf>
    <xf numFmtId="166" fontId="2" fillId="0" borderId="0" xfId="5" applyNumberFormat="1" applyFont="1"/>
    <xf numFmtId="0" fontId="2" fillId="0" borderId="0" xfId="5" applyFont="1" applyAlignment="1">
      <alignment horizontal="left" indent="1"/>
    </xf>
    <xf numFmtId="165" fontId="3" fillId="0" borderId="0" xfId="5" applyNumberFormat="1" applyAlignment="1">
      <alignment vertical="center" wrapText="1"/>
    </xf>
    <xf numFmtId="0" fontId="3" fillId="0" borderId="0" xfId="5" applyAlignment="1">
      <alignment vertical="center" wrapText="1"/>
    </xf>
    <xf numFmtId="165" fontId="2" fillId="0" borderId="7" xfId="5" applyNumberFormat="1" applyFont="1" applyBorder="1" applyAlignment="1">
      <alignment horizontal="right" indent="1"/>
    </xf>
    <xf numFmtId="165" fontId="2" fillId="0" borderId="8" xfId="5" applyNumberFormat="1" applyFont="1" applyBorder="1" applyAlignment="1">
      <alignment horizontal="right" indent="1"/>
    </xf>
    <xf numFmtId="0" fontId="3" fillId="0" borderId="0" xfId="5"/>
    <xf numFmtId="0" fontId="3" fillId="0" borderId="4" xfId="5" applyBorder="1"/>
    <xf numFmtId="0" fontId="3" fillId="0" borderId="8" xfId="5" applyBorder="1"/>
    <xf numFmtId="0" fontId="2" fillId="0" borderId="0" xfId="5" applyFont="1"/>
    <xf numFmtId="166" fontId="2" fillId="0" borderId="0" xfId="5" applyNumberFormat="1" applyFont="1" applyAlignment="1">
      <alignment horizontal="left" indent="1"/>
    </xf>
    <xf numFmtId="166" fontId="2" fillId="0" borderId="0" xfId="5" applyNumberFormat="1" applyFont="1" applyAlignment="1">
      <alignment horizontal="left" indent="2"/>
    </xf>
    <xf numFmtId="0" fontId="2" fillId="0" borderId="0" xfId="5" applyNumberFormat="1" applyFont="1" applyAlignment="1">
      <alignment horizontal="left" indent="2"/>
    </xf>
    <xf numFmtId="165" fontId="2" fillId="0" borderId="0" xfId="5" applyNumberFormat="1" applyFont="1" applyAlignment="1">
      <alignment horizontal="right" indent="1"/>
    </xf>
    <xf numFmtId="0" fontId="13" fillId="0" borderId="0" xfId="5" applyNumberFormat="1" applyFont="1" applyAlignment="1">
      <alignment horizontal="left" indent="1"/>
    </xf>
    <xf numFmtId="0" fontId="13" fillId="0" borderId="0" xfId="5" applyNumberFormat="1" applyFont="1" applyAlignment="1">
      <alignment horizontal="left"/>
    </xf>
    <xf numFmtId="0" fontId="13" fillId="0" borderId="0" xfId="5" applyNumberFormat="1" applyFont="1" applyAlignment="1">
      <alignment horizontal="left" indent="2"/>
    </xf>
    <xf numFmtId="166" fontId="2" fillId="0" borderId="0" xfId="5" applyNumberFormat="1" applyFont="1" applyAlignment="1">
      <alignment horizontal="left" indent="3"/>
    </xf>
    <xf numFmtId="0" fontId="3" fillId="0" borderId="2" xfId="5" applyBorder="1"/>
    <xf numFmtId="0" fontId="13" fillId="0" borderId="0" xfId="5" applyFont="1"/>
    <xf numFmtId="0" fontId="2" fillId="0" borderId="0" xfId="5" applyFont="1" applyBorder="1"/>
    <xf numFmtId="165" fontId="2" fillId="0" borderId="2" xfId="5" applyNumberFormat="1" applyFont="1" applyBorder="1" applyAlignment="1">
      <alignment horizontal="right" indent="1"/>
    </xf>
    <xf numFmtId="0" fontId="13" fillId="0" borderId="0" xfId="5" applyFont="1" applyAlignment="1">
      <alignment horizontal="left" indent="1"/>
    </xf>
    <xf numFmtId="0" fontId="3" fillId="0" borderId="7" xfId="5" applyBorder="1"/>
    <xf numFmtId="166" fontId="13" fillId="0" borderId="0" xfId="5" applyNumberFormat="1" applyFont="1"/>
    <xf numFmtId="0" fontId="13" fillId="0" borderId="0" xfId="5" applyFont="1" applyAlignment="1">
      <alignment horizontal="left"/>
    </xf>
    <xf numFmtId="165" fontId="2" fillId="0" borderId="0" xfId="5" applyNumberFormat="1" applyFont="1" applyAlignment="1">
      <alignment horizontal="right"/>
    </xf>
    <xf numFmtId="0" fontId="3" fillId="0" borderId="5" xfId="5" applyBorder="1"/>
    <xf numFmtId="0" fontId="13" fillId="0" borderId="11" xfId="5" applyFont="1" applyBorder="1" applyAlignment="1">
      <alignment vertical="center" wrapText="1"/>
    </xf>
    <xf numFmtId="0" fontId="13" fillId="0" borderId="8" xfId="5" applyFont="1" applyBorder="1" applyAlignment="1">
      <alignment vertical="center" wrapText="1"/>
    </xf>
    <xf numFmtId="0" fontId="13" fillId="0" borderId="11" xfId="5" applyFont="1" applyBorder="1" applyAlignment="1">
      <alignment horizontal="center" vertical="center" wrapText="1"/>
    </xf>
    <xf numFmtId="49" fontId="29" fillId="0" borderId="0" xfId="5" applyNumberFormat="1" applyFont="1" applyFill="1"/>
    <xf numFmtId="0" fontId="30" fillId="0" borderId="0" xfId="5" applyFont="1" applyFill="1"/>
    <xf numFmtId="0" fontId="30" fillId="0" borderId="0" xfId="5" applyFont="1"/>
    <xf numFmtId="0" fontId="31" fillId="0" borderId="0" xfId="5" applyFont="1" applyAlignment="1"/>
    <xf numFmtId="0" fontId="32" fillId="0" borderId="0" xfId="5" applyFont="1" applyAlignment="1"/>
    <xf numFmtId="0" fontId="27" fillId="0" borderId="2" xfId="5" applyFont="1" applyBorder="1" applyAlignment="1"/>
    <xf numFmtId="0" fontId="28" fillId="0" borderId="2" xfId="5" applyFont="1" applyBorder="1" applyAlignment="1"/>
    <xf numFmtId="0" fontId="13" fillId="0" borderId="32" xfId="5" applyFont="1" applyBorder="1" applyAlignment="1">
      <alignment horizontal="center" vertical="center" wrapText="1"/>
    </xf>
    <xf numFmtId="0" fontId="13" fillId="0" borderId="33" xfId="5" applyFont="1" applyBorder="1" applyAlignment="1">
      <alignment horizontal="center" vertical="center" wrapText="1"/>
    </xf>
    <xf numFmtId="49" fontId="29" fillId="0" borderId="0" xfId="0" applyNumberFormat="1" applyFont="1"/>
    <xf numFmtId="0" fontId="31" fillId="0" borderId="0" xfId="0" applyFont="1"/>
    <xf numFmtId="0" fontId="32" fillId="0" borderId="0" xfId="0" applyFont="1"/>
    <xf numFmtId="0" fontId="27" fillId="0" borderId="2" xfId="0" applyFont="1" applyBorder="1"/>
    <xf numFmtId="0" fontId="28" fillId="0" borderId="2" xfId="0" applyFont="1" applyBorder="1"/>
    <xf numFmtId="0" fontId="0" fillId="0" borderId="4" xfId="0" applyBorder="1"/>
    <xf numFmtId="0" fontId="13" fillId="0" borderId="8" xfId="0" applyFont="1" applyBorder="1" applyAlignment="1">
      <alignment vertical="center" wrapText="1"/>
    </xf>
    <xf numFmtId="0" fontId="0" fillId="0" borderId="8" xfId="0" applyBorder="1"/>
    <xf numFmtId="0" fontId="0" fillId="0" borderId="5" xfId="0" applyBorder="1"/>
    <xf numFmtId="0" fontId="13" fillId="0" borderId="11" xfId="0" applyFont="1" applyBorder="1" applyAlignment="1">
      <alignment vertical="center" wrapText="1"/>
    </xf>
    <xf numFmtId="0" fontId="13" fillId="0" borderId="11"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0" xfId="0" applyFont="1" applyAlignment="1">
      <alignment horizontal="left" indent="1"/>
    </xf>
    <xf numFmtId="0" fontId="2" fillId="0" borderId="0" xfId="0" applyFont="1" applyAlignment="1">
      <alignment horizontal="left" indent="2"/>
    </xf>
    <xf numFmtId="0" fontId="13" fillId="0" borderId="0" xfId="0" applyFont="1" applyAlignment="1">
      <alignment horizontal="left" indent="2"/>
    </xf>
    <xf numFmtId="166" fontId="13" fillId="0" borderId="0" xfId="0" applyNumberFormat="1" applyFont="1" applyAlignment="1">
      <alignment horizontal="left" indent="2"/>
    </xf>
    <xf numFmtId="0" fontId="0" fillId="0" borderId="6" xfId="0" applyBorder="1"/>
    <xf numFmtId="165" fontId="2" fillId="0" borderId="6" xfId="0" applyNumberFormat="1" applyFont="1" applyBorder="1" applyAlignment="1">
      <alignment horizontal="right" indent="1"/>
    </xf>
    <xf numFmtId="168" fontId="8" fillId="5" borderId="0" xfId="2" applyNumberFormat="1"/>
    <xf numFmtId="10" fontId="8" fillId="5" borderId="0" xfId="2" applyNumberFormat="1"/>
    <xf numFmtId="9" fontId="2" fillId="0" borderId="0" xfId="4" applyNumberFormat="1" applyFont="1" applyAlignment="1">
      <alignment horizontal="right"/>
    </xf>
    <xf numFmtId="10" fontId="0" fillId="0" borderId="29" xfId="0" applyNumberFormat="1" applyBorder="1"/>
    <xf numFmtId="10" fontId="0" fillId="0" borderId="29" xfId="0" applyNumberFormat="1" applyBorder="1" applyAlignment="1">
      <alignment wrapText="1"/>
    </xf>
    <xf numFmtId="0" fontId="0" fillId="0" borderId="29" xfId="0" applyBorder="1" applyAlignment="1">
      <alignment wrapText="1"/>
    </xf>
    <xf numFmtId="0" fontId="0" fillId="0" borderId="29" xfId="0" applyBorder="1" applyAlignment="1">
      <alignment wrapText="1" indent="1"/>
    </xf>
    <xf numFmtId="9" fontId="0" fillId="0" borderId="29" xfId="0" applyNumberFormat="1" applyBorder="1"/>
    <xf numFmtId="0" fontId="0" fillId="0" borderId="29" xfId="0" applyBorder="1" applyAlignment="1">
      <alignment wrapText="1" indent="2"/>
    </xf>
    <xf numFmtId="0" fontId="22" fillId="0" borderId="29" xfId="0" applyFont="1" applyBorder="1" applyAlignment="1">
      <alignment vertical="center"/>
    </xf>
    <xf numFmtId="0" fontId="0" fillId="0" borderId="29" xfId="0" applyBorder="1"/>
    <xf numFmtId="164" fontId="0" fillId="0" borderId="29" xfId="3" applyNumberFormat="1" applyFont="1" applyBorder="1"/>
    <xf numFmtId="164" fontId="22" fillId="0" borderId="29" xfId="3" applyNumberFormat="1" applyFont="1" applyBorder="1" applyAlignment="1">
      <alignment vertical="center"/>
    </xf>
    <xf numFmtId="168" fontId="0" fillId="0" borderId="29" xfId="0" applyNumberFormat="1" applyBorder="1"/>
    <xf numFmtId="9" fontId="8" fillId="5" borderId="29" xfId="2" applyNumberFormat="1" applyBorder="1"/>
    <xf numFmtId="9" fontId="8" fillId="5" borderId="0" xfId="2" applyNumberFormat="1" applyAlignment="1">
      <alignment horizontal="right" indent="1"/>
    </xf>
    <xf numFmtId="0" fontId="33" fillId="0" borderId="0" xfId="0" applyFont="1"/>
    <xf numFmtId="9" fontId="8" fillId="5" borderId="0" xfId="2" applyNumberFormat="1" applyAlignment="1">
      <alignment horizontal="right"/>
    </xf>
    <xf numFmtId="9" fontId="25" fillId="8" borderId="30" xfId="7" applyNumberFormat="1" applyBorder="1"/>
    <xf numFmtId="9" fontId="25" fillId="8" borderId="29" xfId="7" applyNumberFormat="1" applyBorder="1"/>
    <xf numFmtId="9" fontId="0" fillId="0" borderId="29" xfId="4" applyFont="1" applyBorder="1"/>
    <xf numFmtId="168" fontId="25" fillId="8" borderId="29" xfId="7" applyNumberFormat="1" applyBorder="1"/>
    <xf numFmtId="165" fontId="8" fillId="5" borderId="0" xfId="2" applyNumberFormat="1"/>
    <xf numFmtId="0" fontId="0" fillId="0" borderId="8" xfId="0" applyFill="1" applyBorder="1"/>
    <xf numFmtId="0" fontId="8" fillId="5" borderId="29" xfId="2" applyBorder="1"/>
    <xf numFmtId="1" fontId="8" fillId="5" borderId="29" xfId="2" applyNumberFormat="1" applyBorder="1"/>
    <xf numFmtId="0" fontId="24" fillId="7" borderId="29" xfId="6" applyBorder="1"/>
    <xf numFmtId="2" fontId="24" fillId="7" borderId="29" xfId="6" applyNumberFormat="1" applyBorder="1"/>
    <xf numFmtId="9" fontId="26" fillId="9" borderId="29" xfId="8" applyNumberFormat="1" applyBorder="1"/>
    <xf numFmtId="0" fontId="25" fillId="8" borderId="29" xfId="7" applyBorder="1"/>
    <xf numFmtId="1" fontId="25" fillId="8" borderId="29" xfId="7" applyNumberFormat="1" applyBorder="1"/>
    <xf numFmtId="0" fontId="8" fillId="5" borderId="29" xfId="2" applyBorder="1" applyAlignment="1">
      <alignment wrapText="1"/>
    </xf>
    <xf numFmtId="0" fontId="8" fillId="5" borderId="8" xfId="2" applyBorder="1"/>
    <xf numFmtId="167" fontId="8" fillId="5" borderId="29" xfId="2" applyNumberFormat="1" applyBorder="1"/>
    <xf numFmtId="2" fontId="8" fillId="5" borderId="29" xfId="2" applyNumberFormat="1" applyBorder="1"/>
    <xf numFmtId="2" fontId="8" fillId="5" borderId="8" xfId="2" applyNumberFormat="1" applyBorder="1"/>
    <xf numFmtId="0" fontId="0" fillId="0" borderId="0" xfId="0" applyBorder="1"/>
    <xf numFmtId="0" fontId="0" fillId="11" borderId="29" xfId="0" applyFill="1" applyBorder="1"/>
    <xf numFmtId="0" fontId="6" fillId="12" borderId="0" xfId="0" applyFont="1" applyFill="1" applyAlignment="1">
      <alignment vertical="center"/>
    </xf>
    <xf numFmtId="0" fontId="6" fillId="0" borderId="0" xfId="0" applyFont="1" applyAlignment="1">
      <alignment vertical="center"/>
    </xf>
    <xf numFmtId="169" fontId="8" fillId="5" borderId="29" xfId="2" applyNumberFormat="1" applyBorder="1"/>
    <xf numFmtId="43" fontId="8" fillId="5" borderId="29" xfId="2" applyNumberFormat="1" applyBorder="1"/>
    <xf numFmtId="168" fontId="8" fillId="5" borderId="29" xfId="2" applyNumberFormat="1" applyBorder="1"/>
    <xf numFmtId="168" fontId="26" fillId="10" borderId="0" xfId="9" applyNumberFormat="1"/>
    <xf numFmtId="167" fontId="34" fillId="5" borderId="29" xfId="2" applyNumberFormat="1" applyFont="1" applyBorder="1"/>
    <xf numFmtId="165" fontId="8" fillId="13" borderId="0" xfId="2" applyNumberFormat="1" applyFill="1"/>
    <xf numFmtId="2" fontId="8" fillId="5" borderId="0" xfId="2" applyNumberFormat="1"/>
    <xf numFmtId="0" fontId="5" fillId="3" borderId="1" xfId="0" applyFont="1" applyFill="1" applyBorder="1" applyAlignment="1">
      <alignment wrapText="1"/>
    </xf>
    <xf numFmtId="0" fontId="6" fillId="4" borderId="0" xfId="0" applyFont="1" applyFill="1"/>
    <xf numFmtId="0" fontId="35" fillId="14" borderId="29" xfId="0" applyFont="1" applyFill="1" applyBorder="1"/>
    <xf numFmtId="168" fontId="35" fillId="14" borderId="29" xfId="0" applyNumberFormat="1" applyFont="1" applyFill="1" applyBorder="1"/>
    <xf numFmtId="0" fontId="35" fillId="14" borderId="0" xfId="0" applyFont="1" applyFill="1"/>
    <xf numFmtId="9" fontId="35" fillId="14" borderId="29" xfId="0" applyNumberFormat="1" applyFont="1" applyFill="1" applyBorder="1"/>
    <xf numFmtId="0" fontId="23" fillId="0" borderId="29" xfId="0" applyFont="1" applyBorder="1" applyAlignment="1">
      <alignment horizontal="left" vertical="center" wrapText="1" indent="1"/>
    </xf>
    <xf numFmtId="0" fontId="13" fillId="0" borderId="8"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8" xfId="5" applyFont="1" applyBorder="1" applyAlignment="1">
      <alignment horizontal="center" vertical="center" wrapText="1"/>
    </xf>
    <xf numFmtId="0" fontId="13" fillId="0" borderId="31" xfId="5" applyFont="1" applyBorder="1" applyAlignment="1">
      <alignment horizontal="center" vertical="center" wrapText="1"/>
    </xf>
    <xf numFmtId="0" fontId="36" fillId="0" borderId="0" xfId="0" applyFont="1" applyAlignment="1"/>
    <xf numFmtId="0" fontId="36" fillId="2" borderId="0" xfId="0" applyFont="1" applyFill="1" applyAlignment="1"/>
    <xf numFmtId="9" fontId="0" fillId="0" borderId="0" xfId="0" applyNumberFormat="1"/>
    <xf numFmtId="9" fontId="0" fillId="2" borderId="0" xfId="0" applyNumberFormat="1" applyFill="1"/>
    <xf numFmtId="164" fontId="0" fillId="0" borderId="0" xfId="0" applyNumberFormat="1"/>
    <xf numFmtId="164" fontId="0" fillId="2" borderId="0" xfId="0" applyNumberFormat="1" applyFill="1"/>
    <xf numFmtId="9" fontId="24" fillId="7" borderId="0" xfId="6" applyNumberFormat="1"/>
    <xf numFmtId="168" fontId="24" fillId="7" borderId="0" xfId="6" applyNumberFormat="1"/>
    <xf numFmtId="0" fontId="37" fillId="0" borderId="0" xfId="1" applyFont="1"/>
    <xf numFmtId="0" fontId="38" fillId="0" borderId="0" xfId="0" applyFont="1"/>
    <xf numFmtId="0" fontId="39" fillId="0" borderId="0" xfId="1" applyFont="1"/>
    <xf numFmtId="0" fontId="40" fillId="0" borderId="0" xfId="0" applyFont="1"/>
    <xf numFmtId="0" fontId="20" fillId="6" borderId="24" xfId="0" applyFont="1" applyFill="1" applyBorder="1" applyAlignment="1"/>
    <xf numFmtId="0" fontId="20" fillId="6" borderId="25" xfId="0" applyFont="1" applyFill="1" applyBorder="1" applyAlignment="1"/>
    <xf numFmtId="0" fontId="20" fillId="6" borderId="26" xfId="0" applyFont="1" applyFill="1" applyBorder="1" applyAlignment="1"/>
    <xf numFmtId="0" fontId="20" fillId="6" borderId="13" xfId="0" applyFont="1" applyFill="1" applyBorder="1" applyAlignment="1">
      <alignment wrapText="1"/>
    </xf>
    <xf numFmtId="0" fontId="20" fillId="6" borderId="14" xfId="0" applyFont="1" applyFill="1" applyBorder="1" applyAlignment="1"/>
    <xf numFmtId="0" fontId="20" fillId="6" borderId="15" xfId="0" applyFont="1" applyFill="1" applyBorder="1" applyAlignment="1"/>
    <xf numFmtId="0" fontId="20" fillId="6" borderId="16" xfId="0" applyFont="1" applyFill="1" applyBorder="1" applyAlignment="1"/>
    <xf numFmtId="0" fontId="20" fillId="6" borderId="17" xfId="0" applyFont="1" applyFill="1" applyBorder="1" applyAlignment="1"/>
    <xf numFmtId="0" fontId="20" fillId="6" borderId="18" xfId="0" applyFont="1" applyFill="1" applyBorder="1" applyAlignment="1"/>
    <xf numFmtId="0" fontId="20" fillId="6" borderId="19" xfId="0" applyFont="1" applyFill="1" applyBorder="1" applyAlignment="1">
      <alignment wrapText="1"/>
    </xf>
    <xf numFmtId="0" fontId="20" fillId="6" borderId="20" xfId="0" applyFont="1" applyFill="1" applyBorder="1" applyAlignment="1"/>
    <xf numFmtId="0" fontId="20" fillId="6" borderId="21" xfId="0" applyFont="1" applyFill="1" applyBorder="1" applyAlignment="1"/>
    <xf numFmtId="0" fontId="20" fillId="6" borderId="22" xfId="0" applyFont="1" applyFill="1" applyBorder="1" applyAlignment="1"/>
    <xf numFmtId="0" fontId="20" fillId="6" borderId="16" xfId="0" applyFont="1" applyFill="1" applyBorder="1" applyAlignment="1">
      <alignment wrapText="1"/>
    </xf>
    <xf numFmtId="0" fontId="2" fillId="0" borderId="0" xfId="0" applyFont="1" applyAlignment="1">
      <alignment horizontal="left" vertical="top" wrapText="1"/>
    </xf>
    <xf numFmtId="0" fontId="23" fillId="0" borderId="29" xfId="0" applyFont="1" applyBorder="1" applyAlignment="1">
      <alignment horizontal="left" vertical="center" wrapText="1" indent="1"/>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9" xfId="0" applyFont="1" applyBorder="1" applyAlignment="1">
      <alignment horizontal="center" vertical="center"/>
    </xf>
    <xf numFmtId="0" fontId="13" fillId="0" borderId="2" xfId="0" applyFont="1" applyBorder="1" applyAlignment="1">
      <alignment horizontal="center" vertical="center"/>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8" xfId="5" applyFont="1" applyBorder="1" applyAlignment="1">
      <alignment horizontal="center" vertical="center" wrapText="1"/>
    </xf>
    <xf numFmtId="0" fontId="13" fillId="0" borderId="31" xfId="5" applyFont="1" applyBorder="1" applyAlignment="1">
      <alignment horizontal="center" vertical="center" wrapText="1"/>
    </xf>
    <xf numFmtId="0" fontId="2" fillId="0" borderId="0" xfId="5" applyFont="1" applyAlignment="1">
      <alignment horizontal="left" vertical="top" wrapText="1"/>
    </xf>
    <xf numFmtId="0" fontId="13" fillId="0" borderId="5" xfId="5" applyFont="1" applyBorder="1" applyAlignment="1">
      <alignment horizontal="center" vertical="center"/>
    </xf>
    <xf numFmtId="0" fontId="13" fillId="0" borderId="6" xfId="5" applyFont="1" applyBorder="1" applyAlignment="1">
      <alignment horizontal="center" vertical="center"/>
    </xf>
    <xf numFmtId="0" fontId="13" fillId="0" borderId="9" xfId="5" applyFont="1" applyBorder="1" applyAlignment="1">
      <alignment horizontal="center" vertical="center"/>
    </xf>
    <xf numFmtId="0" fontId="13" fillId="0" borderId="2" xfId="5" applyFont="1" applyBorder="1" applyAlignment="1">
      <alignment horizontal="center" vertical="center"/>
    </xf>
    <xf numFmtId="0" fontId="13" fillId="0" borderId="5" xfId="5" applyFont="1" applyBorder="1" applyAlignment="1">
      <alignment horizontal="center" vertical="center" wrapText="1"/>
    </xf>
    <xf numFmtId="0" fontId="13" fillId="0" borderId="6" xfId="5" applyFont="1" applyBorder="1" applyAlignment="1">
      <alignment horizontal="center" vertical="center" wrapText="1"/>
    </xf>
    <xf numFmtId="0" fontId="13" fillId="0" borderId="3" xfId="5" applyFont="1" applyBorder="1" applyAlignment="1">
      <alignment horizontal="center" vertical="center" wrapText="1"/>
    </xf>
    <xf numFmtId="0" fontId="13" fillId="0" borderId="9" xfId="5" applyFont="1" applyBorder="1" applyAlignment="1">
      <alignment horizontal="center" vertical="center" wrapText="1"/>
    </xf>
    <xf numFmtId="0" fontId="13" fillId="0" borderId="2" xfId="5" applyFont="1" applyBorder="1" applyAlignment="1">
      <alignment horizontal="center" vertical="center" wrapText="1"/>
    </xf>
    <xf numFmtId="0" fontId="13" fillId="0" borderId="10" xfId="5" applyFont="1" applyBorder="1" applyAlignment="1">
      <alignment horizontal="center" vertical="center" wrapText="1"/>
    </xf>
    <xf numFmtId="0" fontId="13" fillId="0" borderId="4" xfId="5" applyFont="1" applyBorder="1" applyAlignment="1">
      <alignment horizontal="center" vertical="center" wrapText="1"/>
    </xf>
    <xf numFmtId="0" fontId="17" fillId="0" borderId="4"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2" xfId="0" applyFont="1" applyBorder="1" applyAlignment="1">
      <alignment horizontal="center" vertical="center" wrapText="1"/>
    </xf>
    <xf numFmtId="165" fontId="13" fillId="0" borderId="4" xfId="0" applyNumberFormat="1" applyFont="1" applyBorder="1" applyAlignment="1">
      <alignment horizontal="center" vertical="center" wrapText="1"/>
    </xf>
    <xf numFmtId="165" fontId="13" fillId="0" borderId="8" xfId="0" applyNumberFormat="1" applyFont="1" applyBorder="1" applyAlignment="1">
      <alignment horizontal="center" vertical="center" wrapText="1"/>
    </xf>
    <xf numFmtId="0" fontId="16" fillId="0" borderId="5" xfId="0" applyFont="1" applyBorder="1" applyAlignment="1">
      <alignment horizontal="center" wrapText="1"/>
    </xf>
    <xf numFmtId="0" fontId="12" fillId="0" borderId="6" xfId="0" applyFont="1" applyBorder="1" applyAlignment="1">
      <alignment horizontal="center" wrapText="1"/>
    </xf>
    <xf numFmtId="0" fontId="12" fillId="0" borderId="9" xfId="0" applyFont="1" applyBorder="1" applyAlignment="1">
      <alignment horizontal="center" wrapText="1"/>
    </xf>
    <xf numFmtId="0" fontId="12" fillId="0" borderId="2" xfId="0" applyFont="1" applyBorder="1" applyAlignment="1">
      <alignment horizontal="center" wrapText="1"/>
    </xf>
    <xf numFmtId="0" fontId="16" fillId="0" borderId="8"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7" fillId="0" borderId="3" xfId="0" applyFont="1" applyBorder="1" applyAlignment="1">
      <alignment horizontal="center" vertical="center"/>
    </xf>
    <xf numFmtId="0" fontId="17" fillId="0" borderId="9" xfId="0" applyFont="1" applyBorder="1" applyAlignment="1">
      <alignment horizontal="center" vertical="center"/>
    </xf>
    <xf numFmtId="0" fontId="17" fillId="0" borderId="2" xfId="0" applyFont="1" applyBorder="1" applyAlignment="1">
      <alignment horizontal="center" vertical="center"/>
    </xf>
    <xf numFmtId="0" fontId="17" fillId="0" borderId="10" xfId="0" applyFont="1" applyBorder="1" applyAlignment="1">
      <alignment horizontal="center" vertical="center"/>
    </xf>
    <xf numFmtId="0" fontId="17" fillId="0" borderId="7"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4" xfId="5" applyFont="1" applyBorder="1" applyAlignment="1">
      <alignment horizontal="center" vertical="center" wrapText="1"/>
    </xf>
    <xf numFmtId="0" fontId="17" fillId="0" borderId="8" xfId="5" applyFont="1" applyBorder="1" applyAlignment="1">
      <alignment horizontal="center" vertical="center" wrapText="1"/>
    </xf>
    <xf numFmtId="0" fontId="17" fillId="0" borderId="12" xfId="5" applyFont="1" applyBorder="1" applyAlignment="1">
      <alignment horizontal="center" vertical="center" wrapText="1"/>
    </xf>
    <xf numFmtId="0" fontId="17" fillId="0" borderId="3" xfId="5" applyFont="1" applyBorder="1" applyAlignment="1">
      <alignment horizontal="center" vertical="center" wrapText="1"/>
    </xf>
    <xf numFmtId="0" fontId="17" fillId="0" borderId="7" xfId="5" applyFont="1" applyBorder="1" applyAlignment="1">
      <alignment horizontal="center" vertical="center" wrapText="1"/>
    </xf>
    <xf numFmtId="0" fontId="17" fillId="0" borderId="10" xfId="5" applyFont="1" applyBorder="1" applyAlignment="1">
      <alignment horizontal="center" vertical="center" wrapText="1"/>
    </xf>
    <xf numFmtId="165" fontId="13" fillId="0" borderId="4" xfId="5" applyNumberFormat="1" applyFont="1" applyBorder="1" applyAlignment="1">
      <alignment horizontal="center" vertical="center" wrapText="1"/>
    </xf>
    <xf numFmtId="165" fontId="13" fillId="0" borderId="8" xfId="5" applyNumberFormat="1" applyFont="1" applyBorder="1" applyAlignment="1">
      <alignment horizontal="center" vertical="center" wrapText="1"/>
    </xf>
    <xf numFmtId="0" fontId="17" fillId="0" borderId="5" xfId="5" applyFont="1" applyBorder="1" applyAlignment="1">
      <alignment horizontal="center" vertical="center" wrapText="1"/>
    </xf>
    <xf numFmtId="0" fontId="12" fillId="0" borderId="6" xfId="5" applyFont="1" applyBorder="1" applyAlignment="1">
      <alignment horizontal="center" vertical="center" wrapText="1"/>
    </xf>
    <xf numFmtId="0" fontId="12" fillId="0" borderId="9" xfId="5" applyFont="1" applyBorder="1" applyAlignment="1">
      <alignment horizontal="center" vertical="center" wrapText="1"/>
    </xf>
    <xf numFmtId="0" fontId="12" fillId="0" borderId="2" xfId="5" applyFont="1" applyBorder="1" applyAlignment="1">
      <alignment horizontal="center" vertical="center" wrapText="1"/>
    </xf>
    <xf numFmtId="0" fontId="16" fillId="0" borderId="8" xfId="5" applyFont="1" applyBorder="1" applyAlignment="1">
      <alignment horizontal="center" vertical="center" wrapText="1"/>
    </xf>
    <xf numFmtId="0" fontId="17" fillId="0" borderId="6" xfId="5" applyFont="1" applyBorder="1" applyAlignment="1">
      <alignment horizontal="center" vertical="center" wrapText="1"/>
    </xf>
    <xf numFmtId="0" fontId="17" fillId="0" borderId="9" xfId="5" applyFont="1" applyBorder="1" applyAlignment="1">
      <alignment horizontal="center" vertical="center" wrapText="1"/>
    </xf>
    <xf numFmtId="0" fontId="17" fillId="0" borderId="2" xfId="5" applyFont="1" applyBorder="1" applyAlignment="1">
      <alignment horizontal="center" vertical="center" wrapText="1"/>
    </xf>
    <xf numFmtId="0" fontId="17" fillId="0" borderId="5" xfId="5" applyFont="1" applyBorder="1" applyAlignment="1">
      <alignment horizontal="center" vertical="center"/>
    </xf>
    <xf numFmtId="0" fontId="17" fillId="0" borderId="6" xfId="5" applyFont="1" applyBorder="1" applyAlignment="1">
      <alignment horizontal="center" vertical="center"/>
    </xf>
    <xf numFmtId="0" fontId="17" fillId="0" borderId="3" xfId="5" applyFont="1" applyBorder="1" applyAlignment="1">
      <alignment horizontal="center" vertical="center"/>
    </xf>
    <xf numFmtId="0" fontId="17" fillId="0" borderId="9" xfId="5" applyFont="1" applyBorder="1" applyAlignment="1">
      <alignment horizontal="center" vertical="center"/>
    </xf>
    <xf numFmtId="0" fontId="17" fillId="0" borderId="2" xfId="5" applyFont="1" applyBorder="1" applyAlignment="1">
      <alignment horizontal="center" vertical="center"/>
    </xf>
    <xf numFmtId="0" fontId="17" fillId="0" borderId="10" xfId="5" applyFont="1" applyBorder="1" applyAlignment="1">
      <alignment horizontal="center" vertical="center"/>
    </xf>
    <xf numFmtId="0" fontId="17" fillId="0" borderId="11" xfId="5" applyFont="1" applyBorder="1" applyAlignment="1">
      <alignment horizontal="center" vertical="center" wrapText="1"/>
    </xf>
  </cellXfs>
  <cellStyles count="10">
    <cellStyle name="Accent5" xfId="8" builtinId="45"/>
    <cellStyle name="Accent6" xfId="9" builtinId="49"/>
    <cellStyle name="Bad" xfId="6" builtinId="27"/>
    <cellStyle name="Comma" xfId="3" builtinId="3"/>
    <cellStyle name="Good" xfId="2" builtinId="26"/>
    <cellStyle name="Hyperlink" xfId="1" builtinId="8"/>
    <cellStyle name="Neutral" xfId="7" builtinId="28"/>
    <cellStyle name="Normal" xfId="0" builtinId="0"/>
    <cellStyle name="Normal 2" xfId="5" xr:uid="{FFC57431-7CF2-41A4-AD17-55DEEA05CF9B}"/>
    <cellStyle name="Percent" xfId="4"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tmp"/><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439154</xdr:colOff>
      <xdr:row>52</xdr:row>
      <xdr:rowOff>172740</xdr:rowOff>
    </xdr:to>
    <xdr:pic>
      <xdr:nvPicPr>
        <xdr:cNvPr id="4" name="Picture 3">
          <a:extLst>
            <a:ext uri="{FF2B5EF4-FFF2-40B4-BE49-F238E27FC236}">
              <a16:creationId xmlns:a16="http://schemas.microsoft.com/office/drawing/2014/main" id="{644D1729-409C-054C-CFD0-D88780217005}"/>
            </a:ext>
          </a:extLst>
        </xdr:cNvPr>
        <xdr:cNvPicPr>
          <a:picLocks noChangeAspect="1"/>
        </xdr:cNvPicPr>
      </xdr:nvPicPr>
      <xdr:blipFill>
        <a:blip xmlns:r="http://schemas.openxmlformats.org/officeDocument/2006/relationships" r:embed="rId1"/>
        <a:stretch>
          <a:fillRect/>
        </a:stretch>
      </xdr:blipFill>
      <xdr:spPr>
        <a:xfrm>
          <a:off x="7924800" y="1524000"/>
          <a:ext cx="7192379" cy="9240540"/>
        </a:xfrm>
        <a:prstGeom prst="rect">
          <a:avLst/>
        </a:prstGeom>
      </xdr:spPr>
    </xdr:pic>
    <xdr:clientData/>
  </xdr:twoCellAnchor>
  <xdr:twoCellAnchor editAs="oneCell">
    <xdr:from>
      <xdr:col>0</xdr:col>
      <xdr:colOff>0</xdr:colOff>
      <xdr:row>56</xdr:row>
      <xdr:rowOff>0</xdr:rowOff>
    </xdr:from>
    <xdr:to>
      <xdr:col>12</xdr:col>
      <xdr:colOff>286833</xdr:colOff>
      <xdr:row>105</xdr:row>
      <xdr:rowOff>29903</xdr:rowOff>
    </xdr:to>
    <xdr:pic>
      <xdr:nvPicPr>
        <xdr:cNvPr id="2" name="Picture 1">
          <a:extLst>
            <a:ext uri="{FF2B5EF4-FFF2-40B4-BE49-F238E27FC236}">
              <a16:creationId xmlns:a16="http://schemas.microsoft.com/office/drawing/2014/main" id="{523F7AAE-A278-40A7-B7D7-07D0475B0149}"/>
            </a:ext>
            <a:ext uri="{147F2762-F138-4A5C-976F-8EAC2B608ADB}">
              <a16:predDERef xmlns:a16="http://schemas.microsoft.com/office/drawing/2014/main" pred="{644D1729-409C-054C-CFD0-D88780217005}"/>
            </a:ext>
          </a:extLst>
        </xdr:cNvPr>
        <xdr:cNvPicPr>
          <a:picLocks noChangeAspect="1"/>
        </xdr:cNvPicPr>
      </xdr:nvPicPr>
      <xdr:blipFill>
        <a:blip xmlns:r="http://schemas.openxmlformats.org/officeDocument/2006/relationships" r:embed="rId2"/>
        <a:stretch>
          <a:fillRect/>
        </a:stretch>
      </xdr:blipFill>
      <xdr:spPr>
        <a:xfrm>
          <a:off x="0" y="10696575"/>
          <a:ext cx="7763958" cy="9516803"/>
        </a:xfrm>
        <a:prstGeom prst="rect">
          <a:avLst/>
        </a:prstGeom>
      </xdr:spPr>
    </xdr:pic>
    <xdr:clientData/>
  </xdr:twoCellAnchor>
  <xdr:twoCellAnchor editAs="oneCell">
    <xdr:from>
      <xdr:col>0</xdr:col>
      <xdr:colOff>0</xdr:colOff>
      <xdr:row>167</xdr:row>
      <xdr:rowOff>9525</xdr:rowOff>
    </xdr:from>
    <xdr:to>
      <xdr:col>15</xdr:col>
      <xdr:colOff>180975</xdr:colOff>
      <xdr:row>197</xdr:row>
      <xdr:rowOff>104775</xdr:rowOff>
    </xdr:to>
    <xdr:pic>
      <xdr:nvPicPr>
        <xdr:cNvPr id="3" name="Picture 2">
          <a:extLst>
            <a:ext uri="{FF2B5EF4-FFF2-40B4-BE49-F238E27FC236}">
              <a16:creationId xmlns:a16="http://schemas.microsoft.com/office/drawing/2014/main" id="{83548197-4963-94F2-CCE0-EA364D6299AD}"/>
            </a:ext>
            <a:ext uri="{147F2762-F138-4A5C-976F-8EAC2B608ADB}">
              <a16:predDERef xmlns:a16="http://schemas.microsoft.com/office/drawing/2014/main" pred="{523F7AAE-A278-40A7-B7D7-07D0475B0149}"/>
            </a:ext>
          </a:extLst>
        </xdr:cNvPr>
        <xdr:cNvPicPr>
          <a:picLocks noChangeAspect="1"/>
        </xdr:cNvPicPr>
      </xdr:nvPicPr>
      <xdr:blipFill>
        <a:blip xmlns:r="http://schemas.openxmlformats.org/officeDocument/2006/relationships" r:embed="rId3"/>
        <a:stretch>
          <a:fillRect/>
        </a:stretch>
      </xdr:blipFill>
      <xdr:spPr>
        <a:xfrm>
          <a:off x="0" y="32099250"/>
          <a:ext cx="9486900" cy="581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11</xdr:col>
      <xdr:colOff>420094</xdr:colOff>
      <xdr:row>49</xdr:row>
      <xdr:rowOff>125065</xdr:rowOff>
    </xdr:to>
    <xdr:pic>
      <xdr:nvPicPr>
        <xdr:cNvPr id="2" name="Picture 1">
          <a:extLst>
            <a:ext uri="{FF2B5EF4-FFF2-40B4-BE49-F238E27FC236}">
              <a16:creationId xmlns:a16="http://schemas.microsoft.com/office/drawing/2014/main" id="{24B24692-55E0-974B-48F5-47DB9B23AE84}"/>
            </a:ext>
          </a:extLst>
        </xdr:cNvPr>
        <xdr:cNvPicPr>
          <a:picLocks noChangeAspect="1"/>
        </xdr:cNvPicPr>
      </xdr:nvPicPr>
      <xdr:blipFill>
        <a:blip xmlns:r="http://schemas.openxmlformats.org/officeDocument/2006/relationships" r:embed="rId1"/>
        <a:stretch>
          <a:fillRect/>
        </a:stretch>
      </xdr:blipFill>
      <xdr:spPr>
        <a:xfrm>
          <a:off x="0" y="571500"/>
          <a:ext cx="7125694" cy="8888065"/>
        </a:xfrm>
        <a:prstGeom prst="rect">
          <a:avLst/>
        </a:prstGeom>
      </xdr:spPr>
    </xdr:pic>
    <xdr:clientData/>
  </xdr:twoCellAnchor>
  <xdr:twoCellAnchor editAs="oneCell">
    <xdr:from>
      <xdr:col>12</xdr:col>
      <xdr:colOff>600075</xdr:colOff>
      <xdr:row>2</xdr:row>
      <xdr:rowOff>57150</xdr:rowOff>
    </xdr:from>
    <xdr:to>
      <xdr:col>25</xdr:col>
      <xdr:colOff>1022</xdr:colOff>
      <xdr:row>51</xdr:row>
      <xdr:rowOff>106084</xdr:rowOff>
    </xdr:to>
    <xdr:pic>
      <xdr:nvPicPr>
        <xdr:cNvPr id="3" name="Picture 2">
          <a:extLst>
            <a:ext uri="{FF2B5EF4-FFF2-40B4-BE49-F238E27FC236}">
              <a16:creationId xmlns:a16="http://schemas.microsoft.com/office/drawing/2014/main" id="{7D7A2D1E-DC56-7AFE-7E51-A8333A34DE80}"/>
            </a:ext>
          </a:extLst>
        </xdr:cNvPr>
        <xdr:cNvPicPr>
          <a:picLocks noChangeAspect="1"/>
        </xdr:cNvPicPr>
      </xdr:nvPicPr>
      <xdr:blipFill>
        <a:blip xmlns:r="http://schemas.openxmlformats.org/officeDocument/2006/relationships" r:embed="rId2"/>
        <a:stretch>
          <a:fillRect/>
        </a:stretch>
      </xdr:blipFill>
      <xdr:spPr>
        <a:xfrm>
          <a:off x="7915275" y="438150"/>
          <a:ext cx="7325747" cy="93834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6</xdr:col>
      <xdr:colOff>57150</xdr:colOff>
      <xdr:row>41</xdr:row>
      <xdr:rowOff>9525</xdr:rowOff>
    </xdr:to>
    <xdr:pic>
      <xdr:nvPicPr>
        <xdr:cNvPr id="2" name="Picture 1">
          <a:extLst>
            <a:ext uri="{FF2B5EF4-FFF2-40B4-BE49-F238E27FC236}">
              <a16:creationId xmlns:a16="http://schemas.microsoft.com/office/drawing/2014/main" id="{96202BAB-11C1-4326-7BFE-935E387241D9}"/>
            </a:ext>
          </a:extLst>
        </xdr:cNvPr>
        <xdr:cNvPicPr>
          <a:picLocks noChangeAspect="1"/>
        </xdr:cNvPicPr>
      </xdr:nvPicPr>
      <xdr:blipFill>
        <a:blip xmlns:r="http://schemas.openxmlformats.org/officeDocument/2006/relationships" r:embed="rId1"/>
        <a:stretch>
          <a:fillRect/>
        </a:stretch>
      </xdr:blipFill>
      <xdr:spPr>
        <a:xfrm>
          <a:off x="10020300" y="7029450"/>
          <a:ext cx="4572000" cy="3057525"/>
        </a:xfrm>
        <a:prstGeom prst="rect">
          <a:avLst/>
        </a:prstGeom>
      </xdr:spPr>
    </xdr:pic>
    <xdr:clientData/>
  </xdr:twoCellAnchor>
  <xdr:twoCellAnchor editAs="oneCell">
    <xdr:from>
      <xdr:col>0</xdr:col>
      <xdr:colOff>409575</xdr:colOff>
      <xdr:row>27</xdr:row>
      <xdr:rowOff>0</xdr:rowOff>
    </xdr:from>
    <xdr:to>
      <xdr:col>6</xdr:col>
      <xdr:colOff>466725</xdr:colOff>
      <xdr:row>41</xdr:row>
      <xdr:rowOff>114300</xdr:rowOff>
    </xdr:to>
    <xdr:pic>
      <xdr:nvPicPr>
        <xdr:cNvPr id="3" name="Picture 2">
          <a:extLst>
            <a:ext uri="{FF2B5EF4-FFF2-40B4-BE49-F238E27FC236}">
              <a16:creationId xmlns:a16="http://schemas.microsoft.com/office/drawing/2014/main" id="{6D349D80-AF87-4C62-0E72-3DF698EA15DB}"/>
            </a:ext>
            <a:ext uri="{147F2762-F138-4A5C-976F-8EAC2B608ADB}">
              <a16:predDERef xmlns:a16="http://schemas.microsoft.com/office/drawing/2014/main" pred="{96202BAB-11C1-4326-7BFE-935E387241D9}"/>
            </a:ext>
          </a:extLst>
        </xdr:cNvPr>
        <xdr:cNvPicPr>
          <a:picLocks noChangeAspect="1"/>
        </xdr:cNvPicPr>
      </xdr:nvPicPr>
      <xdr:blipFill>
        <a:blip xmlns:r="http://schemas.openxmlformats.org/officeDocument/2006/relationships" r:embed="rId2"/>
        <a:stretch>
          <a:fillRect/>
        </a:stretch>
      </xdr:blipFill>
      <xdr:spPr>
        <a:xfrm>
          <a:off x="10429875" y="7410450"/>
          <a:ext cx="4572000" cy="2781300"/>
        </a:xfrm>
        <a:prstGeom prst="rect">
          <a:avLst/>
        </a:prstGeom>
      </xdr:spPr>
    </xdr:pic>
    <xdr:clientData/>
  </xdr:twoCellAnchor>
  <xdr:twoCellAnchor editAs="oneCell">
    <xdr:from>
      <xdr:col>0</xdr:col>
      <xdr:colOff>0</xdr:colOff>
      <xdr:row>31</xdr:row>
      <xdr:rowOff>0</xdr:rowOff>
    </xdr:from>
    <xdr:to>
      <xdr:col>6</xdr:col>
      <xdr:colOff>57150</xdr:colOff>
      <xdr:row>43</xdr:row>
      <xdr:rowOff>923925</xdr:rowOff>
    </xdr:to>
    <xdr:pic>
      <xdr:nvPicPr>
        <xdr:cNvPr id="4" name="Picture 3">
          <a:extLst>
            <a:ext uri="{FF2B5EF4-FFF2-40B4-BE49-F238E27FC236}">
              <a16:creationId xmlns:a16="http://schemas.microsoft.com/office/drawing/2014/main" id="{91A0D37B-B213-9EB3-F056-3019FEC54BF9}"/>
            </a:ext>
            <a:ext uri="{147F2762-F138-4A5C-976F-8EAC2B608ADB}">
              <a16:predDERef xmlns:a16="http://schemas.microsoft.com/office/drawing/2014/main" pred="{6D349D80-AF87-4C62-0E72-3DF698EA15DB}"/>
            </a:ext>
          </a:extLst>
        </xdr:cNvPr>
        <xdr:cNvPicPr>
          <a:picLocks noChangeAspect="1"/>
        </xdr:cNvPicPr>
      </xdr:nvPicPr>
      <xdr:blipFill>
        <a:blip xmlns:r="http://schemas.openxmlformats.org/officeDocument/2006/relationships" r:embed="rId3"/>
        <a:stretch>
          <a:fillRect/>
        </a:stretch>
      </xdr:blipFill>
      <xdr:spPr>
        <a:xfrm>
          <a:off x="0" y="8172450"/>
          <a:ext cx="4572000" cy="3209925"/>
        </a:xfrm>
        <a:prstGeom prst="rect">
          <a:avLst/>
        </a:prstGeom>
      </xdr:spPr>
    </xdr:pic>
    <xdr:clientData/>
  </xdr:twoCellAnchor>
  <xdr:twoCellAnchor editAs="oneCell">
    <xdr:from>
      <xdr:col>0</xdr:col>
      <xdr:colOff>0</xdr:colOff>
      <xdr:row>32</xdr:row>
      <xdr:rowOff>0</xdr:rowOff>
    </xdr:from>
    <xdr:to>
      <xdr:col>6</xdr:col>
      <xdr:colOff>57150</xdr:colOff>
      <xdr:row>43</xdr:row>
      <xdr:rowOff>752475</xdr:rowOff>
    </xdr:to>
    <xdr:pic>
      <xdr:nvPicPr>
        <xdr:cNvPr id="5" name="Picture 4">
          <a:extLst>
            <a:ext uri="{FF2B5EF4-FFF2-40B4-BE49-F238E27FC236}">
              <a16:creationId xmlns:a16="http://schemas.microsoft.com/office/drawing/2014/main" id="{CE8BEF09-62D9-E50B-B396-28A737725207}"/>
            </a:ext>
            <a:ext uri="{147F2762-F138-4A5C-976F-8EAC2B608ADB}">
              <a16:predDERef xmlns:a16="http://schemas.microsoft.com/office/drawing/2014/main" pred="{91A0D37B-B213-9EB3-F056-3019FEC54BF9}"/>
            </a:ext>
          </a:extLst>
        </xdr:cNvPr>
        <xdr:cNvPicPr>
          <a:picLocks noChangeAspect="1"/>
        </xdr:cNvPicPr>
      </xdr:nvPicPr>
      <xdr:blipFill>
        <a:blip xmlns:r="http://schemas.openxmlformats.org/officeDocument/2006/relationships" r:embed="rId4"/>
        <a:stretch>
          <a:fillRect/>
        </a:stretch>
      </xdr:blipFill>
      <xdr:spPr>
        <a:xfrm>
          <a:off x="4619625" y="8362950"/>
          <a:ext cx="4572000" cy="2847975"/>
        </a:xfrm>
        <a:prstGeom prst="rect">
          <a:avLst/>
        </a:prstGeom>
      </xdr:spPr>
    </xdr:pic>
    <xdr:clientData/>
  </xdr:twoCellAnchor>
  <xdr:twoCellAnchor editAs="oneCell">
    <xdr:from>
      <xdr:col>0</xdr:col>
      <xdr:colOff>0</xdr:colOff>
      <xdr:row>45</xdr:row>
      <xdr:rowOff>0</xdr:rowOff>
    </xdr:from>
    <xdr:to>
      <xdr:col>6</xdr:col>
      <xdr:colOff>1677264</xdr:colOff>
      <xdr:row>73</xdr:row>
      <xdr:rowOff>744</xdr:rowOff>
    </xdr:to>
    <xdr:pic>
      <xdr:nvPicPr>
        <xdr:cNvPr id="6" name="Picture 5">
          <a:extLst>
            <a:ext uri="{FF2B5EF4-FFF2-40B4-BE49-F238E27FC236}">
              <a16:creationId xmlns:a16="http://schemas.microsoft.com/office/drawing/2014/main" id="{22B19BCC-3D40-834A-9172-31055E99D100}"/>
            </a:ext>
            <a:ext uri="{147F2762-F138-4A5C-976F-8EAC2B608ADB}">
              <a16:predDERef xmlns:a16="http://schemas.microsoft.com/office/drawing/2014/main" pred="{CE8BEF09-62D9-E50B-B396-28A737725207}"/>
            </a:ext>
          </a:extLst>
        </xdr:cNvPr>
        <xdr:cNvPicPr>
          <a:picLocks noChangeAspect="1"/>
        </xdr:cNvPicPr>
      </xdr:nvPicPr>
      <xdr:blipFill>
        <a:blip xmlns:r="http://schemas.openxmlformats.org/officeDocument/2006/relationships" r:embed="rId5"/>
        <a:stretch>
          <a:fillRect/>
        </a:stretch>
      </xdr:blipFill>
      <xdr:spPr>
        <a:xfrm>
          <a:off x="0" y="12153900"/>
          <a:ext cx="6192114" cy="53347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illbrownsberger.com/shift-to-electric-appliances/"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eia.gov/state/seds/data.php?incfile=/state/seds/sep_prices/res/pr_res_MA.html&amp;sid=MA"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archives.lib.state.ma.us/bitstream/handle/2452/849652/ocm34335379.pdf?sequence=1&amp;isAllowed=y" TargetMode="External"/><Relationship Id="rId1" Type="http://schemas.openxmlformats.org/officeDocument/2006/relationships/hyperlink" Target="https://www.census.gov/content/dam/Census/library/publications/2019/demo/h150-19.pdf"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eia.gov/consumption/residential/data/2009/index.php?view=consumption"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ma-eeac.org/wp-content/uploads/Appendix-B-3-MA-Statewide-Saturation-Results-2020-03-31.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4750D-5103-4C0C-932F-6C02C285AF37}">
  <dimension ref="A1:C6"/>
  <sheetViews>
    <sheetView workbookViewId="0"/>
    <sheetView zoomScaleNormal="100" zoomScaleSheetLayoutView="100" workbookViewId="1">
      <selection activeCell="A7" sqref="A7"/>
    </sheetView>
  </sheetViews>
  <sheetFormatPr defaultRowHeight="15"/>
  <sheetData>
    <row r="1" spans="1:3">
      <c r="A1" t="s">
        <v>0</v>
      </c>
    </row>
    <row r="3" spans="1:3">
      <c r="A3" t="s">
        <v>1</v>
      </c>
      <c r="C3" s="1" t="s">
        <v>2</v>
      </c>
    </row>
    <row r="6" spans="1:3">
      <c r="A6" t="s">
        <v>3</v>
      </c>
    </row>
  </sheetData>
  <hyperlinks>
    <hyperlink ref="C3" r:id="rId1" xr:uid="{A55FF768-6CC4-4490-9EEB-E75545E87F5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824C1-137B-45D0-86A6-565BA7854C71}">
  <dimension ref="A1:J45"/>
  <sheetViews>
    <sheetView topLeftCell="A13" workbookViewId="0">
      <selection activeCell="K26" sqref="K26"/>
    </sheetView>
    <sheetView workbookViewId="1">
      <selection activeCell="F3" sqref="F3"/>
    </sheetView>
  </sheetViews>
  <sheetFormatPr defaultRowHeight="15"/>
  <cols>
    <col min="1" max="1" width="3" bestFit="1" customWidth="1"/>
    <col min="2" max="2" width="99.42578125" customWidth="1"/>
    <col min="3" max="3" width="7.7109375" customWidth="1"/>
    <col min="4" max="4" width="14.7109375" customWidth="1"/>
    <col min="5" max="5" width="13.7109375" customWidth="1"/>
    <col min="6" max="6" width="11.42578125" customWidth="1"/>
    <col min="8" max="13" width="15.7109375" customWidth="1"/>
  </cols>
  <sheetData>
    <row r="1" spans="1:10" ht="45">
      <c r="B1" s="154"/>
      <c r="C1" s="161" t="s">
        <v>4</v>
      </c>
      <c r="D1" s="161" t="s">
        <v>5</v>
      </c>
      <c r="E1" s="161" t="s">
        <v>6</v>
      </c>
      <c r="F1" s="161" t="s">
        <v>7</v>
      </c>
      <c r="G1" s="135" t="s">
        <v>8</v>
      </c>
    </row>
    <row r="2" spans="1:10">
      <c r="A2">
        <v>1</v>
      </c>
      <c r="B2" s="161" t="s">
        <v>9</v>
      </c>
      <c r="C2" s="144">
        <v>0.04</v>
      </c>
      <c r="D2" s="144">
        <v>0.2</v>
      </c>
      <c r="E2" s="144">
        <f>E3*F2/F3</f>
        <v>0.61</v>
      </c>
      <c r="F2" s="144">
        <v>0.51</v>
      </c>
      <c r="G2" s="140"/>
    </row>
    <row r="3" spans="1:10">
      <c r="A3">
        <v>2</v>
      </c>
      <c r="B3" s="161" t="s">
        <v>10</v>
      </c>
      <c r="C3" s="144">
        <v>0.14000000000000001</v>
      </c>
      <c r="D3" s="144">
        <v>0.2</v>
      </c>
      <c r="E3" s="144">
        <v>0.61</v>
      </c>
      <c r="F3" s="144">
        <v>0.51</v>
      </c>
      <c r="G3" s="140"/>
    </row>
    <row r="4" spans="1:10">
      <c r="A4">
        <v>3</v>
      </c>
      <c r="B4" s="161" t="s">
        <v>11</v>
      </c>
      <c r="C4" s="144">
        <f>+C3-C2</f>
        <v>0.1</v>
      </c>
      <c r="D4" s="144">
        <f>+D3-D2</f>
        <v>0</v>
      </c>
      <c r="E4" s="144">
        <f>+E3-E2</f>
        <v>0</v>
      </c>
      <c r="F4" s="144">
        <f>+F3-F2</f>
        <v>0</v>
      </c>
      <c r="G4" s="140"/>
    </row>
    <row r="5" spans="1:10">
      <c r="A5">
        <v>4</v>
      </c>
      <c r="B5" s="161" t="s">
        <v>12</v>
      </c>
      <c r="C5" s="144">
        <f>+C4/C3</f>
        <v>0.7142857142857143</v>
      </c>
      <c r="D5" s="144">
        <f>+D4/D3</f>
        <v>0</v>
      </c>
      <c r="E5" s="144">
        <f>+E4/E3</f>
        <v>0</v>
      </c>
      <c r="F5" s="144">
        <f>+F4/F3</f>
        <v>0</v>
      </c>
      <c r="G5" s="140"/>
    </row>
    <row r="6" spans="1:10" ht="15" customHeight="1">
      <c r="A6">
        <v>5</v>
      </c>
      <c r="B6" s="161" t="s">
        <v>13</v>
      </c>
      <c r="C6" s="144">
        <v>7.0000000000000007E-2</v>
      </c>
      <c r="D6" s="144">
        <v>7.0000000000000007E-2</v>
      </c>
      <c r="E6" s="144">
        <v>0.06</v>
      </c>
      <c r="F6" s="144">
        <v>0.03</v>
      </c>
      <c r="G6" s="140"/>
    </row>
    <row r="7" spans="1:10">
      <c r="A7">
        <v>6</v>
      </c>
      <c r="B7" s="161" t="s">
        <v>14</v>
      </c>
      <c r="C7" s="170">
        <v>66.400000000000006</v>
      </c>
      <c r="D7" s="170">
        <v>66.400000000000006</v>
      </c>
      <c r="E7" s="170">
        <v>66.400000000000006</v>
      </c>
      <c r="F7" s="170">
        <v>66.400000000000006</v>
      </c>
      <c r="G7" s="140"/>
    </row>
    <row r="8" spans="1:10">
      <c r="A8">
        <v>7</v>
      </c>
      <c r="B8" s="161" t="s">
        <v>15</v>
      </c>
      <c r="C8" s="171">
        <f>+C5*C6*C7</f>
        <v>3.3200000000000003</v>
      </c>
      <c r="D8" s="171">
        <f>+D5*D6*D7</f>
        <v>0</v>
      </c>
      <c r="E8" s="171">
        <f>+E5*E6*E7</f>
        <v>0</v>
      </c>
      <c r="F8" s="171">
        <f>+F5*F6*F7</f>
        <v>0</v>
      </c>
      <c r="G8" s="140"/>
    </row>
    <row r="9" spans="1:10">
      <c r="A9">
        <v>8</v>
      </c>
      <c r="B9" s="161" t="s">
        <v>16</v>
      </c>
      <c r="C9" s="154">
        <v>303.89999999999998</v>
      </c>
      <c r="D9" s="154">
        <v>303.89999999999998</v>
      </c>
      <c r="E9" s="154">
        <v>303.89999999999998</v>
      </c>
      <c r="F9" s="154">
        <v>303.89999999999998</v>
      </c>
      <c r="G9" s="140"/>
      <c r="H9" t="s">
        <v>17</v>
      </c>
      <c r="J9" t="s">
        <v>18</v>
      </c>
    </row>
    <row r="10" spans="1:10" ht="15.75" customHeight="1">
      <c r="A10">
        <v>9</v>
      </c>
      <c r="B10" s="161" t="s">
        <v>19</v>
      </c>
      <c r="C10" s="172">
        <f>C8/C9</f>
        <v>1.0924646265218824E-2</v>
      </c>
      <c r="D10" s="172">
        <f>D8/D9</f>
        <v>0</v>
      </c>
      <c r="E10" s="172">
        <f>E8/E9</f>
        <v>0</v>
      </c>
      <c r="F10" s="172">
        <f>F8/F9</f>
        <v>0</v>
      </c>
      <c r="G10" s="143"/>
    </row>
    <row r="11" spans="1:10">
      <c r="A11">
        <v>10</v>
      </c>
      <c r="B11" s="161" t="s">
        <v>20</v>
      </c>
      <c r="C11" s="154">
        <v>76.400000000000006</v>
      </c>
      <c r="D11" s="154">
        <v>76.400000000000006</v>
      </c>
      <c r="E11" s="154">
        <v>76.400000000000006</v>
      </c>
      <c r="F11" s="154">
        <v>76.400000000000006</v>
      </c>
      <c r="G11" s="140"/>
    </row>
    <row r="12" spans="1:10">
      <c r="A12">
        <v>11</v>
      </c>
      <c r="B12" s="161" t="s">
        <v>21</v>
      </c>
      <c r="C12" s="144">
        <f>C41/C42</f>
        <v>0.69064575806541439</v>
      </c>
      <c r="D12" s="144">
        <f>C43/C44</f>
        <v>0.63169003467510909</v>
      </c>
      <c r="E12" s="144">
        <f>C39/C40</f>
        <v>0.88579387186629532</v>
      </c>
      <c r="F12" s="144">
        <f>C38/C37</f>
        <v>0.56151016456921587</v>
      </c>
      <c r="G12" s="140"/>
    </row>
    <row r="13" spans="1:10" ht="21">
      <c r="A13">
        <v>12</v>
      </c>
      <c r="B13" s="161" t="s">
        <v>22</v>
      </c>
      <c r="C13" s="163">
        <f>C10*C11/C12</f>
        <v>1.2084964903001187</v>
      </c>
      <c r="D13" s="163">
        <f>D10*D11/D12</f>
        <v>0</v>
      </c>
      <c r="E13" s="163">
        <f>E10*E11/E12</f>
        <v>0</v>
      </c>
      <c r="F13" s="163">
        <f>F10*F11/F12</f>
        <v>0</v>
      </c>
      <c r="G13" s="174">
        <f>SUM(C13:F13)</f>
        <v>1.2084964903001187</v>
      </c>
    </row>
    <row r="16" spans="1:10">
      <c r="B16" t="s">
        <v>23</v>
      </c>
    </row>
    <row r="17" spans="2:7">
      <c r="B17" t="s">
        <v>24</v>
      </c>
    </row>
    <row r="18" spans="2:7">
      <c r="B18" t="s">
        <v>25</v>
      </c>
    </row>
    <row r="19" spans="2:7">
      <c r="B19" s="166" t="s">
        <v>26</v>
      </c>
      <c r="C19" s="166"/>
      <c r="D19" s="166"/>
      <c r="E19" t="s">
        <v>27</v>
      </c>
    </row>
    <row r="20" spans="2:7">
      <c r="B20" s="167" t="s">
        <v>28</v>
      </c>
      <c r="C20" s="159">
        <v>82</v>
      </c>
      <c r="D20" s="140" t="s">
        <v>29</v>
      </c>
      <c r="E20" s="158">
        <v>0.33</v>
      </c>
    </row>
    <row r="21" spans="2:7">
      <c r="B21" s="167" t="s">
        <v>30</v>
      </c>
      <c r="C21" s="159">
        <v>80</v>
      </c>
      <c r="D21" s="140" t="s">
        <v>29</v>
      </c>
      <c r="E21" s="158">
        <v>0.24</v>
      </c>
    </row>
    <row r="22" spans="2:7">
      <c r="B22" s="167" t="s">
        <v>31</v>
      </c>
      <c r="C22" s="159">
        <v>84</v>
      </c>
      <c r="D22" s="140" t="s">
        <v>29</v>
      </c>
      <c r="E22" s="158">
        <v>0.17</v>
      </c>
    </row>
    <row r="23" spans="2:7">
      <c r="B23" s="167" t="s">
        <v>32</v>
      </c>
      <c r="C23" s="159">
        <v>83</v>
      </c>
      <c r="D23" s="140" t="s">
        <v>29</v>
      </c>
      <c r="E23" s="158">
        <v>0.04</v>
      </c>
      <c r="F23" t="s">
        <v>33</v>
      </c>
    </row>
    <row r="24" spans="2:7">
      <c r="B24" s="167" t="s">
        <v>34</v>
      </c>
      <c r="C24" s="159">
        <v>98</v>
      </c>
      <c r="D24" s="140" t="s">
        <v>29</v>
      </c>
      <c r="E24" s="158">
        <v>0.02</v>
      </c>
      <c r="F24" s="173">
        <f>2/16*3%</f>
        <v>3.7499999999999999E-3</v>
      </c>
    </row>
    <row r="25" spans="2:7">
      <c r="B25" s="167" t="s">
        <v>35</v>
      </c>
      <c r="C25" s="159">
        <v>100</v>
      </c>
      <c r="D25" s="140" t="s">
        <v>29</v>
      </c>
      <c r="E25" s="158">
        <v>0.14000000000000001</v>
      </c>
      <c r="F25" s="173">
        <f>14/16*3%</f>
        <v>2.6249999999999999E-2</v>
      </c>
    </row>
    <row r="26" spans="2:7">
      <c r="B26" s="167" t="s">
        <v>36</v>
      </c>
      <c r="C26" s="159">
        <v>100</v>
      </c>
      <c r="D26" s="140" t="s">
        <v>29</v>
      </c>
      <c r="E26" s="158">
        <v>0.47</v>
      </c>
      <c r="F26" s="173">
        <v>0.02</v>
      </c>
    </row>
    <row r="27" spans="2:7">
      <c r="B27" s="167" t="s">
        <v>37</v>
      </c>
      <c r="C27" s="160">
        <f>9/3.412*100</f>
        <v>263.77491207502931</v>
      </c>
      <c r="D27" s="140" t="s">
        <v>38</v>
      </c>
      <c r="E27" s="158">
        <v>7.0000000000000007E-2</v>
      </c>
      <c r="F27" s="173">
        <v>0.02</v>
      </c>
    </row>
    <row r="28" spans="2:7">
      <c r="B28" s="167" t="s">
        <v>39</v>
      </c>
      <c r="C28" s="160">
        <f>6.7/3.412*100</f>
        <v>196.36576787807738</v>
      </c>
      <c r="D28" s="140" t="s">
        <v>38</v>
      </c>
      <c r="E28" s="158">
        <v>0.02</v>
      </c>
      <c r="F28" s="173">
        <f>2/33 * 6%</f>
        <v>3.6363636363636364E-3</v>
      </c>
      <c r="G28" t="s">
        <v>40</v>
      </c>
    </row>
    <row r="29" spans="2:7">
      <c r="B29" s="140" t="s">
        <v>41</v>
      </c>
      <c r="C29" s="159">
        <v>2.0499999999999998</v>
      </c>
      <c r="D29" s="140" t="s">
        <v>42</v>
      </c>
      <c r="E29" s="158">
        <v>0.02</v>
      </c>
    </row>
    <row r="30" spans="2:7">
      <c r="B30" s="140" t="s">
        <v>43</v>
      </c>
      <c r="C30" s="159">
        <v>0.96</v>
      </c>
      <c r="D30" s="140" t="s">
        <v>42</v>
      </c>
      <c r="E30" s="158">
        <v>0.02</v>
      </c>
    </row>
    <row r="31" spans="2:7">
      <c r="B31" s="140" t="s">
        <v>44</v>
      </c>
      <c r="C31" s="159">
        <v>0.88</v>
      </c>
      <c r="D31" s="140" t="s">
        <v>42</v>
      </c>
      <c r="E31" s="158">
        <v>0.16</v>
      </c>
    </row>
    <row r="32" spans="2:7">
      <c r="B32" s="140" t="s">
        <v>45</v>
      </c>
      <c r="C32" s="159">
        <v>0.57999999999999996</v>
      </c>
      <c r="D32" s="140" t="s">
        <v>42</v>
      </c>
      <c r="E32" s="158">
        <v>0.39</v>
      </c>
    </row>
    <row r="33" spans="2:5">
      <c r="B33" s="140" t="s">
        <v>46</v>
      </c>
      <c r="C33" s="159">
        <v>0.81</v>
      </c>
      <c r="D33" s="140" t="s">
        <v>42</v>
      </c>
      <c r="E33" s="158">
        <v>0.03</v>
      </c>
    </row>
    <row r="34" spans="2:5">
      <c r="B34" s="140" t="s">
        <v>47</v>
      </c>
      <c r="C34" s="157">
        <v>0.7</v>
      </c>
      <c r="D34" s="140" t="s">
        <v>42</v>
      </c>
      <c r="E34" s="158">
        <v>0.2</v>
      </c>
    </row>
    <row r="35" spans="2:5">
      <c r="B35" s="140" t="s">
        <v>48</v>
      </c>
      <c r="C35" s="159">
        <v>0.51</v>
      </c>
      <c r="D35" s="140" t="s">
        <v>42</v>
      </c>
      <c r="E35" s="158">
        <v>0.01</v>
      </c>
    </row>
    <row r="36" spans="2:5">
      <c r="B36" s="140" t="s">
        <v>49</v>
      </c>
      <c r="C36" s="156">
        <v>0.78</v>
      </c>
      <c r="D36" s="140" t="s">
        <v>42</v>
      </c>
      <c r="E36" s="158">
        <v>0.03</v>
      </c>
    </row>
    <row r="37" spans="2:5">
      <c r="B37" s="167" t="s">
        <v>50</v>
      </c>
      <c r="C37" s="159">
        <v>3099</v>
      </c>
      <c r="D37" s="140" t="s">
        <v>51</v>
      </c>
      <c r="E37" s="166"/>
    </row>
    <row r="38" spans="2:5">
      <c r="B38" s="167" t="s">
        <v>52</v>
      </c>
      <c r="C38" s="160">
        <f>3.412*510</f>
        <v>1740.12</v>
      </c>
      <c r="D38" s="140" t="s">
        <v>53</v>
      </c>
    </row>
    <row r="39" spans="2:5">
      <c r="B39" s="140" t="s">
        <v>54</v>
      </c>
      <c r="C39" s="159">
        <v>3.18</v>
      </c>
      <c r="D39" s="140" t="s">
        <v>55</v>
      </c>
    </row>
    <row r="40" spans="2:5">
      <c r="B40" s="140" t="s">
        <v>56</v>
      </c>
      <c r="C40" s="159">
        <v>3.59</v>
      </c>
      <c r="D40" s="140" t="s">
        <v>55</v>
      </c>
    </row>
    <row r="41" spans="2:5">
      <c r="B41" s="161" t="s">
        <v>57</v>
      </c>
      <c r="C41" s="155">
        <f>SUMPRODUCT(C20:C23,E20:E23)/SUM(E20:E23)</f>
        <v>81.871794871794862</v>
      </c>
      <c r="D41" s="154" t="s">
        <v>29</v>
      </c>
    </row>
    <row r="42" spans="2:5">
      <c r="B42" s="154" t="s">
        <v>58</v>
      </c>
      <c r="C42" s="155">
        <f>SUMPRODUCT(C24:C28,E24:E28)/SUM(E24:E28)</f>
        <v>118.54383222613001</v>
      </c>
      <c r="D42" s="154" t="s">
        <v>59</v>
      </c>
    </row>
    <row r="43" spans="2:5">
      <c r="B43" s="154" t="s">
        <v>60</v>
      </c>
      <c r="C43" s="164">
        <f>SUMPRODUCT(C32:C36,E32:E36)/SUM(E32:E36)</f>
        <v>0.63484848484848455</v>
      </c>
      <c r="D43" s="154" t="s">
        <v>42</v>
      </c>
    </row>
    <row r="44" spans="2:5">
      <c r="B44" s="162" t="s">
        <v>61</v>
      </c>
      <c r="C44" s="165">
        <f>SUMPRODUCT(C29:C31,E29:E31)/SUM(E29:E31)</f>
        <v>1.0049999999999999</v>
      </c>
      <c r="D44" s="162" t="s">
        <v>42</v>
      </c>
    </row>
    <row r="45" spans="2:5">
      <c r="B45" s="153"/>
      <c r="C45" s="153"/>
    </row>
  </sheetData>
  <sortState xmlns:xlrd2="http://schemas.microsoft.com/office/spreadsheetml/2017/richdata2" ref="B20:E21">
    <sortCondition ref="B20:B2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42D59-3ED0-4B21-B4EA-75FAAE9E5788}">
  <dimension ref="A1:O60"/>
  <sheetViews>
    <sheetView workbookViewId="0">
      <selection activeCell="P46" sqref="P45:P46"/>
    </sheetView>
    <sheetView tabSelected="1" topLeftCell="A2" workbookViewId="1">
      <selection activeCell="L17" sqref="L17"/>
    </sheetView>
  </sheetViews>
  <sheetFormatPr defaultRowHeight="15"/>
  <cols>
    <col min="14" max="14" width="10.5703125" bestFit="1" customWidth="1"/>
  </cols>
  <sheetData>
    <row r="1" spans="1:14">
      <c r="A1" s="1" t="s">
        <v>62</v>
      </c>
    </row>
    <row r="2" spans="1:14" ht="21">
      <c r="A2" s="49" t="s">
        <v>63</v>
      </c>
    </row>
    <row r="3" spans="1:14">
      <c r="A3" s="203" t="s">
        <v>64</v>
      </c>
      <c r="B3" s="206" t="s">
        <v>65</v>
      </c>
      <c r="C3" s="207"/>
      <c r="D3" s="207"/>
      <c r="E3" s="207"/>
      <c r="F3" s="207"/>
      <c r="G3" s="207"/>
      <c r="H3" s="207"/>
      <c r="I3" s="207"/>
      <c r="J3" s="207"/>
      <c r="K3" s="208"/>
      <c r="L3" s="203" t="s">
        <v>66</v>
      </c>
      <c r="M3" s="203" t="s">
        <v>67</v>
      </c>
    </row>
    <row r="4" spans="1:14">
      <c r="A4" s="204"/>
      <c r="B4" s="203" t="s">
        <v>68</v>
      </c>
      <c r="C4" s="203" t="s">
        <v>69</v>
      </c>
      <c r="D4" s="206" t="s">
        <v>70</v>
      </c>
      <c r="E4" s="207"/>
      <c r="F4" s="207"/>
      <c r="G4" s="208"/>
      <c r="H4" s="206" t="s">
        <v>71</v>
      </c>
      <c r="I4" s="208"/>
      <c r="J4" s="209" t="s">
        <v>72</v>
      </c>
      <c r="K4" s="210"/>
      <c r="L4" s="204"/>
      <c r="M4" s="204"/>
    </row>
    <row r="5" spans="1:14" ht="24.75">
      <c r="A5" s="204"/>
      <c r="B5" s="205"/>
      <c r="C5" s="205"/>
      <c r="D5" s="45" t="s">
        <v>73</v>
      </c>
      <c r="E5" s="45" t="s">
        <v>74</v>
      </c>
      <c r="F5" s="45" t="s">
        <v>75</v>
      </c>
      <c r="G5" s="45" t="s">
        <v>76</v>
      </c>
      <c r="H5" s="213" t="s">
        <v>77</v>
      </c>
      <c r="I5" s="208"/>
      <c r="J5" s="211"/>
      <c r="K5" s="212"/>
      <c r="L5" s="205"/>
      <c r="M5" s="205"/>
      <c r="N5" s="9" t="s">
        <v>78</v>
      </c>
    </row>
    <row r="6" spans="1:14" ht="15.75" thickBot="1">
      <c r="A6" s="205"/>
      <c r="B6" s="200" t="s">
        <v>79</v>
      </c>
      <c r="C6" s="201"/>
      <c r="D6" s="201"/>
      <c r="E6" s="201"/>
      <c r="F6" s="201"/>
      <c r="G6" s="201"/>
      <c r="H6" s="201"/>
      <c r="I6" s="201"/>
      <c r="J6" s="201"/>
      <c r="K6" s="201"/>
      <c r="L6" s="201"/>
      <c r="M6" s="202"/>
      <c r="N6" s="9"/>
    </row>
    <row r="7" spans="1:14" ht="15.75" thickTop="1">
      <c r="A7" s="46">
        <v>1970</v>
      </c>
      <c r="B7" s="46">
        <v>1.05</v>
      </c>
      <c r="C7" s="46">
        <v>1.9</v>
      </c>
      <c r="D7" s="46">
        <v>1.49</v>
      </c>
      <c r="E7" s="46">
        <v>2.99</v>
      </c>
      <c r="F7" s="46">
        <v>1.62</v>
      </c>
      <c r="G7" s="46">
        <v>1.52</v>
      </c>
      <c r="H7" s="46">
        <v>0.56000000000000005</v>
      </c>
      <c r="I7" s="46"/>
      <c r="J7" s="46">
        <v>1.6</v>
      </c>
      <c r="K7" s="46"/>
      <c r="L7" s="46">
        <v>8.59</v>
      </c>
      <c r="M7" s="46">
        <v>2.2200000000000002</v>
      </c>
      <c r="N7" s="175">
        <f t="shared" ref="N7:N38" si="0">+L7/MAX(B7,C7,D7)</f>
        <v>4.5210526315789474</v>
      </c>
    </row>
    <row r="8" spans="1:14">
      <c r="A8" s="47">
        <v>1971</v>
      </c>
      <c r="B8" s="47">
        <v>1.56</v>
      </c>
      <c r="C8" s="47">
        <v>2.09</v>
      </c>
      <c r="D8" s="47">
        <v>1.57</v>
      </c>
      <c r="E8" s="47">
        <v>2.98</v>
      </c>
      <c r="F8" s="47">
        <v>1.66</v>
      </c>
      <c r="G8" s="47">
        <v>1.59</v>
      </c>
      <c r="H8" s="47">
        <v>0.59</v>
      </c>
      <c r="I8" s="47"/>
      <c r="J8" s="47">
        <v>1.71</v>
      </c>
      <c r="K8" s="47"/>
      <c r="L8" s="47">
        <v>9.16</v>
      </c>
      <c r="M8" s="47">
        <v>2.41</v>
      </c>
      <c r="N8" s="175">
        <f t="shared" si="0"/>
        <v>4.3827751196172251</v>
      </c>
    </row>
    <row r="9" spans="1:14">
      <c r="A9" s="47">
        <v>1972</v>
      </c>
      <c r="B9" s="47">
        <v>1.58</v>
      </c>
      <c r="C9" s="47">
        <v>2.2599999999999998</v>
      </c>
      <c r="D9" s="47">
        <v>1.58</v>
      </c>
      <c r="E9" s="47">
        <v>3.06</v>
      </c>
      <c r="F9" s="47">
        <v>1.69</v>
      </c>
      <c r="G9" s="47">
        <v>1.6</v>
      </c>
      <c r="H9" s="47">
        <v>0.6</v>
      </c>
      <c r="I9" s="47"/>
      <c r="J9" s="47">
        <v>1.76</v>
      </c>
      <c r="K9" s="47"/>
      <c r="L9" s="47">
        <v>9.52</v>
      </c>
      <c r="M9" s="47">
        <v>2.52</v>
      </c>
      <c r="N9" s="152">
        <f t="shared" si="0"/>
        <v>4.2123893805309738</v>
      </c>
    </row>
    <row r="10" spans="1:14">
      <c r="A10" s="47">
        <v>1973</v>
      </c>
      <c r="B10" s="47">
        <v>1.83</v>
      </c>
      <c r="C10" s="47">
        <v>2.37</v>
      </c>
      <c r="D10" s="47">
        <v>1.81</v>
      </c>
      <c r="E10" s="47">
        <v>4.47</v>
      </c>
      <c r="F10" s="47">
        <v>1.94</v>
      </c>
      <c r="G10" s="47">
        <v>1.84</v>
      </c>
      <c r="H10" s="47">
        <v>0.69</v>
      </c>
      <c r="I10" s="47"/>
      <c r="J10" s="47">
        <v>1.96</v>
      </c>
      <c r="K10" s="47"/>
      <c r="L10" s="47">
        <v>10.029999999999999</v>
      </c>
      <c r="M10" s="47">
        <v>2.81</v>
      </c>
      <c r="N10" s="152">
        <f t="shared" si="0"/>
        <v>4.2320675105485224</v>
      </c>
    </row>
    <row r="11" spans="1:14">
      <c r="A11" s="47">
        <v>1974</v>
      </c>
      <c r="B11" s="47">
        <v>2.19</v>
      </c>
      <c r="C11" s="47">
        <v>2.68</v>
      </c>
      <c r="D11" s="47">
        <v>2.67</v>
      </c>
      <c r="E11" s="47">
        <v>4.6399999999999997</v>
      </c>
      <c r="F11" s="47">
        <v>3.01</v>
      </c>
      <c r="G11" s="47">
        <v>2.7</v>
      </c>
      <c r="H11" s="47">
        <v>1.06</v>
      </c>
      <c r="I11" s="47"/>
      <c r="J11" s="47">
        <v>2.67</v>
      </c>
      <c r="K11" s="47"/>
      <c r="L11" s="47">
        <v>13.95</v>
      </c>
      <c r="M11" s="47">
        <v>3.88</v>
      </c>
      <c r="N11" s="152">
        <f t="shared" si="0"/>
        <v>5.2052238805970141</v>
      </c>
    </row>
    <row r="12" spans="1:14">
      <c r="A12" s="47">
        <v>1975</v>
      </c>
      <c r="B12" s="47">
        <v>2.62</v>
      </c>
      <c r="C12" s="47">
        <v>3.14</v>
      </c>
      <c r="D12" s="47">
        <v>2.85</v>
      </c>
      <c r="E12" s="47">
        <v>4.92</v>
      </c>
      <c r="F12" s="47">
        <v>3.16</v>
      </c>
      <c r="G12" s="47">
        <v>2.89</v>
      </c>
      <c r="H12" s="47">
        <v>1.1100000000000001</v>
      </c>
      <c r="I12" s="47"/>
      <c r="J12" s="47">
        <v>2.93</v>
      </c>
      <c r="K12" s="47"/>
      <c r="L12" s="47">
        <v>15.3</v>
      </c>
      <c r="M12" s="47">
        <v>4.1900000000000004</v>
      </c>
      <c r="N12" s="152">
        <f t="shared" si="0"/>
        <v>4.8726114649681529</v>
      </c>
    </row>
    <row r="13" spans="1:14">
      <c r="A13" s="47">
        <v>1976</v>
      </c>
      <c r="B13" s="47">
        <v>2.64</v>
      </c>
      <c r="C13" s="47">
        <v>3.62</v>
      </c>
      <c r="D13" s="47">
        <v>3.04</v>
      </c>
      <c r="E13" s="47">
        <v>5.22</v>
      </c>
      <c r="F13" s="47">
        <v>3.35</v>
      </c>
      <c r="G13" s="47">
        <v>3.07</v>
      </c>
      <c r="H13" s="47">
        <v>1.19</v>
      </c>
      <c r="I13" s="47"/>
      <c r="J13" s="47">
        <v>3.2</v>
      </c>
      <c r="K13" s="47"/>
      <c r="L13" s="47">
        <v>15.7</v>
      </c>
      <c r="M13" s="47">
        <v>4.4400000000000004</v>
      </c>
      <c r="N13" s="152">
        <f t="shared" si="0"/>
        <v>4.3370165745856353</v>
      </c>
    </row>
    <row r="14" spans="1:14">
      <c r="A14" s="47">
        <v>1977</v>
      </c>
      <c r="B14" s="47">
        <v>3.12</v>
      </c>
      <c r="C14" s="47">
        <v>3.92</v>
      </c>
      <c r="D14" s="47">
        <v>3.41</v>
      </c>
      <c r="E14" s="47">
        <v>5.47</v>
      </c>
      <c r="F14" s="47">
        <v>3.75</v>
      </c>
      <c r="G14" s="47">
        <v>3.45</v>
      </c>
      <c r="H14" s="47">
        <v>1.35</v>
      </c>
      <c r="I14" s="47"/>
      <c r="J14" s="47">
        <v>3.55</v>
      </c>
      <c r="K14" s="47"/>
      <c r="L14" s="47">
        <v>16.510000000000002</v>
      </c>
      <c r="M14" s="47">
        <v>4.8499999999999996</v>
      </c>
      <c r="N14" s="152">
        <f t="shared" si="0"/>
        <v>4.2117346938775517</v>
      </c>
    </row>
    <row r="15" spans="1:14">
      <c r="A15" s="47">
        <v>1978</v>
      </c>
      <c r="B15" s="47">
        <v>3.68</v>
      </c>
      <c r="C15" s="47">
        <v>4.13</v>
      </c>
      <c r="D15" s="47">
        <v>3.52</v>
      </c>
      <c r="E15" s="47">
        <v>5.81</v>
      </c>
      <c r="F15" s="47">
        <v>4.01</v>
      </c>
      <c r="G15" s="47">
        <v>3.56</v>
      </c>
      <c r="H15" s="47">
        <v>1.43</v>
      </c>
      <c r="I15" s="47"/>
      <c r="J15" s="47">
        <v>3.68</v>
      </c>
      <c r="K15" s="47"/>
      <c r="L15" s="47">
        <v>16.670000000000002</v>
      </c>
      <c r="M15" s="47">
        <v>5.0599999999999996</v>
      </c>
      <c r="N15" s="152">
        <f t="shared" si="0"/>
        <v>4.0363196125907992</v>
      </c>
    </row>
    <row r="16" spans="1:14">
      <c r="A16" s="47">
        <v>1979</v>
      </c>
      <c r="B16" s="47">
        <v>3.64</v>
      </c>
      <c r="C16" s="47">
        <v>4.51</v>
      </c>
      <c r="D16" s="47">
        <v>5.1100000000000003</v>
      </c>
      <c r="E16" s="47">
        <v>8.34</v>
      </c>
      <c r="F16" s="47">
        <v>5.33</v>
      </c>
      <c r="G16" s="47">
        <v>5.16</v>
      </c>
      <c r="H16" s="47">
        <v>2.0499999999999998</v>
      </c>
      <c r="I16" s="47"/>
      <c r="J16" s="47">
        <v>4.8600000000000003</v>
      </c>
      <c r="K16" s="47"/>
      <c r="L16" s="47">
        <v>18.14</v>
      </c>
      <c r="M16" s="47">
        <v>6.68</v>
      </c>
      <c r="N16" s="152">
        <f t="shared" si="0"/>
        <v>3.5499021526418786</v>
      </c>
    </row>
    <row r="17" spans="1:14">
      <c r="A17" s="47">
        <v>1980</v>
      </c>
      <c r="B17" s="47">
        <v>4.47</v>
      </c>
      <c r="C17" s="47">
        <v>5.33</v>
      </c>
      <c r="D17" s="47">
        <v>7.05</v>
      </c>
      <c r="E17" s="47">
        <v>8.99</v>
      </c>
      <c r="F17" s="47">
        <v>8.15</v>
      </c>
      <c r="G17" s="47">
        <v>7.1</v>
      </c>
      <c r="H17" s="47">
        <v>2.85</v>
      </c>
      <c r="I17" s="47"/>
      <c r="J17" s="47">
        <v>6.13</v>
      </c>
      <c r="K17" s="47"/>
      <c r="L17" s="47">
        <v>22.18</v>
      </c>
      <c r="M17" s="47">
        <v>8.32</v>
      </c>
      <c r="N17" s="152">
        <f t="shared" si="0"/>
        <v>3.1460992907801417</v>
      </c>
    </row>
    <row r="18" spans="1:14">
      <c r="A18" s="47">
        <v>1981</v>
      </c>
      <c r="B18" s="47">
        <v>5.4</v>
      </c>
      <c r="C18" s="47">
        <v>6.27</v>
      </c>
      <c r="D18" s="47">
        <v>8.75</v>
      </c>
      <c r="E18" s="47">
        <v>9.85</v>
      </c>
      <c r="F18" s="47">
        <v>10.54</v>
      </c>
      <c r="G18" s="47">
        <v>8.7799999999999994</v>
      </c>
      <c r="H18" s="47">
        <v>3.51</v>
      </c>
      <c r="I18" s="47"/>
      <c r="J18" s="47">
        <v>7.33</v>
      </c>
      <c r="K18" s="47"/>
      <c r="L18" s="47">
        <v>26.93</v>
      </c>
      <c r="M18" s="47">
        <v>10.26</v>
      </c>
      <c r="N18" s="152">
        <f t="shared" si="0"/>
        <v>3.0777142857142858</v>
      </c>
    </row>
    <row r="19" spans="1:14">
      <c r="A19" s="47">
        <v>1982</v>
      </c>
      <c r="B19" s="47">
        <v>5.46</v>
      </c>
      <c r="C19" s="47">
        <v>7.38</v>
      </c>
      <c r="D19" s="47">
        <v>8.48</v>
      </c>
      <c r="E19" s="47">
        <v>10.76</v>
      </c>
      <c r="F19" s="47">
        <v>10.79</v>
      </c>
      <c r="G19" s="47">
        <v>8.59</v>
      </c>
      <c r="H19" s="47">
        <v>3.4</v>
      </c>
      <c r="I19" s="47"/>
      <c r="J19" s="47">
        <v>7.72</v>
      </c>
      <c r="K19" s="47"/>
      <c r="L19" s="47">
        <v>26.29</v>
      </c>
      <c r="M19" s="47">
        <v>10.58</v>
      </c>
      <c r="N19" s="152">
        <f t="shared" si="0"/>
        <v>3.1002358490566033</v>
      </c>
    </row>
    <row r="20" spans="1:14">
      <c r="A20" s="47">
        <v>1983</v>
      </c>
      <c r="B20" s="47">
        <v>5.0199999999999996</v>
      </c>
      <c r="C20" s="47">
        <v>8.16</v>
      </c>
      <c r="D20" s="47">
        <v>8.26</v>
      </c>
      <c r="E20" s="47">
        <v>11.45</v>
      </c>
      <c r="F20" s="47">
        <v>7.64</v>
      </c>
      <c r="G20" s="47">
        <v>8.34</v>
      </c>
      <c r="H20" s="47">
        <v>3.3</v>
      </c>
      <c r="I20" s="47"/>
      <c r="J20" s="47">
        <v>7.86</v>
      </c>
      <c r="K20" s="47"/>
      <c r="L20" s="47">
        <v>27</v>
      </c>
      <c r="M20" s="47">
        <v>10.98</v>
      </c>
      <c r="N20" s="152">
        <f t="shared" si="0"/>
        <v>3.2687651331719128</v>
      </c>
    </row>
    <row r="21" spans="1:14">
      <c r="A21" s="47">
        <v>1984</v>
      </c>
      <c r="B21" s="47">
        <v>4.76</v>
      </c>
      <c r="C21" s="47">
        <v>7.65</v>
      </c>
      <c r="D21" s="47">
        <v>8.4499999999999993</v>
      </c>
      <c r="E21" s="47">
        <v>11.36</v>
      </c>
      <c r="F21" s="47">
        <v>8.02</v>
      </c>
      <c r="G21" s="47">
        <v>8.5</v>
      </c>
      <c r="H21" s="47">
        <v>3.35</v>
      </c>
      <c r="I21" s="47"/>
      <c r="J21" s="47">
        <v>7.88</v>
      </c>
      <c r="K21" s="47"/>
      <c r="L21" s="47">
        <v>27.82</v>
      </c>
      <c r="M21" s="47">
        <v>10.95</v>
      </c>
      <c r="N21" s="152">
        <f t="shared" si="0"/>
        <v>3.2923076923076926</v>
      </c>
    </row>
    <row r="22" spans="1:14">
      <c r="A22" s="47">
        <v>1985</v>
      </c>
      <c r="B22" s="47">
        <v>4.3899999999999997</v>
      </c>
      <c r="C22" s="47">
        <v>7.65</v>
      </c>
      <c r="D22" s="47">
        <v>8.1</v>
      </c>
      <c r="E22" s="47">
        <v>11.43</v>
      </c>
      <c r="F22" s="47">
        <v>7.72</v>
      </c>
      <c r="G22" s="47">
        <v>8.18</v>
      </c>
      <c r="H22" s="47">
        <v>3.22</v>
      </c>
      <c r="I22" s="47"/>
      <c r="J22" s="47">
        <v>7.7</v>
      </c>
      <c r="K22" s="47"/>
      <c r="L22" s="47">
        <v>26.16</v>
      </c>
      <c r="M22" s="47">
        <v>10.6</v>
      </c>
      <c r="N22" s="152">
        <f t="shared" si="0"/>
        <v>3.2296296296296299</v>
      </c>
    </row>
    <row r="23" spans="1:14">
      <c r="A23" s="47">
        <v>1986</v>
      </c>
      <c r="B23" s="47">
        <v>4.1900000000000004</v>
      </c>
      <c r="C23" s="47">
        <v>7.23</v>
      </c>
      <c r="D23" s="47">
        <v>6.22</v>
      </c>
      <c r="E23" s="47">
        <v>9.01</v>
      </c>
      <c r="F23" s="47">
        <v>5.65</v>
      </c>
      <c r="G23" s="47">
        <v>6.28</v>
      </c>
      <c r="H23" s="47">
        <v>2.58</v>
      </c>
      <c r="I23" s="47"/>
      <c r="J23" s="47">
        <v>6.53</v>
      </c>
      <c r="K23" s="47"/>
      <c r="L23" s="47">
        <v>24.38</v>
      </c>
      <c r="M23" s="47">
        <v>9.39</v>
      </c>
      <c r="N23" s="152">
        <f t="shared" si="0"/>
        <v>3.3720608575380355</v>
      </c>
    </row>
    <row r="24" spans="1:14">
      <c r="A24" s="47">
        <v>1987</v>
      </c>
      <c r="B24" s="47">
        <v>3.85</v>
      </c>
      <c r="C24" s="47">
        <v>6.45</v>
      </c>
      <c r="D24" s="47">
        <v>6.1</v>
      </c>
      <c r="E24" s="47">
        <v>10.88</v>
      </c>
      <c r="F24" s="47">
        <v>5.8</v>
      </c>
      <c r="G24" s="47">
        <v>6.26</v>
      </c>
      <c r="H24" s="47">
        <v>2.46</v>
      </c>
      <c r="I24" s="47"/>
      <c r="J24" s="47">
        <v>6.22</v>
      </c>
      <c r="K24" s="47"/>
      <c r="L24" s="47">
        <v>25.52</v>
      </c>
      <c r="M24" s="47">
        <v>9.44</v>
      </c>
      <c r="N24" s="152">
        <f t="shared" si="0"/>
        <v>3.9565891472868215</v>
      </c>
    </row>
    <row r="25" spans="1:14">
      <c r="A25" s="47">
        <v>1988</v>
      </c>
      <c r="B25" s="47">
        <v>3.99</v>
      </c>
      <c r="C25" s="47">
        <v>6.28</v>
      </c>
      <c r="D25" s="47">
        <v>6.22</v>
      </c>
      <c r="E25" s="47">
        <v>10.95</v>
      </c>
      <c r="F25" s="47">
        <v>5.23</v>
      </c>
      <c r="G25" s="47">
        <v>6.36</v>
      </c>
      <c r="H25" s="47">
        <v>2.4900000000000002</v>
      </c>
      <c r="I25" s="47"/>
      <c r="J25" s="47">
        <v>6.2</v>
      </c>
      <c r="K25" s="47"/>
      <c r="L25" s="47">
        <v>24.88</v>
      </c>
      <c r="M25" s="47">
        <v>9.4600000000000009</v>
      </c>
      <c r="N25" s="152">
        <f t="shared" si="0"/>
        <v>3.9617834394904454</v>
      </c>
    </row>
    <row r="26" spans="1:14">
      <c r="A26" s="47">
        <v>1989</v>
      </c>
      <c r="B26" s="47">
        <v>3.96</v>
      </c>
      <c r="C26" s="47">
        <v>6.91</v>
      </c>
      <c r="D26" s="47">
        <v>7.01</v>
      </c>
      <c r="E26" s="47">
        <v>12.96</v>
      </c>
      <c r="F26" s="47">
        <v>5.22</v>
      </c>
      <c r="G26" s="47">
        <v>7.21</v>
      </c>
      <c r="H26" s="47">
        <v>2.75</v>
      </c>
      <c r="I26" s="47"/>
      <c r="J26" s="47">
        <v>6.94</v>
      </c>
      <c r="K26" s="47"/>
      <c r="L26" s="47">
        <v>26.7</v>
      </c>
      <c r="M26" s="47">
        <v>10.28</v>
      </c>
      <c r="N26" s="152">
        <f t="shared" si="0"/>
        <v>3.8088445078459343</v>
      </c>
    </row>
    <row r="27" spans="1:14">
      <c r="A27" s="47">
        <v>1990</v>
      </c>
      <c r="B27" s="47">
        <v>4.21</v>
      </c>
      <c r="C27" s="47">
        <v>7.55</v>
      </c>
      <c r="D27" s="47">
        <v>8.2100000000000009</v>
      </c>
      <c r="E27" s="47">
        <v>13.36</v>
      </c>
      <c r="F27" s="47">
        <v>6.28</v>
      </c>
      <c r="G27" s="47">
        <v>8.3699999999999992</v>
      </c>
      <c r="H27" s="47">
        <v>2.83</v>
      </c>
      <c r="I27" s="47"/>
      <c r="J27" s="47">
        <v>7.75</v>
      </c>
      <c r="K27" s="47"/>
      <c r="L27" s="47">
        <v>28.31</v>
      </c>
      <c r="M27" s="47">
        <v>11.4</v>
      </c>
      <c r="N27" s="152">
        <f t="shared" si="0"/>
        <v>3.4482338611449448</v>
      </c>
    </row>
    <row r="28" spans="1:14">
      <c r="A28" s="47">
        <v>1991</v>
      </c>
      <c r="B28" s="47">
        <v>4.07</v>
      </c>
      <c r="C28" s="47">
        <v>7.8</v>
      </c>
      <c r="D28" s="47">
        <v>7.8</v>
      </c>
      <c r="E28" s="47">
        <v>14.73</v>
      </c>
      <c r="F28" s="47">
        <v>5.53</v>
      </c>
      <c r="G28" s="47">
        <v>8.02</v>
      </c>
      <c r="H28" s="47">
        <v>2.71</v>
      </c>
      <c r="I28" s="47"/>
      <c r="J28" s="47">
        <v>7.66</v>
      </c>
      <c r="K28" s="47"/>
      <c r="L28" s="47">
        <v>30.47</v>
      </c>
      <c r="M28" s="47">
        <v>11.81</v>
      </c>
      <c r="N28" s="152">
        <f t="shared" si="0"/>
        <v>3.9064102564102563</v>
      </c>
    </row>
    <row r="29" spans="1:14">
      <c r="A29" s="47">
        <v>1992</v>
      </c>
      <c r="B29" s="47">
        <v>3.94</v>
      </c>
      <c r="C29" s="47">
        <v>7.62</v>
      </c>
      <c r="D29" s="47">
        <v>7</v>
      </c>
      <c r="E29" s="47">
        <v>12.29</v>
      </c>
      <c r="F29" s="47">
        <v>4.78</v>
      </c>
      <c r="G29" s="47">
        <v>7.13</v>
      </c>
      <c r="H29" s="47">
        <v>2.48</v>
      </c>
      <c r="I29" s="47"/>
      <c r="J29" s="47">
        <v>7.15</v>
      </c>
      <c r="K29" s="47"/>
      <c r="L29" s="47">
        <v>31.11</v>
      </c>
      <c r="M29" s="47">
        <v>11.09</v>
      </c>
      <c r="N29" s="152">
        <f t="shared" si="0"/>
        <v>4.0826771653543306</v>
      </c>
    </row>
    <row r="30" spans="1:14">
      <c r="A30" s="47">
        <v>1993</v>
      </c>
      <c r="B30" s="47">
        <v>3.96</v>
      </c>
      <c r="C30" s="47">
        <v>8</v>
      </c>
      <c r="D30" s="47">
        <v>6.79</v>
      </c>
      <c r="E30" s="47">
        <v>12.32</v>
      </c>
      <c r="F30" s="47">
        <v>4.97</v>
      </c>
      <c r="G30" s="47">
        <v>6.95</v>
      </c>
      <c r="H30" s="47">
        <v>2.42</v>
      </c>
      <c r="I30" s="47"/>
      <c r="J30" s="47">
        <v>7.23</v>
      </c>
      <c r="K30" s="47"/>
      <c r="L30" s="47">
        <v>32.25</v>
      </c>
      <c r="M30" s="47">
        <v>11.36</v>
      </c>
      <c r="N30" s="152">
        <f t="shared" si="0"/>
        <v>4.03125</v>
      </c>
    </row>
    <row r="31" spans="1:14">
      <c r="A31" s="47">
        <v>1994</v>
      </c>
      <c r="B31" s="47">
        <v>4.07</v>
      </c>
      <c r="C31" s="47">
        <v>8.73</v>
      </c>
      <c r="D31" s="47">
        <v>6.59</v>
      </c>
      <c r="E31" s="47">
        <v>13.47</v>
      </c>
      <c r="F31" s="47">
        <v>5.05</v>
      </c>
      <c r="G31" s="47">
        <v>6.81</v>
      </c>
      <c r="H31" s="47">
        <v>2.35</v>
      </c>
      <c r="I31" s="47"/>
      <c r="J31" s="47">
        <v>7.49</v>
      </c>
      <c r="K31" s="47"/>
      <c r="L31" s="47">
        <v>32.49</v>
      </c>
      <c r="M31" s="47">
        <v>11.73</v>
      </c>
      <c r="N31" s="152">
        <f t="shared" si="0"/>
        <v>3.7216494845360826</v>
      </c>
    </row>
    <row r="32" spans="1:14">
      <c r="A32" s="47">
        <v>1995</v>
      </c>
      <c r="B32" s="47">
        <v>4.01</v>
      </c>
      <c r="C32" s="47">
        <v>8.82</v>
      </c>
      <c r="D32" s="47">
        <v>6.4</v>
      </c>
      <c r="E32" s="47">
        <v>13.53</v>
      </c>
      <c r="F32" s="47">
        <v>4.68</v>
      </c>
      <c r="G32" s="47">
        <v>6.66</v>
      </c>
      <c r="H32" s="47">
        <v>2.2999999999999998</v>
      </c>
      <c r="I32" s="47"/>
      <c r="J32" s="47">
        <v>7.41</v>
      </c>
      <c r="K32" s="47"/>
      <c r="L32" s="47">
        <v>32.99</v>
      </c>
      <c r="M32" s="47">
        <v>12.11</v>
      </c>
      <c r="N32" s="152">
        <f t="shared" si="0"/>
        <v>3.7403628117913832</v>
      </c>
    </row>
    <row r="33" spans="1:14">
      <c r="A33" s="47">
        <v>1996</v>
      </c>
      <c r="B33" s="47">
        <v>4.1900000000000004</v>
      </c>
      <c r="C33" s="47">
        <v>8.65</v>
      </c>
      <c r="D33" s="47">
        <v>7.4</v>
      </c>
      <c r="E33" s="47">
        <v>14.5</v>
      </c>
      <c r="F33" s="47">
        <v>6.17</v>
      </c>
      <c r="G33" s="47">
        <v>7.73</v>
      </c>
      <c r="H33" s="47">
        <v>2.64</v>
      </c>
      <c r="I33" s="47"/>
      <c r="J33" s="47">
        <v>7.92</v>
      </c>
      <c r="K33" s="47"/>
      <c r="L33" s="47">
        <v>32.97</v>
      </c>
      <c r="M33" s="47">
        <v>12.57</v>
      </c>
      <c r="N33" s="152">
        <f t="shared" si="0"/>
        <v>3.8115606936416184</v>
      </c>
    </row>
    <row r="34" spans="1:14">
      <c r="A34" s="47">
        <v>1997</v>
      </c>
      <c r="B34" s="47">
        <v>4.1399999999999997</v>
      </c>
      <c r="C34" s="47">
        <v>9.25</v>
      </c>
      <c r="D34" s="47">
        <v>7.27</v>
      </c>
      <c r="E34" s="47">
        <v>15.13</v>
      </c>
      <c r="F34" s="47">
        <v>5.72</v>
      </c>
      <c r="G34" s="47">
        <v>7.62</v>
      </c>
      <c r="H34" s="47">
        <v>2.63</v>
      </c>
      <c r="I34" s="47"/>
      <c r="J34" s="47">
        <v>8.2200000000000006</v>
      </c>
      <c r="K34" s="47"/>
      <c r="L34" s="47">
        <v>33.97</v>
      </c>
      <c r="M34" s="47">
        <v>13.12</v>
      </c>
      <c r="N34" s="152">
        <f t="shared" si="0"/>
        <v>3.6724324324324322</v>
      </c>
    </row>
    <row r="35" spans="1:14">
      <c r="A35" s="47">
        <v>1998</v>
      </c>
      <c r="B35" s="47">
        <v>4.0999999999999996</v>
      </c>
      <c r="C35" s="47">
        <v>9.2799999999999994</v>
      </c>
      <c r="D35" s="47">
        <v>6.2</v>
      </c>
      <c r="E35" s="47">
        <v>14.15</v>
      </c>
      <c r="F35" s="47">
        <v>4.5</v>
      </c>
      <c r="G35" s="47">
        <v>6.54</v>
      </c>
      <c r="H35" s="47">
        <v>2.27</v>
      </c>
      <c r="I35" s="47"/>
      <c r="J35" s="47">
        <v>7.7</v>
      </c>
      <c r="K35" s="47"/>
      <c r="L35" s="47">
        <v>31.06</v>
      </c>
      <c r="M35" s="47">
        <v>12.5</v>
      </c>
      <c r="N35" s="152">
        <f t="shared" si="0"/>
        <v>3.3469827586206899</v>
      </c>
    </row>
    <row r="36" spans="1:14">
      <c r="A36" s="47">
        <v>1999</v>
      </c>
      <c r="B36" s="47">
        <v>4.0599999999999996</v>
      </c>
      <c r="C36" s="47">
        <v>8.7200000000000006</v>
      </c>
      <c r="D36" s="47">
        <v>6.34</v>
      </c>
      <c r="E36" s="47">
        <v>14.33</v>
      </c>
      <c r="F36" s="47">
        <v>4.42</v>
      </c>
      <c r="G36" s="47">
        <v>6.68</v>
      </c>
      <c r="H36" s="47">
        <v>2.33</v>
      </c>
      <c r="I36" s="47"/>
      <c r="J36" s="47">
        <v>7.52</v>
      </c>
      <c r="K36" s="47"/>
      <c r="L36" s="47">
        <v>29.57</v>
      </c>
      <c r="M36" s="47">
        <v>12.05</v>
      </c>
      <c r="N36" s="152">
        <f t="shared" si="0"/>
        <v>3.3910550458715596</v>
      </c>
    </row>
    <row r="37" spans="1:14">
      <c r="A37" s="47">
        <v>2000</v>
      </c>
      <c r="B37" s="47">
        <v>4.12</v>
      </c>
      <c r="C37" s="47">
        <v>9.49</v>
      </c>
      <c r="D37" s="47">
        <v>9.65</v>
      </c>
      <c r="E37" s="47">
        <v>17.21</v>
      </c>
      <c r="F37" s="47">
        <v>10.34</v>
      </c>
      <c r="G37" s="47">
        <v>10.02</v>
      </c>
      <c r="H37" s="47">
        <v>3.5</v>
      </c>
      <c r="I37" s="47"/>
      <c r="J37" s="47">
        <v>9.5500000000000007</v>
      </c>
      <c r="K37" s="47"/>
      <c r="L37" s="47">
        <v>30.87</v>
      </c>
      <c r="M37" s="47">
        <v>13.62</v>
      </c>
      <c r="N37" s="152">
        <f t="shared" si="0"/>
        <v>3.1989637305699481</v>
      </c>
    </row>
    <row r="38" spans="1:14">
      <c r="A38" s="47">
        <v>2001</v>
      </c>
      <c r="B38" s="47">
        <v>4.05</v>
      </c>
      <c r="C38" s="47">
        <v>12.24</v>
      </c>
      <c r="D38" s="47">
        <v>9.25</v>
      </c>
      <c r="E38" s="47">
        <v>18.47</v>
      </c>
      <c r="F38" s="47">
        <v>10.1</v>
      </c>
      <c r="G38" s="47">
        <v>9.6300000000000008</v>
      </c>
      <c r="H38" s="47">
        <v>3.34</v>
      </c>
      <c r="I38" s="47"/>
      <c r="J38" s="47">
        <v>10.6</v>
      </c>
      <c r="K38" s="47"/>
      <c r="L38" s="47">
        <v>36.549999999999997</v>
      </c>
      <c r="M38" s="47">
        <v>15.64</v>
      </c>
      <c r="N38" s="152">
        <f t="shared" si="0"/>
        <v>2.9861111111111107</v>
      </c>
    </row>
    <row r="39" spans="1:14">
      <c r="A39" s="47">
        <v>2002</v>
      </c>
      <c r="B39" s="47">
        <v>4.5999999999999996</v>
      </c>
      <c r="C39" s="47">
        <v>9.7100000000000009</v>
      </c>
      <c r="D39" s="47">
        <v>8.65</v>
      </c>
      <c r="E39" s="47">
        <v>16.989999999999998</v>
      </c>
      <c r="F39" s="47">
        <v>9.66</v>
      </c>
      <c r="G39" s="47">
        <v>8.93</v>
      </c>
      <c r="H39" s="47">
        <v>3.03</v>
      </c>
      <c r="I39" s="47"/>
      <c r="J39" s="47">
        <v>9.11</v>
      </c>
      <c r="K39" s="47"/>
      <c r="L39" s="47">
        <v>32.03</v>
      </c>
      <c r="M39" s="47">
        <v>13.71</v>
      </c>
      <c r="N39" s="152">
        <f t="shared" ref="N39:N58" si="1">+L39/MAX(B39,C39,D39)</f>
        <v>3.2986611740473735</v>
      </c>
    </row>
    <row r="40" spans="1:14">
      <c r="A40" s="47">
        <v>2003</v>
      </c>
      <c r="B40" s="47">
        <v>4.3499999999999996</v>
      </c>
      <c r="C40" s="47">
        <v>12.18</v>
      </c>
      <c r="D40" s="47">
        <v>10.5</v>
      </c>
      <c r="E40" s="47">
        <v>19.16</v>
      </c>
      <c r="F40" s="47">
        <v>9.2799999999999994</v>
      </c>
      <c r="G40" s="47">
        <v>10.92</v>
      </c>
      <c r="H40" s="47">
        <v>3.64</v>
      </c>
      <c r="I40" s="47"/>
      <c r="J40" s="47">
        <v>11.32</v>
      </c>
      <c r="K40" s="47"/>
      <c r="L40" s="47">
        <v>33.99</v>
      </c>
      <c r="M40" s="47">
        <v>15.88</v>
      </c>
      <c r="N40" s="152">
        <f t="shared" si="1"/>
        <v>2.7906403940886704</v>
      </c>
    </row>
    <row r="41" spans="1:14">
      <c r="A41" s="47">
        <v>2004</v>
      </c>
      <c r="B41" s="47">
        <v>5.07</v>
      </c>
      <c r="C41" s="47">
        <v>14.01</v>
      </c>
      <c r="D41" s="47">
        <v>11.82</v>
      </c>
      <c r="E41" s="47">
        <v>21.07</v>
      </c>
      <c r="F41" s="47">
        <v>11.13</v>
      </c>
      <c r="G41" s="47">
        <v>12.22</v>
      </c>
      <c r="H41" s="47">
        <v>4.1399999999999997</v>
      </c>
      <c r="I41" s="47"/>
      <c r="J41" s="47">
        <v>12.82</v>
      </c>
      <c r="K41" s="47"/>
      <c r="L41" s="47">
        <v>34.450000000000003</v>
      </c>
      <c r="M41" s="47">
        <v>17.52</v>
      </c>
      <c r="N41" s="152">
        <f t="shared" si="1"/>
        <v>2.4589578872234119</v>
      </c>
    </row>
    <row r="42" spans="1:14">
      <c r="A42" s="47">
        <v>2005</v>
      </c>
      <c r="B42" s="47">
        <v>6.49</v>
      </c>
      <c r="C42" s="47">
        <v>15.21</v>
      </c>
      <c r="D42" s="47">
        <v>15.64</v>
      </c>
      <c r="E42" s="47">
        <v>24.4</v>
      </c>
      <c r="F42" s="47">
        <v>15</v>
      </c>
      <c r="G42" s="47">
        <v>16.13</v>
      </c>
      <c r="H42" s="47">
        <v>5.48</v>
      </c>
      <c r="I42" s="47"/>
      <c r="J42" s="47">
        <v>15.56</v>
      </c>
      <c r="K42" s="47"/>
      <c r="L42" s="47">
        <v>39.39</v>
      </c>
      <c r="M42" s="47">
        <v>20.98</v>
      </c>
      <c r="N42" s="152">
        <f t="shared" si="1"/>
        <v>2.5185421994884911</v>
      </c>
    </row>
    <row r="43" spans="1:14">
      <c r="A43" s="47">
        <v>2006</v>
      </c>
      <c r="B43" s="47">
        <v>6.37</v>
      </c>
      <c r="C43" s="47">
        <v>17.489999999999998</v>
      </c>
      <c r="D43" s="47">
        <v>17.899999999999999</v>
      </c>
      <c r="E43" s="47">
        <v>27.3</v>
      </c>
      <c r="F43" s="47">
        <v>17.829999999999998</v>
      </c>
      <c r="G43" s="47">
        <v>18.53</v>
      </c>
      <c r="H43" s="47">
        <v>6.31</v>
      </c>
      <c r="I43" s="47"/>
      <c r="J43" s="47">
        <v>17.88</v>
      </c>
      <c r="K43" s="47"/>
      <c r="L43" s="47">
        <v>48.65</v>
      </c>
      <c r="M43" s="47">
        <v>25.44</v>
      </c>
      <c r="N43" s="152">
        <f t="shared" si="1"/>
        <v>2.7178770949720672</v>
      </c>
    </row>
    <row r="44" spans="1:14">
      <c r="A44" s="47">
        <v>2007</v>
      </c>
      <c r="B44" s="47">
        <v>5.69</v>
      </c>
      <c r="C44" s="47">
        <v>16.73</v>
      </c>
      <c r="D44" s="47">
        <v>19.64</v>
      </c>
      <c r="E44" s="47">
        <v>29.13</v>
      </c>
      <c r="F44" s="47">
        <v>22.35</v>
      </c>
      <c r="G44" s="47">
        <v>20.32</v>
      </c>
      <c r="H44" s="47">
        <v>6.97</v>
      </c>
      <c r="I44" s="47"/>
      <c r="J44" s="47">
        <v>18.27</v>
      </c>
      <c r="K44" s="47"/>
      <c r="L44" s="47">
        <v>47.57</v>
      </c>
      <c r="M44" s="47">
        <v>25.27</v>
      </c>
      <c r="N44" s="152">
        <f t="shared" si="1"/>
        <v>2.4220977596741342</v>
      </c>
    </row>
    <row r="45" spans="1:14">
      <c r="A45" s="47">
        <v>2008</v>
      </c>
      <c r="B45" s="47" t="s">
        <v>80</v>
      </c>
      <c r="C45" s="47">
        <v>16.96</v>
      </c>
      <c r="D45" s="47">
        <v>24.39</v>
      </c>
      <c r="E45" s="47">
        <v>34.25</v>
      </c>
      <c r="F45" s="47">
        <v>27.72</v>
      </c>
      <c r="G45" s="47">
        <v>25.14</v>
      </c>
      <c r="H45" s="47">
        <v>8.59</v>
      </c>
      <c r="I45" s="47"/>
      <c r="J45" s="47">
        <v>20.309999999999999</v>
      </c>
      <c r="K45" s="47"/>
      <c r="L45" s="47">
        <v>51.47</v>
      </c>
      <c r="M45" s="47">
        <v>27.2</v>
      </c>
      <c r="N45" s="152">
        <f t="shared" si="1"/>
        <v>2.1102911029110292</v>
      </c>
    </row>
    <row r="46" spans="1:14">
      <c r="A46" s="47">
        <v>2009</v>
      </c>
      <c r="B46" s="47" t="s">
        <v>80</v>
      </c>
      <c r="C46" s="47">
        <v>14.41</v>
      </c>
      <c r="D46" s="47">
        <v>18.09</v>
      </c>
      <c r="E46" s="47">
        <v>30.4</v>
      </c>
      <c r="F46" s="47">
        <v>23.35</v>
      </c>
      <c r="G46" s="47">
        <v>19.07</v>
      </c>
      <c r="H46" s="47">
        <v>6.45</v>
      </c>
      <c r="I46" s="47"/>
      <c r="J46" s="47">
        <v>15.99</v>
      </c>
      <c r="K46" s="47"/>
      <c r="L46" s="47">
        <v>49.46</v>
      </c>
      <c r="M46" s="47">
        <v>23.42</v>
      </c>
      <c r="N46" s="152">
        <f t="shared" si="1"/>
        <v>2.7341072415699283</v>
      </c>
    </row>
    <row r="47" spans="1:14">
      <c r="A47" s="47">
        <v>2010</v>
      </c>
      <c r="B47" s="47" t="s">
        <v>80</v>
      </c>
      <c r="C47" s="47">
        <v>14.06</v>
      </c>
      <c r="D47" s="47">
        <v>22.02</v>
      </c>
      <c r="E47" s="47">
        <v>34.49</v>
      </c>
      <c r="F47" s="47">
        <v>25.21</v>
      </c>
      <c r="G47" s="47">
        <v>22.93</v>
      </c>
      <c r="H47" s="47">
        <v>7.61</v>
      </c>
      <c r="I47" s="47"/>
      <c r="J47" s="47">
        <v>17.43</v>
      </c>
      <c r="K47" s="47"/>
      <c r="L47" s="47">
        <v>42.77</v>
      </c>
      <c r="M47" s="47">
        <v>23.58</v>
      </c>
      <c r="N47" s="175">
        <f t="shared" si="1"/>
        <v>1.9423251589464126</v>
      </c>
    </row>
    <row r="48" spans="1:14">
      <c r="A48" s="47">
        <v>2011</v>
      </c>
      <c r="B48" s="47" t="s">
        <v>80</v>
      </c>
      <c r="C48" s="47">
        <v>13.42</v>
      </c>
      <c r="D48" s="47">
        <v>25.43</v>
      </c>
      <c r="E48" s="47">
        <v>39.659999999999997</v>
      </c>
      <c r="F48" s="47">
        <v>28.89</v>
      </c>
      <c r="G48" s="47">
        <v>26.65</v>
      </c>
      <c r="H48" s="47">
        <v>9.15</v>
      </c>
      <c r="I48" s="47"/>
      <c r="J48" s="47">
        <v>18.489999999999998</v>
      </c>
      <c r="K48" s="47"/>
      <c r="L48" s="47">
        <v>43</v>
      </c>
      <c r="M48" s="47">
        <v>24.21</v>
      </c>
      <c r="N48" s="175">
        <f t="shared" si="1"/>
        <v>1.6909162406606371</v>
      </c>
    </row>
    <row r="49" spans="1:15">
      <c r="A49" s="47">
        <v>2012</v>
      </c>
      <c r="B49" s="47" t="s">
        <v>80</v>
      </c>
      <c r="C49" s="47">
        <v>12.79</v>
      </c>
      <c r="D49" s="47">
        <v>28.89</v>
      </c>
      <c r="E49" s="47">
        <v>38.68</v>
      </c>
      <c r="F49" s="47">
        <v>31.43</v>
      </c>
      <c r="G49" s="47">
        <v>29.68</v>
      </c>
      <c r="H49" s="47">
        <v>10.19</v>
      </c>
      <c r="I49" s="47"/>
      <c r="J49" s="47">
        <v>19.059999999999999</v>
      </c>
      <c r="K49" s="47"/>
      <c r="L49" s="47">
        <v>43.71</v>
      </c>
      <c r="M49" s="47">
        <v>25.41</v>
      </c>
      <c r="N49" s="175">
        <f t="shared" si="1"/>
        <v>1.5129802699896158</v>
      </c>
    </row>
    <row r="50" spans="1:15">
      <c r="A50" s="47">
        <v>2013</v>
      </c>
      <c r="B50" s="47" t="s">
        <v>80</v>
      </c>
      <c r="C50" s="47">
        <v>13.06</v>
      </c>
      <c r="D50" s="47">
        <v>28.18</v>
      </c>
      <c r="E50" s="47">
        <v>37.9</v>
      </c>
      <c r="F50" s="47">
        <v>31.38</v>
      </c>
      <c r="G50" s="47">
        <v>29.04</v>
      </c>
      <c r="H50" s="47">
        <v>9.98</v>
      </c>
      <c r="I50" s="47"/>
      <c r="J50" s="47">
        <v>19.18</v>
      </c>
      <c r="K50" s="47"/>
      <c r="L50" s="47">
        <v>46.41</v>
      </c>
      <c r="M50" s="47">
        <v>26.06</v>
      </c>
      <c r="N50" s="175">
        <f t="shared" si="1"/>
        <v>1.6469127040454221</v>
      </c>
    </row>
    <row r="51" spans="1:15">
      <c r="A51" s="47">
        <v>2014</v>
      </c>
      <c r="B51" s="47" t="s">
        <v>80</v>
      </c>
      <c r="C51" s="47">
        <v>14.16</v>
      </c>
      <c r="D51" s="47">
        <v>27.47</v>
      </c>
      <c r="E51" s="47">
        <v>41.17</v>
      </c>
      <c r="F51" s="47">
        <v>31.77</v>
      </c>
      <c r="G51" s="47">
        <v>28.69</v>
      </c>
      <c r="H51" s="47">
        <v>9.73</v>
      </c>
      <c r="I51" s="47"/>
      <c r="J51" s="47">
        <v>19.88</v>
      </c>
      <c r="K51" s="47"/>
      <c r="L51" s="47">
        <v>50.97</v>
      </c>
      <c r="M51" s="47">
        <v>27.02</v>
      </c>
      <c r="N51" s="175">
        <f t="shared" si="1"/>
        <v>1.8554787040407719</v>
      </c>
    </row>
    <row r="52" spans="1:15">
      <c r="A52" s="47">
        <v>2015</v>
      </c>
      <c r="B52" s="47" t="s">
        <v>80</v>
      </c>
      <c r="C52" s="47">
        <v>12.65</v>
      </c>
      <c r="D52" s="47">
        <v>18.850000000000001</v>
      </c>
      <c r="E52" s="47">
        <v>34.92</v>
      </c>
      <c r="F52" s="47">
        <v>17.010000000000002</v>
      </c>
      <c r="G52" s="47">
        <v>20.18</v>
      </c>
      <c r="H52" s="47">
        <v>6.71</v>
      </c>
      <c r="I52" s="47"/>
      <c r="J52" s="47">
        <v>15.5</v>
      </c>
      <c r="K52" s="47"/>
      <c r="L52" s="47">
        <v>58.11</v>
      </c>
      <c r="M52" s="47">
        <v>25.38</v>
      </c>
      <c r="N52" s="175">
        <f t="shared" si="1"/>
        <v>3.0827586206896549</v>
      </c>
    </row>
    <row r="53" spans="1:15">
      <c r="A53" s="47">
        <v>2016</v>
      </c>
      <c r="B53" s="47" t="s">
        <v>80</v>
      </c>
      <c r="C53" s="47">
        <v>12.09</v>
      </c>
      <c r="D53" s="47">
        <v>16.04</v>
      </c>
      <c r="E53" s="47">
        <v>34.14</v>
      </c>
      <c r="F53" s="47">
        <v>13.56</v>
      </c>
      <c r="G53" s="47">
        <v>17.91</v>
      </c>
      <c r="H53" s="47">
        <v>5.73</v>
      </c>
      <c r="I53" s="47"/>
      <c r="J53" s="47">
        <v>14.11</v>
      </c>
      <c r="K53" s="47"/>
      <c r="L53" s="47">
        <v>55.69</v>
      </c>
      <c r="M53" s="47">
        <v>24.85</v>
      </c>
      <c r="N53" s="175">
        <f t="shared" si="1"/>
        <v>3.4719451371571073</v>
      </c>
    </row>
    <row r="54" spans="1:15">
      <c r="A54" s="47">
        <v>2017</v>
      </c>
      <c r="B54" s="47" t="s">
        <v>80</v>
      </c>
      <c r="C54" s="47">
        <v>12.93</v>
      </c>
      <c r="D54" s="47">
        <v>17.97</v>
      </c>
      <c r="E54" s="47">
        <v>35.9</v>
      </c>
      <c r="F54" s="47">
        <v>16.96</v>
      </c>
      <c r="G54" s="47">
        <v>19.809999999999999</v>
      </c>
      <c r="H54" s="47">
        <v>6.41</v>
      </c>
      <c r="I54" s="47"/>
      <c r="J54" s="47">
        <v>15.38</v>
      </c>
      <c r="K54" s="47"/>
      <c r="L54" s="47">
        <v>58.79</v>
      </c>
      <c r="M54" s="47">
        <v>25.8</v>
      </c>
      <c r="N54" s="175">
        <f t="shared" si="1"/>
        <v>3.2715637173066221</v>
      </c>
    </row>
    <row r="55" spans="1:15">
      <c r="A55" s="47">
        <v>2018</v>
      </c>
      <c r="B55" s="47" t="s">
        <v>80</v>
      </c>
      <c r="C55" s="47">
        <v>15.01</v>
      </c>
      <c r="D55" s="47">
        <v>19.899999999999999</v>
      </c>
      <c r="E55" s="47">
        <v>37.520000000000003</v>
      </c>
      <c r="F55" s="47">
        <v>24.5</v>
      </c>
      <c r="G55" s="47">
        <v>21.7</v>
      </c>
      <c r="H55" s="47">
        <v>7.09</v>
      </c>
      <c r="I55" s="47"/>
      <c r="J55" s="47">
        <v>17.38</v>
      </c>
      <c r="K55" s="47"/>
      <c r="L55" s="47">
        <v>63.33</v>
      </c>
      <c r="M55" s="47">
        <v>28.19</v>
      </c>
      <c r="N55" s="175">
        <f t="shared" si="1"/>
        <v>3.1824120603015076</v>
      </c>
    </row>
    <row r="56" spans="1:15">
      <c r="A56" s="47">
        <v>2019</v>
      </c>
      <c r="B56" s="47" t="s">
        <v>80</v>
      </c>
      <c r="C56" s="47">
        <v>14.27</v>
      </c>
      <c r="D56" s="47">
        <v>18.97</v>
      </c>
      <c r="E56" s="47">
        <v>34.79</v>
      </c>
      <c r="F56" s="47">
        <v>22.88</v>
      </c>
      <c r="G56" s="47">
        <v>20.88</v>
      </c>
      <c r="H56" s="47">
        <v>6.82</v>
      </c>
      <c r="I56" s="47"/>
      <c r="J56" s="47">
        <v>16.54</v>
      </c>
      <c r="K56" s="47"/>
      <c r="L56" s="47">
        <v>64.23</v>
      </c>
      <c r="M56" s="47">
        <v>27.09</v>
      </c>
      <c r="N56" s="175">
        <f t="shared" si="1"/>
        <v>3.3858724301528733</v>
      </c>
    </row>
    <row r="57" spans="1:15">
      <c r="A57" s="47">
        <v>2020</v>
      </c>
      <c r="B57" s="47" t="s">
        <v>80</v>
      </c>
      <c r="C57" s="47">
        <v>14.28</v>
      </c>
      <c r="D57" s="47">
        <v>15.26</v>
      </c>
      <c r="E57" s="47">
        <v>32.5</v>
      </c>
      <c r="F57" s="47">
        <v>14.86</v>
      </c>
      <c r="G57" s="47">
        <v>17.2</v>
      </c>
      <c r="H57" s="47">
        <v>5.64</v>
      </c>
      <c r="I57" s="47"/>
      <c r="J57" s="47">
        <v>15.18</v>
      </c>
      <c r="K57" s="47"/>
      <c r="L57" s="47">
        <v>64.38</v>
      </c>
      <c r="M57" s="47">
        <v>27.6</v>
      </c>
      <c r="N57" s="175">
        <f t="shared" si="1"/>
        <v>4.218872870249017</v>
      </c>
    </row>
    <row r="58" spans="1:15">
      <c r="A58" s="48">
        <v>2021</v>
      </c>
      <c r="B58" s="48" t="s">
        <v>80</v>
      </c>
      <c r="C58" s="48">
        <v>15.55</v>
      </c>
      <c r="D58" s="48">
        <v>18.45</v>
      </c>
      <c r="E58" s="48">
        <v>39.369999999999997</v>
      </c>
      <c r="F58" s="48">
        <v>23.47</v>
      </c>
      <c r="G58" s="48">
        <v>20.58</v>
      </c>
      <c r="H58" s="48">
        <v>6.77</v>
      </c>
      <c r="I58" s="48"/>
      <c r="J58" s="48">
        <v>17.239999999999998</v>
      </c>
      <c r="K58" s="48"/>
      <c r="L58" s="48">
        <v>67.09</v>
      </c>
      <c r="M58" s="48">
        <v>29.53</v>
      </c>
      <c r="N58" s="175">
        <f t="shared" si="1"/>
        <v>3.6363143631436317</v>
      </c>
    </row>
    <row r="59" spans="1:15">
      <c r="N59" s="176">
        <f>AVERAGE(N9:N46)</f>
        <v>3.5068462975953012</v>
      </c>
      <c r="O59" t="s">
        <v>81</v>
      </c>
    </row>
    <row r="60" spans="1:15">
      <c r="N60" s="176">
        <f>MIN(N9:N46)</f>
        <v>2.1102911029110292</v>
      </c>
      <c r="O60" t="s">
        <v>82</v>
      </c>
    </row>
  </sheetData>
  <mergeCells count="11">
    <mergeCell ref="B6:M6"/>
    <mergeCell ref="A3:A6"/>
    <mergeCell ref="B3:K3"/>
    <mergeCell ref="L3:L5"/>
    <mergeCell ref="M3:M5"/>
    <mergeCell ref="B4:B5"/>
    <mergeCell ref="C4:C5"/>
    <mergeCell ref="D4:G4"/>
    <mergeCell ref="H4:I4"/>
    <mergeCell ref="J4:K5"/>
    <mergeCell ref="H5:I5"/>
  </mergeCells>
  <hyperlinks>
    <hyperlink ref="A1" r:id="rId1" xr:uid="{6E2ECC21-42D3-4227-B24B-0A63157B111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7F089-D74A-45C7-9EC9-67FE8CB15AA7}">
  <dimension ref="A1:W188"/>
  <sheetViews>
    <sheetView workbookViewId="0">
      <selection activeCell="E8" sqref="E8"/>
    </sheetView>
    <sheetView workbookViewId="1">
      <selection activeCell="A2" sqref="A2"/>
    </sheetView>
  </sheetViews>
  <sheetFormatPr defaultRowHeight="15"/>
  <cols>
    <col min="1" max="1" width="30" customWidth="1"/>
    <col min="2" max="2" width="13.85546875" customWidth="1"/>
    <col min="4" max="4" width="10.140625" bestFit="1" customWidth="1"/>
    <col min="11" max="11" width="11.140625" bestFit="1" customWidth="1"/>
    <col min="13" max="13" width="32.85546875" customWidth="1"/>
  </cols>
  <sheetData>
    <row r="1" spans="1:23">
      <c r="A1" t="s">
        <v>83</v>
      </c>
    </row>
    <row r="2" spans="1:23">
      <c r="A2" t="s">
        <v>84</v>
      </c>
    </row>
    <row r="3" spans="1:23">
      <c r="A3" s="50"/>
      <c r="M3" s="111" t="s">
        <v>85</v>
      </c>
    </row>
    <row r="4" spans="1:23" ht="75">
      <c r="A4" s="139" t="s">
        <v>86</v>
      </c>
      <c r="B4" s="136" t="s">
        <v>87</v>
      </c>
      <c r="C4" s="138" t="s">
        <v>88</v>
      </c>
      <c r="D4" s="138" t="s">
        <v>89</v>
      </c>
      <c r="E4" s="138" t="s">
        <v>90</v>
      </c>
      <c r="F4" s="138" t="s">
        <v>91</v>
      </c>
      <c r="G4" s="138" t="s">
        <v>92</v>
      </c>
      <c r="H4" s="138" t="s">
        <v>93</v>
      </c>
      <c r="I4" s="138" t="s">
        <v>94</v>
      </c>
      <c r="J4" s="138" t="s">
        <v>95</v>
      </c>
      <c r="M4" s="112" t="s">
        <v>96</v>
      </c>
      <c r="N4" s="112"/>
      <c r="O4" s="113"/>
      <c r="P4" s="113"/>
      <c r="Q4" s="113"/>
      <c r="R4" s="113"/>
      <c r="S4" s="113"/>
      <c r="T4" s="113"/>
      <c r="U4" s="113"/>
      <c r="V4" s="113"/>
    </row>
    <row r="5" spans="1:23">
      <c r="A5" s="140">
        <v>2000</v>
      </c>
      <c r="B5" s="141">
        <v>2443580</v>
      </c>
      <c r="C5" s="137">
        <v>0.439</v>
      </c>
      <c r="D5" s="137">
        <v>2.5999999999999999E-2</v>
      </c>
      <c r="E5" s="137">
        <v>0.124</v>
      </c>
      <c r="F5" s="137">
        <v>0.39400000000000002</v>
      </c>
      <c r="G5" s="137">
        <v>1E-3</v>
      </c>
      <c r="H5" s="137">
        <v>8.0000000000000002E-3</v>
      </c>
      <c r="I5" s="137">
        <v>4.0000000000000001E-3</v>
      </c>
      <c r="J5" s="137">
        <v>3.0000000000000001E-3</v>
      </c>
      <c r="K5" s="51"/>
      <c r="M5" s="114" t="s">
        <v>97</v>
      </c>
      <c r="N5" s="114"/>
      <c r="O5" s="115"/>
      <c r="P5" s="115"/>
      <c r="Q5" s="115"/>
      <c r="R5" s="115"/>
      <c r="S5" s="115"/>
      <c r="T5" s="115"/>
      <c r="U5" s="115"/>
      <c r="V5" s="115"/>
    </row>
    <row r="6" spans="1:23">
      <c r="A6" s="139">
        <v>1990</v>
      </c>
      <c r="B6" s="141">
        <v>2247110</v>
      </c>
      <c r="C6" s="137">
        <v>0.38</v>
      </c>
      <c r="D6" s="137">
        <v>2.1000000000000001E-2</v>
      </c>
      <c r="E6" s="137">
        <v>0.13500000000000001</v>
      </c>
      <c r="F6" s="137">
        <v>0.44</v>
      </c>
      <c r="G6" s="137">
        <v>3.0000000000000001E-3</v>
      </c>
      <c r="H6" s="137">
        <v>1.4999999999999999E-2</v>
      </c>
      <c r="I6" s="137">
        <v>4.0000000000000001E-3</v>
      </c>
      <c r="J6" s="137">
        <v>3.0000000000000001E-3</v>
      </c>
      <c r="M6" s="25"/>
      <c r="N6" s="116"/>
      <c r="O6" s="216" t="s">
        <v>98</v>
      </c>
      <c r="P6" s="217"/>
      <c r="Q6" s="217"/>
      <c r="R6" s="217"/>
      <c r="S6" s="217"/>
      <c r="T6" s="217"/>
      <c r="U6" s="217"/>
      <c r="V6" s="217"/>
    </row>
    <row r="7" spans="1:23">
      <c r="A7" s="139">
        <v>1980</v>
      </c>
      <c r="B7" s="142">
        <v>2032717</v>
      </c>
      <c r="C7" s="137">
        <v>0.32800000000000001</v>
      </c>
      <c r="D7" s="137">
        <v>1.2E-2</v>
      </c>
      <c r="E7" s="137">
        <v>9.6000000000000002E-2</v>
      </c>
      <c r="F7" s="137">
        <v>0.54</v>
      </c>
      <c r="G7" s="137">
        <v>2E-3</v>
      </c>
      <c r="H7" s="137">
        <v>0.02</v>
      </c>
      <c r="I7" s="137">
        <v>2E-3</v>
      </c>
      <c r="J7" s="137">
        <v>1E-3</v>
      </c>
      <c r="N7" s="117"/>
      <c r="O7" s="218"/>
      <c r="P7" s="219"/>
      <c r="Q7" s="219"/>
      <c r="R7" s="219"/>
      <c r="S7" s="219"/>
      <c r="T7" s="219"/>
      <c r="U7" s="219"/>
      <c r="V7" s="219"/>
    </row>
    <row r="8" spans="1:23">
      <c r="A8" s="139">
        <v>1970</v>
      </c>
      <c r="B8" s="142">
        <v>1759692</v>
      </c>
      <c r="C8" s="137">
        <v>0.28000000000000003</v>
      </c>
      <c r="D8" s="137">
        <v>0.01</v>
      </c>
      <c r="E8" s="144">
        <v>4.1000000000000002E-2</v>
      </c>
      <c r="F8" s="137">
        <v>0.65800000000000003</v>
      </c>
      <c r="G8" s="137">
        <v>4.0000000000000001E-3</v>
      </c>
      <c r="H8" s="137">
        <v>1E-3</v>
      </c>
      <c r="I8" s="137">
        <v>4.0000000000000001E-3</v>
      </c>
      <c r="J8" s="137">
        <v>1E-3</v>
      </c>
      <c r="N8" s="118"/>
      <c r="O8" s="119"/>
      <c r="P8" s="220" t="s">
        <v>99</v>
      </c>
      <c r="Q8" s="221"/>
      <c r="R8" s="222"/>
      <c r="S8" s="221" t="s">
        <v>100</v>
      </c>
      <c r="T8" s="221"/>
      <c r="U8" s="221"/>
      <c r="V8" s="221"/>
    </row>
    <row r="9" spans="1:23">
      <c r="A9" s="139">
        <v>1960</v>
      </c>
      <c r="B9" s="141">
        <v>1534959</v>
      </c>
      <c r="C9" s="137">
        <v>0.156</v>
      </c>
      <c r="D9" s="137">
        <v>1.4E-2</v>
      </c>
      <c r="E9" s="137">
        <v>1E-3</v>
      </c>
      <c r="F9" s="137">
        <v>0.754</v>
      </c>
      <c r="G9" s="137">
        <v>6.6000000000000003E-2</v>
      </c>
      <c r="H9" s="137">
        <v>3.0000000000000001E-3</v>
      </c>
      <c r="I9" s="137">
        <v>3.0000000000000001E-3</v>
      </c>
      <c r="J9" s="137">
        <v>3.0000000000000001E-3</v>
      </c>
      <c r="N9" s="117"/>
      <c r="O9" s="120"/>
      <c r="P9" s="223"/>
      <c r="Q9" s="224"/>
      <c r="R9" s="225"/>
      <c r="S9" s="224"/>
      <c r="T9" s="224"/>
      <c r="U9" s="224"/>
      <c r="V9" s="224"/>
    </row>
    <row r="10" spans="1:23">
      <c r="A10" s="139">
        <v>1950</v>
      </c>
      <c r="B10" s="141">
        <v>1284185</v>
      </c>
      <c r="C10" s="137">
        <v>7.5999999999999998E-2</v>
      </c>
      <c r="D10" s="137">
        <v>5.0000000000000001E-3</v>
      </c>
      <c r="E10" s="137">
        <v>1E-3</v>
      </c>
      <c r="F10" s="137">
        <v>0.51900000000000002</v>
      </c>
      <c r="G10" s="137">
        <v>0.34699999999999998</v>
      </c>
      <c r="H10" s="137">
        <v>1.4E-2</v>
      </c>
      <c r="I10" s="137">
        <v>2.1000000000000001E-2</v>
      </c>
      <c r="J10" s="137">
        <v>1.7000000000000001E-2</v>
      </c>
      <c r="N10" s="226" t="s">
        <v>101</v>
      </c>
      <c r="O10" s="117"/>
      <c r="P10" s="228" t="s">
        <v>102</v>
      </c>
      <c r="Q10" s="184"/>
      <c r="R10" s="184"/>
      <c r="S10" s="226" t="s">
        <v>103</v>
      </c>
      <c r="T10" s="121"/>
      <c r="U10" s="121"/>
      <c r="V10" s="121"/>
    </row>
    <row r="11" spans="1:23">
      <c r="A11" s="139">
        <v>1940</v>
      </c>
      <c r="B11" s="141">
        <v>1085928</v>
      </c>
      <c r="C11" s="137">
        <v>1.2E-2</v>
      </c>
      <c r="D11" s="137" t="s">
        <v>104</v>
      </c>
      <c r="E11" s="137" t="s">
        <v>104</v>
      </c>
      <c r="F11" s="137">
        <v>0.36899999999999999</v>
      </c>
      <c r="G11" s="137">
        <v>0.56499999999999995</v>
      </c>
      <c r="H11" s="137">
        <v>4.5999999999999999E-2</v>
      </c>
      <c r="I11" s="137">
        <v>4.0000000000000001E-3</v>
      </c>
      <c r="J11" s="137">
        <v>5.0000000000000001E-3</v>
      </c>
      <c r="N11" s="226"/>
      <c r="O11" s="226" t="s">
        <v>105</v>
      </c>
      <c r="P11" s="226"/>
      <c r="R11" s="226" t="s">
        <v>106</v>
      </c>
      <c r="S11" s="226"/>
      <c r="T11" s="118"/>
      <c r="U11" s="118"/>
    </row>
    <row r="12" spans="1:23" ht="15.75" thickBot="1">
      <c r="A12" s="50"/>
      <c r="B12" s="52"/>
      <c r="C12" s="3"/>
      <c r="D12" s="3"/>
      <c r="E12" s="3"/>
      <c r="F12" s="3"/>
      <c r="G12" s="3"/>
      <c r="H12" s="3"/>
      <c r="I12" s="3"/>
      <c r="J12" s="3"/>
      <c r="M12" s="122" t="s">
        <v>107</v>
      </c>
      <c r="N12" s="227"/>
      <c r="O12" s="227"/>
      <c r="P12" s="227"/>
      <c r="Q12" s="185" t="s">
        <v>108</v>
      </c>
      <c r="R12" s="227"/>
      <c r="S12" s="227"/>
      <c r="T12" s="185" t="s">
        <v>109</v>
      </c>
      <c r="U12" s="185" t="s">
        <v>110</v>
      </c>
      <c r="V12" s="123" t="s">
        <v>111</v>
      </c>
    </row>
    <row r="13" spans="1:23" ht="15.75" thickTop="1">
      <c r="A13" s="50" t="s">
        <v>112</v>
      </c>
      <c r="B13" s="52"/>
      <c r="C13" s="3"/>
      <c r="D13" s="3"/>
      <c r="E13" s="3"/>
      <c r="F13" s="3"/>
      <c r="G13" s="3"/>
      <c r="H13" s="3"/>
      <c r="I13" s="3"/>
      <c r="J13" s="3"/>
      <c r="N13" s="21"/>
    </row>
    <row r="14" spans="1:23">
      <c r="A14" s="50" t="s">
        <v>113</v>
      </c>
      <c r="B14" s="3"/>
      <c r="C14" s="3"/>
      <c r="D14" s="3"/>
      <c r="E14" s="3"/>
      <c r="F14" s="3"/>
      <c r="G14" s="3"/>
      <c r="H14" s="3"/>
      <c r="I14" s="3"/>
      <c r="M14" s="26" t="s">
        <v>114</v>
      </c>
      <c r="N14" s="21">
        <v>113.6</v>
      </c>
      <c r="O14" s="21">
        <v>20.8</v>
      </c>
      <c r="P14" s="21">
        <v>5.5</v>
      </c>
      <c r="Q14" s="21">
        <v>2.5</v>
      </c>
      <c r="R14" s="21">
        <v>3</v>
      </c>
      <c r="S14" s="21">
        <v>15.3</v>
      </c>
      <c r="T14" s="21">
        <v>7.2</v>
      </c>
      <c r="U14" s="21">
        <v>4.9000000000000004</v>
      </c>
      <c r="V14" s="21">
        <v>3.2</v>
      </c>
      <c r="W14">
        <f>+Q33/Q14</f>
        <v>0.12</v>
      </c>
    </row>
    <row r="15" spans="1:23" ht="75">
      <c r="A15" s="139"/>
      <c r="B15" s="136" t="s">
        <v>87</v>
      </c>
      <c r="C15" s="138" t="s">
        <v>88</v>
      </c>
      <c r="D15" s="138" t="s">
        <v>89</v>
      </c>
      <c r="E15" s="138" t="s">
        <v>90</v>
      </c>
      <c r="F15" s="138" t="s">
        <v>91</v>
      </c>
      <c r="G15" s="138" t="s">
        <v>92</v>
      </c>
      <c r="H15" s="138" t="s">
        <v>93</v>
      </c>
      <c r="I15" s="138" t="s">
        <v>115</v>
      </c>
      <c r="J15" s="138" t="s">
        <v>116</v>
      </c>
      <c r="K15" s="138" t="s">
        <v>95</v>
      </c>
      <c r="N15" s="21"/>
      <c r="O15" s="21"/>
      <c r="P15" s="21"/>
      <c r="Q15" s="21"/>
      <c r="R15" s="21"/>
      <c r="S15" s="21"/>
      <c r="T15" s="21"/>
      <c r="U15" s="21"/>
      <c r="V15" s="21"/>
      <c r="W15">
        <v>-345441</v>
      </c>
    </row>
    <row r="16" spans="1:23">
      <c r="A16" s="139">
        <v>2021</v>
      </c>
      <c r="B16" s="135" t="s">
        <v>117</v>
      </c>
      <c r="C16" s="137">
        <v>0.52</v>
      </c>
      <c r="D16" s="137">
        <v>3.9E-2</v>
      </c>
      <c r="E16" s="137">
        <v>0.16900000000000001</v>
      </c>
      <c r="F16" s="137">
        <v>0.24399999999999999</v>
      </c>
      <c r="G16" s="137">
        <v>1E-3</v>
      </c>
      <c r="H16" s="137">
        <v>1.2E-2</v>
      </c>
      <c r="I16" s="137">
        <v>1E-3</v>
      </c>
      <c r="J16" s="137">
        <v>8.0000000000000002E-3</v>
      </c>
      <c r="K16" s="137">
        <v>6.0000000000000001E-3</v>
      </c>
      <c r="M16" s="30" t="s">
        <v>118</v>
      </c>
      <c r="N16" s="21"/>
      <c r="O16" s="21"/>
      <c r="P16" s="21"/>
      <c r="Q16" s="21"/>
      <c r="R16" s="21"/>
      <c r="S16" s="21"/>
      <c r="T16" s="21"/>
      <c r="U16" s="21"/>
      <c r="V16" s="21"/>
      <c r="W16">
        <v>492336</v>
      </c>
    </row>
    <row r="17" spans="1:23">
      <c r="A17" s="139">
        <v>2011</v>
      </c>
      <c r="B17" s="135" t="s">
        <v>119</v>
      </c>
      <c r="C17" s="137">
        <v>0.48</v>
      </c>
      <c r="D17" s="137">
        <v>2.5000000000000001E-2</v>
      </c>
      <c r="E17" s="144">
        <v>0.13500000000000001</v>
      </c>
      <c r="F17" s="137">
        <v>0.33800000000000002</v>
      </c>
      <c r="G17" s="137">
        <v>1E-3</v>
      </c>
      <c r="H17" s="137">
        <v>1.4E-2</v>
      </c>
      <c r="I17" s="137">
        <v>0</v>
      </c>
      <c r="J17" s="137">
        <v>5.0000000000000001E-3</v>
      </c>
      <c r="K17" s="137">
        <v>2E-3</v>
      </c>
      <c r="M17" s="31" t="s">
        <v>120</v>
      </c>
      <c r="N17" s="21">
        <v>110.1</v>
      </c>
      <c r="O17" s="21">
        <v>20.8</v>
      </c>
      <c r="P17" s="21">
        <v>5.5</v>
      </c>
      <c r="Q17" s="21">
        <v>2.5</v>
      </c>
      <c r="R17" s="21">
        <v>3</v>
      </c>
      <c r="S17" s="21">
        <v>15.3</v>
      </c>
      <c r="T17" s="21">
        <v>7.2</v>
      </c>
      <c r="U17" s="21">
        <v>4.9000000000000004</v>
      </c>
      <c r="V17" s="21">
        <v>3.2</v>
      </c>
      <c r="W17">
        <f>+W15/W16</f>
        <v>-0.70163668714048943</v>
      </c>
    </row>
    <row r="18" spans="1:23">
      <c r="A18" s="50"/>
      <c r="B18" s="23"/>
      <c r="C18" s="3"/>
      <c r="D18" s="3"/>
      <c r="E18" s="3"/>
      <c r="F18" s="3"/>
      <c r="G18" s="3"/>
      <c r="H18" s="3"/>
      <c r="I18" s="3"/>
      <c r="J18" s="3"/>
      <c r="M18" s="35" t="s">
        <v>121</v>
      </c>
      <c r="N18" s="21"/>
      <c r="O18" s="21"/>
      <c r="P18" s="21"/>
      <c r="Q18" s="21"/>
      <c r="R18" s="21"/>
      <c r="S18" s="21"/>
      <c r="T18" s="21"/>
      <c r="U18" s="21"/>
      <c r="V18" s="21"/>
    </row>
    <row r="19" spans="1:23">
      <c r="A19" s="50" t="s">
        <v>122</v>
      </c>
      <c r="B19" s="54"/>
      <c r="C19" s="3"/>
      <c r="D19" s="3"/>
      <c r="E19" s="3"/>
      <c r="F19" s="3"/>
      <c r="G19" s="3"/>
      <c r="H19" s="3"/>
      <c r="I19" s="3"/>
      <c r="J19" s="3"/>
      <c r="M19" s="31" t="s">
        <v>123</v>
      </c>
      <c r="N19" s="21">
        <v>2.4</v>
      </c>
      <c r="O19" s="21" t="s">
        <v>124</v>
      </c>
      <c r="P19" s="21" t="s">
        <v>124</v>
      </c>
      <c r="Q19" s="21" t="s">
        <v>124</v>
      </c>
      <c r="R19" s="21" t="s">
        <v>125</v>
      </c>
      <c r="S19" s="21" t="s">
        <v>125</v>
      </c>
      <c r="T19" s="21" t="s">
        <v>125</v>
      </c>
      <c r="U19" s="21" t="s">
        <v>125</v>
      </c>
      <c r="V19" s="21" t="s">
        <v>125</v>
      </c>
    </row>
    <row r="20" spans="1:23">
      <c r="A20" s="50" t="s">
        <v>126</v>
      </c>
      <c r="B20" s="54"/>
      <c r="C20" s="3"/>
      <c r="D20" s="3"/>
      <c r="E20" s="3"/>
      <c r="F20" s="3"/>
      <c r="G20" s="3"/>
      <c r="H20" s="3"/>
      <c r="I20" s="3"/>
      <c r="M20" s="31" t="s">
        <v>127</v>
      </c>
      <c r="N20" s="21">
        <v>1.2</v>
      </c>
      <c r="O20" s="21" t="s">
        <v>125</v>
      </c>
      <c r="P20" s="21" t="s">
        <v>125</v>
      </c>
      <c r="Q20" s="21" t="s">
        <v>125</v>
      </c>
      <c r="R20" s="21" t="s">
        <v>125</v>
      </c>
      <c r="S20" s="21" t="s">
        <v>125</v>
      </c>
      <c r="T20" s="21" t="s">
        <v>125</v>
      </c>
      <c r="U20" s="21" t="s">
        <v>125</v>
      </c>
      <c r="V20" s="21" t="s">
        <v>125</v>
      </c>
    </row>
    <row r="21" spans="1:23">
      <c r="A21" s="183" t="s">
        <v>128</v>
      </c>
      <c r="B21" s="215" t="s">
        <v>86</v>
      </c>
      <c r="C21" s="215"/>
      <c r="D21" s="133"/>
      <c r="E21" s="133"/>
      <c r="F21" s="3"/>
      <c r="G21" s="3"/>
      <c r="H21" s="3"/>
      <c r="I21" s="3"/>
      <c r="M21" s="31"/>
      <c r="N21" s="21"/>
      <c r="O21" s="21"/>
      <c r="P21" s="21"/>
      <c r="Q21" s="21">
        <f>Q23+Q33+Q39+Q45</f>
        <v>2.5000000000000004</v>
      </c>
      <c r="R21" s="21"/>
      <c r="S21" s="21"/>
      <c r="T21" s="21"/>
      <c r="U21" s="21"/>
      <c r="V21" s="21"/>
    </row>
    <row r="22" spans="1:23" ht="45">
      <c r="A22" s="183" t="s">
        <v>129</v>
      </c>
      <c r="B22" s="183" t="s">
        <v>130</v>
      </c>
      <c r="C22" s="183" t="s">
        <v>131</v>
      </c>
      <c r="D22" s="134" t="s">
        <v>132</v>
      </c>
      <c r="E22" s="134" t="s">
        <v>133</v>
      </c>
      <c r="F22" s="3"/>
      <c r="G22" s="3"/>
      <c r="H22" s="3"/>
      <c r="I22" s="3"/>
      <c r="M22" s="30" t="s">
        <v>134</v>
      </c>
      <c r="N22" s="21"/>
      <c r="O22" s="21"/>
      <c r="P22" s="21"/>
      <c r="Q22" s="145">
        <f>Q33/Q14</f>
        <v>0.12</v>
      </c>
      <c r="R22" s="21"/>
      <c r="S22" s="21"/>
      <c r="T22" s="21"/>
      <c r="U22" s="21"/>
      <c r="V22" s="21"/>
    </row>
    <row r="23" spans="1:23">
      <c r="A23" s="135" t="s">
        <v>135</v>
      </c>
      <c r="B23" s="135" t="s">
        <v>136</v>
      </c>
      <c r="C23" s="135" t="s">
        <v>137</v>
      </c>
      <c r="D23" s="133"/>
      <c r="E23" s="133"/>
      <c r="F23" s="3"/>
      <c r="G23" s="3"/>
      <c r="H23" s="3"/>
      <c r="I23" s="3"/>
      <c r="M23" s="31" t="s">
        <v>138</v>
      </c>
      <c r="N23" s="21">
        <v>55.6</v>
      </c>
      <c r="O23" s="21">
        <v>10.8</v>
      </c>
      <c r="P23" s="21">
        <v>2.2000000000000002</v>
      </c>
      <c r="Q23" s="21">
        <v>1.3</v>
      </c>
      <c r="R23" s="21">
        <v>0.9</v>
      </c>
      <c r="S23" s="21">
        <v>8.6</v>
      </c>
      <c r="T23" s="21">
        <v>4.0999999999999996</v>
      </c>
      <c r="U23" s="21">
        <v>1.9</v>
      </c>
      <c r="V23" s="21">
        <v>2.6</v>
      </c>
    </row>
    <row r="24" spans="1:23">
      <c r="A24" s="136" t="s">
        <v>139</v>
      </c>
      <c r="B24" s="135" t="s">
        <v>140</v>
      </c>
      <c r="C24" s="135" t="s">
        <v>141</v>
      </c>
      <c r="D24" s="137">
        <f>B24/$B$24</f>
        <v>1</v>
      </c>
      <c r="E24" s="137">
        <f>B24/(B24+B34)</f>
        <v>0.62134177334170071</v>
      </c>
      <c r="F24" s="3"/>
      <c r="G24" s="3"/>
      <c r="H24" s="3"/>
      <c r="I24" s="3"/>
      <c r="J24" s="3"/>
      <c r="M24" s="32" t="s">
        <v>142</v>
      </c>
      <c r="N24" s="21">
        <v>44.3</v>
      </c>
      <c r="O24" s="21">
        <v>6.1</v>
      </c>
      <c r="P24" s="21">
        <v>1</v>
      </c>
      <c r="Q24" s="21">
        <v>0.6</v>
      </c>
      <c r="R24" s="21">
        <v>0.4</v>
      </c>
      <c r="S24" s="21">
        <v>5.2</v>
      </c>
      <c r="T24" s="21">
        <v>2</v>
      </c>
      <c r="U24" s="21">
        <v>1.5</v>
      </c>
      <c r="V24" s="21">
        <v>1.6</v>
      </c>
    </row>
    <row r="25" spans="1:23">
      <c r="A25" s="138" t="s">
        <v>88</v>
      </c>
      <c r="B25" s="135" t="s">
        <v>143</v>
      </c>
      <c r="C25" s="135" t="s">
        <v>144</v>
      </c>
      <c r="D25" s="137">
        <f t="shared" ref="D25:D33" si="0">B25/$B$24</f>
        <v>0.47293264576721611</v>
      </c>
      <c r="E25" s="137">
        <f t="shared" ref="E25:E43" si="1">B25/(B25+B35)</f>
        <v>0.59876810958577809</v>
      </c>
      <c r="F25" s="3"/>
      <c r="G25" s="3"/>
      <c r="H25" s="3"/>
      <c r="I25" s="3"/>
      <c r="J25" s="3"/>
      <c r="M25" s="33" t="s">
        <v>145</v>
      </c>
      <c r="N25" s="21">
        <v>42.5</v>
      </c>
      <c r="O25" s="21">
        <v>5.5</v>
      </c>
      <c r="P25" s="21">
        <v>0.8</v>
      </c>
      <c r="Q25" s="21">
        <v>0.5</v>
      </c>
      <c r="R25" s="21">
        <v>0.3</v>
      </c>
      <c r="S25" s="21">
        <v>4.7</v>
      </c>
      <c r="T25" s="21">
        <v>1.8</v>
      </c>
      <c r="U25" s="21">
        <v>1.4</v>
      </c>
      <c r="V25" s="21">
        <v>1.5</v>
      </c>
    </row>
    <row r="26" spans="1:23">
      <c r="A26" s="138" t="s">
        <v>89</v>
      </c>
      <c r="B26" s="135" t="s">
        <v>146</v>
      </c>
      <c r="C26" s="135" t="s">
        <v>147</v>
      </c>
      <c r="D26" s="137">
        <f t="shared" si="0"/>
        <v>2.6313196832856729E-2</v>
      </c>
      <c r="E26" s="137">
        <f t="shared" si="1"/>
        <v>0.6312402793449422</v>
      </c>
      <c r="F26" s="3"/>
      <c r="G26" s="3"/>
      <c r="H26" s="3"/>
      <c r="I26" s="3"/>
      <c r="J26" s="3"/>
      <c r="M26" s="33" t="s">
        <v>148</v>
      </c>
      <c r="N26" s="21">
        <v>1.8</v>
      </c>
      <c r="O26" s="21">
        <v>0.6</v>
      </c>
      <c r="P26" s="21">
        <v>0.1</v>
      </c>
      <c r="Q26" s="21">
        <v>0</v>
      </c>
      <c r="R26" s="21" t="s">
        <v>124</v>
      </c>
      <c r="S26" s="21">
        <v>0.5</v>
      </c>
      <c r="T26" s="21">
        <v>0.3</v>
      </c>
      <c r="U26" s="21" t="s">
        <v>124</v>
      </c>
      <c r="V26" s="21" t="s">
        <v>124</v>
      </c>
    </row>
    <row r="27" spans="1:23">
      <c r="A27" s="138" t="s">
        <v>90</v>
      </c>
      <c r="B27" s="135" t="s">
        <v>149</v>
      </c>
      <c r="C27" s="135" t="s">
        <v>150</v>
      </c>
      <c r="D27" s="137">
        <f t="shared" si="0"/>
        <v>6.583574814130233E-2</v>
      </c>
      <c r="E27" s="137">
        <f t="shared" si="1"/>
        <v>0.29258743471174298</v>
      </c>
      <c r="F27" s="3"/>
      <c r="G27" s="3"/>
      <c r="H27" s="3"/>
      <c r="I27" s="3"/>
      <c r="M27" s="32" t="s">
        <v>151</v>
      </c>
      <c r="N27" s="21">
        <v>6.9</v>
      </c>
      <c r="O27" s="21">
        <v>4.3</v>
      </c>
      <c r="P27" s="21">
        <v>1.2</v>
      </c>
      <c r="Q27" s="21">
        <v>0.7</v>
      </c>
      <c r="R27" s="21">
        <v>0.5</v>
      </c>
      <c r="S27" s="21">
        <v>3.1</v>
      </c>
      <c r="T27" s="21">
        <v>1.9</v>
      </c>
      <c r="U27" s="21">
        <v>0.3</v>
      </c>
      <c r="V27" s="21">
        <v>0.9</v>
      </c>
    </row>
    <row r="28" spans="1:23">
      <c r="A28" s="138" t="s">
        <v>91</v>
      </c>
      <c r="B28" s="135" t="s">
        <v>152</v>
      </c>
      <c r="C28" s="135" t="s">
        <v>153</v>
      </c>
      <c r="D28" s="137">
        <f t="shared" si="0"/>
        <v>0.4032336286189544</v>
      </c>
      <c r="E28" s="137">
        <f t="shared" si="1"/>
        <v>0.78668364702351867</v>
      </c>
      <c r="F28" s="3"/>
      <c r="G28" s="3"/>
      <c r="H28" s="3"/>
      <c r="I28" s="3"/>
      <c r="M28" s="33" t="s">
        <v>145</v>
      </c>
      <c r="N28" s="21">
        <v>3.7</v>
      </c>
      <c r="O28" s="21">
        <v>2.2999999999999998</v>
      </c>
      <c r="P28" s="21">
        <v>0.7</v>
      </c>
      <c r="Q28" s="21">
        <v>0.4</v>
      </c>
      <c r="R28" s="21">
        <v>0.3</v>
      </c>
      <c r="S28" s="21">
        <v>1.6</v>
      </c>
      <c r="T28" s="21">
        <v>0.8</v>
      </c>
      <c r="U28" s="21">
        <v>0.2</v>
      </c>
      <c r="V28" s="21">
        <v>0.6</v>
      </c>
    </row>
    <row r="29" spans="1:23">
      <c r="A29" s="138" t="s">
        <v>92</v>
      </c>
      <c r="B29" s="135" t="s">
        <v>154</v>
      </c>
      <c r="C29" s="135" t="s">
        <v>155</v>
      </c>
      <c r="D29" s="137">
        <f t="shared" si="0"/>
        <v>1.3290713217426788E-3</v>
      </c>
      <c r="E29" s="137">
        <f t="shared" si="1"/>
        <v>0.679778933680104</v>
      </c>
      <c r="F29" s="3"/>
      <c r="G29" s="3"/>
      <c r="H29" s="3"/>
      <c r="I29" s="3"/>
      <c r="M29" s="33" t="s">
        <v>148</v>
      </c>
      <c r="N29" s="21">
        <v>3.2</v>
      </c>
      <c r="O29" s="21">
        <v>2</v>
      </c>
      <c r="P29" s="21">
        <v>0.5</v>
      </c>
      <c r="Q29" s="21">
        <v>0.2</v>
      </c>
      <c r="R29" s="21">
        <v>0.2</v>
      </c>
      <c r="S29" s="21">
        <v>1.6</v>
      </c>
      <c r="T29" s="21">
        <v>1.1000000000000001</v>
      </c>
      <c r="U29" s="21" t="s">
        <v>124</v>
      </c>
      <c r="V29" s="21">
        <v>0.4</v>
      </c>
    </row>
    <row r="30" spans="1:23">
      <c r="A30" s="138" t="s">
        <v>93</v>
      </c>
      <c r="B30" s="135" t="s">
        <v>156</v>
      </c>
      <c r="C30" s="135" t="s">
        <v>157</v>
      </c>
      <c r="D30" s="137">
        <f t="shared" si="0"/>
        <v>2.3482166862965819E-2</v>
      </c>
      <c r="E30" s="137">
        <f t="shared" si="1"/>
        <v>0.91545247299038557</v>
      </c>
      <c r="F30" s="3"/>
      <c r="G30" s="3"/>
      <c r="H30" s="3"/>
      <c r="I30" s="3"/>
      <c r="M30" s="32" t="s">
        <v>158</v>
      </c>
      <c r="N30" s="21">
        <v>2.2999999999999998</v>
      </c>
      <c r="O30" s="21">
        <v>0.2</v>
      </c>
      <c r="P30" s="21">
        <v>0.1</v>
      </c>
      <c r="Q30" s="21">
        <v>0.1</v>
      </c>
      <c r="R30" s="21" t="s">
        <v>124</v>
      </c>
      <c r="S30" s="21" t="s">
        <v>124</v>
      </c>
      <c r="T30" s="21" t="s">
        <v>124</v>
      </c>
      <c r="U30" s="21" t="s">
        <v>124</v>
      </c>
      <c r="V30" s="21" t="s">
        <v>124</v>
      </c>
    </row>
    <row r="31" spans="1:23">
      <c r="A31" s="138" t="s">
        <v>115</v>
      </c>
      <c r="B31" s="135" t="s">
        <v>159</v>
      </c>
      <c r="C31" s="135" t="s">
        <v>160</v>
      </c>
      <c r="D31" s="137">
        <f t="shared" si="0"/>
        <v>2.9428982399180311E-4</v>
      </c>
      <c r="E31" s="137">
        <f t="shared" si="1"/>
        <v>0.51847704367301228</v>
      </c>
      <c r="F31" s="3"/>
      <c r="G31" s="3"/>
      <c r="H31" s="3"/>
      <c r="I31" s="3"/>
      <c r="M31" s="32" t="s">
        <v>161</v>
      </c>
      <c r="N31" s="21">
        <v>1.2</v>
      </c>
      <c r="O31" s="21">
        <v>0.1</v>
      </c>
      <c r="P31" s="21" t="s">
        <v>124</v>
      </c>
      <c r="Q31" s="21" t="s">
        <v>124</v>
      </c>
      <c r="R31" s="21" t="s">
        <v>125</v>
      </c>
      <c r="S31" s="21">
        <v>0.1</v>
      </c>
      <c r="T31" s="21">
        <v>0.1</v>
      </c>
      <c r="U31" s="21" t="s">
        <v>125</v>
      </c>
      <c r="V31" s="21" t="s">
        <v>125</v>
      </c>
    </row>
    <row r="32" spans="1:23">
      <c r="A32" s="138" t="s">
        <v>116</v>
      </c>
      <c r="B32" s="135" t="s">
        <v>162</v>
      </c>
      <c r="C32" s="135" t="s">
        <v>163</v>
      </c>
      <c r="D32" s="137">
        <f t="shared" si="0"/>
        <v>5.9302895417786671E-3</v>
      </c>
      <c r="E32" s="137">
        <f t="shared" si="1"/>
        <v>0.67030677491199075</v>
      </c>
      <c r="F32" s="3"/>
      <c r="G32" s="3"/>
      <c r="H32" s="3"/>
      <c r="I32" s="3"/>
      <c r="M32" s="32" t="s">
        <v>164</v>
      </c>
      <c r="N32" s="21">
        <v>0.9</v>
      </c>
      <c r="O32" s="21" t="s">
        <v>124</v>
      </c>
      <c r="P32" s="21" t="s">
        <v>124</v>
      </c>
      <c r="Q32" s="21" t="s">
        <v>124</v>
      </c>
      <c r="R32" s="21" t="s">
        <v>125</v>
      </c>
      <c r="S32" s="21" t="s">
        <v>124</v>
      </c>
      <c r="T32" s="21" t="s">
        <v>124</v>
      </c>
      <c r="U32" s="21" t="s">
        <v>124</v>
      </c>
      <c r="V32" s="21" t="s">
        <v>124</v>
      </c>
    </row>
    <row r="33" spans="1:22">
      <c r="A33" s="138" t="s">
        <v>95</v>
      </c>
      <c r="B33" s="135" t="s">
        <v>165</v>
      </c>
      <c r="C33" s="135" t="s">
        <v>166</v>
      </c>
      <c r="D33" s="137">
        <f t="shared" si="0"/>
        <v>6.4896308919142759E-4</v>
      </c>
      <c r="E33" s="137">
        <f t="shared" si="1"/>
        <v>0.1975236989746566</v>
      </c>
      <c r="F33" s="3"/>
      <c r="G33" s="3"/>
      <c r="H33" s="3"/>
      <c r="I33" s="3"/>
      <c r="J33" s="3"/>
      <c r="M33" s="31" t="s">
        <v>90</v>
      </c>
      <c r="N33" s="21">
        <v>38.1</v>
      </c>
      <c r="O33" s="21">
        <v>2.4</v>
      </c>
      <c r="P33" s="21">
        <v>0.4</v>
      </c>
      <c r="Q33" s="21">
        <v>0.3</v>
      </c>
      <c r="R33" s="21">
        <v>0.2</v>
      </c>
      <c r="S33" s="21">
        <v>2</v>
      </c>
      <c r="T33" s="21">
        <v>0.5</v>
      </c>
      <c r="U33" s="21">
        <v>1.3</v>
      </c>
      <c r="V33" s="21">
        <v>0.1</v>
      </c>
    </row>
    <row r="34" spans="1:22">
      <c r="A34" s="136" t="s">
        <v>167</v>
      </c>
      <c r="B34" s="135" t="s">
        <v>168</v>
      </c>
      <c r="C34" s="135" t="s">
        <v>169</v>
      </c>
      <c r="D34" s="137">
        <f>B34/$B$34</f>
        <v>1</v>
      </c>
      <c r="E34" s="137">
        <f>B34/(B24+B34)</f>
        <v>0.37865822665829935</v>
      </c>
      <c r="F34" s="3"/>
      <c r="G34" s="3"/>
      <c r="H34" s="3"/>
      <c r="I34" s="3"/>
      <c r="M34" s="32" t="s">
        <v>142</v>
      </c>
      <c r="N34" s="21">
        <v>19.100000000000001</v>
      </c>
      <c r="O34" s="21">
        <v>0.3</v>
      </c>
      <c r="P34" s="21">
        <v>0</v>
      </c>
      <c r="Q34" s="21">
        <v>0</v>
      </c>
      <c r="R34" s="21" t="s">
        <v>124</v>
      </c>
      <c r="S34" s="21">
        <v>0.2</v>
      </c>
      <c r="T34" s="21">
        <v>0.1</v>
      </c>
      <c r="U34" s="21" t="s">
        <v>124</v>
      </c>
      <c r="V34" s="21" t="s">
        <v>124</v>
      </c>
    </row>
    <row r="35" spans="1:22">
      <c r="A35" s="138" t="s">
        <v>88</v>
      </c>
      <c r="B35" s="135" t="s">
        <v>170</v>
      </c>
      <c r="C35" s="135" t="s">
        <v>171</v>
      </c>
      <c r="D35" s="137">
        <f t="shared" ref="D35:D43" si="2">B35/$B$34</f>
        <v>0.52001902401782252</v>
      </c>
      <c r="E35" s="137">
        <f t="shared" ref="E35:E43" si="3">B35/(B25+B35)</f>
        <v>0.40123189041422197</v>
      </c>
      <c r="F35" s="3"/>
      <c r="G35" s="3"/>
      <c r="H35" s="3"/>
      <c r="M35" s="32" t="s">
        <v>172</v>
      </c>
      <c r="N35" s="21">
        <v>9.8000000000000007</v>
      </c>
      <c r="O35" s="21">
        <v>0.4</v>
      </c>
      <c r="P35" s="21" t="s">
        <v>124</v>
      </c>
      <c r="Q35" s="21" t="s">
        <v>124</v>
      </c>
      <c r="R35" s="21" t="s">
        <v>125</v>
      </c>
      <c r="S35" s="21">
        <v>0.4</v>
      </c>
      <c r="T35" s="21" t="s">
        <v>124</v>
      </c>
      <c r="U35" s="21">
        <v>0.4</v>
      </c>
      <c r="V35" s="21" t="s">
        <v>125</v>
      </c>
    </row>
    <row r="36" spans="1:22">
      <c r="A36" s="138" t="s">
        <v>89</v>
      </c>
      <c r="B36" s="135" t="s">
        <v>173</v>
      </c>
      <c r="C36" s="135" t="s">
        <v>174</v>
      </c>
      <c r="D36" s="137">
        <f t="shared" si="2"/>
        <v>2.5223511349745719E-2</v>
      </c>
      <c r="E36" s="137">
        <f t="shared" si="3"/>
        <v>0.3687597206550578</v>
      </c>
      <c r="M36" s="32" t="s">
        <v>175</v>
      </c>
      <c r="N36" s="21">
        <v>5.7</v>
      </c>
      <c r="O36" s="21">
        <v>1.4</v>
      </c>
      <c r="P36" s="21">
        <v>0.3</v>
      </c>
      <c r="Q36" s="21">
        <v>0.2</v>
      </c>
      <c r="R36" s="21">
        <v>0.1</v>
      </c>
      <c r="S36" s="21">
        <v>1.1000000000000001</v>
      </c>
      <c r="T36" s="21">
        <v>0.3</v>
      </c>
      <c r="U36" s="21">
        <v>0.7</v>
      </c>
      <c r="V36" s="21" t="s">
        <v>124</v>
      </c>
    </row>
    <row r="37" spans="1:22">
      <c r="A37" s="138" t="s">
        <v>90</v>
      </c>
      <c r="B37" s="135" t="s">
        <v>176</v>
      </c>
      <c r="C37" s="135" t="s">
        <v>177</v>
      </c>
      <c r="D37" s="137">
        <f t="shared" si="2"/>
        <v>0.26119329820565129</v>
      </c>
      <c r="E37" s="137">
        <f t="shared" si="3"/>
        <v>0.70741256528825702</v>
      </c>
      <c r="M37" s="32" t="s">
        <v>178</v>
      </c>
      <c r="N37" s="21">
        <v>2.7</v>
      </c>
      <c r="O37" s="21">
        <v>0.1</v>
      </c>
      <c r="P37" s="21" t="s">
        <v>124</v>
      </c>
      <c r="Q37" s="21" t="s">
        <v>124</v>
      </c>
      <c r="R37" s="21" t="s">
        <v>124</v>
      </c>
      <c r="S37" s="21" t="s">
        <v>124</v>
      </c>
      <c r="T37" s="21" t="s">
        <v>124</v>
      </c>
      <c r="U37" s="21" t="s">
        <v>124</v>
      </c>
      <c r="V37" s="21" t="s">
        <v>125</v>
      </c>
    </row>
    <row r="38" spans="1:22">
      <c r="A38" s="138" t="s">
        <v>91</v>
      </c>
      <c r="B38" s="135" t="s">
        <v>179</v>
      </c>
      <c r="C38" s="135" t="s">
        <v>180</v>
      </c>
      <c r="D38" s="137">
        <f t="shared" si="2"/>
        <v>0.17941713913816193</v>
      </c>
      <c r="E38" s="137">
        <f t="shared" si="3"/>
        <v>0.2133163529764813</v>
      </c>
      <c r="M38" s="32" t="s">
        <v>164</v>
      </c>
      <c r="N38" s="21">
        <v>0.9</v>
      </c>
      <c r="O38" s="21">
        <v>0.2</v>
      </c>
      <c r="P38" s="21" t="s">
        <v>124</v>
      </c>
      <c r="Q38" s="21" t="s">
        <v>124</v>
      </c>
      <c r="R38" s="21" t="s">
        <v>124</v>
      </c>
      <c r="S38" s="21">
        <v>0.1</v>
      </c>
      <c r="T38" s="21">
        <v>0.1</v>
      </c>
      <c r="U38" s="21" t="s">
        <v>124</v>
      </c>
      <c r="V38" s="21" t="s">
        <v>124</v>
      </c>
    </row>
    <row r="39" spans="1:22">
      <c r="A39" s="138" t="s">
        <v>92</v>
      </c>
      <c r="B39" s="135" t="s">
        <v>181</v>
      </c>
      <c r="C39" s="135" t="s">
        <v>182</v>
      </c>
      <c r="D39" s="137">
        <f t="shared" si="2"/>
        <v>1.027338681752379E-3</v>
      </c>
      <c r="E39" s="137">
        <f t="shared" si="3"/>
        <v>0.32022106631989594</v>
      </c>
      <c r="M39" s="31" t="s">
        <v>183</v>
      </c>
      <c r="N39" s="21">
        <v>6.9</v>
      </c>
      <c r="O39" s="21">
        <v>5.7</v>
      </c>
      <c r="P39" s="21">
        <v>2.2999999999999998</v>
      </c>
      <c r="Q39" s="21">
        <v>0.8</v>
      </c>
      <c r="R39" s="21">
        <v>1.5</v>
      </c>
      <c r="S39" s="21">
        <v>3.4</v>
      </c>
      <c r="T39" s="21">
        <v>2.1</v>
      </c>
      <c r="U39" s="21">
        <v>1</v>
      </c>
      <c r="V39" s="21">
        <v>0.3</v>
      </c>
    </row>
    <row r="40" spans="1:22">
      <c r="A40" s="138" t="s">
        <v>93</v>
      </c>
      <c r="B40" s="135" t="s">
        <v>184</v>
      </c>
      <c r="C40" s="135" t="s">
        <v>185</v>
      </c>
      <c r="D40" s="137">
        <f t="shared" si="2"/>
        <v>3.5586594742529109E-3</v>
      </c>
      <c r="E40" s="137">
        <f t="shared" si="3"/>
        <v>8.4547527009614432E-2</v>
      </c>
      <c r="M40" s="32" t="s">
        <v>151</v>
      </c>
      <c r="N40" s="21">
        <v>3.9</v>
      </c>
      <c r="O40" s="21">
        <v>3.6</v>
      </c>
      <c r="P40" s="21">
        <v>1.4</v>
      </c>
      <c r="Q40" s="21">
        <v>0.5</v>
      </c>
      <c r="R40" s="21">
        <v>1</v>
      </c>
      <c r="S40" s="21">
        <v>2.2000000000000002</v>
      </c>
      <c r="T40" s="21">
        <v>1.3</v>
      </c>
      <c r="U40" s="21">
        <v>0.6</v>
      </c>
      <c r="V40" s="21">
        <v>0.3</v>
      </c>
    </row>
    <row r="41" spans="1:22">
      <c r="A41" s="138" t="s">
        <v>115</v>
      </c>
      <c r="B41" s="135" t="s">
        <v>186</v>
      </c>
      <c r="C41" s="135" t="s">
        <v>187</v>
      </c>
      <c r="D41" s="137">
        <f t="shared" si="2"/>
        <v>4.4848287629799288E-4</v>
      </c>
      <c r="E41" s="137">
        <f t="shared" si="3"/>
        <v>0.48152295632698766</v>
      </c>
      <c r="M41" s="33" t="s">
        <v>145</v>
      </c>
      <c r="N41" s="21">
        <v>2.6</v>
      </c>
      <c r="O41" s="21">
        <v>2.4</v>
      </c>
      <c r="P41" s="21">
        <v>1.2</v>
      </c>
      <c r="Q41" s="21">
        <v>0.4</v>
      </c>
      <c r="R41" s="21">
        <v>0.8</v>
      </c>
      <c r="S41" s="21">
        <v>1.2</v>
      </c>
      <c r="T41" s="21">
        <v>0.4</v>
      </c>
      <c r="U41" s="21">
        <v>0.6</v>
      </c>
      <c r="V41" s="21">
        <v>0.2</v>
      </c>
    </row>
    <row r="42" spans="1:22">
      <c r="A42" s="138" t="s">
        <v>116</v>
      </c>
      <c r="B42" s="135" t="s">
        <v>188</v>
      </c>
      <c r="C42" s="135" t="s">
        <v>189</v>
      </c>
      <c r="D42" s="137">
        <f t="shared" si="2"/>
        <v>4.7862509751895104E-3</v>
      </c>
      <c r="E42" s="137">
        <f t="shared" si="3"/>
        <v>0.32969322508800919</v>
      </c>
      <c r="M42" s="33" t="s">
        <v>148</v>
      </c>
      <c r="N42" s="21">
        <v>1.3</v>
      </c>
      <c r="O42" s="21">
        <v>1.3</v>
      </c>
      <c r="P42" s="21">
        <v>0.2</v>
      </c>
      <c r="Q42" s="21">
        <v>0.1</v>
      </c>
      <c r="R42" s="21">
        <v>0.2</v>
      </c>
      <c r="S42" s="21">
        <v>1</v>
      </c>
      <c r="T42" s="21">
        <v>0.9</v>
      </c>
      <c r="U42" s="21" t="s">
        <v>124</v>
      </c>
      <c r="V42" s="21" t="s">
        <v>124</v>
      </c>
    </row>
    <row r="43" spans="1:22">
      <c r="A43" s="138" t="s">
        <v>95</v>
      </c>
      <c r="B43" s="135" t="s">
        <v>190</v>
      </c>
      <c r="C43" s="135" t="s">
        <v>191</v>
      </c>
      <c r="D43" s="137">
        <f t="shared" si="2"/>
        <v>4.3262952811257546E-3</v>
      </c>
      <c r="E43" s="137">
        <f t="shared" si="3"/>
        <v>0.8024763010253434</v>
      </c>
      <c r="M43" s="32" t="s">
        <v>142</v>
      </c>
      <c r="N43" s="21">
        <v>2.7</v>
      </c>
      <c r="O43" s="21">
        <v>1.8</v>
      </c>
      <c r="P43" s="21">
        <v>0.8</v>
      </c>
      <c r="Q43" s="21">
        <v>0.3</v>
      </c>
      <c r="R43" s="21">
        <v>0.5</v>
      </c>
      <c r="S43" s="21">
        <v>1</v>
      </c>
      <c r="T43" s="21">
        <v>0.6</v>
      </c>
      <c r="U43" s="21">
        <v>0.3</v>
      </c>
      <c r="V43" s="21" t="s">
        <v>124</v>
      </c>
    </row>
    <row r="44" spans="1:22">
      <c r="M44" s="32" t="s">
        <v>164</v>
      </c>
      <c r="N44" s="21">
        <v>0.3</v>
      </c>
      <c r="O44" s="21">
        <v>0.3</v>
      </c>
      <c r="P44" s="21" t="s">
        <v>124</v>
      </c>
      <c r="Q44" s="21" t="s">
        <v>124</v>
      </c>
      <c r="R44" s="21" t="s">
        <v>124</v>
      </c>
      <c r="S44" s="21">
        <v>0.2</v>
      </c>
      <c r="T44" s="21">
        <v>0.2</v>
      </c>
      <c r="U44" s="21" t="s">
        <v>124</v>
      </c>
      <c r="V44" s="21" t="s">
        <v>125</v>
      </c>
    </row>
    <row r="45" spans="1:22">
      <c r="M45" s="31" t="s">
        <v>192</v>
      </c>
      <c r="N45" s="21">
        <v>5.6</v>
      </c>
      <c r="O45" s="21">
        <v>0.7</v>
      </c>
      <c r="P45" s="21">
        <v>0.2</v>
      </c>
      <c r="Q45" s="21">
        <v>0.1</v>
      </c>
      <c r="R45" s="21">
        <v>0.1</v>
      </c>
      <c r="S45" s="21">
        <v>0.6</v>
      </c>
      <c r="T45" s="21" t="s">
        <v>124</v>
      </c>
      <c r="U45" s="21">
        <v>0.5</v>
      </c>
      <c r="V45" s="21" t="s">
        <v>124</v>
      </c>
    </row>
    <row r="46" spans="1:22">
      <c r="M46" s="32" t="s">
        <v>142</v>
      </c>
      <c r="N46" s="21">
        <v>3.9</v>
      </c>
      <c r="O46" s="21">
        <v>0.5</v>
      </c>
      <c r="P46" s="21" t="s">
        <v>124</v>
      </c>
      <c r="Q46" s="21" t="s">
        <v>124</v>
      </c>
      <c r="R46" s="21" t="s">
        <v>124</v>
      </c>
      <c r="S46" s="21">
        <v>0.5</v>
      </c>
      <c r="T46" s="21" t="s">
        <v>124</v>
      </c>
      <c r="U46" s="21">
        <v>0.4</v>
      </c>
      <c r="V46" s="21" t="s">
        <v>124</v>
      </c>
    </row>
    <row r="47" spans="1:22">
      <c r="M47" s="32" t="s">
        <v>164</v>
      </c>
      <c r="N47" s="21">
        <v>1.7</v>
      </c>
      <c r="O47" s="21">
        <v>0.2</v>
      </c>
      <c r="P47" s="21">
        <v>0.1</v>
      </c>
      <c r="Q47" s="21" t="s">
        <v>124</v>
      </c>
      <c r="R47" s="21">
        <v>0.1</v>
      </c>
      <c r="S47" s="21" t="s">
        <v>124</v>
      </c>
      <c r="T47" s="21" t="s">
        <v>124</v>
      </c>
      <c r="U47" s="21" t="s">
        <v>124</v>
      </c>
      <c r="V47" s="21" t="s">
        <v>125</v>
      </c>
    </row>
    <row r="48" spans="1:22">
      <c r="M48" s="31" t="s">
        <v>93</v>
      </c>
      <c r="N48" s="21">
        <v>2.8</v>
      </c>
      <c r="O48" s="21">
        <v>0.6</v>
      </c>
      <c r="P48" s="21">
        <v>0.3</v>
      </c>
      <c r="Q48" s="21" t="s">
        <v>124</v>
      </c>
      <c r="R48" s="21">
        <v>0.2</v>
      </c>
      <c r="S48" s="21">
        <v>0.4</v>
      </c>
      <c r="T48" s="21">
        <v>0.1</v>
      </c>
      <c r="U48" s="21" t="s">
        <v>124</v>
      </c>
      <c r="V48" s="21" t="s">
        <v>124</v>
      </c>
    </row>
    <row r="49" spans="13:22">
      <c r="M49" s="32" t="s">
        <v>193</v>
      </c>
      <c r="N49" s="21">
        <v>2.2000000000000002</v>
      </c>
      <c r="O49" s="21">
        <v>0.5</v>
      </c>
      <c r="P49" s="21">
        <v>0.2</v>
      </c>
      <c r="Q49" s="21" t="s">
        <v>124</v>
      </c>
      <c r="R49" s="21">
        <v>0.1</v>
      </c>
      <c r="S49" s="21">
        <v>0.3</v>
      </c>
      <c r="T49" s="21">
        <v>0.1</v>
      </c>
      <c r="U49" s="21" t="s">
        <v>124</v>
      </c>
      <c r="V49" s="21" t="s">
        <v>124</v>
      </c>
    </row>
    <row r="50" spans="13:22">
      <c r="M50" s="32" t="s">
        <v>164</v>
      </c>
      <c r="N50" s="21">
        <v>0.6</v>
      </c>
      <c r="O50" s="21">
        <v>0.1</v>
      </c>
      <c r="P50" s="21">
        <v>0.1</v>
      </c>
      <c r="Q50" s="21" t="s">
        <v>124</v>
      </c>
      <c r="R50" s="21">
        <v>0.1</v>
      </c>
      <c r="S50" s="21" t="s">
        <v>124</v>
      </c>
      <c r="T50" s="21" t="s">
        <v>124</v>
      </c>
      <c r="U50" s="21" t="s">
        <v>124</v>
      </c>
      <c r="V50" s="21" t="s">
        <v>125</v>
      </c>
    </row>
    <row r="51" spans="13:22">
      <c r="M51" s="31" t="s">
        <v>194</v>
      </c>
      <c r="N51" s="21">
        <v>0.5</v>
      </c>
      <c r="O51" s="21">
        <v>0.3</v>
      </c>
      <c r="P51" s="21">
        <v>0.1</v>
      </c>
      <c r="Q51" s="21" t="s">
        <v>124</v>
      </c>
      <c r="R51" s="21">
        <v>0.1</v>
      </c>
      <c r="S51" s="21">
        <v>0.2</v>
      </c>
      <c r="T51" s="21">
        <v>0.1</v>
      </c>
      <c r="U51" s="21" t="s">
        <v>124</v>
      </c>
      <c r="V51" s="21" t="s">
        <v>125</v>
      </c>
    </row>
    <row r="52" spans="13:22">
      <c r="M52" s="31" t="s">
        <v>195</v>
      </c>
      <c r="N52" s="21">
        <v>0.5</v>
      </c>
      <c r="O52" s="21">
        <v>0.2</v>
      </c>
      <c r="P52" s="21" t="s">
        <v>124</v>
      </c>
      <c r="Q52" s="21" t="s">
        <v>124</v>
      </c>
      <c r="R52" s="21" t="s">
        <v>124</v>
      </c>
      <c r="S52" s="21">
        <v>0.1</v>
      </c>
      <c r="T52" s="21">
        <v>0.1</v>
      </c>
      <c r="U52" s="21" t="s">
        <v>124</v>
      </c>
      <c r="V52" s="21" t="s">
        <v>125</v>
      </c>
    </row>
    <row r="53" spans="13:22">
      <c r="M53" s="31" t="s">
        <v>196</v>
      </c>
      <c r="N53" s="21">
        <v>3.5</v>
      </c>
      <c r="O53" s="21" t="s">
        <v>124</v>
      </c>
      <c r="P53" s="21" t="s">
        <v>124</v>
      </c>
      <c r="Q53" s="21" t="s">
        <v>124</v>
      </c>
      <c r="R53" s="21" t="s">
        <v>125</v>
      </c>
      <c r="S53" s="21" t="s">
        <v>125</v>
      </c>
      <c r="T53" s="21" t="s">
        <v>125</v>
      </c>
      <c r="U53" s="21" t="s">
        <v>125</v>
      </c>
      <c r="V53" s="21" t="s">
        <v>125</v>
      </c>
    </row>
    <row r="54" spans="13:22">
      <c r="M54" s="31"/>
      <c r="N54" s="21"/>
      <c r="O54" s="21"/>
      <c r="P54" s="21"/>
      <c r="Q54" s="21"/>
      <c r="R54" s="21"/>
      <c r="S54" s="21"/>
      <c r="T54" s="21"/>
      <c r="U54" s="21"/>
      <c r="V54" s="21"/>
    </row>
    <row r="55" spans="13:22">
      <c r="M55" s="40" t="s">
        <v>197</v>
      </c>
      <c r="N55" s="21"/>
      <c r="O55" s="21"/>
      <c r="P55" s="21"/>
      <c r="Q55" s="21"/>
      <c r="R55" s="21"/>
      <c r="S55" s="21"/>
      <c r="T55" s="21"/>
      <c r="U55" s="21"/>
      <c r="V55" s="21"/>
    </row>
    <row r="56" spans="13:22">
      <c r="M56" s="40" t="s">
        <v>198</v>
      </c>
      <c r="N56" s="21"/>
      <c r="O56" s="21"/>
      <c r="P56" s="21"/>
      <c r="Q56" s="21"/>
      <c r="R56" s="21"/>
      <c r="S56" s="21"/>
      <c r="T56" s="21"/>
      <c r="U56" s="21"/>
      <c r="V56" s="21"/>
    </row>
    <row r="57" spans="13:22">
      <c r="M57" s="31" t="s">
        <v>199</v>
      </c>
      <c r="N57" s="21">
        <v>101.2</v>
      </c>
      <c r="O57" s="21">
        <v>15.8</v>
      </c>
      <c r="P57" s="21">
        <v>4.4000000000000004</v>
      </c>
      <c r="Q57" s="21">
        <v>2</v>
      </c>
      <c r="R57" s="21">
        <v>2.4</v>
      </c>
      <c r="S57" s="21">
        <v>11.4</v>
      </c>
      <c r="T57" s="21">
        <v>4.2</v>
      </c>
      <c r="U57" s="21">
        <v>4.5999999999999996</v>
      </c>
      <c r="V57" s="21">
        <v>2.6</v>
      </c>
    </row>
    <row r="58" spans="13:22">
      <c r="M58" s="31" t="s">
        <v>200</v>
      </c>
      <c r="N58" s="21">
        <v>8.9</v>
      </c>
      <c r="O58" s="21">
        <v>4.9000000000000004</v>
      </c>
      <c r="P58" s="21">
        <v>1.1000000000000001</v>
      </c>
      <c r="Q58" s="21">
        <v>0.4</v>
      </c>
      <c r="R58" s="21">
        <v>0.6</v>
      </c>
      <c r="S58" s="21">
        <v>3.9</v>
      </c>
      <c r="T58" s="21">
        <v>3</v>
      </c>
      <c r="U58" s="21">
        <v>0.3</v>
      </c>
      <c r="V58" s="21">
        <v>0.6</v>
      </c>
    </row>
    <row r="59" spans="13:22">
      <c r="M59" s="31" t="s">
        <v>196</v>
      </c>
      <c r="N59" s="21">
        <v>3.5</v>
      </c>
      <c r="O59" s="21" t="s">
        <v>124</v>
      </c>
      <c r="P59" s="21" t="s">
        <v>124</v>
      </c>
      <c r="Q59" s="21" t="s">
        <v>124</v>
      </c>
      <c r="R59" s="21" t="s">
        <v>125</v>
      </c>
      <c r="S59" s="21" t="s">
        <v>125</v>
      </c>
      <c r="T59" s="21" t="s">
        <v>125</v>
      </c>
      <c r="U59" s="21" t="s">
        <v>125</v>
      </c>
      <c r="V59" s="21" t="s">
        <v>125</v>
      </c>
    </row>
    <row r="60" spans="13:22">
      <c r="M60" s="2"/>
      <c r="N60" s="21"/>
      <c r="O60" s="21"/>
      <c r="P60" s="21"/>
      <c r="Q60" s="21"/>
      <c r="R60" s="21"/>
      <c r="S60" s="21"/>
      <c r="T60" s="21"/>
      <c r="U60" s="21"/>
      <c r="V60" s="21"/>
    </row>
    <row r="61" spans="13:22">
      <c r="M61" s="30" t="s">
        <v>201</v>
      </c>
      <c r="N61" s="21"/>
      <c r="O61" s="21"/>
      <c r="P61" s="21"/>
      <c r="Q61" s="21"/>
      <c r="R61" s="21"/>
      <c r="S61" s="21"/>
      <c r="T61" s="21"/>
      <c r="U61" s="21"/>
      <c r="V61" s="21"/>
    </row>
    <row r="62" spans="13:22">
      <c r="M62" s="31" t="s">
        <v>202</v>
      </c>
      <c r="N62" s="21">
        <v>10.6</v>
      </c>
      <c r="O62" s="21">
        <v>1.9</v>
      </c>
      <c r="P62" s="21">
        <v>0.5</v>
      </c>
      <c r="Q62" s="21">
        <v>0.2</v>
      </c>
      <c r="R62" s="21">
        <v>0.2</v>
      </c>
      <c r="S62" s="21">
        <v>1.4</v>
      </c>
      <c r="T62" s="21">
        <v>0.7</v>
      </c>
      <c r="U62" s="21">
        <v>0.4</v>
      </c>
      <c r="V62" s="21">
        <v>0.3</v>
      </c>
    </row>
    <row r="63" spans="13:22">
      <c r="M63" s="31" t="s">
        <v>203</v>
      </c>
      <c r="N63" s="21">
        <v>15.9</v>
      </c>
      <c r="O63" s="21">
        <v>2.8</v>
      </c>
      <c r="P63" s="21">
        <v>0.7</v>
      </c>
      <c r="Q63" s="21">
        <v>0.3</v>
      </c>
      <c r="R63" s="21">
        <v>0.4</v>
      </c>
      <c r="S63" s="21">
        <v>2.1</v>
      </c>
      <c r="T63" s="21">
        <v>0.9</v>
      </c>
      <c r="U63" s="21">
        <v>0.6</v>
      </c>
      <c r="V63" s="21">
        <v>0.6</v>
      </c>
    </row>
    <row r="64" spans="13:22">
      <c r="M64" s="31" t="s">
        <v>204</v>
      </c>
      <c r="N64" s="21">
        <v>26.3</v>
      </c>
      <c r="O64" s="21">
        <v>4.0999999999999996</v>
      </c>
      <c r="P64" s="21">
        <v>1.2</v>
      </c>
      <c r="Q64" s="21">
        <v>0.5</v>
      </c>
      <c r="R64" s="21">
        <v>0.7</v>
      </c>
      <c r="S64" s="21">
        <v>3</v>
      </c>
      <c r="T64" s="21">
        <v>1.3</v>
      </c>
      <c r="U64" s="21">
        <v>1.1000000000000001</v>
      </c>
      <c r="V64" s="21">
        <v>0.5</v>
      </c>
    </row>
    <row r="65" spans="13:22">
      <c r="M65" s="31" t="s">
        <v>205</v>
      </c>
      <c r="N65" s="21">
        <v>20.399999999999999</v>
      </c>
      <c r="O65" s="21">
        <v>3.4</v>
      </c>
      <c r="P65" s="21">
        <v>0.9</v>
      </c>
      <c r="Q65" s="21">
        <v>0.4</v>
      </c>
      <c r="R65" s="21">
        <v>0.5</v>
      </c>
      <c r="S65" s="21">
        <v>2.5</v>
      </c>
      <c r="T65" s="21">
        <v>1.3</v>
      </c>
      <c r="U65" s="21">
        <v>0.8</v>
      </c>
      <c r="V65" s="21">
        <v>0.5</v>
      </c>
    </row>
    <row r="66" spans="13:22">
      <c r="M66" s="31" t="s">
        <v>206</v>
      </c>
      <c r="N66" s="21">
        <v>11.2</v>
      </c>
      <c r="O66" s="21">
        <v>2.2000000000000002</v>
      </c>
      <c r="P66" s="21">
        <v>0.5</v>
      </c>
      <c r="Q66" s="21">
        <v>0.3</v>
      </c>
      <c r="R66" s="21">
        <v>0.2</v>
      </c>
      <c r="S66" s="21">
        <v>1.7</v>
      </c>
      <c r="T66" s="21">
        <v>0.8</v>
      </c>
      <c r="U66" s="21">
        <v>0.6</v>
      </c>
      <c r="V66" s="21">
        <v>0.3</v>
      </c>
    </row>
    <row r="67" spans="13:22">
      <c r="M67" s="31" t="s">
        <v>207</v>
      </c>
      <c r="N67" s="21">
        <v>25.7</v>
      </c>
      <c r="O67" s="21">
        <v>6.4</v>
      </c>
      <c r="P67" s="21">
        <v>1.7</v>
      </c>
      <c r="Q67" s="21">
        <v>0.8</v>
      </c>
      <c r="R67" s="21">
        <v>0.9</v>
      </c>
      <c r="S67" s="21">
        <v>4.7</v>
      </c>
      <c r="T67" s="21">
        <v>2.2000000000000002</v>
      </c>
      <c r="U67" s="21">
        <v>1.5</v>
      </c>
      <c r="V67" s="21">
        <v>1</v>
      </c>
    </row>
    <row r="68" spans="13:22">
      <c r="M68" s="31" t="s">
        <v>196</v>
      </c>
      <c r="N68" s="21">
        <v>3.5</v>
      </c>
      <c r="O68" s="21" t="s">
        <v>124</v>
      </c>
      <c r="P68" s="21" t="s">
        <v>124</v>
      </c>
      <c r="Q68" s="21" t="s">
        <v>124</v>
      </c>
      <c r="R68" s="21" t="s">
        <v>125</v>
      </c>
      <c r="S68" s="21" t="s">
        <v>125</v>
      </c>
      <c r="T68" s="21" t="s">
        <v>125</v>
      </c>
      <c r="U68" s="21" t="s">
        <v>125</v>
      </c>
      <c r="V68" s="21" t="s">
        <v>125</v>
      </c>
    </row>
    <row r="69" spans="13:22">
      <c r="M69" s="2"/>
      <c r="N69" s="21"/>
      <c r="O69" s="21"/>
      <c r="P69" s="21"/>
      <c r="Q69" s="21"/>
      <c r="R69" s="21"/>
      <c r="S69" s="21"/>
      <c r="T69" s="21"/>
      <c r="U69" s="21"/>
      <c r="V69" s="21"/>
    </row>
    <row r="70" spans="13:22">
      <c r="M70" s="30" t="s">
        <v>208</v>
      </c>
      <c r="N70" s="21"/>
      <c r="O70" s="21"/>
      <c r="P70" s="21"/>
      <c r="Q70" s="21"/>
      <c r="R70" s="21"/>
      <c r="S70" s="21"/>
      <c r="T70" s="21"/>
      <c r="U70" s="21"/>
      <c r="V70" s="21"/>
    </row>
    <row r="71" spans="13:22">
      <c r="M71" s="30" t="s">
        <v>209</v>
      </c>
      <c r="N71" s="21"/>
      <c r="O71" s="21"/>
      <c r="P71" s="21"/>
      <c r="Q71" s="21"/>
      <c r="R71" s="21"/>
      <c r="S71" s="21"/>
      <c r="T71" s="21"/>
      <c r="U71" s="21"/>
      <c r="V71" s="21"/>
    </row>
    <row r="72" spans="13:22">
      <c r="M72" s="31" t="s">
        <v>210</v>
      </c>
      <c r="N72" s="21">
        <v>44</v>
      </c>
      <c r="O72" s="21">
        <v>9.5</v>
      </c>
      <c r="P72" s="21">
        <v>3.1</v>
      </c>
      <c r="Q72" s="21">
        <v>1.3</v>
      </c>
      <c r="R72" s="21">
        <v>1.8</v>
      </c>
      <c r="S72" s="21">
        <v>6.4</v>
      </c>
      <c r="T72" s="21">
        <v>2.8</v>
      </c>
      <c r="U72" s="21">
        <v>2.2999999999999998</v>
      </c>
      <c r="V72" s="21">
        <v>1.4</v>
      </c>
    </row>
    <row r="73" spans="13:22">
      <c r="M73" s="31" t="s">
        <v>211</v>
      </c>
      <c r="N73" s="21">
        <v>66</v>
      </c>
      <c r="O73" s="21">
        <v>11.2</v>
      </c>
      <c r="P73" s="21">
        <v>2.4</v>
      </c>
      <c r="Q73" s="21">
        <v>1.2</v>
      </c>
      <c r="R73" s="21">
        <v>1.2</v>
      </c>
      <c r="S73" s="21">
        <v>8.8000000000000007</v>
      </c>
      <c r="T73" s="21">
        <v>4.4000000000000004</v>
      </c>
      <c r="U73" s="21">
        <v>2.7</v>
      </c>
      <c r="V73" s="21">
        <v>1.8</v>
      </c>
    </row>
    <row r="74" spans="13:22">
      <c r="M74" s="31" t="s">
        <v>196</v>
      </c>
      <c r="N74" s="21">
        <v>3.5</v>
      </c>
      <c r="O74" s="21" t="s">
        <v>124</v>
      </c>
      <c r="P74" s="21" t="s">
        <v>124</v>
      </c>
      <c r="Q74" s="21" t="s">
        <v>124</v>
      </c>
      <c r="R74" s="21" t="s">
        <v>125</v>
      </c>
      <c r="S74" s="21" t="s">
        <v>125</v>
      </c>
      <c r="T74" s="21" t="s">
        <v>125</v>
      </c>
      <c r="U74" s="21" t="s">
        <v>125</v>
      </c>
      <c r="V74" s="21" t="s">
        <v>125</v>
      </c>
    </row>
    <row r="75" spans="13:22">
      <c r="M75" s="2"/>
      <c r="N75" s="21"/>
      <c r="O75" s="21"/>
      <c r="P75" s="21"/>
      <c r="Q75" s="21"/>
      <c r="R75" s="21"/>
      <c r="S75" s="21"/>
      <c r="T75" s="21"/>
      <c r="U75" s="21"/>
      <c r="V75" s="21"/>
    </row>
    <row r="76" spans="13:22">
      <c r="M76" s="30" t="s">
        <v>212</v>
      </c>
      <c r="N76" s="21"/>
      <c r="O76" s="21"/>
      <c r="P76" s="21"/>
      <c r="Q76" s="21"/>
      <c r="R76" s="21"/>
      <c r="S76" s="21"/>
      <c r="T76" s="21"/>
      <c r="U76" s="21"/>
      <c r="V76" s="21"/>
    </row>
    <row r="77" spans="13:22">
      <c r="M77" s="30" t="s">
        <v>213</v>
      </c>
      <c r="N77" s="21"/>
      <c r="O77" s="21"/>
      <c r="P77" s="21"/>
      <c r="Q77" s="21"/>
      <c r="R77" s="21"/>
      <c r="S77" s="21"/>
      <c r="T77" s="21"/>
      <c r="U77" s="21"/>
      <c r="V77" s="21"/>
    </row>
    <row r="78" spans="13:22">
      <c r="M78" s="31" t="s">
        <v>214</v>
      </c>
      <c r="N78" s="21">
        <v>98.4</v>
      </c>
      <c r="O78" s="21">
        <v>19.100000000000001</v>
      </c>
      <c r="P78" s="21">
        <v>4.9000000000000004</v>
      </c>
      <c r="Q78" s="21">
        <v>2.2999999999999998</v>
      </c>
      <c r="R78" s="21">
        <v>2.6</v>
      </c>
      <c r="S78" s="21">
        <v>14.3</v>
      </c>
      <c r="T78" s="21">
        <v>6.7</v>
      </c>
      <c r="U78" s="21">
        <v>4.5999999999999996</v>
      </c>
      <c r="V78" s="21">
        <v>3</v>
      </c>
    </row>
    <row r="79" spans="13:22">
      <c r="M79" s="31" t="s">
        <v>215</v>
      </c>
      <c r="N79" s="21">
        <v>6.8</v>
      </c>
      <c r="O79" s="21">
        <v>1</v>
      </c>
      <c r="P79" s="21">
        <v>0.3</v>
      </c>
      <c r="Q79" s="21">
        <v>0.1</v>
      </c>
      <c r="R79" s="21">
        <v>0.2</v>
      </c>
      <c r="S79" s="21">
        <v>0.7</v>
      </c>
      <c r="T79" s="21">
        <v>0.4</v>
      </c>
      <c r="U79" s="21" t="s">
        <v>124</v>
      </c>
      <c r="V79" s="21" t="s">
        <v>124</v>
      </c>
    </row>
    <row r="80" spans="13:22">
      <c r="M80" s="31" t="s">
        <v>216</v>
      </c>
      <c r="N80" s="21">
        <v>4.9000000000000004</v>
      </c>
      <c r="O80" s="21">
        <v>0.6</v>
      </c>
      <c r="P80" s="21">
        <v>0.3</v>
      </c>
      <c r="Q80" s="21">
        <v>0.1</v>
      </c>
      <c r="R80" s="21">
        <v>0.2</v>
      </c>
      <c r="S80" s="21">
        <v>0.3</v>
      </c>
      <c r="T80" s="21">
        <v>0.1</v>
      </c>
      <c r="U80" s="21" t="s">
        <v>124</v>
      </c>
      <c r="V80" s="21" t="s">
        <v>124</v>
      </c>
    </row>
    <row r="81" spans="13:22">
      <c r="M81" s="31" t="s">
        <v>196</v>
      </c>
      <c r="N81" s="21">
        <v>3.5</v>
      </c>
      <c r="O81" s="21" t="s">
        <v>124</v>
      </c>
      <c r="P81" s="21" t="s">
        <v>124</v>
      </c>
      <c r="Q81" s="21" t="s">
        <v>124</v>
      </c>
      <c r="R81" s="21" t="s">
        <v>125</v>
      </c>
      <c r="S81" s="21" t="s">
        <v>125</v>
      </c>
      <c r="T81" s="21" t="s">
        <v>125</v>
      </c>
      <c r="U81" s="21" t="s">
        <v>125</v>
      </c>
      <c r="V81" s="21" t="s">
        <v>125</v>
      </c>
    </row>
    <row r="82" spans="13:22">
      <c r="M82" s="2"/>
      <c r="N82" s="21"/>
      <c r="O82" s="21"/>
      <c r="P82" s="21"/>
      <c r="Q82" s="21"/>
      <c r="R82" s="21"/>
      <c r="S82" s="21"/>
      <c r="T82" s="21"/>
      <c r="U82" s="21"/>
      <c r="V82" s="21"/>
    </row>
    <row r="83" spans="13:22">
      <c r="M83" s="30" t="s">
        <v>217</v>
      </c>
      <c r="N83" s="21"/>
      <c r="O83" s="21"/>
      <c r="P83" s="21"/>
      <c r="Q83" s="21"/>
      <c r="R83" s="21"/>
      <c r="S83" s="21"/>
      <c r="T83" s="21"/>
      <c r="U83" s="21"/>
      <c r="V83" s="21"/>
    </row>
    <row r="84" spans="13:22">
      <c r="M84" s="30" t="s">
        <v>218</v>
      </c>
      <c r="N84" s="21"/>
      <c r="O84" s="21"/>
      <c r="P84" s="21"/>
      <c r="Q84" s="21"/>
      <c r="R84" s="21"/>
      <c r="S84" s="21"/>
      <c r="T84" s="21"/>
      <c r="U84" s="21"/>
      <c r="V84" s="21"/>
    </row>
    <row r="85" spans="13:22">
      <c r="M85" s="31" t="s">
        <v>219</v>
      </c>
      <c r="N85" s="21">
        <v>42.7</v>
      </c>
      <c r="O85" s="21">
        <v>7</v>
      </c>
      <c r="P85" s="21">
        <v>2.2999999999999998</v>
      </c>
      <c r="Q85" s="21">
        <v>0.9</v>
      </c>
      <c r="R85" s="21">
        <v>1.4</v>
      </c>
      <c r="S85" s="21">
        <v>4.7</v>
      </c>
      <c r="T85" s="21">
        <v>1.6</v>
      </c>
      <c r="U85" s="21">
        <v>2.2000000000000002</v>
      </c>
      <c r="V85" s="21">
        <v>0.8</v>
      </c>
    </row>
    <row r="86" spans="13:22">
      <c r="M86" s="32" t="s">
        <v>138</v>
      </c>
      <c r="N86" s="21">
        <v>7.2</v>
      </c>
      <c r="O86" s="21">
        <v>0.9</v>
      </c>
      <c r="P86" s="21">
        <v>0.1</v>
      </c>
      <c r="Q86" s="21">
        <v>0.1</v>
      </c>
      <c r="R86" s="21" t="s">
        <v>124</v>
      </c>
      <c r="S86" s="21">
        <v>0.8</v>
      </c>
      <c r="T86" s="21">
        <v>0.3</v>
      </c>
      <c r="U86" s="21">
        <v>0.2</v>
      </c>
      <c r="V86" s="21">
        <v>0.2</v>
      </c>
    </row>
    <row r="87" spans="13:22">
      <c r="M87" s="33" t="s">
        <v>220</v>
      </c>
      <c r="N87" s="21">
        <v>4.8</v>
      </c>
      <c r="O87" s="21">
        <v>0.5</v>
      </c>
      <c r="P87" s="21" t="s">
        <v>124</v>
      </c>
      <c r="Q87" s="21" t="s">
        <v>124</v>
      </c>
      <c r="R87" s="21" t="s">
        <v>124</v>
      </c>
      <c r="S87" s="21">
        <v>0.4</v>
      </c>
      <c r="T87" s="21">
        <v>0.1</v>
      </c>
      <c r="U87" s="21">
        <v>0.2</v>
      </c>
      <c r="V87" s="21" t="s">
        <v>124</v>
      </c>
    </row>
    <row r="88" spans="13:22">
      <c r="M88" s="33" t="s">
        <v>142</v>
      </c>
      <c r="N88" s="21">
        <v>1.1000000000000001</v>
      </c>
      <c r="O88" s="21">
        <v>0.2</v>
      </c>
      <c r="P88" s="21" t="s">
        <v>124</v>
      </c>
      <c r="Q88" s="21" t="s">
        <v>124</v>
      </c>
      <c r="R88" s="21" t="s">
        <v>124</v>
      </c>
      <c r="S88" s="21">
        <v>0.2</v>
      </c>
      <c r="T88" s="21" t="s">
        <v>124</v>
      </c>
      <c r="U88" s="21" t="s">
        <v>124</v>
      </c>
      <c r="V88" s="21" t="s">
        <v>124</v>
      </c>
    </row>
    <row r="89" spans="13:22">
      <c r="M89" s="33" t="s">
        <v>164</v>
      </c>
      <c r="N89" s="21">
        <v>1.4</v>
      </c>
      <c r="O89" s="21">
        <v>0.3</v>
      </c>
      <c r="P89" s="21">
        <v>0.1</v>
      </c>
      <c r="Q89" s="21" t="s">
        <v>124</v>
      </c>
      <c r="R89" s="21" t="s">
        <v>124</v>
      </c>
      <c r="S89" s="21">
        <v>0.2</v>
      </c>
      <c r="T89" s="21" t="s">
        <v>124</v>
      </c>
      <c r="U89" s="21" t="s">
        <v>124</v>
      </c>
      <c r="V89" s="21" t="s">
        <v>124</v>
      </c>
    </row>
    <row r="90" spans="13:22">
      <c r="M90" s="32" t="s">
        <v>90</v>
      </c>
      <c r="N90" s="21">
        <v>26.8</v>
      </c>
      <c r="O90" s="21">
        <v>4.3</v>
      </c>
      <c r="P90" s="21">
        <v>1.3</v>
      </c>
      <c r="Q90" s="21">
        <v>0.6</v>
      </c>
      <c r="R90" s="21">
        <v>0.7</v>
      </c>
      <c r="S90" s="21">
        <v>2.9</v>
      </c>
      <c r="T90" s="21">
        <v>1</v>
      </c>
      <c r="U90" s="21">
        <v>1.5</v>
      </c>
      <c r="V90" s="21">
        <v>0.4</v>
      </c>
    </row>
    <row r="91" spans="13:22">
      <c r="M91" s="33" t="s">
        <v>178</v>
      </c>
      <c r="N91" s="21">
        <v>22.7</v>
      </c>
      <c r="O91" s="21">
        <v>3.6</v>
      </c>
      <c r="P91" s="21">
        <v>1.1000000000000001</v>
      </c>
      <c r="Q91" s="21">
        <v>0.5</v>
      </c>
      <c r="R91" s="21">
        <v>0.5</v>
      </c>
      <c r="S91" s="21">
        <v>2.6</v>
      </c>
      <c r="T91" s="21">
        <v>0.9</v>
      </c>
      <c r="U91" s="21">
        <v>1.3</v>
      </c>
      <c r="V91" s="21">
        <v>0.4</v>
      </c>
    </row>
    <row r="92" spans="13:22">
      <c r="M92" s="33" t="s">
        <v>175</v>
      </c>
      <c r="N92" s="21">
        <v>2.2999999999999998</v>
      </c>
      <c r="O92" s="21">
        <v>0.6</v>
      </c>
      <c r="P92" s="21">
        <v>0.3</v>
      </c>
      <c r="Q92" s="21">
        <v>0.1</v>
      </c>
      <c r="R92" s="21">
        <v>0.2</v>
      </c>
      <c r="S92" s="21">
        <v>0.3</v>
      </c>
      <c r="T92" s="21">
        <v>0.1</v>
      </c>
      <c r="U92" s="21">
        <v>0.2</v>
      </c>
      <c r="V92" s="21" t="s">
        <v>124</v>
      </c>
    </row>
    <row r="93" spans="13:22">
      <c r="M93" s="33" t="s">
        <v>172</v>
      </c>
      <c r="N93" s="21">
        <v>1.3</v>
      </c>
      <c r="O93" s="21" t="s">
        <v>124</v>
      </c>
      <c r="P93" s="21" t="s">
        <v>124</v>
      </c>
      <c r="Q93" s="21" t="s">
        <v>124</v>
      </c>
      <c r="R93" s="21" t="s">
        <v>124</v>
      </c>
      <c r="S93" s="21" t="s">
        <v>124</v>
      </c>
      <c r="T93" s="21" t="s">
        <v>125</v>
      </c>
      <c r="U93" s="21" t="s">
        <v>124</v>
      </c>
      <c r="V93" s="21" t="s">
        <v>125</v>
      </c>
    </row>
    <row r="94" spans="13:22">
      <c r="M94" s="33" t="s">
        <v>164</v>
      </c>
      <c r="N94" s="21">
        <v>1.2</v>
      </c>
      <c r="O94" s="21" t="s">
        <v>124</v>
      </c>
      <c r="P94" s="21" t="s">
        <v>124</v>
      </c>
      <c r="Q94" s="21" t="s">
        <v>125</v>
      </c>
      <c r="R94" s="21" t="s">
        <v>124</v>
      </c>
      <c r="S94" s="21" t="s">
        <v>124</v>
      </c>
      <c r="T94" s="21" t="s">
        <v>124</v>
      </c>
      <c r="U94" s="21" t="s">
        <v>124</v>
      </c>
      <c r="V94" s="21" t="s">
        <v>124</v>
      </c>
    </row>
    <row r="95" spans="13:22">
      <c r="M95" s="32" t="s">
        <v>183</v>
      </c>
      <c r="N95" s="21">
        <v>0.4</v>
      </c>
      <c r="O95" s="21">
        <v>0.3</v>
      </c>
      <c r="P95" s="21">
        <v>0.2</v>
      </c>
      <c r="Q95" s="21" t="s">
        <v>124</v>
      </c>
      <c r="R95" s="21">
        <v>0.2</v>
      </c>
      <c r="S95" s="21">
        <v>0.1</v>
      </c>
      <c r="T95" s="21" t="s">
        <v>124</v>
      </c>
      <c r="U95" s="21" t="s">
        <v>124</v>
      </c>
      <c r="V95" s="21" t="s">
        <v>125</v>
      </c>
    </row>
    <row r="96" spans="13:22">
      <c r="M96" s="32" t="s">
        <v>192</v>
      </c>
      <c r="N96" s="21">
        <v>2.8</v>
      </c>
      <c r="O96" s="21">
        <v>0.5</v>
      </c>
      <c r="P96" s="21">
        <v>0.2</v>
      </c>
      <c r="Q96" s="21" t="s">
        <v>124</v>
      </c>
      <c r="R96" s="21">
        <v>0.1</v>
      </c>
      <c r="S96" s="21">
        <v>0.3</v>
      </c>
      <c r="T96" s="21" t="s">
        <v>124</v>
      </c>
      <c r="U96" s="21">
        <v>0.2</v>
      </c>
      <c r="V96" s="21" t="s">
        <v>124</v>
      </c>
    </row>
    <row r="97" spans="13:22">
      <c r="M97" s="33" t="s">
        <v>220</v>
      </c>
      <c r="N97" s="21">
        <v>1.5</v>
      </c>
      <c r="O97" s="21">
        <v>0.3</v>
      </c>
      <c r="P97" s="21">
        <v>0.1</v>
      </c>
      <c r="Q97" s="21" t="s">
        <v>124</v>
      </c>
      <c r="R97" s="21" t="s">
        <v>124</v>
      </c>
      <c r="S97" s="21">
        <v>0.2</v>
      </c>
      <c r="T97" s="21" t="s">
        <v>124</v>
      </c>
      <c r="U97" s="21">
        <v>0.2</v>
      </c>
      <c r="V97" s="21" t="s">
        <v>124</v>
      </c>
    </row>
    <row r="98" spans="13:22">
      <c r="M98" s="33" t="s">
        <v>164</v>
      </c>
      <c r="N98" s="21">
        <v>1.4</v>
      </c>
      <c r="O98" s="21">
        <v>0.2</v>
      </c>
      <c r="P98" s="21">
        <v>0.1</v>
      </c>
      <c r="Q98" s="21" t="s">
        <v>124</v>
      </c>
      <c r="R98" s="21">
        <v>0.1</v>
      </c>
      <c r="S98" s="21" t="s">
        <v>124</v>
      </c>
      <c r="T98" s="21" t="s">
        <v>124</v>
      </c>
      <c r="U98" s="21" t="s">
        <v>124</v>
      </c>
      <c r="V98" s="21" t="s">
        <v>125</v>
      </c>
    </row>
    <row r="99" spans="13:22">
      <c r="M99" s="32" t="s">
        <v>93</v>
      </c>
      <c r="N99" s="21">
        <v>8.8000000000000007</v>
      </c>
      <c r="O99" s="21">
        <v>1.7</v>
      </c>
      <c r="P99" s="21">
        <v>0.7</v>
      </c>
      <c r="Q99" s="21">
        <v>0.2</v>
      </c>
      <c r="R99" s="21">
        <v>0.5</v>
      </c>
      <c r="S99" s="21">
        <v>1</v>
      </c>
      <c r="T99" s="21">
        <v>0.2</v>
      </c>
      <c r="U99" s="21">
        <v>0.5</v>
      </c>
      <c r="V99" s="21">
        <v>0.2</v>
      </c>
    </row>
    <row r="100" spans="13:22">
      <c r="M100" s="33" t="s">
        <v>220</v>
      </c>
      <c r="N100" s="21">
        <v>6.4</v>
      </c>
      <c r="O100" s="21">
        <v>1</v>
      </c>
      <c r="P100" s="21">
        <v>0.3</v>
      </c>
      <c r="Q100" s="21">
        <v>0.1</v>
      </c>
      <c r="R100" s="21">
        <v>0.2</v>
      </c>
      <c r="S100" s="21">
        <v>0.7</v>
      </c>
      <c r="T100" s="21">
        <v>0.1</v>
      </c>
      <c r="U100" s="21">
        <v>0.4</v>
      </c>
      <c r="V100" s="21">
        <v>0.2</v>
      </c>
    </row>
    <row r="101" spans="13:22">
      <c r="M101" s="33" t="s">
        <v>193</v>
      </c>
      <c r="N101" s="21">
        <v>2.6</v>
      </c>
      <c r="O101" s="21">
        <v>0.8</v>
      </c>
      <c r="P101" s="21">
        <v>0.5</v>
      </c>
      <c r="Q101" s="21">
        <v>0.1</v>
      </c>
      <c r="R101" s="21">
        <v>0.3</v>
      </c>
      <c r="S101" s="21">
        <v>0.3</v>
      </c>
      <c r="T101" s="21">
        <v>0.1</v>
      </c>
      <c r="U101" s="21" t="s">
        <v>124</v>
      </c>
      <c r="V101" s="21" t="s">
        <v>124</v>
      </c>
    </row>
    <row r="102" spans="13:22">
      <c r="M102" s="33" t="s">
        <v>164</v>
      </c>
      <c r="N102" s="21" t="s">
        <v>124</v>
      </c>
      <c r="O102" s="21" t="s">
        <v>124</v>
      </c>
      <c r="P102" s="21" t="s">
        <v>124</v>
      </c>
      <c r="Q102" s="21" t="s">
        <v>124</v>
      </c>
      <c r="R102" s="21" t="s">
        <v>124</v>
      </c>
      <c r="S102" s="21" t="s">
        <v>125</v>
      </c>
      <c r="T102" s="21" t="s">
        <v>125</v>
      </c>
      <c r="U102" s="21" t="s">
        <v>125</v>
      </c>
      <c r="V102" s="21" t="s">
        <v>125</v>
      </c>
    </row>
    <row r="103" spans="13:22">
      <c r="M103" s="32" t="s">
        <v>194</v>
      </c>
      <c r="N103" s="21">
        <v>0.9</v>
      </c>
      <c r="O103" s="21">
        <v>0.1</v>
      </c>
      <c r="P103" s="21" t="s">
        <v>124</v>
      </c>
      <c r="Q103" s="21" t="s">
        <v>124</v>
      </c>
      <c r="R103" s="21" t="s">
        <v>124</v>
      </c>
      <c r="S103" s="21" t="s">
        <v>124</v>
      </c>
      <c r="T103" s="21" t="s">
        <v>124</v>
      </c>
      <c r="U103" s="21" t="s">
        <v>124</v>
      </c>
      <c r="V103" s="21" t="s">
        <v>125</v>
      </c>
    </row>
    <row r="104" spans="13:22">
      <c r="M104" s="32" t="s">
        <v>195</v>
      </c>
      <c r="N104" s="21">
        <v>0.7</v>
      </c>
      <c r="O104" s="21">
        <v>0.1</v>
      </c>
      <c r="P104" s="21" t="s">
        <v>124</v>
      </c>
      <c r="Q104" s="21" t="s">
        <v>124</v>
      </c>
      <c r="R104" s="21" t="s">
        <v>124</v>
      </c>
      <c r="S104" s="21" t="s">
        <v>124</v>
      </c>
      <c r="T104" s="21" t="s">
        <v>124</v>
      </c>
      <c r="U104" s="21" t="s">
        <v>124</v>
      </c>
      <c r="V104" s="21" t="s">
        <v>124</v>
      </c>
    </row>
    <row r="105" spans="13:22">
      <c r="M105" s="31" t="s">
        <v>221</v>
      </c>
      <c r="N105" s="21">
        <v>67.400000000000006</v>
      </c>
      <c r="O105" s="21">
        <v>13.8</v>
      </c>
      <c r="P105" s="21">
        <v>3.2</v>
      </c>
      <c r="Q105" s="21">
        <v>1.6</v>
      </c>
      <c r="R105" s="21">
        <v>1.6</v>
      </c>
      <c r="S105" s="21">
        <v>10.6</v>
      </c>
      <c r="T105" s="21">
        <v>5.6</v>
      </c>
      <c r="U105" s="21">
        <v>2.7</v>
      </c>
      <c r="V105" s="21">
        <v>2.2999999999999998</v>
      </c>
    </row>
    <row r="106" spans="13:22">
      <c r="M106" s="31" t="s">
        <v>196</v>
      </c>
      <c r="N106" s="21">
        <v>3.5</v>
      </c>
      <c r="O106" s="21" t="s">
        <v>124</v>
      </c>
      <c r="P106" s="21" t="s">
        <v>124</v>
      </c>
      <c r="Q106" s="21" t="s">
        <v>124</v>
      </c>
      <c r="R106" s="21" t="s">
        <v>125</v>
      </c>
      <c r="S106" s="21" t="s">
        <v>125</v>
      </c>
      <c r="T106" s="21" t="s">
        <v>125</v>
      </c>
      <c r="U106" s="21" t="s">
        <v>125</v>
      </c>
      <c r="V106" s="21" t="s">
        <v>125</v>
      </c>
    </row>
    <row r="107" spans="13:22">
      <c r="M107" s="31"/>
      <c r="N107" s="21"/>
      <c r="O107" s="21"/>
      <c r="P107" s="21"/>
      <c r="Q107" s="21"/>
      <c r="R107" s="21"/>
      <c r="S107" s="21"/>
      <c r="T107" s="21"/>
      <c r="U107" s="21"/>
      <c r="V107" s="21"/>
    </row>
    <row r="108" spans="13:22">
      <c r="M108" s="40" t="s">
        <v>222</v>
      </c>
      <c r="N108" s="21"/>
      <c r="O108" s="21"/>
      <c r="P108" s="21"/>
      <c r="Q108" s="21"/>
      <c r="R108" s="21"/>
      <c r="S108" s="21"/>
      <c r="T108" s="21"/>
      <c r="U108" s="21"/>
      <c r="V108" s="21"/>
    </row>
    <row r="109" spans="13:22">
      <c r="M109" s="2"/>
      <c r="N109" s="21"/>
      <c r="O109" s="21"/>
      <c r="P109" s="21"/>
      <c r="Q109" s="21"/>
      <c r="R109" s="21"/>
      <c r="S109" s="21"/>
      <c r="T109" s="21"/>
      <c r="U109" s="21"/>
      <c r="V109" s="21"/>
    </row>
    <row r="110" spans="13:22">
      <c r="M110" s="124" t="s">
        <v>223</v>
      </c>
      <c r="N110" s="21"/>
      <c r="O110" s="21"/>
      <c r="P110" s="21"/>
      <c r="Q110" s="21"/>
      <c r="R110" s="21"/>
      <c r="S110" s="21"/>
      <c r="T110" s="21"/>
      <c r="U110" s="21"/>
      <c r="V110" s="21"/>
    </row>
    <row r="111" spans="13:22">
      <c r="M111" s="124" t="s">
        <v>224</v>
      </c>
      <c r="N111" s="21"/>
      <c r="O111" s="21"/>
      <c r="P111" s="21"/>
      <c r="Q111" s="21"/>
      <c r="R111" s="21"/>
      <c r="S111" s="21"/>
      <c r="T111" s="21"/>
      <c r="U111" s="21"/>
      <c r="V111" s="21"/>
    </row>
    <row r="112" spans="13:22">
      <c r="M112" s="32" t="s">
        <v>225</v>
      </c>
      <c r="N112" s="21">
        <v>8.1999999999999993</v>
      </c>
      <c r="O112" s="21">
        <v>3.2</v>
      </c>
      <c r="P112" s="21">
        <v>0.3</v>
      </c>
      <c r="Q112" s="21">
        <v>0.2</v>
      </c>
      <c r="R112" s="21">
        <v>0.1</v>
      </c>
      <c r="S112" s="21">
        <v>2.9</v>
      </c>
      <c r="T112" s="21">
        <v>2.2000000000000002</v>
      </c>
      <c r="U112" s="21">
        <v>0.4</v>
      </c>
      <c r="V112" s="21" t="s">
        <v>124</v>
      </c>
    </row>
    <row r="113" spans="13:22">
      <c r="M113" s="32" t="s">
        <v>226</v>
      </c>
      <c r="N113" s="21">
        <v>79</v>
      </c>
      <c r="O113" s="21">
        <v>11.9</v>
      </c>
      <c r="P113" s="21">
        <v>3</v>
      </c>
      <c r="Q113" s="21">
        <v>1.4</v>
      </c>
      <c r="R113" s="21">
        <v>1.6</v>
      </c>
      <c r="S113" s="21">
        <v>8.9</v>
      </c>
      <c r="T113" s="21">
        <v>3.8</v>
      </c>
      <c r="U113" s="21">
        <v>3.2</v>
      </c>
      <c r="V113" s="21">
        <v>1.9</v>
      </c>
    </row>
    <row r="114" spans="13:22">
      <c r="M114" s="32" t="s">
        <v>227</v>
      </c>
      <c r="N114" s="21">
        <v>16.899999999999999</v>
      </c>
      <c r="O114" s="21">
        <v>4.9000000000000004</v>
      </c>
      <c r="P114" s="21">
        <v>1.9</v>
      </c>
      <c r="Q114" s="21">
        <v>0.7</v>
      </c>
      <c r="R114" s="21">
        <v>1.2</v>
      </c>
      <c r="S114" s="21">
        <v>3</v>
      </c>
      <c r="T114" s="21">
        <v>1</v>
      </c>
      <c r="U114" s="21">
        <v>1.1000000000000001</v>
      </c>
      <c r="V114" s="21">
        <v>0.9</v>
      </c>
    </row>
    <row r="115" spans="13:22">
      <c r="M115" s="32" t="s">
        <v>228</v>
      </c>
      <c r="N115" s="21">
        <v>6</v>
      </c>
      <c r="O115" s="21">
        <v>0.7</v>
      </c>
      <c r="P115" s="21">
        <v>0.2</v>
      </c>
      <c r="Q115" s="21">
        <v>0</v>
      </c>
      <c r="R115" s="21">
        <v>0.2</v>
      </c>
      <c r="S115" s="21">
        <v>0.5</v>
      </c>
      <c r="T115" s="21">
        <v>0.2</v>
      </c>
      <c r="U115" s="21">
        <v>0.3</v>
      </c>
      <c r="V115" s="21" t="s">
        <v>124</v>
      </c>
    </row>
    <row r="116" spans="13:22">
      <c r="M116" s="32" t="s">
        <v>196</v>
      </c>
      <c r="N116" s="21">
        <v>3.5</v>
      </c>
      <c r="O116" s="21" t="s">
        <v>124</v>
      </c>
      <c r="P116" s="21" t="s">
        <v>124</v>
      </c>
      <c r="Q116" s="21" t="s">
        <v>124</v>
      </c>
      <c r="R116" s="21" t="s">
        <v>125</v>
      </c>
      <c r="S116" s="21" t="s">
        <v>125</v>
      </c>
      <c r="T116" s="21" t="s">
        <v>125</v>
      </c>
      <c r="U116" s="21" t="s">
        <v>125</v>
      </c>
      <c r="V116" s="21" t="s">
        <v>125</v>
      </c>
    </row>
    <row r="117" spans="13:22">
      <c r="M117" s="2"/>
      <c r="N117" s="21"/>
      <c r="O117" s="21"/>
      <c r="P117" s="21"/>
      <c r="Q117" s="21"/>
      <c r="R117" s="21"/>
      <c r="S117" s="21"/>
      <c r="T117" s="21"/>
      <c r="U117" s="21"/>
      <c r="V117" s="21"/>
    </row>
    <row r="118" spans="13:22">
      <c r="M118" s="124" t="s">
        <v>229</v>
      </c>
      <c r="N118" s="21"/>
      <c r="O118" s="21"/>
      <c r="P118" s="21"/>
      <c r="Q118" s="21"/>
      <c r="R118" s="21"/>
      <c r="S118" s="21"/>
      <c r="T118" s="21"/>
      <c r="U118" s="21"/>
      <c r="V118" s="21"/>
    </row>
    <row r="119" spans="13:22">
      <c r="M119" s="32" t="s">
        <v>210</v>
      </c>
      <c r="N119" s="21">
        <v>41.7</v>
      </c>
      <c r="O119" s="21">
        <v>7.1</v>
      </c>
      <c r="P119" s="21">
        <v>1.7</v>
      </c>
      <c r="Q119" s="21">
        <v>0.8</v>
      </c>
      <c r="R119" s="21">
        <v>0.9</v>
      </c>
      <c r="S119" s="21">
        <v>5.4</v>
      </c>
      <c r="T119" s="21">
        <v>2.2999999999999998</v>
      </c>
      <c r="U119" s="21">
        <v>1.6</v>
      </c>
      <c r="V119" s="21">
        <v>1.6</v>
      </c>
    </row>
    <row r="120" spans="13:22">
      <c r="M120" s="32" t="s">
        <v>211</v>
      </c>
      <c r="N120" s="21">
        <v>54.2</v>
      </c>
      <c r="O120" s="21">
        <v>9.6999999999999993</v>
      </c>
      <c r="P120" s="21">
        <v>3.3</v>
      </c>
      <c r="Q120" s="21">
        <v>1.4</v>
      </c>
      <c r="R120" s="21">
        <v>1.9</v>
      </c>
      <c r="S120" s="21">
        <v>6.5</v>
      </c>
      <c r="T120" s="21">
        <v>2.6</v>
      </c>
      <c r="U120" s="21">
        <v>2.7</v>
      </c>
      <c r="V120" s="21">
        <v>1.2</v>
      </c>
    </row>
    <row r="121" spans="13:22">
      <c r="M121" s="125" t="s">
        <v>230</v>
      </c>
      <c r="N121" s="21"/>
      <c r="O121" s="21"/>
      <c r="P121" s="21"/>
      <c r="Q121" s="21"/>
      <c r="R121" s="21"/>
      <c r="S121" s="21"/>
      <c r="T121" s="21"/>
      <c r="U121" s="21"/>
      <c r="V121" s="21"/>
    </row>
    <row r="122" spans="13:22">
      <c r="M122" s="32" t="s">
        <v>231</v>
      </c>
      <c r="N122" s="21">
        <v>17.7</v>
      </c>
      <c r="O122" s="21">
        <v>3.9</v>
      </c>
      <c r="P122" s="21">
        <v>0.6</v>
      </c>
      <c r="Q122" s="21">
        <v>0.3</v>
      </c>
      <c r="R122" s="21">
        <v>0.3</v>
      </c>
      <c r="S122" s="21">
        <v>3.4</v>
      </c>
      <c r="T122" s="21">
        <v>2.4</v>
      </c>
      <c r="U122" s="21">
        <v>0.7</v>
      </c>
      <c r="V122" s="21">
        <v>0.3</v>
      </c>
    </row>
    <row r="123" spans="13:22">
      <c r="M123" s="31"/>
      <c r="N123" s="21"/>
      <c r="O123" s="21"/>
      <c r="P123" s="21"/>
      <c r="Q123" s="21"/>
      <c r="R123" s="21"/>
      <c r="S123" s="21"/>
      <c r="T123" s="21"/>
      <c r="U123" s="21"/>
      <c r="V123" s="21"/>
    </row>
    <row r="124" spans="13:22">
      <c r="M124" s="124" t="s">
        <v>232</v>
      </c>
      <c r="N124" s="21"/>
      <c r="O124" s="21"/>
      <c r="P124" s="21"/>
      <c r="Q124" s="21"/>
      <c r="R124" s="21"/>
      <c r="S124" s="21"/>
      <c r="T124" s="21"/>
      <c r="U124" s="21"/>
      <c r="V124" s="21"/>
    </row>
    <row r="125" spans="13:22">
      <c r="M125" s="126" t="s">
        <v>233</v>
      </c>
      <c r="N125" s="21"/>
      <c r="O125" s="21"/>
      <c r="P125" s="21"/>
      <c r="Q125" s="21"/>
      <c r="R125" s="21"/>
      <c r="S125" s="21"/>
      <c r="T125" s="21"/>
      <c r="U125" s="21"/>
      <c r="V125" s="21"/>
    </row>
    <row r="126" spans="13:22">
      <c r="M126" s="33" t="s">
        <v>210</v>
      </c>
      <c r="N126" s="21">
        <v>22.1</v>
      </c>
      <c r="O126" s="21">
        <v>3.7</v>
      </c>
      <c r="P126" s="21">
        <v>1</v>
      </c>
      <c r="Q126" s="21">
        <v>0.5</v>
      </c>
      <c r="R126" s="21">
        <v>0.5</v>
      </c>
      <c r="S126" s="21">
        <v>2.7</v>
      </c>
      <c r="T126" s="21">
        <v>1.3</v>
      </c>
      <c r="U126" s="21">
        <v>0.6</v>
      </c>
      <c r="V126" s="21">
        <v>0.8</v>
      </c>
    </row>
    <row r="127" spans="13:22">
      <c r="M127" s="33" t="s">
        <v>211</v>
      </c>
      <c r="N127" s="21">
        <v>19.600000000000001</v>
      </c>
      <c r="O127" s="21">
        <v>3.3</v>
      </c>
      <c r="P127" s="21">
        <v>0.6</v>
      </c>
      <c r="Q127" s="21">
        <v>0.3</v>
      </c>
      <c r="R127" s="21">
        <v>0.3</v>
      </c>
      <c r="S127" s="21">
        <v>2.7</v>
      </c>
      <c r="T127" s="21">
        <v>1</v>
      </c>
      <c r="U127" s="21">
        <v>1</v>
      </c>
      <c r="V127" s="21">
        <v>0.8</v>
      </c>
    </row>
    <row r="128" spans="13:22">
      <c r="M128" s="126" t="s">
        <v>234</v>
      </c>
      <c r="N128" s="21"/>
      <c r="O128" s="21"/>
      <c r="P128" s="21"/>
      <c r="Q128" s="21"/>
      <c r="R128" s="21"/>
      <c r="S128" s="21"/>
      <c r="T128" s="21"/>
      <c r="U128" s="21"/>
      <c r="V128" s="21"/>
    </row>
    <row r="129" spans="13:22">
      <c r="M129" s="126" t="s">
        <v>235</v>
      </c>
      <c r="N129" s="21"/>
      <c r="O129" s="21"/>
      <c r="P129" s="21"/>
      <c r="Q129" s="21"/>
      <c r="R129" s="21"/>
      <c r="S129" s="21"/>
      <c r="T129" s="21"/>
      <c r="U129" s="21"/>
      <c r="V129" s="21"/>
    </row>
    <row r="130" spans="13:22">
      <c r="M130" s="33" t="s">
        <v>210</v>
      </c>
      <c r="N130" s="21">
        <v>25.6</v>
      </c>
      <c r="O130" s="21">
        <v>4.7</v>
      </c>
      <c r="P130" s="21">
        <v>1.2</v>
      </c>
      <c r="Q130" s="21">
        <v>0.6</v>
      </c>
      <c r="R130" s="21">
        <v>0.6</v>
      </c>
      <c r="S130" s="21">
        <v>3.5</v>
      </c>
      <c r="T130" s="21">
        <v>1.7</v>
      </c>
      <c r="U130" s="21">
        <v>0.8</v>
      </c>
      <c r="V130" s="21">
        <v>1</v>
      </c>
    </row>
    <row r="131" spans="13:22">
      <c r="M131" s="33" t="s">
        <v>211</v>
      </c>
      <c r="N131" s="21">
        <v>16</v>
      </c>
      <c r="O131" s="21">
        <v>2.4</v>
      </c>
      <c r="P131" s="21">
        <v>0.4</v>
      </c>
      <c r="Q131" s="21">
        <v>0.2</v>
      </c>
      <c r="R131" s="21">
        <v>0.2</v>
      </c>
      <c r="S131" s="21">
        <v>2</v>
      </c>
      <c r="T131" s="21">
        <v>0.6</v>
      </c>
      <c r="U131" s="21">
        <v>0.7</v>
      </c>
      <c r="V131" s="21">
        <v>0.6</v>
      </c>
    </row>
    <row r="132" spans="13:22">
      <c r="M132" s="125" t="s">
        <v>236</v>
      </c>
      <c r="N132" s="21"/>
      <c r="O132" s="21"/>
      <c r="P132" s="21"/>
      <c r="Q132" s="21"/>
      <c r="R132" s="21"/>
      <c r="S132" s="21"/>
      <c r="T132" s="21"/>
      <c r="U132" s="21"/>
      <c r="V132" s="21"/>
    </row>
    <row r="133" spans="13:22">
      <c r="M133" s="32" t="s">
        <v>237</v>
      </c>
      <c r="N133" s="21">
        <v>72</v>
      </c>
      <c r="O133" s="21">
        <v>13.7</v>
      </c>
      <c r="P133" s="21">
        <v>3.9</v>
      </c>
      <c r="Q133" s="21">
        <v>1.7</v>
      </c>
      <c r="R133" s="21">
        <v>2.2000000000000002</v>
      </c>
      <c r="S133" s="21">
        <v>9.8000000000000007</v>
      </c>
      <c r="T133" s="21">
        <v>4.9000000000000004</v>
      </c>
      <c r="U133" s="21">
        <v>3.4</v>
      </c>
      <c r="V133" s="21">
        <v>1.5</v>
      </c>
    </row>
    <row r="134" spans="13:22">
      <c r="M134" s="32"/>
      <c r="N134" s="21"/>
      <c r="O134" s="21"/>
      <c r="P134" s="21"/>
      <c r="Q134" s="21"/>
      <c r="R134" s="21"/>
      <c r="S134" s="21"/>
      <c r="T134" s="21"/>
      <c r="U134" s="21"/>
      <c r="V134" s="21"/>
    </row>
    <row r="135" spans="13:22">
      <c r="M135" s="40" t="s">
        <v>238</v>
      </c>
      <c r="N135" s="21"/>
      <c r="O135" s="21"/>
      <c r="P135" s="21"/>
      <c r="Q135" s="21"/>
      <c r="R135" s="21"/>
      <c r="S135" s="21"/>
      <c r="T135" s="21"/>
      <c r="U135" s="21"/>
      <c r="V135" s="21"/>
    </row>
    <row r="136" spans="13:22">
      <c r="M136" s="127"/>
      <c r="N136" s="21"/>
      <c r="O136" s="21"/>
      <c r="P136" s="21"/>
      <c r="Q136" s="21"/>
      <c r="R136" s="21"/>
      <c r="S136" s="21"/>
      <c r="T136" s="21"/>
      <c r="U136" s="21"/>
      <c r="V136" s="21"/>
    </row>
    <row r="137" spans="13:22">
      <c r="M137" s="124" t="s">
        <v>239</v>
      </c>
      <c r="N137" s="21"/>
      <c r="O137" s="21"/>
      <c r="P137" s="21"/>
      <c r="Q137" s="21"/>
      <c r="R137" s="21"/>
      <c r="S137" s="21"/>
      <c r="T137" s="21"/>
      <c r="U137" s="21"/>
      <c r="V137" s="21"/>
    </row>
    <row r="138" spans="13:22">
      <c r="M138" s="124" t="s">
        <v>240</v>
      </c>
      <c r="N138" s="21"/>
      <c r="O138" s="21"/>
      <c r="P138" s="21"/>
      <c r="Q138" s="21"/>
      <c r="R138" s="21"/>
      <c r="S138" s="21"/>
      <c r="T138" s="21"/>
      <c r="U138" s="21"/>
      <c r="V138" s="21"/>
    </row>
    <row r="139" spans="13:22">
      <c r="M139" s="32" t="s">
        <v>241</v>
      </c>
      <c r="N139" s="21">
        <v>6.1</v>
      </c>
      <c r="O139" s="21">
        <v>1.6</v>
      </c>
      <c r="P139" s="21">
        <v>0.6</v>
      </c>
      <c r="Q139" s="21">
        <v>0.2</v>
      </c>
      <c r="R139" s="21">
        <v>0.3</v>
      </c>
      <c r="S139" s="21">
        <v>1</v>
      </c>
      <c r="T139" s="21">
        <v>0.5</v>
      </c>
      <c r="U139" s="21">
        <v>0.4</v>
      </c>
      <c r="V139" s="21" t="s">
        <v>124</v>
      </c>
    </row>
    <row r="140" spans="13:22">
      <c r="M140" s="32" t="s">
        <v>242</v>
      </c>
      <c r="N140" s="21">
        <v>11.8</v>
      </c>
      <c r="O140" s="21">
        <v>2.7</v>
      </c>
      <c r="P140" s="21">
        <v>1</v>
      </c>
      <c r="Q140" s="21">
        <v>0.4</v>
      </c>
      <c r="R140" s="21">
        <v>0.5</v>
      </c>
      <c r="S140" s="21">
        <v>1.7</v>
      </c>
      <c r="T140" s="21">
        <v>0.7</v>
      </c>
      <c r="U140" s="21">
        <v>0.6</v>
      </c>
      <c r="V140" s="21">
        <v>0.4</v>
      </c>
    </row>
    <row r="141" spans="13:22">
      <c r="M141" s="32" t="s">
        <v>243</v>
      </c>
      <c r="N141" s="21">
        <v>29.6</v>
      </c>
      <c r="O141" s="21">
        <v>7.4</v>
      </c>
      <c r="P141" s="21">
        <v>1.8</v>
      </c>
      <c r="Q141" s="21">
        <v>0.8</v>
      </c>
      <c r="R141" s="21">
        <v>1</v>
      </c>
      <c r="S141" s="21">
        <v>5.5</v>
      </c>
      <c r="T141" s="21">
        <v>2.4</v>
      </c>
      <c r="U141" s="21">
        <v>1.8</v>
      </c>
      <c r="V141" s="21">
        <v>1.3</v>
      </c>
    </row>
    <row r="142" spans="13:22">
      <c r="M142" s="32" t="s">
        <v>244</v>
      </c>
      <c r="N142" s="21">
        <v>26.2</v>
      </c>
      <c r="O142" s="21">
        <v>5.3</v>
      </c>
      <c r="P142" s="21">
        <v>1.3</v>
      </c>
      <c r="Q142" s="21">
        <v>0.6</v>
      </c>
      <c r="R142" s="21">
        <v>0.7</v>
      </c>
      <c r="S142" s="21">
        <v>4</v>
      </c>
      <c r="T142" s="21">
        <v>2.2999999999999998</v>
      </c>
      <c r="U142" s="21">
        <v>1</v>
      </c>
      <c r="V142" s="21">
        <v>0.7</v>
      </c>
    </row>
    <row r="143" spans="13:22">
      <c r="M143" s="32" t="s">
        <v>245</v>
      </c>
      <c r="N143" s="21">
        <v>17.8</v>
      </c>
      <c r="O143" s="21">
        <v>2.1</v>
      </c>
      <c r="P143" s="21">
        <v>0.4</v>
      </c>
      <c r="Q143" s="21">
        <v>0.2</v>
      </c>
      <c r="R143" s="21">
        <v>0.2</v>
      </c>
      <c r="S143" s="21">
        <v>1.6</v>
      </c>
      <c r="T143" s="21">
        <v>0.6</v>
      </c>
      <c r="U143" s="21">
        <v>0.6</v>
      </c>
      <c r="V143" s="21">
        <v>0.4</v>
      </c>
    </row>
    <row r="144" spans="13:22">
      <c r="M144" s="32" t="s">
        <v>246</v>
      </c>
      <c r="N144" s="21">
        <v>18.5</v>
      </c>
      <c r="O144" s="21">
        <v>1.7</v>
      </c>
      <c r="P144" s="21">
        <v>0.4</v>
      </c>
      <c r="Q144" s="21">
        <v>0.2</v>
      </c>
      <c r="R144" s="21">
        <v>0.2</v>
      </c>
      <c r="S144" s="21">
        <v>1.4</v>
      </c>
      <c r="T144" s="21">
        <v>0.6</v>
      </c>
      <c r="U144" s="21">
        <v>0.5</v>
      </c>
      <c r="V144" s="21">
        <v>0.2</v>
      </c>
    </row>
    <row r="145" spans="13:22">
      <c r="M145" s="32" t="s">
        <v>196</v>
      </c>
      <c r="N145" s="21">
        <v>3.5</v>
      </c>
      <c r="O145" s="21" t="s">
        <v>124</v>
      </c>
      <c r="P145" s="21" t="s">
        <v>124</v>
      </c>
      <c r="Q145" s="21" t="s">
        <v>124</v>
      </c>
      <c r="R145" s="21" t="s">
        <v>125</v>
      </c>
      <c r="S145" s="21" t="s">
        <v>125</v>
      </c>
      <c r="T145" s="21" t="s">
        <v>125</v>
      </c>
      <c r="U145" s="21" t="s">
        <v>125</v>
      </c>
      <c r="V145" s="21" t="s">
        <v>125</v>
      </c>
    </row>
    <row r="146" spans="13:22">
      <c r="M146" s="31"/>
      <c r="N146" s="21"/>
      <c r="O146" s="21"/>
      <c r="P146" s="21"/>
      <c r="Q146" s="21"/>
      <c r="R146" s="21"/>
      <c r="S146" s="21"/>
      <c r="T146" s="21"/>
      <c r="U146" s="21"/>
      <c r="V146" s="21"/>
    </row>
    <row r="147" spans="13:22">
      <c r="M147" s="124" t="s">
        <v>247</v>
      </c>
      <c r="N147" s="21"/>
      <c r="O147" s="21"/>
      <c r="P147" s="21"/>
      <c r="Q147" s="21"/>
      <c r="R147" s="21"/>
      <c r="S147" s="21"/>
      <c r="T147" s="21"/>
      <c r="U147" s="21"/>
      <c r="V147" s="21"/>
    </row>
    <row r="148" spans="13:22">
      <c r="M148" s="124" t="s">
        <v>248</v>
      </c>
      <c r="N148" s="21"/>
      <c r="O148" s="21"/>
      <c r="P148" s="21"/>
      <c r="Q148" s="21"/>
      <c r="R148" s="21"/>
      <c r="S148" s="21"/>
      <c r="T148" s="21"/>
      <c r="U148" s="21"/>
      <c r="V148" s="21"/>
    </row>
    <row r="149" spans="13:22">
      <c r="M149" s="32" t="s">
        <v>241</v>
      </c>
      <c r="N149" s="21">
        <v>26.7</v>
      </c>
      <c r="O149" s="21">
        <v>6.3</v>
      </c>
      <c r="P149" s="21">
        <v>2.2000000000000002</v>
      </c>
      <c r="Q149" s="21">
        <v>1</v>
      </c>
      <c r="R149" s="21">
        <v>1.2</v>
      </c>
      <c r="S149" s="21">
        <v>4.0999999999999996</v>
      </c>
      <c r="T149" s="21">
        <v>1.8</v>
      </c>
      <c r="U149" s="21">
        <v>1.6</v>
      </c>
      <c r="V149" s="21">
        <v>0.7</v>
      </c>
    </row>
    <row r="150" spans="13:22">
      <c r="M150" s="32" t="s">
        <v>242</v>
      </c>
      <c r="N150" s="21">
        <v>21.8</v>
      </c>
      <c r="O150" s="21">
        <v>4.3</v>
      </c>
      <c r="P150" s="21">
        <v>1.2</v>
      </c>
      <c r="Q150" s="21">
        <v>0.5</v>
      </c>
      <c r="R150" s="21">
        <v>0.7</v>
      </c>
      <c r="S150" s="21">
        <v>3.1</v>
      </c>
      <c r="T150" s="21">
        <v>1.3</v>
      </c>
      <c r="U150" s="21">
        <v>0.8</v>
      </c>
      <c r="V150" s="21">
        <v>1</v>
      </c>
    </row>
    <row r="151" spans="13:22">
      <c r="M151" s="32" t="s">
        <v>243</v>
      </c>
      <c r="N151" s="21">
        <v>23.2</v>
      </c>
      <c r="O151" s="21">
        <v>4.5999999999999996</v>
      </c>
      <c r="P151" s="21">
        <v>0.9</v>
      </c>
      <c r="Q151" s="21">
        <v>0.4</v>
      </c>
      <c r="R151" s="21">
        <v>0.5</v>
      </c>
      <c r="S151" s="21">
        <v>3.7</v>
      </c>
      <c r="T151" s="21">
        <v>1.6</v>
      </c>
      <c r="U151" s="21">
        <v>1.3</v>
      </c>
      <c r="V151" s="21">
        <v>0.7</v>
      </c>
    </row>
    <row r="152" spans="13:22">
      <c r="M152" s="32" t="s">
        <v>244</v>
      </c>
      <c r="N152" s="21">
        <v>17.2</v>
      </c>
      <c r="O152" s="21">
        <v>3.3</v>
      </c>
      <c r="P152" s="21">
        <v>0.8</v>
      </c>
      <c r="Q152" s="21">
        <v>0.3</v>
      </c>
      <c r="R152" s="21">
        <v>0.4</v>
      </c>
      <c r="S152" s="21">
        <v>2.5</v>
      </c>
      <c r="T152" s="21">
        <v>1.6</v>
      </c>
      <c r="U152" s="21">
        <v>0.5</v>
      </c>
      <c r="V152" s="21">
        <v>0.4</v>
      </c>
    </row>
    <row r="153" spans="13:22">
      <c r="M153" s="32" t="s">
        <v>245</v>
      </c>
      <c r="N153" s="21">
        <v>10.4</v>
      </c>
      <c r="O153" s="21">
        <v>1.4</v>
      </c>
      <c r="P153" s="21">
        <v>0.2</v>
      </c>
      <c r="Q153" s="21">
        <v>0.1</v>
      </c>
      <c r="R153" s="21">
        <v>0.1</v>
      </c>
      <c r="S153" s="21">
        <v>1.1000000000000001</v>
      </c>
      <c r="T153" s="21">
        <v>0.4</v>
      </c>
      <c r="U153" s="21">
        <v>0.4</v>
      </c>
      <c r="V153" s="21">
        <v>0.3</v>
      </c>
    </row>
    <row r="154" spans="13:22">
      <c r="M154" s="32" t="s">
        <v>246</v>
      </c>
      <c r="N154" s="21">
        <v>10.9</v>
      </c>
      <c r="O154" s="21">
        <v>1</v>
      </c>
      <c r="P154" s="21">
        <v>0.2</v>
      </c>
      <c r="Q154" s="21">
        <v>0.1</v>
      </c>
      <c r="R154" s="21">
        <v>0.1</v>
      </c>
      <c r="S154" s="21">
        <v>0.7</v>
      </c>
      <c r="T154" s="21">
        <v>0.4</v>
      </c>
      <c r="U154" s="21">
        <v>0.2</v>
      </c>
      <c r="V154" s="21" t="s">
        <v>124</v>
      </c>
    </row>
    <row r="155" spans="13:22">
      <c r="M155" s="32" t="s">
        <v>196</v>
      </c>
      <c r="N155" s="21">
        <v>3.5</v>
      </c>
      <c r="O155" s="21" t="s">
        <v>124</v>
      </c>
      <c r="P155" s="21" t="s">
        <v>124</v>
      </c>
      <c r="Q155" s="21" t="s">
        <v>124</v>
      </c>
      <c r="R155" s="21" t="s">
        <v>125</v>
      </c>
      <c r="S155" s="21" t="s">
        <v>125</v>
      </c>
      <c r="T155" s="21" t="s">
        <v>125</v>
      </c>
      <c r="U155" s="21" t="s">
        <v>125</v>
      </c>
      <c r="V155" s="21" t="s">
        <v>125</v>
      </c>
    </row>
    <row r="156" spans="13:22">
      <c r="M156" s="32"/>
      <c r="N156" s="21"/>
      <c r="O156" s="21"/>
      <c r="P156" s="21"/>
      <c r="Q156" s="21"/>
      <c r="R156" s="21"/>
      <c r="S156" s="21"/>
      <c r="T156" s="21"/>
      <c r="U156" s="21"/>
      <c r="V156" s="21"/>
    </row>
    <row r="157" spans="13:22">
      <c r="M157" s="124" t="s">
        <v>249</v>
      </c>
      <c r="N157" s="21"/>
      <c r="O157" s="21"/>
      <c r="P157" s="21"/>
      <c r="Q157" s="21"/>
      <c r="R157" s="21"/>
      <c r="S157" s="21"/>
      <c r="T157" s="21"/>
      <c r="U157" s="21"/>
      <c r="V157" s="21"/>
    </row>
    <row r="158" spans="13:22">
      <c r="M158" s="32" t="s">
        <v>241</v>
      </c>
      <c r="N158" s="21">
        <v>19</v>
      </c>
      <c r="O158" s="21">
        <v>4.8</v>
      </c>
      <c r="P158" s="21">
        <v>1.7</v>
      </c>
      <c r="Q158" s="21">
        <v>0.7</v>
      </c>
      <c r="R158" s="21">
        <v>1</v>
      </c>
      <c r="S158" s="21">
        <v>3.1</v>
      </c>
      <c r="T158" s="21">
        <v>1.5</v>
      </c>
      <c r="U158" s="21">
        <v>1</v>
      </c>
      <c r="V158" s="21">
        <v>0.6</v>
      </c>
    </row>
    <row r="159" spans="13:22">
      <c r="M159" s="32" t="s">
        <v>242</v>
      </c>
      <c r="N159" s="21">
        <v>20</v>
      </c>
      <c r="O159" s="21">
        <v>4.7</v>
      </c>
      <c r="P159" s="21">
        <v>1.3</v>
      </c>
      <c r="Q159" s="21">
        <v>0.6</v>
      </c>
      <c r="R159" s="21">
        <v>0.7</v>
      </c>
      <c r="S159" s="21">
        <v>3.4</v>
      </c>
      <c r="T159" s="21">
        <v>1.6</v>
      </c>
      <c r="U159" s="21">
        <v>0.9</v>
      </c>
      <c r="V159" s="21">
        <v>1</v>
      </c>
    </row>
    <row r="160" spans="13:22">
      <c r="M160" s="32" t="s">
        <v>243</v>
      </c>
      <c r="N160" s="21">
        <v>25.3</v>
      </c>
      <c r="O160" s="21">
        <v>5</v>
      </c>
      <c r="P160" s="21">
        <v>1.1000000000000001</v>
      </c>
      <c r="Q160" s="21">
        <v>0.5</v>
      </c>
      <c r="R160" s="21">
        <v>0.6</v>
      </c>
      <c r="S160" s="21">
        <v>4</v>
      </c>
      <c r="T160" s="21">
        <v>1.8</v>
      </c>
      <c r="U160" s="21">
        <v>1.5</v>
      </c>
      <c r="V160" s="21">
        <v>0.7</v>
      </c>
    </row>
    <row r="161" spans="13:22">
      <c r="M161" s="32" t="s">
        <v>244</v>
      </c>
      <c r="N161" s="21">
        <v>19.5</v>
      </c>
      <c r="O161" s="21">
        <v>3.4</v>
      </c>
      <c r="P161" s="21">
        <v>0.9</v>
      </c>
      <c r="Q161" s="21">
        <v>0.4</v>
      </c>
      <c r="R161" s="21">
        <v>0.5</v>
      </c>
      <c r="S161" s="21">
        <v>2.6</v>
      </c>
      <c r="T161" s="21">
        <v>1.5</v>
      </c>
      <c r="U161" s="21">
        <v>0.6</v>
      </c>
      <c r="V161" s="21">
        <v>0.5</v>
      </c>
    </row>
    <row r="162" spans="13:22">
      <c r="M162" s="32" t="s">
        <v>245</v>
      </c>
      <c r="N162" s="21">
        <v>12</v>
      </c>
      <c r="O162" s="21">
        <v>1.4</v>
      </c>
      <c r="P162" s="21">
        <v>0.3</v>
      </c>
      <c r="Q162" s="21">
        <v>0.1</v>
      </c>
      <c r="R162" s="21">
        <v>0.2</v>
      </c>
      <c r="S162" s="21">
        <v>1.2</v>
      </c>
      <c r="T162" s="21">
        <v>0.4</v>
      </c>
      <c r="U162" s="21">
        <v>0.4</v>
      </c>
      <c r="V162" s="21">
        <v>0.3</v>
      </c>
    </row>
    <row r="163" spans="13:22">
      <c r="M163" s="32" t="s">
        <v>246</v>
      </c>
      <c r="N163" s="21">
        <v>14.3</v>
      </c>
      <c r="O163" s="21">
        <v>1.3</v>
      </c>
      <c r="P163" s="21">
        <v>0.3</v>
      </c>
      <c r="Q163" s="21">
        <v>0.1</v>
      </c>
      <c r="R163" s="21">
        <v>0.1</v>
      </c>
      <c r="S163" s="21">
        <v>1.1000000000000001</v>
      </c>
      <c r="T163" s="21">
        <v>0.5</v>
      </c>
      <c r="U163" s="21">
        <v>0.4</v>
      </c>
      <c r="V163" s="21">
        <v>0.2</v>
      </c>
    </row>
    <row r="164" spans="13:22">
      <c r="M164" s="32" t="s">
        <v>196</v>
      </c>
      <c r="N164" s="21">
        <v>3.5</v>
      </c>
      <c r="O164" s="21" t="s">
        <v>124</v>
      </c>
      <c r="P164" s="21" t="s">
        <v>124</v>
      </c>
      <c r="Q164" s="21" t="s">
        <v>124</v>
      </c>
      <c r="R164" s="21" t="s">
        <v>125</v>
      </c>
      <c r="S164" s="21" t="s">
        <v>125</v>
      </c>
      <c r="T164" s="21" t="s">
        <v>125</v>
      </c>
      <c r="U164" s="21" t="s">
        <v>125</v>
      </c>
      <c r="V164" s="21" t="s">
        <v>125</v>
      </c>
    </row>
    <row r="165" spans="13:22">
      <c r="M165" s="32"/>
      <c r="N165" s="21"/>
      <c r="O165" s="21"/>
      <c r="P165" s="21"/>
      <c r="Q165" s="21"/>
      <c r="R165" s="21"/>
      <c r="S165" s="21"/>
      <c r="T165" s="21"/>
      <c r="U165" s="21"/>
      <c r="V165" s="21"/>
    </row>
    <row r="166" spans="13:22">
      <c r="M166" s="40" t="s">
        <v>250</v>
      </c>
      <c r="N166" s="21"/>
      <c r="O166" s="21"/>
      <c r="P166" s="21"/>
      <c r="Q166" s="21"/>
      <c r="R166" s="21"/>
      <c r="S166" s="21"/>
      <c r="T166" s="21"/>
      <c r="U166" s="21"/>
      <c r="V166" s="21"/>
    </row>
    <row r="167" spans="13:22">
      <c r="M167" s="31" t="s">
        <v>251</v>
      </c>
      <c r="N167" s="21">
        <v>17.2</v>
      </c>
      <c r="O167" s="21">
        <v>3.2</v>
      </c>
      <c r="P167" s="21">
        <v>1.1000000000000001</v>
      </c>
      <c r="Q167" s="21">
        <v>0.4</v>
      </c>
      <c r="R167" s="21">
        <v>0.7</v>
      </c>
      <c r="S167" s="21">
        <v>2.1</v>
      </c>
      <c r="T167" s="21">
        <v>0.6</v>
      </c>
      <c r="U167" s="21">
        <v>0.8</v>
      </c>
      <c r="V167" s="21">
        <v>0.6</v>
      </c>
    </row>
    <row r="168" spans="13:22">
      <c r="M168" s="32" t="s">
        <v>252</v>
      </c>
      <c r="N168" s="21">
        <v>9.1999999999999993</v>
      </c>
      <c r="O168" s="21">
        <v>1.6</v>
      </c>
      <c r="P168" s="21">
        <v>0.7</v>
      </c>
      <c r="Q168" s="21">
        <v>0.2</v>
      </c>
      <c r="R168" s="21">
        <v>0.5</v>
      </c>
      <c r="S168" s="21">
        <v>0.9</v>
      </c>
      <c r="T168" s="21">
        <v>0.3</v>
      </c>
      <c r="U168" s="21">
        <v>0.3</v>
      </c>
      <c r="V168" s="21">
        <v>0.3</v>
      </c>
    </row>
    <row r="169" spans="13:22">
      <c r="M169" s="32" t="s">
        <v>253</v>
      </c>
      <c r="N169" s="21">
        <v>5.7</v>
      </c>
      <c r="O169" s="21">
        <v>1.3</v>
      </c>
      <c r="P169" s="21">
        <v>0.4</v>
      </c>
      <c r="Q169" s="21">
        <v>0.2</v>
      </c>
      <c r="R169" s="21">
        <v>0.2</v>
      </c>
      <c r="S169" s="21">
        <v>0.9</v>
      </c>
      <c r="T169" s="21">
        <v>0.3</v>
      </c>
      <c r="U169" s="21">
        <v>0.4</v>
      </c>
      <c r="V169" s="21">
        <v>0.3</v>
      </c>
    </row>
    <row r="170" spans="13:22">
      <c r="M170" s="32" t="s">
        <v>254</v>
      </c>
      <c r="N170" s="21">
        <v>0.9</v>
      </c>
      <c r="O170" s="21">
        <v>0.1</v>
      </c>
      <c r="P170" s="21" t="s">
        <v>124</v>
      </c>
      <c r="Q170" s="21" t="s">
        <v>124</v>
      </c>
      <c r="R170" s="21" t="s">
        <v>124</v>
      </c>
      <c r="S170" s="21" t="s">
        <v>124</v>
      </c>
      <c r="T170" s="21" t="s">
        <v>124</v>
      </c>
      <c r="U170" s="21" t="s">
        <v>124</v>
      </c>
      <c r="V170" s="21" t="s">
        <v>124</v>
      </c>
    </row>
    <row r="171" spans="13:22">
      <c r="M171" s="32" t="s">
        <v>255</v>
      </c>
      <c r="N171" s="21">
        <v>0.2</v>
      </c>
      <c r="O171" s="21" t="s">
        <v>124</v>
      </c>
      <c r="P171" s="21" t="s">
        <v>125</v>
      </c>
      <c r="Q171" s="21" t="s">
        <v>125</v>
      </c>
      <c r="R171" s="21" t="s">
        <v>125</v>
      </c>
      <c r="S171" s="21" t="s">
        <v>124</v>
      </c>
      <c r="T171" s="21" t="s">
        <v>125</v>
      </c>
      <c r="U171" s="21" t="s">
        <v>124</v>
      </c>
      <c r="V171" s="21" t="s">
        <v>125</v>
      </c>
    </row>
    <row r="172" spans="13:22">
      <c r="M172" s="32" t="s">
        <v>256</v>
      </c>
      <c r="N172" s="21">
        <v>1.2</v>
      </c>
      <c r="O172" s="21">
        <v>0.2</v>
      </c>
      <c r="P172" s="21" t="s">
        <v>124</v>
      </c>
      <c r="Q172" s="21" t="s">
        <v>124</v>
      </c>
      <c r="R172" s="21" t="s">
        <v>124</v>
      </c>
      <c r="S172" s="21">
        <v>0.2</v>
      </c>
      <c r="T172" s="21" t="s">
        <v>124</v>
      </c>
      <c r="U172" s="21" t="s">
        <v>124</v>
      </c>
      <c r="V172" s="21" t="s">
        <v>124</v>
      </c>
    </row>
    <row r="173" spans="13:22">
      <c r="M173" s="31" t="s">
        <v>257</v>
      </c>
      <c r="N173" s="21">
        <v>96.5</v>
      </c>
      <c r="O173" s="21">
        <v>17.5</v>
      </c>
      <c r="P173" s="21">
        <v>4.4000000000000004</v>
      </c>
      <c r="Q173" s="21">
        <v>2</v>
      </c>
      <c r="R173" s="21">
        <v>2.2999999999999998</v>
      </c>
      <c r="S173" s="21">
        <v>13.2</v>
      </c>
      <c r="T173" s="21">
        <v>6.5</v>
      </c>
      <c r="U173" s="21">
        <v>4.0999999999999996</v>
      </c>
      <c r="V173" s="21">
        <v>2.5</v>
      </c>
    </row>
    <row r="174" spans="13:22">
      <c r="N174" s="21"/>
    </row>
    <row r="175" spans="13:22">
      <c r="M175" s="128"/>
      <c r="N175" s="129"/>
      <c r="O175" s="128"/>
      <c r="P175" s="128"/>
      <c r="Q175" s="128"/>
      <c r="R175" s="128"/>
      <c r="S175" s="128"/>
      <c r="T175" s="128"/>
      <c r="U175" s="128"/>
      <c r="V175" s="128"/>
    </row>
    <row r="176" spans="13:22">
      <c r="M176" s="214" t="s">
        <v>258</v>
      </c>
      <c r="N176" s="214"/>
      <c r="O176" s="214"/>
      <c r="P176" s="214"/>
      <c r="Q176" s="214"/>
      <c r="R176" s="214"/>
      <c r="S176" s="214"/>
      <c r="T176" s="214"/>
      <c r="U176" s="214"/>
      <c r="V176" s="214"/>
    </row>
    <row r="177" spans="13:22">
      <c r="M177" s="214"/>
      <c r="N177" s="214"/>
      <c r="O177" s="214"/>
      <c r="P177" s="214"/>
      <c r="Q177" s="214"/>
      <c r="R177" s="214"/>
      <c r="S177" s="214"/>
      <c r="T177" s="214"/>
      <c r="U177" s="214"/>
      <c r="V177" s="214"/>
    </row>
    <row r="178" spans="13:22">
      <c r="M178" s="214"/>
      <c r="N178" s="214"/>
      <c r="O178" s="214"/>
      <c r="P178" s="214"/>
      <c r="Q178" s="214"/>
      <c r="R178" s="214"/>
      <c r="S178" s="214"/>
      <c r="T178" s="214"/>
      <c r="U178" s="214"/>
      <c r="V178" s="214"/>
    </row>
    <row r="179" spans="13:22">
      <c r="M179" s="214"/>
      <c r="N179" s="214"/>
      <c r="O179" s="214"/>
      <c r="P179" s="214"/>
      <c r="Q179" s="214"/>
      <c r="R179" s="214"/>
      <c r="S179" s="214"/>
      <c r="T179" s="214"/>
      <c r="U179" s="214"/>
      <c r="V179" s="214"/>
    </row>
    <row r="180" spans="13:22">
      <c r="M180" s="214"/>
      <c r="N180" s="214"/>
      <c r="O180" s="214"/>
      <c r="P180" s="214"/>
      <c r="Q180" s="214"/>
      <c r="R180" s="214"/>
      <c r="S180" s="214"/>
      <c r="T180" s="214"/>
      <c r="U180" s="214"/>
      <c r="V180" s="214"/>
    </row>
    <row r="181" spans="13:22">
      <c r="M181" s="214"/>
      <c r="N181" s="214"/>
      <c r="O181" s="214"/>
      <c r="P181" s="214"/>
      <c r="Q181" s="214"/>
      <c r="R181" s="214"/>
      <c r="S181" s="214"/>
      <c r="T181" s="214"/>
      <c r="U181" s="214"/>
      <c r="V181" s="214"/>
    </row>
    <row r="182" spans="13:22">
      <c r="M182" s="214"/>
      <c r="N182" s="214"/>
      <c r="O182" s="214"/>
      <c r="P182" s="214"/>
      <c r="Q182" s="214"/>
      <c r="R182" s="214"/>
      <c r="S182" s="214"/>
      <c r="T182" s="214"/>
      <c r="U182" s="214"/>
      <c r="V182" s="214"/>
    </row>
    <row r="183" spans="13:22">
      <c r="M183" s="214"/>
      <c r="N183" s="214"/>
      <c r="O183" s="214"/>
      <c r="P183" s="214"/>
      <c r="Q183" s="214"/>
      <c r="R183" s="214"/>
      <c r="S183" s="214"/>
      <c r="T183" s="214"/>
      <c r="U183" s="214"/>
      <c r="V183" s="214"/>
    </row>
    <row r="184" spans="13:22">
      <c r="M184" s="214"/>
      <c r="N184" s="214"/>
      <c r="O184" s="214"/>
      <c r="P184" s="214"/>
      <c r="Q184" s="214"/>
      <c r="R184" s="214"/>
      <c r="S184" s="214"/>
      <c r="T184" s="214"/>
      <c r="U184" s="214"/>
      <c r="V184" s="214"/>
    </row>
    <row r="185" spans="13:22">
      <c r="M185" s="214"/>
      <c r="N185" s="214"/>
      <c r="O185" s="214"/>
      <c r="P185" s="214"/>
      <c r="Q185" s="214"/>
      <c r="R185" s="214"/>
      <c r="S185" s="214"/>
      <c r="T185" s="214"/>
      <c r="U185" s="214"/>
      <c r="V185" s="214"/>
    </row>
    <row r="186" spans="13:22">
      <c r="M186" s="214"/>
      <c r="N186" s="214"/>
      <c r="O186" s="214"/>
      <c r="P186" s="214"/>
      <c r="Q186" s="214"/>
      <c r="R186" s="214"/>
      <c r="S186" s="214"/>
      <c r="T186" s="214"/>
      <c r="U186" s="214"/>
      <c r="V186" s="214"/>
    </row>
    <row r="187" spans="13:22">
      <c r="M187" s="214"/>
      <c r="N187" s="214"/>
      <c r="O187" s="214"/>
      <c r="P187" s="214"/>
      <c r="Q187" s="214"/>
      <c r="R187" s="214"/>
      <c r="S187" s="214"/>
      <c r="T187" s="214"/>
      <c r="U187" s="214"/>
      <c r="V187" s="214"/>
    </row>
    <row r="188" spans="13:22">
      <c r="M188" s="214"/>
      <c r="N188" s="214"/>
      <c r="O188" s="214"/>
      <c r="P188" s="214"/>
      <c r="Q188" s="214"/>
      <c r="R188" s="214"/>
      <c r="S188" s="214"/>
      <c r="T188" s="214"/>
      <c r="U188" s="214"/>
      <c r="V188" s="214"/>
    </row>
  </sheetData>
  <mergeCells count="10">
    <mergeCell ref="M176:V188"/>
    <mergeCell ref="B21:C21"/>
    <mergeCell ref="O6:V7"/>
    <mergeCell ref="P8:R9"/>
    <mergeCell ref="S8:V9"/>
    <mergeCell ref="N10:N12"/>
    <mergeCell ref="P10:P12"/>
    <mergeCell ref="S10:S12"/>
    <mergeCell ref="O11:O12"/>
    <mergeCell ref="R11:R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5D87D-ABB5-49C2-B738-3A38891DC3AD}">
  <dimension ref="A1:AB160"/>
  <sheetViews>
    <sheetView topLeftCell="A15" workbookViewId="0">
      <selection activeCell="A56" sqref="A56"/>
    </sheetView>
    <sheetView topLeftCell="A109" workbookViewId="1">
      <selection activeCell="E151" sqref="E151"/>
    </sheetView>
  </sheetViews>
  <sheetFormatPr defaultRowHeight="15"/>
  <cols>
    <col min="2" max="2" width="9.85546875" bestFit="1" customWidth="1"/>
    <col min="12" max="12" width="10.85546875" customWidth="1"/>
    <col min="16" max="16" width="8.28515625" customWidth="1"/>
    <col min="19" max="19" width="32.7109375" customWidth="1"/>
  </cols>
  <sheetData>
    <row r="1" spans="1:28">
      <c r="S1" s="102" t="s">
        <v>259</v>
      </c>
      <c r="T1" s="103"/>
      <c r="U1" s="104"/>
      <c r="V1" s="104"/>
      <c r="W1" s="104"/>
      <c r="X1" s="104"/>
      <c r="Y1" s="104"/>
      <c r="Z1" s="104"/>
      <c r="AA1" s="104"/>
      <c r="AB1" s="104"/>
    </row>
    <row r="2" spans="1:28" s="4" customFormat="1">
      <c r="A2" s="146" t="s">
        <v>260</v>
      </c>
      <c r="S2" s="102" t="s">
        <v>85</v>
      </c>
      <c r="T2" s="103"/>
      <c r="U2" s="104"/>
      <c r="V2" s="104"/>
      <c r="W2" s="104"/>
      <c r="X2" s="104"/>
      <c r="Y2" s="104"/>
      <c r="Z2" s="104"/>
      <c r="AA2" s="104"/>
      <c r="AB2" s="104"/>
    </row>
    <row r="3" spans="1:28" s="4" customFormat="1" ht="15.75">
      <c r="A3" s="4" t="s">
        <v>261</v>
      </c>
      <c r="S3" s="105" t="s">
        <v>262</v>
      </c>
      <c r="T3" s="105"/>
      <c r="U3" s="105"/>
      <c r="V3" s="105"/>
      <c r="W3" s="105"/>
      <c r="X3" s="105"/>
      <c r="Y3" s="105"/>
      <c r="Z3" s="106"/>
      <c r="AA3" s="106"/>
      <c r="AB3" s="106"/>
    </row>
    <row r="4" spans="1:28" s="4" customFormat="1">
      <c r="A4" s="4" t="s">
        <v>263</v>
      </c>
      <c r="S4" s="107" t="s">
        <v>97</v>
      </c>
      <c r="T4" s="107"/>
      <c r="U4" s="107"/>
      <c r="V4" s="107"/>
      <c r="W4" s="107"/>
      <c r="X4" s="107"/>
      <c r="Y4" s="107"/>
      <c r="Z4" s="108"/>
      <c r="AA4" s="108"/>
      <c r="AB4" s="108"/>
    </row>
    <row r="5" spans="1:28">
      <c r="S5" s="77"/>
      <c r="T5" s="78"/>
      <c r="U5" s="232" t="s">
        <v>98</v>
      </c>
      <c r="V5" s="233"/>
      <c r="W5" s="233"/>
      <c r="X5" s="233"/>
      <c r="Y5" s="233"/>
      <c r="Z5" s="233"/>
      <c r="AA5" s="233"/>
      <c r="AB5" s="233"/>
    </row>
    <row r="6" spans="1:28">
      <c r="S6" s="77"/>
      <c r="T6" s="79"/>
      <c r="U6" s="234"/>
      <c r="V6" s="235"/>
      <c r="W6" s="235"/>
      <c r="X6" s="235"/>
      <c r="Y6" s="235"/>
      <c r="Z6" s="235"/>
      <c r="AA6" s="235"/>
      <c r="AB6" s="235"/>
    </row>
    <row r="7" spans="1:28">
      <c r="S7" s="77"/>
      <c r="T7" s="79"/>
      <c r="U7" s="98"/>
      <c r="V7" s="236" t="s">
        <v>99</v>
      </c>
      <c r="W7" s="237"/>
      <c r="X7" s="238"/>
      <c r="Y7" s="237" t="s">
        <v>100</v>
      </c>
      <c r="Z7" s="237"/>
      <c r="AA7" s="237"/>
      <c r="AB7" s="237"/>
    </row>
    <row r="8" spans="1:28">
      <c r="S8" s="94"/>
      <c r="T8" s="77"/>
      <c r="U8" s="99"/>
      <c r="V8" s="239"/>
      <c r="W8" s="240"/>
      <c r="X8" s="241"/>
      <c r="Y8" s="240"/>
      <c r="Z8" s="240"/>
      <c r="AA8" s="240"/>
      <c r="AB8" s="240"/>
    </row>
    <row r="9" spans="1:28">
      <c r="S9" s="77"/>
      <c r="T9" s="229" t="s">
        <v>264</v>
      </c>
      <c r="U9" s="100"/>
      <c r="V9" s="242" t="s">
        <v>102</v>
      </c>
      <c r="W9" s="186"/>
      <c r="X9" s="186"/>
      <c r="Y9" s="229" t="s">
        <v>103</v>
      </c>
      <c r="Z9" s="101"/>
      <c r="AA9" s="101"/>
      <c r="AB9" s="101"/>
    </row>
    <row r="10" spans="1:28">
      <c r="S10" s="77"/>
      <c r="T10" s="229"/>
      <c r="U10" s="229" t="s">
        <v>105</v>
      </c>
      <c r="V10" s="229"/>
      <c r="W10" s="77"/>
      <c r="X10" s="229" t="s">
        <v>106</v>
      </c>
      <c r="Y10" s="229"/>
      <c r="Z10" s="79"/>
      <c r="AA10" s="79"/>
      <c r="AB10" s="77"/>
    </row>
    <row r="11" spans="1:28" ht="15.75" thickBot="1">
      <c r="S11" s="110" t="s">
        <v>265</v>
      </c>
      <c r="T11" s="230"/>
      <c r="U11" s="230"/>
      <c r="V11" s="230"/>
      <c r="W11" s="187" t="s">
        <v>108</v>
      </c>
      <c r="X11" s="230"/>
      <c r="Y11" s="230"/>
      <c r="Z11" s="187" t="s">
        <v>109</v>
      </c>
      <c r="AA11" s="187" t="s">
        <v>110</v>
      </c>
      <c r="AB11" s="109" t="s">
        <v>111</v>
      </c>
    </row>
    <row r="12" spans="1:28" ht="15.75" thickTop="1">
      <c r="S12" s="77"/>
      <c r="T12" s="77"/>
      <c r="U12" s="132">
        <f>+U42/U13</f>
        <v>0.24519230769230765</v>
      </c>
      <c r="V12" s="97"/>
      <c r="W12" s="147">
        <f>+W42/W13</f>
        <v>0.2</v>
      </c>
      <c r="X12" s="97"/>
      <c r="Y12" s="97"/>
      <c r="Z12" s="77"/>
      <c r="AA12" s="77"/>
      <c r="AB12" s="77"/>
    </row>
    <row r="13" spans="1:28">
      <c r="S13" s="95" t="s">
        <v>114</v>
      </c>
      <c r="T13" s="84">
        <v>113.6</v>
      </c>
      <c r="U13" s="84">
        <v>20.8</v>
      </c>
      <c r="V13" s="84">
        <v>5.5</v>
      </c>
      <c r="W13" s="84">
        <v>2.5</v>
      </c>
      <c r="X13" s="84">
        <v>3</v>
      </c>
      <c r="Y13" s="84">
        <v>15.3</v>
      </c>
      <c r="Z13" s="84">
        <v>7.2</v>
      </c>
      <c r="AA13" s="84">
        <v>4.9000000000000004</v>
      </c>
      <c r="AB13" s="84">
        <v>3.2</v>
      </c>
    </row>
    <row r="14" spans="1:28">
      <c r="S14" s="77"/>
      <c r="T14" s="84"/>
      <c r="U14" s="84"/>
      <c r="V14" s="84"/>
      <c r="W14" s="84"/>
      <c r="X14" s="84"/>
      <c r="Y14" s="84"/>
      <c r="Z14" s="84"/>
      <c r="AA14" s="84"/>
      <c r="AB14" s="84"/>
    </row>
    <row r="15" spans="1:28">
      <c r="S15" s="90" t="s">
        <v>266</v>
      </c>
      <c r="T15" s="84"/>
      <c r="U15" s="84"/>
      <c r="V15" s="84"/>
      <c r="W15" s="84"/>
      <c r="X15" s="84"/>
      <c r="Y15" s="84"/>
      <c r="Z15" s="84"/>
      <c r="AA15" s="84"/>
      <c r="AB15" s="84"/>
    </row>
    <row r="16" spans="1:28">
      <c r="S16" s="81" t="s">
        <v>225</v>
      </c>
      <c r="T16" s="84">
        <v>2.9</v>
      </c>
      <c r="U16" s="84">
        <v>1.3</v>
      </c>
      <c r="V16" s="84">
        <v>0.6</v>
      </c>
      <c r="W16" s="84">
        <v>0.3</v>
      </c>
      <c r="X16" s="84">
        <v>0.3</v>
      </c>
      <c r="Y16" s="84">
        <v>0.7</v>
      </c>
      <c r="Z16" s="84">
        <v>0.4</v>
      </c>
      <c r="AA16" s="84">
        <v>0.2</v>
      </c>
      <c r="AB16" s="84" t="s">
        <v>124</v>
      </c>
    </row>
    <row r="17" spans="13:28">
      <c r="S17" s="81" t="s">
        <v>226</v>
      </c>
      <c r="T17" s="84">
        <v>108.1</v>
      </c>
      <c r="U17" s="84">
        <v>19.3</v>
      </c>
      <c r="V17" s="84">
        <v>4.8</v>
      </c>
      <c r="W17" s="84">
        <v>2.2000000000000002</v>
      </c>
      <c r="X17" s="84">
        <v>2.7</v>
      </c>
      <c r="Y17" s="84">
        <v>14.4</v>
      </c>
      <c r="Z17" s="84">
        <v>6.7</v>
      </c>
      <c r="AA17" s="84">
        <v>4.7</v>
      </c>
      <c r="AB17" s="84">
        <v>3</v>
      </c>
    </row>
    <row r="18" spans="13:28">
      <c r="S18" s="81" t="s">
        <v>227</v>
      </c>
      <c r="T18" s="84">
        <v>2.7</v>
      </c>
      <c r="U18" s="84">
        <v>0.2</v>
      </c>
      <c r="V18" s="84">
        <v>0.1</v>
      </c>
      <c r="W18" s="84" t="s">
        <v>124</v>
      </c>
      <c r="X18" s="84" t="s">
        <v>124</v>
      </c>
      <c r="Y18" s="84">
        <v>0.2</v>
      </c>
      <c r="Z18" s="84" t="s">
        <v>124</v>
      </c>
      <c r="AA18" s="84" t="s">
        <v>124</v>
      </c>
      <c r="AB18" s="84" t="s">
        <v>124</v>
      </c>
    </row>
    <row r="19" spans="13:28">
      <c r="S19" s="82"/>
      <c r="T19" s="84"/>
      <c r="U19" s="84"/>
      <c r="V19" s="84"/>
      <c r="W19" s="84"/>
      <c r="X19" s="84"/>
      <c r="Y19" s="84"/>
      <c r="Z19" s="84"/>
      <c r="AA19" s="84"/>
      <c r="AB19" s="84"/>
    </row>
    <row r="20" spans="13:28">
      <c r="S20" s="90" t="s">
        <v>267</v>
      </c>
      <c r="T20" s="84"/>
      <c r="U20" s="84"/>
      <c r="V20" s="84"/>
      <c r="W20" s="84"/>
      <c r="X20" s="84"/>
      <c r="Y20" s="84"/>
      <c r="Z20" s="84"/>
      <c r="AA20" s="84"/>
      <c r="AB20" s="84"/>
    </row>
    <row r="21" spans="13:28">
      <c r="S21" s="81" t="s">
        <v>225</v>
      </c>
      <c r="T21" s="84">
        <v>110.4</v>
      </c>
      <c r="U21" s="84">
        <v>19.399999999999999</v>
      </c>
      <c r="V21" s="84">
        <v>4.9000000000000004</v>
      </c>
      <c r="W21" s="84">
        <v>2.2000000000000002</v>
      </c>
      <c r="X21" s="84">
        <v>2.7</v>
      </c>
      <c r="Y21" s="84">
        <v>14.6</v>
      </c>
      <c r="Z21" s="84">
        <v>6.7</v>
      </c>
      <c r="AA21" s="84">
        <v>4.7</v>
      </c>
      <c r="AB21" s="84">
        <v>3.1</v>
      </c>
    </row>
    <row r="22" spans="13:28">
      <c r="S22" s="81" t="s">
        <v>226</v>
      </c>
      <c r="T22" s="84">
        <v>3.1</v>
      </c>
      <c r="U22" s="84">
        <v>1.4</v>
      </c>
      <c r="V22" s="84">
        <v>0.7</v>
      </c>
      <c r="W22" s="84">
        <v>0.3</v>
      </c>
      <c r="X22" s="84">
        <v>0.4</v>
      </c>
      <c r="Y22" s="84">
        <v>0.7</v>
      </c>
      <c r="Z22" s="84">
        <v>0.4</v>
      </c>
      <c r="AA22" s="84">
        <v>0.2</v>
      </c>
      <c r="AB22" s="84" t="s">
        <v>124</v>
      </c>
    </row>
    <row r="23" spans="13:28">
      <c r="S23" s="81" t="s">
        <v>227</v>
      </c>
      <c r="T23" s="84">
        <v>0.1</v>
      </c>
      <c r="U23" s="84" t="s">
        <v>124</v>
      </c>
      <c r="V23" s="84" t="s">
        <v>124</v>
      </c>
      <c r="W23" s="84" t="s">
        <v>125</v>
      </c>
      <c r="X23" s="84" t="s">
        <v>124</v>
      </c>
      <c r="Y23" s="84" t="s">
        <v>125</v>
      </c>
      <c r="Z23" s="84" t="s">
        <v>125</v>
      </c>
      <c r="AA23" s="84" t="s">
        <v>125</v>
      </c>
      <c r="AB23" s="84" t="s">
        <v>125</v>
      </c>
    </row>
    <row r="24" spans="13:28">
      <c r="S24" s="81"/>
      <c r="T24" s="84"/>
      <c r="U24" s="84"/>
      <c r="V24" s="84"/>
      <c r="W24" s="84"/>
      <c r="X24" s="84"/>
      <c r="Y24" s="84"/>
      <c r="Z24" s="84"/>
      <c r="AA24" s="84"/>
      <c r="AB24" s="84"/>
    </row>
    <row r="25" spans="13:28">
      <c r="S25" s="86" t="s">
        <v>268</v>
      </c>
      <c r="T25" s="84"/>
      <c r="U25" s="84"/>
      <c r="V25" s="84"/>
      <c r="W25" s="84"/>
      <c r="X25" s="84"/>
      <c r="Y25" s="84"/>
      <c r="Z25" s="84"/>
      <c r="AA25" s="84"/>
      <c r="AB25" s="84"/>
    </row>
    <row r="26" spans="13:28">
      <c r="S26" s="86"/>
      <c r="T26" s="84"/>
      <c r="U26" s="84"/>
      <c r="V26" s="84"/>
      <c r="W26" s="84"/>
      <c r="X26" s="84"/>
      <c r="Y26" s="84"/>
      <c r="Z26" s="84"/>
      <c r="AA26" s="84"/>
      <c r="AB26" s="84"/>
    </row>
    <row r="27" spans="13:28">
      <c r="S27" s="93" t="s">
        <v>269</v>
      </c>
      <c r="T27" s="84"/>
      <c r="U27" s="84"/>
      <c r="V27" s="84"/>
      <c r="W27" s="84"/>
      <c r="X27" s="84"/>
      <c r="Y27" s="84"/>
      <c r="Z27" s="84"/>
      <c r="AA27" s="84"/>
      <c r="AB27" s="84"/>
    </row>
    <row r="28" spans="13:28">
      <c r="M28" t="s">
        <v>270</v>
      </c>
      <c r="S28" s="82" t="s">
        <v>271</v>
      </c>
      <c r="T28" s="84">
        <v>110.6</v>
      </c>
      <c r="U28" s="84">
        <v>19.399999999999999</v>
      </c>
      <c r="V28" s="84">
        <v>4.9000000000000004</v>
      </c>
      <c r="W28" s="84">
        <v>2.2000000000000002</v>
      </c>
      <c r="X28" s="84">
        <v>2.7</v>
      </c>
      <c r="Y28" s="84">
        <v>14.6</v>
      </c>
      <c r="Z28" s="84">
        <v>6.8</v>
      </c>
      <c r="AA28" s="84">
        <v>4.7</v>
      </c>
      <c r="AB28" s="84">
        <v>3.1</v>
      </c>
    </row>
    <row r="29" spans="13:28">
      <c r="N29" t="s">
        <v>272</v>
      </c>
      <c r="O29" t="s">
        <v>273</v>
      </c>
      <c r="P29" t="s">
        <v>274</v>
      </c>
      <c r="S29" s="82" t="s">
        <v>275</v>
      </c>
      <c r="T29" s="84">
        <v>2.6</v>
      </c>
      <c r="U29" s="84">
        <v>1.3</v>
      </c>
      <c r="V29" s="84">
        <v>0.6</v>
      </c>
      <c r="W29" s="84">
        <v>0.3</v>
      </c>
      <c r="X29" s="84">
        <v>0.4</v>
      </c>
      <c r="Y29" s="84">
        <v>0.7</v>
      </c>
      <c r="Z29" s="84">
        <v>0.4</v>
      </c>
      <c r="AA29" s="84">
        <v>0.2</v>
      </c>
      <c r="AB29" s="84" t="s">
        <v>124</v>
      </c>
    </row>
    <row r="30" spans="13:28">
      <c r="M30" t="s">
        <v>274</v>
      </c>
      <c r="N30">
        <v>10121</v>
      </c>
      <c r="O30">
        <v>6769</v>
      </c>
      <c r="P30">
        <f>SUM(N30:O30)</f>
        <v>16890</v>
      </c>
      <c r="S30" s="82" t="s">
        <v>276</v>
      </c>
      <c r="T30" s="84">
        <v>0.4</v>
      </c>
      <c r="U30" s="84" t="s">
        <v>124</v>
      </c>
      <c r="V30" s="84" t="s">
        <v>125</v>
      </c>
      <c r="W30" s="84" t="s">
        <v>125</v>
      </c>
      <c r="X30" s="84" t="s">
        <v>125</v>
      </c>
      <c r="Y30" s="84" t="s">
        <v>124</v>
      </c>
      <c r="Z30" s="84" t="s">
        <v>124</v>
      </c>
      <c r="AA30" s="84" t="s">
        <v>124</v>
      </c>
      <c r="AB30" s="84" t="s">
        <v>125</v>
      </c>
    </row>
    <row r="31" spans="13:28">
      <c r="M31" t="s">
        <v>277</v>
      </c>
      <c r="N31">
        <v>2160</v>
      </c>
      <c r="O31">
        <v>827</v>
      </c>
      <c r="P31">
        <f>SUM(N31:O31)</f>
        <v>2987</v>
      </c>
      <c r="S31" s="81"/>
      <c r="T31" s="84"/>
      <c r="U31" s="84"/>
      <c r="V31" s="84"/>
      <c r="W31" s="84"/>
      <c r="X31" s="84"/>
      <c r="Y31" s="84"/>
      <c r="Z31" s="84"/>
      <c r="AA31" s="84"/>
      <c r="AB31" s="84"/>
    </row>
    <row r="32" spans="13:28">
      <c r="M32" t="s">
        <v>8</v>
      </c>
      <c r="N32" s="53">
        <f>+N31/N30</f>
        <v>0.21341764647762079</v>
      </c>
      <c r="O32" s="53">
        <f>+O31/O30</f>
        <v>0.12217461958930419</v>
      </c>
      <c r="P32" s="148">
        <f>+P31/P30</f>
        <v>0.17685020722320899</v>
      </c>
      <c r="S32" s="85" t="s">
        <v>278</v>
      </c>
      <c r="T32" s="84"/>
      <c r="U32" s="84"/>
      <c r="V32" s="84"/>
      <c r="W32" s="84"/>
      <c r="X32" s="84"/>
      <c r="Y32" s="84"/>
      <c r="Z32" s="84"/>
      <c r="AA32" s="84"/>
      <c r="AB32" s="84"/>
    </row>
    <row r="33" spans="13:28">
      <c r="M33" t="s">
        <v>279</v>
      </c>
      <c r="S33" s="85" t="s">
        <v>280</v>
      </c>
      <c r="T33" s="84"/>
      <c r="U33" s="84"/>
      <c r="V33" s="84"/>
      <c r="W33" s="84"/>
      <c r="X33" s="84"/>
      <c r="Y33" s="84"/>
      <c r="Z33" s="84"/>
      <c r="AA33" s="84"/>
      <c r="AB33" s="84"/>
    </row>
    <row r="34" spans="13:28">
      <c r="P34" s="195">
        <f>P32*W12/U12</f>
        <v>0.1442542866761862</v>
      </c>
      <c r="S34" s="82" t="s">
        <v>199</v>
      </c>
      <c r="T34" s="84">
        <v>100</v>
      </c>
      <c r="U34" s="84">
        <v>15.5</v>
      </c>
      <c r="V34" s="84">
        <v>4.4000000000000004</v>
      </c>
      <c r="W34" s="84">
        <v>2</v>
      </c>
      <c r="X34" s="84">
        <v>2.5</v>
      </c>
      <c r="Y34" s="84">
        <v>11.1</v>
      </c>
      <c r="Z34" s="84">
        <v>4</v>
      </c>
      <c r="AA34" s="84">
        <v>4.4000000000000004</v>
      </c>
      <c r="AB34" s="84">
        <v>2.6</v>
      </c>
    </row>
    <row r="35" spans="13:28">
      <c r="M35" t="s">
        <v>281</v>
      </c>
      <c r="S35" s="82" t="s">
        <v>200</v>
      </c>
      <c r="T35" s="84">
        <v>13.1</v>
      </c>
      <c r="U35" s="84">
        <v>5.2</v>
      </c>
      <c r="V35" s="84">
        <v>1.1000000000000001</v>
      </c>
      <c r="W35" s="84">
        <v>0.5</v>
      </c>
      <c r="X35" s="84">
        <v>0.6</v>
      </c>
      <c r="Y35" s="84">
        <v>4.0999999999999996</v>
      </c>
      <c r="Z35" s="84">
        <v>3.1</v>
      </c>
      <c r="AA35" s="84">
        <v>0.5</v>
      </c>
      <c r="AB35" s="84">
        <v>0.6</v>
      </c>
    </row>
    <row r="36" spans="13:28">
      <c r="N36" t="s">
        <v>282</v>
      </c>
      <c r="P36">
        <f>+U12/P32</f>
        <v>1.3864406015812107</v>
      </c>
      <c r="S36" s="82" t="s">
        <v>276</v>
      </c>
      <c r="T36" s="84">
        <v>0.4</v>
      </c>
      <c r="U36" s="84" t="s">
        <v>124</v>
      </c>
      <c r="V36" s="84" t="s">
        <v>125</v>
      </c>
      <c r="W36" s="84" t="s">
        <v>125</v>
      </c>
      <c r="X36" s="84" t="s">
        <v>125</v>
      </c>
      <c r="Y36" s="84" t="s">
        <v>124</v>
      </c>
      <c r="Z36" s="84" t="s">
        <v>124</v>
      </c>
      <c r="AA36" s="84" t="s">
        <v>124</v>
      </c>
      <c r="AB36" s="84" t="s">
        <v>125</v>
      </c>
    </row>
    <row r="37" spans="13:28">
      <c r="N37" t="s">
        <v>283</v>
      </c>
      <c r="P37">
        <f>P36^(1/6)</f>
        <v>1.0559666719171008</v>
      </c>
      <c r="S37" s="81"/>
      <c r="T37" s="84"/>
      <c r="U37" s="84"/>
      <c r="V37" s="84"/>
      <c r="W37" s="84"/>
      <c r="X37" s="84"/>
      <c r="Y37" s="84"/>
      <c r="Z37" s="84"/>
      <c r="AA37" s="84"/>
      <c r="AB37" s="84"/>
    </row>
    <row r="38" spans="13:28">
      <c r="N38" t="s">
        <v>284</v>
      </c>
      <c r="P38" s="195">
        <f>P34/P37</f>
        <v>0.13660874960598279</v>
      </c>
      <c r="S38" s="93" t="s">
        <v>285</v>
      </c>
      <c r="T38" s="84"/>
      <c r="U38" s="84"/>
      <c r="V38" s="84"/>
      <c r="W38" s="84"/>
      <c r="X38" s="84"/>
      <c r="Y38" s="84"/>
      <c r="Z38" s="84"/>
      <c r="AA38" s="84"/>
      <c r="AB38" s="84"/>
    </row>
    <row r="39" spans="13:28" ht="18.75">
      <c r="N39" s="196" t="s">
        <v>286</v>
      </c>
      <c r="S39" s="82" t="s">
        <v>138</v>
      </c>
      <c r="T39" s="84">
        <v>58.3</v>
      </c>
      <c r="U39" s="84">
        <v>11.4</v>
      </c>
      <c r="V39" s="84">
        <v>2.2999999999999998</v>
      </c>
      <c r="W39" s="84">
        <v>1.4</v>
      </c>
      <c r="X39" s="84">
        <v>0.9</v>
      </c>
      <c r="Y39" s="84">
        <v>9.1</v>
      </c>
      <c r="Z39" s="84">
        <v>4.4000000000000004</v>
      </c>
      <c r="AA39" s="84">
        <v>2</v>
      </c>
      <c r="AB39" s="84">
        <v>2.6</v>
      </c>
    </row>
    <row r="40" spans="13:28" ht="18.75">
      <c r="N40" s="197" t="s">
        <v>287</v>
      </c>
      <c r="S40" s="88" t="s">
        <v>145</v>
      </c>
      <c r="T40" s="84">
        <v>49.6</v>
      </c>
      <c r="U40" s="84">
        <v>7.9</v>
      </c>
      <c r="V40" s="84">
        <v>1.6</v>
      </c>
      <c r="W40" s="84">
        <v>1.1000000000000001</v>
      </c>
      <c r="X40" s="84">
        <v>0.6</v>
      </c>
      <c r="Y40" s="84">
        <v>6.3</v>
      </c>
      <c r="Z40" s="84">
        <v>2.5</v>
      </c>
      <c r="AA40" s="84">
        <v>1.7</v>
      </c>
      <c r="AB40" s="84">
        <v>2.1</v>
      </c>
    </row>
    <row r="41" spans="13:28">
      <c r="S41" s="88" t="s">
        <v>148</v>
      </c>
      <c r="T41" s="84">
        <v>8.6999999999999993</v>
      </c>
      <c r="U41" s="84">
        <v>3.5</v>
      </c>
      <c r="V41" s="84">
        <v>0.7</v>
      </c>
      <c r="W41" s="84">
        <v>0.4</v>
      </c>
      <c r="X41" s="84">
        <v>0.3</v>
      </c>
      <c r="Y41" s="84">
        <v>2.8</v>
      </c>
      <c r="Z41" s="84">
        <v>1.9</v>
      </c>
      <c r="AA41" s="84">
        <v>0.4</v>
      </c>
      <c r="AB41" s="84">
        <v>0.5</v>
      </c>
    </row>
    <row r="42" spans="13:28">
      <c r="S42" s="82" t="s">
        <v>90</v>
      </c>
      <c r="T42" s="84">
        <v>46.8</v>
      </c>
      <c r="U42" s="84">
        <v>5.0999999999999996</v>
      </c>
      <c r="V42" s="84">
        <v>1.4</v>
      </c>
      <c r="W42" s="84">
        <v>0.5</v>
      </c>
      <c r="X42" s="84">
        <v>0.9</v>
      </c>
      <c r="Y42" s="84">
        <v>3.6</v>
      </c>
      <c r="Z42" s="84">
        <v>1.2</v>
      </c>
      <c r="AA42" s="84">
        <v>2</v>
      </c>
      <c r="AB42" s="84">
        <v>0.4</v>
      </c>
    </row>
    <row r="43" spans="13:28">
      <c r="S43" s="88" t="s">
        <v>145</v>
      </c>
      <c r="T43" s="84">
        <v>43.7</v>
      </c>
      <c r="U43" s="84">
        <v>4.3</v>
      </c>
      <c r="V43" s="84">
        <v>1.2</v>
      </c>
      <c r="W43" s="84">
        <v>0.4</v>
      </c>
      <c r="X43" s="84">
        <v>0.8</v>
      </c>
      <c r="Y43" s="84">
        <v>3.1</v>
      </c>
      <c r="Z43" s="84">
        <v>0.8</v>
      </c>
      <c r="AA43" s="84">
        <v>2</v>
      </c>
      <c r="AB43" s="84">
        <v>0.3</v>
      </c>
    </row>
    <row r="44" spans="13:28">
      <c r="M44" t="s">
        <v>288</v>
      </c>
      <c r="S44" s="88" t="s">
        <v>148</v>
      </c>
      <c r="T44" s="84">
        <v>3</v>
      </c>
      <c r="U44" s="84">
        <v>0.8</v>
      </c>
      <c r="V44" s="84">
        <v>0.2</v>
      </c>
      <c r="W44" s="84">
        <v>0.1</v>
      </c>
      <c r="X44" s="84">
        <v>0.1</v>
      </c>
      <c r="Y44" s="84">
        <v>0.6</v>
      </c>
      <c r="Z44" s="84">
        <v>0.5</v>
      </c>
      <c r="AA44" s="84" t="s">
        <v>124</v>
      </c>
      <c r="AB44" s="84" t="s">
        <v>124</v>
      </c>
    </row>
    <row r="45" spans="13:28">
      <c r="N45" t="s">
        <v>272</v>
      </c>
      <c r="O45" t="s">
        <v>273</v>
      </c>
      <c r="P45" t="s">
        <v>274</v>
      </c>
      <c r="S45" s="82" t="s">
        <v>192</v>
      </c>
      <c r="T45" s="84">
        <v>4.2</v>
      </c>
      <c r="U45" s="84">
        <v>0.7</v>
      </c>
      <c r="V45" s="84">
        <v>0.2</v>
      </c>
      <c r="W45" s="84">
        <v>0.1</v>
      </c>
      <c r="X45" s="84">
        <v>0.1</v>
      </c>
      <c r="Y45" s="84">
        <v>0.5</v>
      </c>
      <c r="Z45" s="84">
        <v>0.2</v>
      </c>
      <c r="AA45" s="84">
        <v>0.3</v>
      </c>
      <c r="AB45" s="84" t="s">
        <v>124</v>
      </c>
    </row>
    <row r="46" spans="13:28">
      <c r="M46" t="s">
        <v>274</v>
      </c>
      <c r="N46">
        <v>10155</v>
      </c>
      <c r="O46">
        <v>6797</v>
      </c>
      <c r="P46">
        <f>SUM(N46:O46)</f>
        <v>16952</v>
      </c>
      <c r="S46" s="82" t="s">
        <v>183</v>
      </c>
      <c r="T46" s="84">
        <v>3.6</v>
      </c>
      <c r="U46" s="84">
        <v>3.5</v>
      </c>
      <c r="V46" s="84">
        <v>1.5</v>
      </c>
      <c r="W46" s="84">
        <v>0.5</v>
      </c>
      <c r="X46" s="84">
        <v>1.1000000000000001</v>
      </c>
      <c r="Y46" s="84">
        <v>1.9</v>
      </c>
      <c r="Z46" s="84">
        <v>1.3</v>
      </c>
      <c r="AA46" s="84">
        <v>0.5</v>
      </c>
      <c r="AB46" s="84" t="s">
        <v>124</v>
      </c>
    </row>
    <row r="47" spans="13:28">
      <c r="M47" t="s">
        <v>277</v>
      </c>
      <c r="N47">
        <v>4888</v>
      </c>
      <c r="O47">
        <v>1680</v>
      </c>
      <c r="P47">
        <f>SUM(N47:O47)</f>
        <v>6568</v>
      </c>
      <c r="S47" s="82" t="s">
        <v>94</v>
      </c>
      <c r="T47" s="84">
        <v>0.4</v>
      </c>
      <c r="U47" s="84" t="s">
        <v>124</v>
      </c>
      <c r="V47" s="84" t="s">
        <v>124</v>
      </c>
      <c r="W47" s="84" t="s">
        <v>125</v>
      </c>
      <c r="X47" s="84" t="s">
        <v>124</v>
      </c>
      <c r="Y47" s="84" t="s">
        <v>124</v>
      </c>
      <c r="Z47" s="84" t="s">
        <v>124</v>
      </c>
      <c r="AA47" s="84" t="s">
        <v>124</v>
      </c>
      <c r="AB47" s="84" t="s">
        <v>125</v>
      </c>
    </row>
    <row r="48" spans="13:28">
      <c r="N48" s="53">
        <f>+N47/N46</f>
        <v>0.4813392417528311</v>
      </c>
      <c r="O48" s="53">
        <f>+O47/O46</f>
        <v>0.24716786817713698</v>
      </c>
      <c r="P48" s="53">
        <f>+P47/P46</f>
        <v>0.38744690891930156</v>
      </c>
      <c r="S48" s="82" t="s">
        <v>276</v>
      </c>
      <c r="T48" s="84">
        <v>0.4</v>
      </c>
      <c r="U48" s="84" t="s">
        <v>124</v>
      </c>
      <c r="V48" s="84" t="s">
        <v>125</v>
      </c>
      <c r="W48" s="84" t="s">
        <v>125</v>
      </c>
      <c r="X48" s="84" t="s">
        <v>125</v>
      </c>
      <c r="Y48" s="84" t="s">
        <v>124</v>
      </c>
      <c r="Z48" s="84" t="s">
        <v>124</v>
      </c>
      <c r="AA48" s="84" t="s">
        <v>124</v>
      </c>
      <c r="AB48" s="84" t="s">
        <v>125</v>
      </c>
    </row>
    <row r="49" spans="1:28">
      <c r="S49" s="82"/>
      <c r="T49" s="84"/>
      <c r="U49" s="84"/>
      <c r="V49" s="84"/>
      <c r="W49" s="84"/>
      <c r="X49" s="84"/>
      <c r="Y49" s="84"/>
      <c r="Z49" s="84"/>
      <c r="AA49" s="84"/>
      <c r="AB49" s="84"/>
    </row>
    <row r="50" spans="1:28">
      <c r="S50" s="85" t="s">
        <v>289</v>
      </c>
      <c r="T50" s="84"/>
      <c r="U50" s="84"/>
      <c r="V50" s="84"/>
      <c r="W50" s="84"/>
      <c r="X50" s="84"/>
      <c r="Y50" s="84"/>
      <c r="Z50" s="84"/>
      <c r="AA50" s="84"/>
      <c r="AB50" s="84"/>
    </row>
    <row r="51" spans="1:28">
      <c r="S51" s="87" t="s">
        <v>290</v>
      </c>
      <c r="T51" s="84"/>
      <c r="U51" s="84"/>
      <c r="V51" s="84"/>
      <c r="W51" s="84"/>
      <c r="X51" s="84"/>
      <c r="Y51" s="84"/>
      <c r="Z51" s="84"/>
      <c r="AA51" s="84"/>
      <c r="AB51" s="84"/>
    </row>
    <row r="52" spans="1:28">
      <c r="S52" s="88" t="s">
        <v>291</v>
      </c>
      <c r="T52" s="84">
        <v>15.1</v>
      </c>
      <c r="U52" s="84">
        <v>1.9</v>
      </c>
      <c r="V52" s="84">
        <v>0.5</v>
      </c>
      <c r="W52" s="84">
        <v>0.2</v>
      </c>
      <c r="X52" s="84">
        <v>0.3</v>
      </c>
      <c r="Y52" s="84">
        <v>1.3</v>
      </c>
      <c r="Z52" s="84">
        <v>0.4</v>
      </c>
      <c r="AA52" s="84">
        <v>0.6</v>
      </c>
      <c r="AB52" s="84">
        <v>0.3</v>
      </c>
    </row>
    <row r="53" spans="1:28">
      <c r="S53" s="88" t="s">
        <v>292</v>
      </c>
      <c r="T53" s="84">
        <v>54.4</v>
      </c>
      <c r="U53" s="84">
        <v>8.1</v>
      </c>
      <c r="V53" s="84">
        <v>2.2999999999999998</v>
      </c>
      <c r="W53" s="84">
        <v>1</v>
      </c>
      <c r="X53" s="84">
        <v>1.3</v>
      </c>
      <c r="Y53" s="84">
        <v>5.8</v>
      </c>
      <c r="Z53" s="84">
        <v>2.4</v>
      </c>
      <c r="AA53" s="84">
        <v>2.2000000000000002</v>
      </c>
      <c r="AB53" s="84">
        <v>1.2</v>
      </c>
    </row>
    <row r="54" spans="1:28">
      <c r="S54" s="88" t="s">
        <v>293</v>
      </c>
      <c r="T54" s="84">
        <v>28.3</v>
      </c>
      <c r="U54" s="84">
        <v>4.5</v>
      </c>
      <c r="V54" s="84">
        <v>1</v>
      </c>
      <c r="W54" s="84">
        <v>0.5</v>
      </c>
      <c r="X54" s="84">
        <v>0.5</v>
      </c>
      <c r="Y54" s="84">
        <v>3.5</v>
      </c>
      <c r="Z54" s="84">
        <v>1.1000000000000001</v>
      </c>
      <c r="AA54" s="84">
        <v>1.4</v>
      </c>
      <c r="AB54" s="84">
        <v>1</v>
      </c>
    </row>
    <row r="55" spans="1:28">
      <c r="A55" s="4" t="s">
        <v>294</v>
      </c>
      <c r="S55" s="87" t="s">
        <v>295</v>
      </c>
      <c r="T55" s="84"/>
      <c r="U55" s="84"/>
      <c r="V55" s="84"/>
      <c r="W55" s="84"/>
      <c r="X55" s="84"/>
      <c r="Y55" s="84"/>
      <c r="Z55" s="84"/>
      <c r="AA55" s="84"/>
      <c r="AB55" s="84"/>
    </row>
    <row r="56" spans="1:28">
      <c r="A56" t="s">
        <v>296</v>
      </c>
      <c r="S56" s="88" t="s">
        <v>291</v>
      </c>
      <c r="T56" s="84">
        <v>0.9</v>
      </c>
      <c r="U56" s="84">
        <v>0.2</v>
      </c>
      <c r="V56" s="84" t="s">
        <v>124</v>
      </c>
      <c r="W56" s="84" t="s">
        <v>124</v>
      </c>
      <c r="X56" s="84" t="s">
        <v>124</v>
      </c>
      <c r="Y56" s="84">
        <v>0.2</v>
      </c>
      <c r="Z56" s="84">
        <v>0.1</v>
      </c>
      <c r="AA56" s="84" t="s">
        <v>124</v>
      </c>
      <c r="AB56" s="84" t="s">
        <v>125</v>
      </c>
    </row>
    <row r="57" spans="1:28">
      <c r="S57" s="88" t="s">
        <v>292</v>
      </c>
      <c r="T57" s="84">
        <v>2.6</v>
      </c>
      <c r="U57" s="84">
        <v>0.8</v>
      </c>
      <c r="V57" s="84">
        <v>0.2</v>
      </c>
      <c r="W57" s="84">
        <v>0.1</v>
      </c>
      <c r="X57" s="84">
        <v>0.1</v>
      </c>
      <c r="Y57" s="84">
        <v>0.5</v>
      </c>
      <c r="Z57" s="84">
        <v>0.4</v>
      </c>
      <c r="AA57" s="84" t="s">
        <v>124</v>
      </c>
      <c r="AB57" s="84" t="s">
        <v>124</v>
      </c>
    </row>
    <row r="58" spans="1:28">
      <c r="S58" s="88" t="s">
        <v>293</v>
      </c>
      <c r="T58" s="84">
        <v>9.3000000000000007</v>
      </c>
      <c r="U58" s="84">
        <v>4</v>
      </c>
      <c r="V58" s="84">
        <v>0.8</v>
      </c>
      <c r="W58" s="84">
        <v>0.3</v>
      </c>
      <c r="X58" s="84">
        <v>0.4</v>
      </c>
      <c r="Y58" s="84">
        <v>3.2</v>
      </c>
      <c r="Z58" s="84">
        <v>2.4</v>
      </c>
      <c r="AA58" s="84">
        <v>0.3</v>
      </c>
      <c r="AB58" s="84">
        <v>0.5</v>
      </c>
    </row>
    <row r="59" spans="1:28">
      <c r="S59" s="82" t="s">
        <v>297</v>
      </c>
      <c r="T59" s="84">
        <v>2.6</v>
      </c>
      <c r="U59" s="84">
        <v>1.3</v>
      </c>
      <c r="V59" s="84">
        <v>0.6</v>
      </c>
      <c r="W59" s="84">
        <v>0.3</v>
      </c>
      <c r="X59" s="84">
        <v>0.4</v>
      </c>
      <c r="Y59" s="84">
        <v>0.7</v>
      </c>
      <c r="Z59" s="84">
        <v>0.4</v>
      </c>
      <c r="AA59" s="84">
        <v>0.2</v>
      </c>
      <c r="AB59" s="84" t="s">
        <v>124</v>
      </c>
    </row>
    <row r="60" spans="1:28">
      <c r="S60" s="82" t="s">
        <v>276</v>
      </c>
      <c r="T60" s="84">
        <v>0.4</v>
      </c>
      <c r="U60" s="84" t="s">
        <v>124</v>
      </c>
      <c r="V60" s="84" t="s">
        <v>125</v>
      </c>
      <c r="W60" s="84" t="s">
        <v>125</v>
      </c>
      <c r="X60" s="84" t="s">
        <v>125</v>
      </c>
      <c r="Y60" s="84" t="s">
        <v>124</v>
      </c>
      <c r="Z60" s="84" t="s">
        <v>124</v>
      </c>
      <c r="AA60" s="84" t="s">
        <v>124</v>
      </c>
      <c r="AB60" s="84" t="s">
        <v>125</v>
      </c>
    </row>
    <row r="61" spans="1:28">
      <c r="S61" s="81"/>
      <c r="T61" s="84"/>
      <c r="U61" s="84"/>
      <c r="V61" s="84"/>
      <c r="W61" s="84"/>
      <c r="X61" s="84"/>
      <c r="Y61" s="84"/>
      <c r="Z61" s="84"/>
      <c r="AA61" s="84"/>
      <c r="AB61" s="84"/>
    </row>
    <row r="62" spans="1:28">
      <c r="S62" s="93" t="s">
        <v>298</v>
      </c>
      <c r="T62" s="84"/>
      <c r="U62" s="84"/>
      <c r="V62" s="84"/>
      <c r="W62" s="84"/>
      <c r="X62" s="84"/>
      <c r="Y62" s="84"/>
      <c r="Z62" s="84"/>
      <c r="AA62" s="84"/>
      <c r="AB62" s="84"/>
    </row>
    <row r="63" spans="1:28">
      <c r="S63" s="82" t="s">
        <v>202</v>
      </c>
      <c r="T63" s="84">
        <v>14.1</v>
      </c>
      <c r="U63" s="84">
        <v>2.5</v>
      </c>
      <c r="V63" s="84">
        <v>0.8</v>
      </c>
      <c r="W63" s="84">
        <v>0.5</v>
      </c>
      <c r="X63" s="84">
        <v>0.3</v>
      </c>
      <c r="Y63" s="84">
        <v>1.7</v>
      </c>
      <c r="Z63" s="84">
        <v>0.9</v>
      </c>
      <c r="AA63" s="84">
        <v>0.5</v>
      </c>
      <c r="AB63" s="84">
        <v>0.4</v>
      </c>
    </row>
    <row r="64" spans="1:28">
      <c r="S64" s="82" t="s">
        <v>203</v>
      </c>
      <c r="T64" s="84">
        <v>21.2</v>
      </c>
      <c r="U64" s="84">
        <v>3.9</v>
      </c>
      <c r="V64" s="84">
        <v>1</v>
      </c>
      <c r="W64" s="84">
        <v>0.5</v>
      </c>
      <c r="X64" s="84">
        <v>0.5</v>
      </c>
      <c r="Y64" s="84">
        <v>2.9</v>
      </c>
      <c r="Z64" s="84">
        <v>1.5</v>
      </c>
      <c r="AA64" s="84">
        <v>0.7</v>
      </c>
      <c r="AB64" s="84">
        <v>0.7</v>
      </c>
    </row>
    <row r="65" spans="19:28">
      <c r="S65" s="82" t="s">
        <v>204</v>
      </c>
      <c r="T65" s="84">
        <v>35.799999999999997</v>
      </c>
      <c r="U65" s="84">
        <v>6.7</v>
      </c>
      <c r="V65" s="84">
        <v>1.7</v>
      </c>
      <c r="W65" s="84">
        <v>0.7</v>
      </c>
      <c r="X65" s="84">
        <v>1</v>
      </c>
      <c r="Y65" s="84">
        <v>5</v>
      </c>
      <c r="Z65" s="84">
        <v>2</v>
      </c>
      <c r="AA65" s="84">
        <v>2</v>
      </c>
      <c r="AB65" s="84">
        <v>1</v>
      </c>
    </row>
    <row r="66" spans="19:28">
      <c r="S66" s="82" t="s">
        <v>205</v>
      </c>
      <c r="T66" s="84">
        <v>22.1</v>
      </c>
      <c r="U66" s="84">
        <v>3.6</v>
      </c>
      <c r="V66" s="84">
        <v>1</v>
      </c>
      <c r="W66" s="84">
        <v>0.4</v>
      </c>
      <c r="X66" s="84">
        <v>0.6</v>
      </c>
      <c r="Y66" s="84">
        <v>2.6</v>
      </c>
      <c r="Z66" s="84">
        <v>1.1000000000000001</v>
      </c>
      <c r="AA66" s="84">
        <v>1</v>
      </c>
      <c r="AB66" s="84">
        <v>0.6</v>
      </c>
    </row>
    <row r="67" spans="19:28">
      <c r="S67" s="82" t="s">
        <v>206</v>
      </c>
      <c r="T67" s="84">
        <v>9</v>
      </c>
      <c r="U67" s="84">
        <v>1.7</v>
      </c>
      <c r="V67" s="84">
        <v>0.4</v>
      </c>
      <c r="W67" s="84">
        <v>0.2</v>
      </c>
      <c r="X67" s="84">
        <v>0.3</v>
      </c>
      <c r="Y67" s="84">
        <v>1.3</v>
      </c>
      <c r="Z67" s="84">
        <v>0.8</v>
      </c>
      <c r="AA67" s="84">
        <v>0.4</v>
      </c>
      <c r="AB67" s="84" t="s">
        <v>124</v>
      </c>
    </row>
    <row r="68" spans="19:28">
      <c r="S68" s="82" t="s">
        <v>207</v>
      </c>
      <c r="T68" s="84">
        <v>11</v>
      </c>
      <c r="U68" s="84">
        <v>2.4</v>
      </c>
      <c r="V68" s="84">
        <v>0.6</v>
      </c>
      <c r="W68" s="84">
        <v>0.2</v>
      </c>
      <c r="X68" s="84">
        <v>0.4</v>
      </c>
      <c r="Y68" s="84">
        <v>1.8</v>
      </c>
      <c r="Z68" s="84">
        <v>1</v>
      </c>
      <c r="AA68" s="84">
        <v>0.4</v>
      </c>
      <c r="AB68" s="84">
        <v>0.4</v>
      </c>
    </row>
    <row r="69" spans="19:28">
      <c r="S69" s="82" t="s">
        <v>276</v>
      </c>
      <c r="T69" s="84">
        <v>0.4</v>
      </c>
      <c r="U69" s="84" t="s">
        <v>124</v>
      </c>
      <c r="V69" s="84" t="s">
        <v>125</v>
      </c>
      <c r="W69" s="84" t="s">
        <v>125</v>
      </c>
      <c r="X69" s="84" t="s">
        <v>125</v>
      </c>
      <c r="Y69" s="84" t="s">
        <v>124</v>
      </c>
      <c r="Z69" s="84" t="s">
        <v>124</v>
      </c>
      <c r="AA69" s="84" t="s">
        <v>124</v>
      </c>
      <c r="AB69" s="84" t="s">
        <v>125</v>
      </c>
    </row>
    <row r="70" spans="19:28">
      <c r="S70" s="80"/>
      <c r="T70" s="84"/>
      <c r="U70" s="84"/>
      <c r="V70" s="84"/>
      <c r="W70" s="84"/>
      <c r="X70" s="84"/>
      <c r="Y70" s="84"/>
      <c r="Z70" s="84"/>
      <c r="AA70" s="84"/>
      <c r="AB70" s="84"/>
    </row>
    <row r="71" spans="19:28">
      <c r="S71" s="93" t="s">
        <v>299</v>
      </c>
      <c r="T71" s="84"/>
      <c r="U71" s="84"/>
      <c r="V71" s="84"/>
      <c r="W71" s="84"/>
      <c r="X71" s="84"/>
      <c r="Y71" s="84"/>
      <c r="Z71" s="84"/>
      <c r="AA71" s="84"/>
      <c r="AB71" s="84"/>
    </row>
    <row r="72" spans="19:28">
      <c r="S72" s="93" t="s">
        <v>300</v>
      </c>
      <c r="T72" s="84"/>
      <c r="U72" s="84"/>
      <c r="V72" s="84"/>
      <c r="W72" s="84"/>
      <c r="X72" s="84"/>
      <c r="Y72" s="84"/>
      <c r="Z72" s="84"/>
      <c r="AA72" s="84"/>
      <c r="AB72" s="84"/>
    </row>
    <row r="73" spans="19:28">
      <c r="S73" s="82" t="s">
        <v>210</v>
      </c>
      <c r="T73" s="84">
        <v>14</v>
      </c>
      <c r="U73" s="84">
        <v>2.4</v>
      </c>
      <c r="V73" s="84">
        <v>0.7</v>
      </c>
      <c r="W73" s="84">
        <v>0.3</v>
      </c>
      <c r="X73" s="84">
        <v>0.4</v>
      </c>
      <c r="Y73" s="84">
        <v>1.8</v>
      </c>
      <c r="Z73" s="84">
        <v>0.9</v>
      </c>
      <c r="AA73" s="84">
        <v>0.5</v>
      </c>
      <c r="AB73" s="84">
        <v>0.3</v>
      </c>
    </row>
    <row r="74" spans="19:28">
      <c r="S74" s="82" t="s">
        <v>211</v>
      </c>
      <c r="T74" s="84">
        <v>96.6</v>
      </c>
      <c r="U74" s="84">
        <v>17</v>
      </c>
      <c r="V74" s="84">
        <v>4.2</v>
      </c>
      <c r="W74" s="84">
        <v>1.9</v>
      </c>
      <c r="X74" s="84">
        <v>2.2999999999999998</v>
      </c>
      <c r="Y74" s="84">
        <v>12.8</v>
      </c>
      <c r="Z74" s="84">
        <v>5.8</v>
      </c>
      <c r="AA74" s="84">
        <v>4.2</v>
      </c>
      <c r="AB74" s="84">
        <v>2.8</v>
      </c>
    </row>
    <row r="75" spans="19:28">
      <c r="S75" s="82" t="s">
        <v>297</v>
      </c>
      <c r="T75" s="84">
        <v>2.6</v>
      </c>
      <c r="U75" s="84">
        <v>1.3</v>
      </c>
      <c r="V75" s="84">
        <v>0.6</v>
      </c>
      <c r="W75" s="84">
        <v>0.3</v>
      </c>
      <c r="X75" s="84">
        <v>0.4</v>
      </c>
      <c r="Y75" s="84">
        <v>0.7</v>
      </c>
      <c r="Z75" s="84">
        <v>0.4</v>
      </c>
      <c r="AA75" s="84">
        <v>0.2</v>
      </c>
      <c r="AB75" s="84" t="s">
        <v>124</v>
      </c>
    </row>
    <row r="76" spans="19:28">
      <c r="S76" s="82" t="s">
        <v>276</v>
      </c>
      <c r="T76" s="84">
        <v>0.4</v>
      </c>
      <c r="U76" s="84" t="s">
        <v>124</v>
      </c>
      <c r="V76" s="84" t="s">
        <v>125</v>
      </c>
      <c r="W76" s="84" t="s">
        <v>125</v>
      </c>
      <c r="X76" s="84" t="s">
        <v>125</v>
      </c>
      <c r="Y76" s="84" t="s">
        <v>124</v>
      </c>
      <c r="Z76" s="84" t="s">
        <v>124</v>
      </c>
      <c r="AA76" s="84" t="s">
        <v>124</v>
      </c>
      <c r="AB76" s="84" t="s">
        <v>125</v>
      </c>
    </row>
    <row r="77" spans="19:28">
      <c r="S77" s="82"/>
      <c r="T77" s="84"/>
      <c r="U77" s="84"/>
      <c r="V77" s="84"/>
      <c r="W77" s="84"/>
      <c r="X77" s="84"/>
      <c r="Y77" s="84"/>
      <c r="Z77" s="84"/>
      <c r="AA77" s="84"/>
      <c r="AB77" s="84"/>
    </row>
    <row r="78" spans="19:28">
      <c r="S78" s="86" t="s">
        <v>301</v>
      </c>
      <c r="T78" s="84"/>
      <c r="U78" s="84"/>
      <c r="V78" s="84"/>
      <c r="W78" s="84"/>
      <c r="X78" s="84"/>
      <c r="Y78" s="84"/>
      <c r="Z78" s="84"/>
      <c r="AA78" s="84"/>
      <c r="AB78" s="84"/>
    </row>
    <row r="79" spans="19:28">
      <c r="S79" s="91"/>
      <c r="T79" s="84"/>
      <c r="U79" s="84"/>
      <c r="V79" s="84"/>
      <c r="W79" s="84"/>
      <c r="X79" s="84"/>
      <c r="Y79" s="84"/>
      <c r="Z79" s="84"/>
      <c r="AA79" s="84"/>
      <c r="AB79" s="84"/>
    </row>
    <row r="80" spans="19:28">
      <c r="S80" s="93" t="s">
        <v>302</v>
      </c>
      <c r="T80" s="84"/>
      <c r="U80" s="84"/>
      <c r="V80" s="84"/>
      <c r="W80" s="84"/>
      <c r="X80" s="84"/>
      <c r="Y80" s="84"/>
      <c r="Z80" s="84"/>
      <c r="AA80" s="84"/>
      <c r="AB80" s="84"/>
    </row>
    <row r="81" spans="14:28">
      <c r="N81" t="s">
        <v>303</v>
      </c>
      <c r="S81" s="82" t="s">
        <v>271</v>
      </c>
      <c r="T81" s="84">
        <v>2.8</v>
      </c>
      <c r="U81" s="84">
        <v>0.3</v>
      </c>
      <c r="V81" s="84">
        <v>0.1</v>
      </c>
      <c r="W81" s="84" t="s">
        <v>124</v>
      </c>
      <c r="X81" s="84" t="s">
        <v>124</v>
      </c>
      <c r="Y81" s="84">
        <v>0.2</v>
      </c>
      <c r="Z81" s="84" t="s">
        <v>124</v>
      </c>
      <c r="AA81" s="84" t="s">
        <v>124</v>
      </c>
      <c r="AB81" s="84" t="s">
        <v>124</v>
      </c>
    </row>
    <row r="82" spans="14:28">
      <c r="N82" s="140" t="s">
        <v>304</v>
      </c>
      <c r="O82" s="140">
        <v>1974</v>
      </c>
      <c r="P82" s="140">
        <v>1970</v>
      </c>
      <c r="Q82" s="140" t="s">
        <v>305</v>
      </c>
      <c r="S82" s="82" t="s">
        <v>275</v>
      </c>
      <c r="T82" s="84">
        <v>0.6</v>
      </c>
      <c r="U82" s="84">
        <v>0.1</v>
      </c>
      <c r="V82" s="84" t="s">
        <v>124</v>
      </c>
      <c r="W82" s="84" t="s">
        <v>124</v>
      </c>
      <c r="X82" s="84" t="s">
        <v>124</v>
      </c>
      <c r="Y82" s="84" t="s">
        <v>124</v>
      </c>
      <c r="Z82" s="84" t="s">
        <v>124</v>
      </c>
      <c r="AA82" s="84" t="s">
        <v>125</v>
      </c>
      <c r="AB82" s="84" t="s">
        <v>125</v>
      </c>
    </row>
    <row r="83" spans="14:28">
      <c r="N83" s="140" t="s">
        <v>306</v>
      </c>
      <c r="O83" s="140">
        <v>9206</v>
      </c>
      <c r="P83" s="140">
        <v>9216</v>
      </c>
      <c r="Q83" s="140">
        <v>8250</v>
      </c>
      <c r="S83" s="83" t="s">
        <v>307</v>
      </c>
      <c r="T83" s="84"/>
      <c r="U83" s="84"/>
      <c r="V83" s="84"/>
      <c r="W83" s="84"/>
      <c r="X83" s="84"/>
      <c r="Y83" s="84"/>
      <c r="Z83" s="84"/>
      <c r="AA83" s="84"/>
      <c r="AB83" s="84"/>
    </row>
    <row r="84" spans="14:28">
      <c r="N84" s="140" t="s">
        <v>308</v>
      </c>
      <c r="O84" s="140">
        <v>1150</v>
      </c>
      <c r="P84" s="140">
        <v>1083</v>
      </c>
      <c r="Q84" s="140">
        <v>498</v>
      </c>
      <c r="S84" s="82" t="s">
        <v>276</v>
      </c>
      <c r="T84" s="84">
        <v>110.2</v>
      </c>
      <c r="U84" s="84">
        <v>20.399999999999999</v>
      </c>
      <c r="V84" s="84">
        <v>5.4</v>
      </c>
      <c r="W84" s="84">
        <v>2.4</v>
      </c>
      <c r="X84" s="84">
        <v>3</v>
      </c>
      <c r="Y84" s="84">
        <v>15</v>
      </c>
      <c r="Z84" s="84">
        <v>7.1</v>
      </c>
      <c r="AA84" s="84">
        <v>4.9000000000000004</v>
      </c>
      <c r="AB84" s="84">
        <v>3.1</v>
      </c>
    </row>
    <row r="85" spans="14:28">
      <c r="N85" s="140" t="s">
        <v>309</v>
      </c>
      <c r="O85" s="140">
        <v>5755</v>
      </c>
      <c r="P85" s="140">
        <v>4897</v>
      </c>
      <c r="Q85" s="140">
        <v>4095</v>
      </c>
      <c r="S85" s="81"/>
      <c r="T85" s="84"/>
      <c r="U85" s="84"/>
      <c r="V85" s="84"/>
      <c r="W85" s="84"/>
      <c r="X85" s="84"/>
      <c r="Y85" s="84"/>
      <c r="Z85" s="84"/>
      <c r="AA85" s="84"/>
      <c r="AB85" s="84"/>
    </row>
    <row r="86" spans="14:28">
      <c r="N86" s="140" t="s">
        <v>310</v>
      </c>
      <c r="O86" s="140">
        <v>46</v>
      </c>
      <c r="P86" s="140">
        <v>150</v>
      </c>
      <c r="Q86" s="140">
        <v>34</v>
      </c>
      <c r="S86" s="93" t="s">
        <v>311</v>
      </c>
      <c r="T86" s="84"/>
      <c r="U86" s="84"/>
      <c r="V86" s="84"/>
      <c r="W86" s="84"/>
      <c r="X86" s="84"/>
      <c r="Y86" s="84"/>
      <c r="Z86" s="84"/>
      <c r="AA86" s="84"/>
      <c r="AB86" s="84"/>
    </row>
    <row r="87" spans="14:28">
      <c r="N87" s="140" t="s">
        <v>312</v>
      </c>
      <c r="O87" s="140">
        <v>14</v>
      </c>
      <c r="P87" s="140">
        <v>46</v>
      </c>
      <c r="Q87" s="140">
        <v>9</v>
      </c>
      <c r="S87" s="82" t="s">
        <v>138</v>
      </c>
      <c r="T87" s="84">
        <v>1.3</v>
      </c>
      <c r="U87" s="84">
        <v>0.2</v>
      </c>
      <c r="V87" s="84" t="s">
        <v>124</v>
      </c>
      <c r="W87" s="84" t="s">
        <v>124</v>
      </c>
      <c r="X87" s="84" t="s">
        <v>124</v>
      </c>
      <c r="Y87" s="84">
        <v>0.1</v>
      </c>
      <c r="Z87" s="84" t="s">
        <v>124</v>
      </c>
      <c r="AA87" s="84" t="s">
        <v>124</v>
      </c>
      <c r="AB87" s="84" t="s">
        <v>124</v>
      </c>
    </row>
    <row r="88" spans="14:28">
      <c r="N88" s="140" t="s">
        <v>93</v>
      </c>
      <c r="O88" s="140">
        <v>17</v>
      </c>
      <c r="P88" s="140">
        <v>26</v>
      </c>
      <c r="Q88" s="140">
        <v>2</v>
      </c>
      <c r="S88" s="82" t="s">
        <v>90</v>
      </c>
      <c r="T88" s="84">
        <v>1.6</v>
      </c>
      <c r="U88" s="84">
        <v>0.1</v>
      </c>
      <c r="V88" s="84" t="s">
        <v>124</v>
      </c>
      <c r="W88" s="84" t="s">
        <v>124</v>
      </c>
      <c r="X88" s="84" t="s">
        <v>124</v>
      </c>
      <c r="Y88" s="84" t="s">
        <v>124</v>
      </c>
      <c r="Z88" s="84" t="s">
        <v>124</v>
      </c>
      <c r="AA88" s="84" t="s">
        <v>124</v>
      </c>
      <c r="AB88" s="84" t="s">
        <v>124</v>
      </c>
    </row>
    <row r="89" spans="14:28">
      <c r="N89" s="140" t="s">
        <v>94</v>
      </c>
      <c r="O89" s="140">
        <v>1</v>
      </c>
      <c r="P89" s="140">
        <v>13</v>
      </c>
      <c r="Q89" s="140">
        <v>0</v>
      </c>
      <c r="S89" s="82" t="s">
        <v>192</v>
      </c>
      <c r="T89" s="84">
        <v>0.3</v>
      </c>
      <c r="U89" s="84" t="s">
        <v>124</v>
      </c>
      <c r="V89" s="84" t="s">
        <v>125</v>
      </c>
      <c r="W89" s="84" t="s">
        <v>125</v>
      </c>
      <c r="X89" s="84" t="s">
        <v>125</v>
      </c>
      <c r="Y89" s="84" t="s">
        <v>124</v>
      </c>
      <c r="Z89" s="84" t="s">
        <v>124</v>
      </c>
      <c r="AA89" s="84" t="s">
        <v>125</v>
      </c>
      <c r="AB89" s="84" t="s">
        <v>125</v>
      </c>
    </row>
    <row r="90" spans="14:28">
      <c r="N90" s="140" t="s">
        <v>313</v>
      </c>
      <c r="O90" s="140">
        <v>100</v>
      </c>
      <c r="P90" s="140">
        <v>49</v>
      </c>
      <c r="Q90" s="140">
        <v>76</v>
      </c>
      <c r="S90" s="82" t="s">
        <v>183</v>
      </c>
      <c r="T90" s="84">
        <v>0.1</v>
      </c>
      <c r="U90" s="84">
        <v>0.1</v>
      </c>
      <c r="V90" s="84">
        <v>0.1</v>
      </c>
      <c r="W90" s="84" t="s">
        <v>124</v>
      </c>
      <c r="X90" s="84" t="s">
        <v>124</v>
      </c>
      <c r="Y90" s="84" t="s">
        <v>124</v>
      </c>
      <c r="Z90" s="84" t="s">
        <v>124</v>
      </c>
      <c r="AA90" s="84" t="s">
        <v>125</v>
      </c>
      <c r="AB90" s="84" t="s">
        <v>125</v>
      </c>
    </row>
    <row r="91" spans="14:28">
      <c r="N91" s="140" t="s">
        <v>8</v>
      </c>
      <c r="O91" s="140">
        <f>SUM(O83:O90)</f>
        <v>16289</v>
      </c>
      <c r="P91" s="140">
        <f>SUM(P83:P90)</f>
        <v>15480</v>
      </c>
      <c r="Q91" s="140">
        <f>SUM(Q83:Q90)</f>
        <v>12964</v>
      </c>
      <c r="S91" s="82" t="s">
        <v>94</v>
      </c>
      <c r="T91" s="84">
        <v>0.1</v>
      </c>
      <c r="U91" s="84" t="s">
        <v>124</v>
      </c>
      <c r="V91" s="84" t="s">
        <v>124</v>
      </c>
      <c r="W91" s="84" t="s">
        <v>124</v>
      </c>
      <c r="X91" s="84" t="s">
        <v>124</v>
      </c>
      <c r="Y91" s="84" t="s">
        <v>124</v>
      </c>
      <c r="Z91" s="84" t="s">
        <v>124</v>
      </c>
      <c r="AA91" s="84" t="s">
        <v>125</v>
      </c>
      <c r="AB91" s="84" t="s">
        <v>125</v>
      </c>
    </row>
    <row r="92" spans="14:28">
      <c r="N92" s="140" t="s">
        <v>314</v>
      </c>
      <c r="O92" s="149">
        <f>O85/O91</f>
        <v>0.35330591196512984</v>
      </c>
      <c r="P92" s="149">
        <f>P85/P91</f>
        <v>0.316343669250646</v>
      </c>
      <c r="Q92" s="150">
        <f>Q85/Q91</f>
        <v>0.31587473002159827</v>
      </c>
      <c r="S92" s="83" t="s">
        <v>307</v>
      </c>
      <c r="T92" s="84"/>
      <c r="U92" s="84"/>
      <c r="V92" s="84"/>
      <c r="W92" s="84"/>
      <c r="X92" s="84"/>
      <c r="Y92" s="84"/>
      <c r="Z92" s="84"/>
      <c r="AA92" s="84"/>
      <c r="AB92" s="84"/>
    </row>
    <row r="93" spans="14:28">
      <c r="N93" s="140" t="s">
        <v>315</v>
      </c>
      <c r="O93" s="140"/>
      <c r="P93" s="151">
        <f>(P92+O92)/2</f>
        <v>0.33482479060788795</v>
      </c>
      <c r="Q93" s="140"/>
      <c r="S93" s="82" t="s">
        <v>276</v>
      </c>
      <c r="T93" s="84">
        <v>110.2</v>
      </c>
      <c r="U93" s="84">
        <v>20.399999999999999</v>
      </c>
      <c r="V93" s="84">
        <v>5.4</v>
      </c>
      <c r="W93" s="84">
        <v>2.4</v>
      </c>
      <c r="X93" s="84">
        <v>3</v>
      </c>
      <c r="Y93" s="84">
        <v>15</v>
      </c>
      <c r="Z93" s="84">
        <v>7.1</v>
      </c>
      <c r="AA93" s="84">
        <v>4.9000000000000004</v>
      </c>
      <c r="AB93" s="84">
        <v>3.1</v>
      </c>
    </row>
    <row r="94" spans="14:28">
      <c r="N94" t="s">
        <v>316</v>
      </c>
      <c r="S94" s="81"/>
      <c r="T94" s="84"/>
      <c r="U94" s="84"/>
      <c r="V94" s="84"/>
      <c r="W94" s="84"/>
      <c r="X94" s="84"/>
      <c r="Y94" s="84"/>
      <c r="Z94" s="84"/>
      <c r="AA94" s="84"/>
      <c r="AB94" s="84"/>
    </row>
    <row r="95" spans="14:28">
      <c r="N95" t="s">
        <v>317</v>
      </c>
      <c r="S95" s="93" t="s">
        <v>318</v>
      </c>
      <c r="T95" s="84"/>
      <c r="U95" s="84"/>
      <c r="V95" s="84"/>
      <c r="W95" s="84"/>
      <c r="X95" s="84"/>
      <c r="Y95" s="84"/>
      <c r="Z95" s="84"/>
      <c r="AA95" s="84"/>
      <c r="AB95" s="84"/>
    </row>
    <row r="96" spans="14:28">
      <c r="P96" s="194">
        <f>P93*W12/U12</f>
        <v>0.27311198606447334</v>
      </c>
      <c r="S96" s="82" t="s">
        <v>291</v>
      </c>
      <c r="T96" s="84">
        <v>0.7</v>
      </c>
      <c r="U96" s="84" t="s">
        <v>124</v>
      </c>
      <c r="V96" s="84" t="s">
        <v>124</v>
      </c>
      <c r="W96" s="84" t="s">
        <v>125</v>
      </c>
      <c r="X96" s="84" t="s">
        <v>124</v>
      </c>
      <c r="Y96" s="84" t="s">
        <v>124</v>
      </c>
      <c r="Z96" s="84" t="s">
        <v>124</v>
      </c>
      <c r="AA96" s="84" t="s">
        <v>124</v>
      </c>
      <c r="AB96" s="84" t="s">
        <v>124</v>
      </c>
    </row>
    <row r="97" spans="1:28" ht="21">
      <c r="N97" s="198" t="s">
        <v>286</v>
      </c>
      <c r="S97" s="82" t="s">
        <v>292</v>
      </c>
      <c r="T97" s="84">
        <v>1.3</v>
      </c>
      <c r="U97" s="84">
        <v>0.1</v>
      </c>
      <c r="V97" s="84">
        <v>0.1</v>
      </c>
      <c r="W97" s="84" t="s">
        <v>124</v>
      </c>
      <c r="X97" s="84" t="s">
        <v>124</v>
      </c>
      <c r="Y97" s="84" t="s">
        <v>124</v>
      </c>
      <c r="Z97" s="84" t="s">
        <v>124</v>
      </c>
      <c r="AA97" s="84" t="s">
        <v>124</v>
      </c>
      <c r="AB97" s="84" t="s">
        <v>124</v>
      </c>
    </row>
    <row r="98" spans="1:28" ht="21">
      <c r="N98" s="199" t="s">
        <v>287</v>
      </c>
      <c r="S98" s="82" t="s">
        <v>293</v>
      </c>
      <c r="T98" s="84">
        <v>0.9</v>
      </c>
      <c r="U98" s="84" t="s">
        <v>124</v>
      </c>
      <c r="V98" s="84" t="s">
        <v>124</v>
      </c>
      <c r="W98" s="84" t="s">
        <v>124</v>
      </c>
      <c r="X98" s="84" t="s">
        <v>124</v>
      </c>
      <c r="Y98" s="84" t="s">
        <v>124</v>
      </c>
      <c r="Z98" s="84" t="s">
        <v>124</v>
      </c>
      <c r="AA98" s="84" t="s">
        <v>124</v>
      </c>
      <c r="AB98" s="84" t="s">
        <v>124</v>
      </c>
    </row>
    <row r="99" spans="1:28">
      <c r="S99" s="82" t="s">
        <v>319</v>
      </c>
      <c r="T99" s="84">
        <v>0.6</v>
      </c>
      <c r="U99" s="84">
        <v>0.1</v>
      </c>
      <c r="V99" s="84" t="s">
        <v>124</v>
      </c>
      <c r="W99" s="84" t="s">
        <v>124</v>
      </c>
      <c r="X99" s="84" t="s">
        <v>124</v>
      </c>
      <c r="Y99" s="84" t="s">
        <v>124</v>
      </c>
      <c r="Z99" s="84" t="s">
        <v>124</v>
      </c>
      <c r="AA99" s="84" t="s">
        <v>125</v>
      </c>
      <c r="AB99" s="84" t="s">
        <v>125</v>
      </c>
    </row>
    <row r="100" spans="1:28">
      <c r="S100" s="83" t="s">
        <v>307</v>
      </c>
      <c r="T100" s="84"/>
      <c r="U100" s="84"/>
      <c r="V100" s="84"/>
      <c r="W100" s="84"/>
      <c r="X100" s="84"/>
      <c r="Y100" s="84"/>
      <c r="Z100" s="84"/>
      <c r="AA100" s="84"/>
      <c r="AB100" s="84"/>
    </row>
    <row r="101" spans="1:28">
      <c r="S101" s="82" t="s">
        <v>276</v>
      </c>
      <c r="T101" s="84">
        <v>110.2</v>
      </c>
      <c r="U101" s="84">
        <v>20.399999999999999</v>
      </c>
      <c r="V101" s="84">
        <v>5.4</v>
      </c>
      <c r="W101" s="84">
        <v>2.4</v>
      </c>
      <c r="X101" s="84">
        <v>3</v>
      </c>
      <c r="Y101" s="84">
        <v>15</v>
      </c>
      <c r="Z101" s="84">
        <v>7.1</v>
      </c>
      <c r="AA101" s="84">
        <v>4.9000000000000004</v>
      </c>
      <c r="AB101" s="84">
        <v>3.1</v>
      </c>
    </row>
    <row r="102" spans="1:28">
      <c r="S102" s="81"/>
      <c r="T102" s="84"/>
      <c r="U102" s="84"/>
      <c r="V102" s="84"/>
      <c r="W102" s="84"/>
      <c r="X102" s="84"/>
      <c r="Y102" s="84"/>
      <c r="Z102" s="84"/>
      <c r="AA102" s="84"/>
      <c r="AB102" s="84"/>
    </row>
    <row r="103" spans="1:28">
      <c r="S103" s="93" t="s">
        <v>320</v>
      </c>
      <c r="T103" s="84"/>
      <c r="U103" s="84"/>
      <c r="V103" s="84"/>
      <c r="W103" s="84"/>
      <c r="X103" s="84"/>
      <c r="Y103" s="84"/>
      <c r="Z103" s="84"/>
      <c r="AA103" s="84"/>
      <c r="AB103" s="84"/>
    </row>
    <row r="104" spans="1:28">
      <c r="S104" s="82" t="s">
        <v>202</v>
      </c>
      <c r="T104" s="84">
        <v>0.4</v>
      </c>
      <c r="U104" s="84">
        <v>0.1</v>
      </c>
      <c r="V104" s="84" t="s">
        <v>124</v>
      </c>
      <c r="W104" s="84" t="s">
        <v>124</v>
      </c>
      <c r="X104" s="84" t="s">
        <v>125</v>
      </c>
      <c r="Y104" s="84" t="s">
        <v>124</v>
      </c>
      <c r="Z104" s="84" t="s">
        <v>124</v>
      </c>
      <c r="AA104" s="84" t="s">
        <v>125</v>
      </c>
      <c r="AB104" s="84" t="s">
        <v>124</v>
      </c>
    </row>
    <row r="105" spans="1:28">
      <c r="S105" s="82" t="s">
        <v>203</v>
      </c>
      <c r="T105" s="84">
        <v>0.8</v>
      </c>
      <c r="U105" s="84">
        <v>0.1</v>
      </c>
      <c r="V105" s="84" t="s">
        <v>124</v>
      </c>
      <c r="W105" s="84" t="s">
        <v>124</v>
      </c>
      <c r="X105" s="84" t="s">
        <v>124</v>
      </c>
      <c r="Y105" s="84" t="s">
        <v>124</v>
      </c>
      <c r="Z105" s="84" t="s">
        <v>125</v>
      </c>
      <c r="AA105" s="84" t="s">
        <v>124</v>
      </c>
      <c r="AB105" s="84" t="s">
        <v>124</v>
      </c>
    </row>
    <row r="106" spans="1:28">
      <c r="S106" s="82" t="s">
        <v>204</v>
      </c>
      <c r="T106" s="84">
        <v>0.9</v>
      </c>
      <c r="U106" s="84">
        <v>0.1</v>
      </c>
      <c r="V106" s="84" t="s">
        <v>124</v>
      </c>
      <c r="W106" s="84" t="s">
        <v>124</v>
      </c>
      <c r="X106" s="84" t="s">
        <v>124</v>
      </c>
      <c r="Y106" s="84" t="s">
        <v>124</v>
      </c>
      <c r="Z106" s="84" t="s">
        <v>124</v>
      </c>
      <c r="AA106" s="84" t="s">
        <v>124</v>
      </c>
      <c r="AB106" s="84" t="s">
        <v>124</v>
      </c>
    </row>
    <row r="107" spans="1:28">
      <c r="S107" s="82" t="s">
        <v>205</v>
      </c>
      <c r="T107" s="84">
        <v>0.6</v>
      </c>
      <c r="U107" s="84" t="s">
        <v>124</v>
      </c>
      <c r="V107" s="84" t="s">
        <v>124</v>
      </c>
      <c r="W107" s="84" t="s">
        <v>124</v>
      </c>
      <c r="X107" s="84" t="s">
        <v>124</v>
      </c>
      <c r="Y107" s="84" t="s">
        <v>124</v>
      </c>
      <c r="Z107" s="84" t="s">
        <v>125</v>
      </c>
      <c r="AA107" s="84" t="s">
        <v>125</v>
      </c>
      <c r="AB107" s="84" t="s">
        <v>124</v>
      </c>
    </row>
    <row r="108" spans="1:28">
      <c r="S108" s="82" t="s">
        <v>206</v>
      </c>
      <c r="T108" s="84">
        <v>0.2</v>
      </c>
      <c r="U108" s="84" t="s">
        <v>124</v>
      </c>
      <c r="V108" s="84" t="s">
        <v>124</v>
      </c>
      <c r="W108" s="84" t="s">
        <v>124</v>
      </c>
      <c r="X108" s="84" t="s">
        <v>125</v>
      </c>
      <c r="Y108" s="84" t="s">
        <v>124</v>
      </c>
      <c r="Z108" s="84" t="s">
        <v>124</v>
      </c>
      <c r="AA108" s="84" t="s">
        <v>125</v>
      </c>
      <c r="AB108" s="84" t="s">
        <v>125</v>
      </c>
    </row>
    <row r="109" spans="1:28">
      <c r="A109" t="s">
        <v>321</v>
      </c>
      <c r="S109" s="82" t="s">
        <v>207</v>
      </c>
      <c r="T109" s="84">
        <v>0.4</v>
      </c>
      <c r="U109" s="84" t="s">
        <v>124</v>
      </c>
      <c r="V109" s="84" t="s">
        <v>124</v>
      </c>
      <c r="W109" s="84" t="s">
        <v>124</v>
      </c>
      <c r="X109" s="84" t="s">
        <v>124</v>
      </c>
      <c r="Y109" s="84" t="s">
        <v>124</v>
      </c>
      <c r="Z109" s="84" t="s">
        <v>125</v>
      </c>
      <c r="AA109" s="84" t="s">
        <v>124</v>
      </c>
      <c r="AB109" s="84" t="s">
        <v>125</v>
      </c>
    </row>
    <row r="110" spans="1:28">
      <c r="A110" t="s">
        <v>322</v>
      </c>
      <c r="S110" s="83" t="s">
        <v>307</v>
      </c>
      <c r="T110" s="84"/>
      <c r="U110" s="84"/>
      <c r="V110" s="84"/>
      <c r="W110" s="84"/>
      <c r="X110" s="84"/>
      <c r="Y110" s="84"/>
      <c r="Z110" s="84"/>
      <c r="AA110" s="84"/>
      <c r="AB110" s="84"/>
    </row>
    <row r="111" spans="1:28">
      <c r="S111" s="82" t="s">
        <v>276</v>
      </c>
      <c r="T111" s="84">
        <v>110.2</v>
      </c>
      <c r="U111" s="84">
        <v>20.399999999999999</v>
      </c>
      <c r="V111" s="84">
        <v>5.4</v>
      </c>
      <c r="W111" s="84">
        <v>2.4</v>
      </c>
      <c r="X111" s="84">
        <v>3</v>
      </c>
      <c r="Y111" s="84">
        <v>15</v>
      </c>
      <c r="Z111" s="84">
        <v>7.1</v>
      </c>
      <c r="AA111" s="84">
        <v>4.9000000000000004</v>
      </c>
      <c r="AB111" s="84">
        <v>3.1</v>
      </c>
    </row>
    <row r="112" spans="1:28">
      <c r="A112" t="s">
        <v>323</v>
      </c>
      <c r="S112" s="83"/>
      <c r="T112" s="84"/>
      <c r="U112" s="84"/>
      <c r="V112" s="84"/>
      <c r="W112" s="84"/>
      <c r="X112" s="84"/>
      <c r="Y112" s="84"/>
      <c r="Z112" s="84"/>
      <c r="AA112" s="84"/>
      <c r="AB112" s="84"/>
    </row>
    <row r="113" spans="1:28">
      <c r="A113" s="1" t="s">
        <v>324</v>
      </c>
      <c r="S113" s="96" t="s">
        <v>325</v>
      </c>
      <c r="T113" s="84"/>
      <c r="U113" s="84"/>
      <c r="V113" s="84"/>
      <c r="W113" s="84"/>
      <c r="X113" s="84"/>
      <c r="Y113" s="84"/>
      <c r="Z113" s="84"/>
      <c r="AA113" s="84"/>
      <c r="AB113" s="84"/>
    </row>
    <row r="114" spans="1:28">
      <c r="A114" t="s">
        <v>326</v>
      </c>
      <c r="S114" s="81" t="s">
        <v>210</v>
      </c>
      <c r="T114" s="84">
        <v>6.4</v>
      </c>
      <c r="U114" s="84">
        <v>1.2</v>
      </c>
      <c r="V114" s="84">
        <v>0.2</v>
      </c>
      <c r="W114" s="84">
        <v>0.1</v>
      </c>
      <c r="X114" s="84">
        <v>0.2</v>
      </c>
      <c r="Y114" s="84">
        <v>0.9</v>
      </c>
      <c r="Z114" s="84">
        <v>0.2</v>
      </c>
      <c r="AA114" s="84">
        <v>0.4</v>
      </c>
      <c r="AB114" s="84">
        <v>0.3</v>
      </c>
    </row>
    <row r="115" spans="1:28">
      <c r="A115" t="s">
        <v>327</v>
      </c>
      <c r="S115" s="82" t="s">
        <v>90</v>
      </c>
      <c r="T115" s="84">
        <v>4.5</v>
      </c>
      <c r="U115" s="84">
        <v>0.8</v>
      </c>
      <c r="V115" s="84">
        <v>0.2</v>
      </c>
      <c r="W115" s="84" t="s">
        <v>124</v>
      </c>
      <c r="X115" s="84">
        <v>0.2</v>
      </c>
      <c r="Y115" s="84">
        <v>0.6</v>
      </c>
      <c r="Z115" s="84">
        <v>0.2</v>
      </c>
      <c r="AA115" s="84">
        <v>0.3</v>
      </c>
      <c r="AB115" s="84">
        <v>0.1</v>
      </c>
    </row>
    <row r="116" spans="1:28">
      <c r="A116" t="s">
        <v>328</v>
      </c>
      <c r="S116" s="82" t="s">
        <v>138</v>
      </c>
      <c r="T116" s="84">
        <v>1.5</v>
      </c>
      <c r="U116" s="84">
        <v>0.2</v>
      </c>
      <c r="V116" s="84" t="s">
        <v>125</v>
      </c>
      <c r="W116" s="84" t="s">
        <v>125</v>
      </c>
      <c r="X116" s="84" t="s">
        <v>125</v>
      </c>
      <c r="Y116" s="84">
        <v>0.2</v>
      </c>
      <c r="Z116" s="84">
        <v>0.1</v>
      </c>
      <c r="AA116" s="84" t="s">
        <v>124</v>
      </c>
      <c r="AB116" s="84" t="s">
        <v>124</v>
      </c>
    </row>
    <row r="117" spans="1:28">
      <c r="A117" t="s">
        <v>329</v>
      </c>
      <c r="S117" s="82" t="s">
        <v>94</v>
      </c>
      <c r="T117" s="84">
        <v>0.3</v>
      </c>
      <c r="U117" s="84" t="s">
        <v>124</v>
      </c>
      <c r="V117" s="84" t="s">
        <v>124</v>
      </c>
      <c r="W117" s="84" t="s">
        <v>124</v>
      </c>
      <c r="X117" s="84" t="s">
        <v>124</v>
      </c>
      <c r="Y117" s="84" t="s">
        <v>124</v>
      </c>
      <c r="Z117" s="84" t="s">
        <v>124</v>
      </c>
      <c r="AA117" s="84" t="s">
        <v>124</v>
      </c>
      <c r="AB117" s="84" t="s">
        <v>125</v>
      </c>
    </row>
    <row r="118" spans="1:28">
      <c r="A118" t="s">
        <v>330</v>
      </c>
      <c r="S118" s="81" t="s">
        <v>211</v>
      </c>
      <c r="T118" s="84">
        <v>107.3</v>
      </c>
      <c r="U118" s="84">
        <v>19.600000000000001</v>
      </c>
      <c r="V118" s="84">
        <v>5.3</v>
      </c>
      <c r="W118" s="84">
        <v>2.4</v>
      </c>
      <c r="X118" s="84">
        <v>2.8</v>
      </c>
      <c r="Y118" s="84">
        <v>14.4</v>
      </c>
      <c r="Z118" s="84">
        <v>6.9</v>
      </c>
      <c r="AA118" s="84">
        <v>4.5</v>
      </c>
      <c r="AB118" s="84">
        <v>2.9</v>
      </c>
    </row>
    <row r="119" spans="1:28">
      <c r="S119" s="91"/>
      <c r="T119" s="84"/>
      <c r="U119" s="84"/>
      <c r="V119" s="84"/>
      <c r="W119" s="84"/>
      <c r="X119" s="84"/>
      <c r="Y119" s="84"/>
      <c r="Z119" s="84"/>
      <c r="AA119" s="84"/>
      <c r="AB119" s="84"/>
    </row>
    <row r="120" spans="1:28">
      <c r="A120" t="s">
        <v>331</v>
      </c>
      <c r="S120" s="96" t="s">
        <v>332</v>
      </c>
      <c r="T120" s="84"/>
      <c r="U120" s="84"/>
      <c r="V120" s="84"/>
      <c r="W120" s="84"/>
      <c r="X120" s="84"/>
      <c r="Y120" s="84"/>
      <c r="Z120" s="84"/>
      <c r="AA120" s="84"/>
      <c r="AB120" s="84"/>
    </row>
    <row r="121" spans="1:28">
      <c r="A121" t="s">
        <v>333</v>
      </c>
      <c r="S121" s="81" t="s">
        <v>210</v>
      </c>
      <c r="T121" s="84">
        <v>2.1</v>
      </c>
      <c r="U121" s="84">
        <v>0.4</v>
      </c>
      <c r="V121" s="84">
        <v>0.1</v>
      </c>
      <c r="W121" s="84" t="s">
        <v>124</v>
      </c>
      <c r="X121" s="84" t="s">
        <v>124</v>
      </c>
      <c r="Y121" s="84">
        <v>0.3</v>
      </c>
      <c r="Z121" s="84">
        <v>0.1</v>
      </c>
      <c r="AA121" s="84" t="s">
        <v>124</v>
      </c>
      <c r="AB121" s="84">
        <v>0.2</v>
      </c>
    </row>
    <row r="122" spans="1:28">
      <c r="A122" t="s">
        <v>334</v>
      </c>
      <c r="S122" s="82" t="s">
        <v>138</v>
      </c>
      <c r="T122" s="84">
        <v>1.1000000000000001</v>
      </c>
      <c r="U122" s="84">
        <v>0.2</v>
      </c>
      <c r="V122" s="84" t="s">
        <v>124</v>
      </c>
      <c r="W122" s="84" t="s">
        <v>124</v>
      </c>
      <c r="X122" s="84" t="s">
        <v>125</v>
      </c>
      <c r="Y122" s="84">
        <v>0.2</v>
      </c>
      <c r="Z122" s="84" t="s">
        <v>124</v>
      </c>
      <c r="AA122" s="84" t="s">
        <v>125</v>
      </c>
      <c r="AB122" s="84">
        <v>0.1</v>
      </c>
    </row>
    <row r="123" spans="1:28">
      <c r="A123" s="4" t="s">
        <v>335</v>
      </c>
      <c r="S123" s="82" t="s">
        <v>90</v>
      </c>
      <c r="T123" s="84">
        <v>0.5</v>
      </c>
      <c r="U123" s="84" t="s">
        <v>124</v>
      </c>
      <c r="V123" s="84" t="s">
        <v>124</v>
      </c>
      <c r="W123" s="84" t="s">
        <v>124</v>
      </c>
      <c r="X123" s="84" t="s">
        <v>124</v>
      </c>
      <c r="Y123" s="84" t="s">
        <v>124</v>
      </c>
      <c r="Z123" s="84" t="s">
        <v>125</v>
      </c>
      <c r="AA123" s="84" t="s">
        <v>125</v>
      </c>
      <c r="AB123" s="84" t="s">
        <v>124</v>
      </c>
    </row>
    <row r="124" spans="1:28">
      <c r="A124" t="s">
        <v>336</v>
      </c>
      <c r="S124" s="82" t="s">
        <v>192</v>
      </c>
      <c r="T124" s="84">
        <v>0.2</v>
      </c>
      <c r="U124" s="84">
        <v>0.1</v>
      </c>
      <c r="V124" s="84" t="s">
        <v>124</v>
      </c>
      <c r="W124" s="84" t="s">
        <v>124</v>
      </c>
      <c r="X124" s="84" t="s">
        <v>124</v>
      </c>
      <c r="Y124" s="84" t="s">
        <v>124</v>
      </c>
      <c r="Z124" s="84" t="s">
        <v>124</v>
      </c>
      <c r="AA124" s="84" t="s">
        <v>124</v>
      </c>
      <c r="AB124" s="84" t="s">
        <v>124</v>
      </c>
    </row>
    <row r="125" spans="1:28">
      <c r="A125" s="140" t="s">
        <v>306</v>
      </c>
      <c r="B125" s="140">
        <v>666435</v>
      </c>
      <c r="C125" s="137">
        <f>B125/$B$134</f>
        <v>0.32785429550694956</v>
      </c>
      <c r="D125" s="140"/>
      <c r="S125" s="82" t="s">
        <v>94</v>
      </c>
      <c r="T125" s="84">
        <v>0.3</v>
      </c>
      <c r="U125" s="84" t="s">
        <v>124</v>
      </c>
      <c r="V125" s="84" t="s">
        <v>124</v>
      </c>
      <c r="W125" s="84" t="s">
        <v>124</v>
      </c>
      <c r="X125" s="84" t="s">
        <v>124</v>
      </c>
      <c r="Y125" s="84" t="s">
        <v>124</v>
      </c>
      <c r="Z125" s="84" t="s">
        <v>124</v>
      </c>
      <c r="AA125" s="84" t="s">
        <v>125</v>
      </c>
      <c r="AB125" s="84" t="s">
        <v>125</v>
      </c>
    </row>
    <row r="126" spans="1:28">
      <c r="A126" s="140" t="s">
        <v>308</v>
      </c>
      <c r="B126" s="140">
        <v>24413</v>
      </c>
      <c r="C126" s="137">
        <f>B126/$B$134</f>
        <v>1.2010033861083467E-2</v>
      </c>
      <c r="D126" s="140"/>
      <c r="S126" s="81" t="s">
        <v>337</v>
      </c>
      <c r="T126" s="84">
        <v>5.9</v>
      </c>
      <c r="U126" s="84">
        <v>1.3</v>
      </c>
      <c r="V126" s="84">
        <v>0.3</v>
      </c>
      <c r="W126" s="84">
        <v>0.1</v>
      </c>
      <c r="X126" s="84">
        <v>0.2</v>
      </c>
      <c r="Y126" s="84">
        <v>1</v>
      </c>
      <c r="Z126" s="84">
        <v>0.5</v>
      </c>
      <c r="AA126" s="84">
        <v>0.3</v>
      </c>
      <c r="AB126" s="84">
        <v>0.2</v>
      </c>
    </row>
    <row r="127" spans="1:28">
      <c r="A127" s="140" t="s">
        <v>90</v>
      </c>
      <c r="B127" s="140">
        <v>194829</v>
      </c>
      <c r="C127" s="137">
        <f>B127/$B$134</f>
        <v>9.5846593500226548E-2</v>
      </c>
      <c r="D127" s="140"/>
      <c r="S127" s="81" t="s">
        <v>338</v>
      </c>
      <c r="T127" s="84">
        <v>70.599999999999994</v>
      </c>
      <c r="U127" s="84">
        <v>10.9</v>
      </c>
      <c r="V127" s="84">
        <v>3</v>
      </c>
      <c r="W127" s="84">
        <v>1.1000000000000001</v>
      </c>
      <c r="X127" s="84">
        <v>1.9</v>
      </c>
      <c r="Y127" s="84">
        <v>7.9</v>
      </c>
      <c r="Z127" s="84">
        <v>2.9</v>
      </c>
      <c r="AA127" s="84">
        <v>3.1</v>
      </c>
      <c r="AB127" s="84">
        <v>1.9</v>
      </c>
    </row>
    <row r="128" spans="1:28">
      <c r="A128" s="140" t="s">
        <v>310</v>
      </c>
      <c r="B128" s="140">
        <v>1097630</v>
      </c>
      <c r="C128" s="137">
        <f>B128/$B$134</f>
        <v>0.53998170920988997</v>
      </c>
      <c r="D128" s="140"/>
      <c r="S128" s="81" t="s">
        <v>339</v>
      </c>
      <c r="T128" s="84">
        <v>35.1</v>
      </c>
      <c r="U128" s="84">
        <v>8.1</v>
      </c>
      <c r="V128" s="84">
        <v>2.1</v>
      </c>
      <c r="W128" s="84">
        <v>1.2</v>
      </c>
      <c r="X128" s="84">
        <v>1</v>
      </c>
      <c r="Y128" s="84">
        <v>6</v>
      </c>
      <c r="Z128" s="84">
        <v>3.7</v>
      </c>
      <c r="AA128" s="84">
        <v>1.4</v>
      </c>
      <c r="AB128" s="84">
        <v>0.9</v>
      </c>
    </row>
    <row r="129" spans="1:28">
      <c r="A129" s="140" t="s">
        <v>312</v>
      </c>
      <c r="B129" s="140">
        <v>3730</v>
      </c>
      <c r="C129" s="137">
        <f>B129/$B$134</f>
        <v>1.8349824397591991E-3</v>
      </c>
      <c r="D129" s="140"/>
      <c r="S129" s="81"/>
      <c r="T129" s="84"/>
      <c r="U129" s="84"/>
      <c r="V129" s="84"/>
      <c r="W129" s="84"/>
      <c r="X129" s="84"/>
      <c r="Y129" s="84"/>
      <c r="Z129" s="84"/>
      <c r="AA129" s="84"/>
      <c r="AB129" s="84"/>
    </row>
    <row r="130" spans="1:28">
      <c r="A130" s="140" t="s">
        <v>93</v>
      </c>
      <c r="B130" s="140">
        <v>40927</v>
      </c>
      <c r="C130" s="137">
        <f>B130/$B$134</f>
        <v>2.0134135740489206E-2</v>
      </c>
      <c r="D130" s="140"/>
      <c r="S130" s="90" t="s">
        <v>340</v>
      </c>
      <c r="T130" s="84"/>
      <c r="U130" s="84"/>
      <c r="V130" s="84"/>
      <c r="W130" s="84"/>
      <c r="X130" s="84"/>
      <c r="Y130" s="84"/>
      <c r="Z130" s="84"/>
      <c r="AA130" s="84"/>
      <c r="AB130" s="84"/>
    </row>
    <row r="131" spans="1:28">
      <c r="A131" s="140" t="s">
        <v>94</v>
      </c>
      <c r="B131" s="140">
        <v>3522</v>
      </c>
      <c r="C131" s="137">
        <f>B131/$B$134</f>
        <v>1.7326563412417961E-3</v>
      </c>
      <c r="D131" s="140"/>
      <c r="S131" s="81" t="s">
        <v>210</v>
      </c>
      <c r="T131" s="84">
        <v>4.4000000000000004</v>
      </c>
      <c r="U131" s="84">
        <v>0.8</v>
      </c>
      <c r="V131" s="84">
        <v>0.2</v>
      </c>
      <c r="W131" s="84">
        <v>0.1</v>
      </c>
      <c r="X131" s="84">
        <v>0.1</v>
      </c>
      <c r="Y131" s="84">
        <v>0.6</v>
      </c>
      <c r="Z131" s="84">
        <v>0.2</v>
      </c>
      <c r="AA131" s="84">
        <v>0.2</v>
      </c>
      <c r="AB131" s="84">
        <v>0.2</v>
      </c>
    </row>
    <row r="132" spans="1:28">
      <c r="A132" s="140" t="s">
        <v>313</v>
      </c>
      <c r="B132" s="140">
        <v>1231</v>
      </c>
      <c r="C132" s="137">
        <f>B132/$B$134</f>
        <v>6.0559340036020752E-4</v>
      </c>
      <c r="D132" s="140"/>
      <c r="S132" s="81" t="s">
        <v>211</v>
      </c>
      <c r="T132" s="84">
        <v>109.2</v>
      </c>
      <c r="U132" s="84">
        <v>20</v>
      </c>
      <c r="V132" s="84">
        <v>5.3</v>
      </c>
      <c r="W132" s="84">
        <v>2.4</v>
      </c>
      <c r="X132" s="84">
        <v>2.9</v>
      </c>
      <c r="Y132" s="84">
        <v>14.7</v>
      </c>
      <c r="Z132" s="84">
        <v>7</v>
      </c>
      <c r="AA132" s="84">
        <v>4.7</v>
      </c>
      <c r="AB132" s="84">
        <v>3</v>
      </c>
    </row>
    <row r="133" spans="1:28">
      <c r="A133" s="140" t="s">
        <v>8</v>
      </c>
      <c r="B133" s="140">
        <f>SUM(B125:B132)</f>
        <v>2032717</v>
      </c>
      <c r="C133" s="137">
        <f>B133/$B$134</f>
        <v>1</v>
      </c>
      <c r="D133" s="140"/>
      <c r="S133" s="89"/>
      <c r="T133" s="92"/>
      <c r="U133" s="92"/>
      <c r="V133" s="92"/>
      <c r="W133" s="92"/>
      <c r="X133" s="92"/>
      <c r="Y133" s="92"/>
      <c r="Z133" s="89"/>
      <c r="AA133" s="89"/>
      <c r="AB133" s="89"/>
    </row>
    <row r="134" spans="1:28">
      <c r="A134" t="s">
        <v>8</v>
      </c>
      <c r="B134">
        <v>2032717</v>
      </c>
      <c r="S134" s="77"/>
      <c r="T134" s="84"/>
      <c r="U134" s="84"/>
      <c r="V134" s="84"/>
      <c r="W134" s="84"/>
      <c r="X134" s="84"/>
      <c r="Y134" s="84"/>
      <c r="Z134" s="77"/>
      <c r="AA134" s="77"/>
      <c r="AB134" s="77"/>
    </row>
    <row r="135" spans="1:28">
      <c r="A135" t="s">
        <v>341</v>
      </c>
      <c r="S135" s="231" t="s">
        <v>342</v>
      </c>
      <c r="T135" s="231"/>
      <c r="U135" s="231"/>
      <c r="V135" s="231"/>
      <c r="W135" s="231"/>
      <c r="X135" s="231"/>
      <c r="Y135" s="231"/>
      <c r="Z135" s="231"/>
      <c r="AA135" s="231"/>
      <c r="AB135" s="231"/>
    </row>
    <row r="136" spans="1:28">
      <c r="A136" s="140" t="s">
        <v>306</v>
      </c>
      <c r="B136" s="140">
        <v>856242</v>
      </c>
      <c r="C136" s="137">
        <f>B136/$B$134</f>
        <v>0.42123030407085688</v>
      </c>
      <c r="D136" s="140"/>
      <c r="S136" s="231"/>
      <c r="T136" s="231"/>
      <c r="U136" s="231"/>
      <c r="V136" s="231"/>
      <c r="W136" s="231"/>
      <c r="X136" s="231"/>
      <c r="Y136" s="231"/>
      <c r="Z136" s="231"/>
      <c r="AA136" s="231"/>
      <c r="AB136" s="231"/>
    </row>
    <row r="137" spans="1:28">
      <c r="A137" s="140" t="s">
        <v>308</v>
      </c>
      <c r="B137" s="140">
        <v>63889</v>
      </c>
      <c r="C137" s="137">
        <f>B137/$B$134</f>
        <v>3.1430346673934441E-2</v>
      </c>
      <c r="D137" s="140"/>
      <c r="S137" s="231"/>
      <c r="T137" s="231"/>
      <c r="U137" s="231"/>
      <c r="V137" s="231"/>
      <c r="W137" s="231"/>
      <c r="X137" s="231"/>
      <c r="Y137" s="231"/>
      <c r="Z137" s="231"/>
      <c r="AA137" s="231"/>
      <c r="AB137" s="231"/>
    </row>
    <row r="138" spans="1:28">
      <c r="A138" s="179" t="s">
        <v>90</v>
      </c>
      <c r="B138" s="179">
        <v>392579</v>
      </c>
      <c r="C138" s="180">
        <f>B138/$B$134</f>
        <v>0.19313017995126719</v>
      </c>
      <c r="D138" s="179"/>
      <c r="E138" s="181" t="s">
        <v>343</v>
      </c>
      <c r="F138" s="181"/>
      <c r="G138" s="181"/>
      <c r="H138" s="181"/>
      <c r="I138" s="181"/>
      <c r="J138" s="181"/>
      <c r="K138" s="181"/>
      <c r="L138" s="181"/>
      <c r="S138" s="231"/>
      <c r="T138" s="231"/>
      <c r="U138" s="231"/>
      <c r="V138" s="231"/>
      <c r="W138" s="231"/>
      <c r="X138" s="231"/>
      <c r="Y138" s="231"/>
      <c r="Z138" s="231"/>
      <c r="AA138" s="231"/>
      <c r="AB138" s="231"/>
    </row>
    <row r="139" spans="1:28">
      <c r="A139" s="140" t="s">
        <v>310</v>
      </c>
      <c r="B139" s="140">
        <v>711045</v>
      </c>
      <c r="C139" s="137">
        <f>B139/$B$134</f>
        <v>0.3498002919245522</v>
      </c>
      <c r="D139" s="140"/>
      <c r="S139" s="231"/>
      <c r="T139" s="231"/>
      <c r="U139" s="231"/>
      <c r="V139" s="231"/>
      <c r="W139" s="231"/>
      <c r="X139" s="231"/>
      <c r="Y139" s="231"/>
      <c r="Z139" s="231"/>
      <c r="AA139" s="231"/>
      <c r="AB139" s="231"/>
    </row>
    <row r="140" spans="1:28">
      <c r="A140" s="140" t="s">
        <v>312</v>
      </c>
      <c r="B140" s="140">
        <v>0</v>
      </c>
      <c r="C140" s="137">
        <f>B140/$B$134</f>
        <v>0</v>
      </c>
      <c r="D140" s="140"/>
      <c r="S140" s="231"/>
      <c r="T140" s="231"/>
      <c r="U140" s="231"/>
      <c r="V140" s="231"/>
      <c r="W140" s="231"/>
      <c r="X140" s="231"/>
      <c r="Y140" s="231"/>
      <c r="Z140" s="231"/>
      <c r="AA140" s="231"/>
      <c r="AB140" s="231"/>
    </row>
    <row r="141" spans="1:28">
      <c r="A141" s="140" t="s">
        <v>93</v>
      </c>
      <c r="B141" s="140">
        <v>0</v>
      </c>
      <c r="C141" s="137">
        <f>B141/$B$134</f>
        <v>0</v>
      </c>
      <c r="D141" s="140"/>
      <c r="S141" s="231"/>
      <c r="T141" s="231"/>
      <c r="U141" s="231"/>
      <c r="V141" s="231"/>
      <c r="W141" s="231"/>
      <c r="X141" s="231"/>
      <c r="Y141" s="231"/>
      <c r="Z141" s="231"/>
      <c r="AA141" s="231"/>
      <c r="AB141" s="231"/>
    </row>
    <row r="142" spans="1:28">
      <c r="A142" s="140" t="s">
        <v>94</v>
      </c>
      <c r="B142" s="140">
        <v>5762</v>
      </c>
      <c r="C142" s="137">
        <f>B142/$B$134</f>
        <v>2.8346297098907521E-3</v>
      </c>
      <c r="D142" s="140"/>
      <c r="S142" s="231"/>
      <c r="T142" s="231"/>
      <c r="U142" s="231"/>
      <c r="V142" s="231"/>
      <c r="W142" s="231"/>
      <c r="X142" s="231"/>
      <c r="Y142" s="231"/>
      <c r="Z142" s="231"/>
      <c r="AA142" s="231"/>
      <c r="AB142" s="231"/>
    </row>
    <row r="143" spans="1:28">
      <c r="A143" s="140" t="s">
        <v>313</v>
      </c>
      <c r="B143" s="140">
        <v>3200</v>
      </c>
      <c r="C143" s="137">
        <f>B143/$B$134</f>
        <v>1.5742476694985087E-3</v>
      </c>
      <c r="D143" s="140"/>
      <c r="S143" s="231"/>
      <c r="T143" s="231"/>
      <c r="U143" s="231"/>
      <c r="V143" s="231"/>
      <c r="W143" s="231"/>
      <c r="X143" s="231"/>
      <c r="Y143" s="231"/>
      <c r="Z143" s="231"/>
      <c r="AA143" s="231"/>
      <c r="AB143" s="231"/>
    </row>
    <row r="144" spans="1:28">
      <c r="A144" s="140" t="s">
        <v>8</v>
      </c>
      <c r="B144" s="140">
        <f>SUM(B136:B143)</f>
        <v>2032717</v>
      </c>
      <c r="C144" s="137">
        <f>B144/$B$134</f>
        <v>1</v>
      </c>
      <c r="D144" s="140"/>
      <c r="S144" s="231"/>
      <c r="T144" s="231"/>
      <c r="U144" s="231"/>
      <c r="V144" s="231"/>
      <c r="W144" s="231"/>
      <c r="X144" s="231"/>
      <c r="Y144" s="231"/>
      <c r="Z144" s="231"/>
      <c r="AA144" s="231"/>
      <c r="AB144" s="231"/>
    </row>
    <row r="145" spans="1:28">
      <c r="A145" t="s">
        <v>8</v>
      </c>
      <c r="B145">
        <v>2032717</v>
      </c>
      <c r="S145" s="231"/>
      <c r="T145" s="231"/>
      <c r="U145" s="231"/>
      <c r="V145" s="231"/>
      <c r="W145" s="231"/>
      <c r="X145" s="231"/>
      <c r="Y145" s="231"/>
      <c r="Z145" s="231"/>
      <c r="AA145" s="231"/>
      <c r="AB145" s="231"/>
    </row>
    <row r="146" spans="1:28">
      <c r="S146" s="231"/>
      <c r="T146" s="231"/>
      <c r="U146" s="231"/>
      <c r="V146" s="231"/>
      <c r="W146" s="231"/>
      <c r="X146" s="231"/>
      <c r="Y146" s="231"/>
      <c r="Z146" s="231"/>
      <c r="AA146" s="231"/>
      <c r="AB146" s="231"/>
    </row>
    <row r="147" spans="1:28">
      <c r="A147" t="s">
        <v>288</v>
      </c>
    </row>
    <row r="148" spans="1:28">
      <c r="A148" s="140" t="s">
        <v>306</v>
      </c>
      <c r="B148" s="140">
        <v>904735</v>
      </c>
      <c r="C148" s="137">
        <f>B148/$B$134</f>
        <v>0.44508655164491662</v>
      </c>
      <c r="D148" s="140"/>
    </row>
    <row r="149" spans="1:28">
      <c r="A149" s="140" t="s">
        <v>308</v>
      </c>
      <c r="B149" s="140">
        <v>98005</v>
      </c>
      <c r="C149" s="137">
        <f>B149/$B$134</f>
        <v>4.8213794640375417E-2</v>
      </c>
      <c r="D149" s="140"/>
    </row>
    <row r="150" spans="1:28">
      <c r="A150" s="179" t="s">
        <v>90</v>
      </c>
      <c r="B150" s="179">
        <v>1015048</v>
      </c>
      <c r="C150" s="182">
        <f>B150/$B$134</f>
        <v>0.4993552963841007</v>
      </c>
      <c r="D150" s="179"/>
      <c r="E150" s="181" t="s">
        <v>344</v>
      </c>
      <c r="F150" s="181"/>
      <c r="G150" s="181"/>
      <c r="H150" s="181"/>
      <c r="I150" s="181"/>
      <c r="J150" s="181"/>
      <c r="K150" s="181"/>
      <c r="L150" s="181"/>
    </row>
    <row r="151" spans="1:28">
      <c r="A151" s="140" t="s">
        <v>310</v>
      </c>
      <c r="B151" s="140">
        <v>0</v>
      </c>
      <c r="C151" s="137">
        <f>B151/$B$134</f>
        <v>0</v>
      </c>
      <c r="D151" s="140"/>
    </row>
    <row r="152" spans="1:28">
      <c r="A152" s="140" t="s">
        <v>312</v>
      </c>
      <c r="B152" s="140">
        <v>0</v>
      </c>
      <c r="C152" s="137">
        <f>B152/$B$134</f>
        <v>0</v>
      </c>
      <c r="D152" s="140"/>
    </row>
    <row r="153" spans="1:28">
      <c r="A153" s="140" t="s">
        <v>93</v>
      </c>
      <c r="B153" s="140">
        <v>0</v>
      </c>
      <c r="C153" s="137">
        <f>B153/$B$134</f>
        <v>0</v>
      </c>
      <c r="D153" s="140"/>
    </row>
    <row r="154" spans="1:28">
      <c r="A154" s="140" t="s">
        <v>94</v>
      </c>
      <c r="B154" s="140">
        <v>12156</v>
      </c>
      <c r="C154" s="137">
        <f>B154/$B$134</f>
        <v>5.98017333450746E-3</v>
      </c>
      <c r="D154" s="140"/>
    </row>
    <row r="155" spans="1:28">
      <c r="A155" s="140" t="s">
        <v>313</v>
      </c>
      <c r="B155" s="140">
        <v>2773</v>
      </c>
      <c r="C155" s="137">
        <f>B155/$B$134</f>
        <v>1.3641839960998013E-3</v>
      </c>
      <c r="D155" s="140"/>
    </row>
    <row r="156" spans="1:28">
      <c r="A156" s="140" t="s">
        <v>8</v>
      </c>
      <c r="B156" s="140">
        <f>SUM(B148:B155)</f>
        <v>2032717</v>
      </c>
      <c r="C156" s="137">
        <f>B156/$B$134</f>
        <v>1</v>
      </c>
      <c r="D156" s="140"/>
    </row>
    <row r="157" spans="1:28">
      <c r="A157" t="s">
        <v>8</v>
      </c>
      <c r="B157">
        <v>2032717</v>
      </c>
    </row>
    <row r="159" spans="1:28">
      <c r="A159" t="s">
        <v>345</v>
      </c>
    </row>
    <row r="160" spans="1:28">
      <c r="A160" s="1" t="s">
        <v>346</v>
      </c>
    </row>
  </sheetData>
  <mergeCells count="9">
    <mergeCell ref="U10:U11"/>
    <mergeCell ref="X10:X11"/>
    <mergeCell ref="T9:T11"/>
    <mergeCell ref="S135:AB146"/>
    <mergeCell ref="U5:AB6"/>
    <mergeCell ref="V7:X8"/>
    <mergeCell ref="Y7:AB8"/>
    <mergeCell ref="V9:V11"/>
    <mergeCell ref="Y9:Y11"/>
  </mergeCells>
  <hyperlinks>
    <hyperlink ref="A113" r:id="rId1" xr:uid="{44E7161D-5CFD-4DC8-86C1-0624D07C423D}"/>
    <hyperlink ref="N39" location="'E-Other-Prev'!A120" display="See addendum below at a120" xr:uid="{53D72F92-630F-4548-B8A7-CBD7B94785FD}"/>
    <hyperlink ref="N97" location="'E-Other-Prev'!A120" display="See addendum below at a120" xr:uid="{81B10C78-7BFD-4881-B21B-6428F29C5A1A}"/>
    <hyperlink ref="A160" r:id="rId2" xr:uid="{987F8107-6220-4310-A4F0-2372FAAC8EAA}"/>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5EE24-3483-4647-A687-22D62E4E2A60}">
  <dimension ref="A1:AG260"/>
  <sheetViews>
    <sheetView workbookViewId="0">
      <selection activeCell="AB37" sqref="AB37"/>
    </sheetView>
    <sheetView topLeftCell="A5" workbookViewId="1">
      <selection activeCell="F1" sqref="F1"/>
    </sheetView>
  </sheetViews>
  <sheetFormatPr defaultRowHeight="15"/>
  <cols>
    <col min="1" max="1" width="32.28515625" customWidth="1"/>
    <col min="2" max="2" width="7.5703125" customWidth="1"/>
    <col min="3" max="4" width="7.5703125" style="42" customWidth="1"/>
    <col min="5" max="5" width="7.7109375" style="42" customWidth="1"/>
    <col min="6" max="9" width="7.5703125" style="42" customWidth="1"/>
    <col min="10" max="10" width="7.5703125" style="23" customWidth="1"/>
    <col min="11" max="11" width="7.7109375" style="24" customWidth="1"/>
    <col min="12" max="14" width="7.5703125" customWidth="1"/>
    <col min="15" max="15" width="7.7109375" customWidth="1"/>
    <col min="16" max="18" width="7.5703125" customWidth="1"/>
    <col min="19" max="19" width="7.7109375" customWidth="1"/>
    <col min="20" max="21" width="7.5703125" customWidth="1"/>
    <col min="22" max="22" width="8.7109375" customWidth="1"/>
  </cols>
  <sheetData>
    <row r="1" spans="1:32">
      <c r="Z1" s="9"/>
      <c r="AA1" s="9"/>
      <c r="AB1" s="9"/>
      <c r="AC1" s="9" t="s">
        <v>108</v>
      </c>
      <c r="AD1" s="9" t="s">
        <v>347</v>
      </c>
    </row>
    <row r="2" spans="1:32">
      <c r="A2" s="1" t="s">
        <v>348</v>
      </c>
      <c r="Z2" s="9" t="s">
        <v>349</v>
      </c>
      <c r="AA2" s="9"/>
      <c r="AB2" s="9"/>
      <c r="AC2" s="130">
        <f>E17/AA17</f>
        <v>1.4760147601476014E-2</v>
      </c>
      <c r="AD2" s="131">
        <f>+E13/AA13</f>
        <v>1.6554809843400447E-2</v>
      </c>
    </row>
    <row r="3" spans="1:32" ht="15" customHeight="1">
      <c r="A3" s="10" t="s">
        <v>350</v>
      </c>
      <c r="B3" s="10"/>
      <c r="C3" s="11"/>
      <c r="D3" s="11"/>
      <c r="E3" s="11"/>
      <c r="F3" s="11"/>
      <c r="G3" s="11"/>
      <c r="H3" s="11"/>
      <c r="I3" s="11"/>
      <c r="J3" s="12"/>
      <c r="K3" s="12"/>
      <c r="Z3" s="9" t="s">
        <v>351</v>
      </c>
      <c r="AA3" s="9"/>
      <c r="AB3" s="9"/>
      <c r="AC3" s="130">
        <f>+E17/AB17</f>
        <v>2.5000000000000001E-2</v>
      </c>
      <c r="AD3" s="130">
        <f>+E13/AB13</f>
        <v>3.0679933665008291E-2</v>
      </c>
    </row>
    <row r="4" spans="1:32" ht="15" customHeight="1">
      <c r="A4" s="13" t="s">
        <v>352</v>
      </c>
      <c r="B4" s="13"/>
      <c r="C4" s="14"/>
      <c r="D4" s="14"/>
      <c r="E4" s="14"/>
      <c r="F4" s="14"/>
      <c r="G4" s="14"/>
      <c r="H4" s="14"/>
      <c r="I4" s="14"/>
      <c r="J4" s="15"/>
      <c r="K4" s="15"/>
      <c r="Z4" s="130" t="s">
        <v>353</v>
      </c>
      <c r="AA4" s="130"/>
      <c r="AB4" s="130"/>
      <c r="AC4" s="130">
        <f>E17/D17</f>
        <v>6.7796610169491525E-2</v>
      </c>
      <c r="AD4" s="130">
        <f>+E13/D13</f>
        <v>6.457242582897034E-2</v>
      </c>
    </row>
    <row r="5" spans="1:32" s="17" customFormat="1" ht="12.75" customHeight="1">
      <c r="A5" s="16"/>
      <c r="B5" s="246" t="s">
        <v>354</v>
      </c>
      <c r="C5" s="248" t="s">
        <v>355</v>
      </c>
      <c r="D5" s="249"/>
      <c r="E5" s="249"/>
      <c r="F5" s="249"/>
      <c r="G5" s="249"/>
      <c r="H5" s="249"/>
      <c r="I5" s="249"/>
      <c r="J5" s="249"/>
      <c r="K5" s="249"/>
      <c r="L5" s="249"/>
      <c r="M5" s="249"/>
      <c r="N5" s="249"/>
      <c r="O5" s="249"/>
      <c r="P5" s="249"/>
      <c r="Q5" s="249"/>
      <c r="R5" s="249"/>
      <c r="S5" s="249"/>
      <c r="T5" s="249"/>
      <c r="U5" s="249"/>
      <c r="V5" s="249"/>
      <c r="Z5" s="9" t="s">
        <v>356</v>
      </c>
      <c r="AA5" s="9"/>
      <c r="AB5" s="9"/>
      <c r="AC5" s="130">
        <f>+F17/AA17</f>
        <v>1.4760147601476014E-2</v>
      </c>
      <c r="AD5" s="130">
        <f>F13/AA13</f>
        <v>1.9686800894854587E-2</v>
      </c>
    </row>
    <row r="6" spans="1:32" s="17" customFormat="1" ht="12.75" customHeight="1">
      <c r="A6" s="18"/>
      <c r="B6" s="247"/>
      <c r="C6" s="250"/>
      <c r="D6" s="251"/>
      <c r="E6" s="251"/>
      <c r="F6" s="251"/>
      <c r="G6" s="251"/>
      <c r="H6" s="251"/>
      <c r="I6" s="251"/>
      <c r="J6" s="251"/>
      <c r="K6" s="251"/>
      <c r="L6" s="251"/>
      <c r="M6" s="251"/>
      <c r="N6" s="251"/>
      <c r="O6" s="251"/>
      <c r="P6" s="251"/>
      <c r="Q6" s="251"/>
      <c r="R6" s="251"/>
      <c r="S6" s="251"/>
      <c r="T6" s="251"/>
      <c r="U6" s="251"/>
      <c r="V6" s="251"/>
      <c r="Z6" s="9" t="s">
        <v>357</v>
      </c>
      <c r="AA6" s="9"/>
      <c r="AB6" s="9"/>
      <c r="AC6" s="130">
        <f>+E17/AC17</f>
        <v>9.0909090909090898E-2</v>
      </c>
      <c r="AD6" s="130">
        <f>+F13/AC13</f>
        <v>0.12054794520547944</v>
      </c>
    </row>
    <row r="7" spans="1:32" s="17" customFormat="1" ht="12.75" customHeight="1">
      <c r="A7" s="18"/>
      <c r="B7" s="247"/>
      <c r="C7" s="243" t="s">
        <v>358</v>
      </c>
      <c r="D7" s="253" t="s">
        <v>90</v>
      </c>
      <c r="E7" s="254"/>
      <c r="F7" s="254"/>
      <c r="G7" s="254"/>
      <c r="H7" s="254"/>
      <c r="I7" s="255"/>
      <c r="J7" s="253" t="s">
        <v>138</v>
      </c>
      <c r="K7" s="254"/>
      <c r="L7" s="254"/>
      <c r="M7" s="255"/>
      <c r="N7" s="259" t="s">
        <v>192</v>
      </c>
      <c r="O7" s="260"/>
      <c r="P7" s="260"/>
      <c r="Q7" s="261"/>
      <c r="R7" s="253" t="s">
        <v>359</v>
      </c>
      <c r="S7" s="254"/>
      <c r="T7" s="254"/>
      <c r="U7" s="255"/>
      <c r="V7" s="253" t="s">
        <v>194</v>
      </c>
      <c r="Z7" s="9" t="s">
        <v>360</v>
      </c>
      <c r="AA7" s="9"/>
      <c r="AB7" s="9"/>
      <c r="AC7" s="130">
        <f>+E17/D17</f>
        <v>6.7796610169491525E-2</v>
      </c>
      <c r="AD7" s="130">
        <f>+F13/D13</f>
        <v>7.6788830715532289E-2</v>
      </c>
    </row>
    <row r="8" spans="1:32" s="17" customFormat="1" ht="12.75" customHeight="1">
      <c r="A8" s="18"/>
      <c r="B8" s="247"/>
      <c r="C8" s="252"/>
      <c r="D8" s="256"/>
      <c r="E8" s="257"/>
      <c r="F8" s="257"/>
      <c r="G8" s="257"/>
      <c r="H8" s="257"/>
      <c r="I8" s="258"/>
      <c r="J8" s="256"/>
      <c r="K8" s="257"/>
      <c r="L8" s="257"/>
      <c r="M8" s="258"/>
      <c r="N8" s="262"/>
      <c r="O8" s="263"/>
      <c r="P8" s="263"/>
      <c r="Q8" s="264"/>
      <c r="R8" s="256"/>
      <c r="S8" s="257"/>
      <c r="T8" s="257"/>
      <c r="U8" s="258"/>
      <c r="V8" s="256"/>
      <c r="W8" s="17" t="s">
        <v>361</v>
      </c>
      <c r="AA8" s="17" t="s">
        <v>362</v>
      </c>
    </row>
    <row r="9" spans="1:32" s="17" customFormat="1" ht="12.75" customHeight="1">
      <c r="A9" s="265" t="s">
        <v>363</v>
      </c>
      <c r="B9" s="247"/>
      <c r="C9" s="252"/>
      <c r="D9" s="243" t="s">
        <v>8</v>
      </c>
      <c r="E9" s="243" t="s">
        <v>364</v>
      </c>
      <c r="F9" s="243" t="s">
        <v>265</v>
      </c>
      <c r="G9" s="243" t="s">
        <v>365</v>
      </c>
      <c r="H9" s="243" t="s">
        <v>366</v>
      </c>
      <c r="I9" s="243" t="s">
        <v>367</v>
      </c>
      <c r="J9" s="255" t="s">
        <v>8</v>
      </c>
      <c r="K9" s="243" t="s">
        <v>364</v>
      </c>
      <c r="L9" s="243" t="s">
        <v>265</v>
      </c>
      <c r="M9" s="243" t="s">
        <v>367</v>
      </c>
      <c r="N9" s="255" t="s">
        <v>8</v>
      </c>
      <c r="O9" s="243" t="s">
        <v>364</v>
      </c>
      <c r="P9" s="243" t="s">
        <v>265</v>
      </c>
      <c r="Q9" s="243" t="s">
        <v>367</v>
      </c>
      <c r="R9" s="255" t="s">
        <v>8</v>
      </c>
      <c r="S9" s="243" t="s">
        <v>364</v>
      </c>
      <c r="T9" s="243" t="s">
        <v>265</v>
      </c>
      <c r="U9" s="243" t="s">
        <v>367</v>
      </c>
      <c r="V9" s="253" t="s">
        <v>8</v>
      </c>
      <c r="W9" s="255" t="s">
        <v>8</v>
      </c>
      <c r="X9" s="243" t="s">
        <v>364</v>
      </c>
      <c r="Y9" s="243" t="s">
        <v>265</v>
      </c>
      <c r="Z9" s="243" t="s">
        <v>367</v>
      </c>
      <c r="AA9" s="255" t="s">
        <v>8</v>
      </c>
      <c r="AB9" s="243" t="s">
        <v>364</v>
      </c>
      <c r="AC9" s="243" t="s">
        <v>265</v>
      </c>
      <c r="AD9" s="243" t="s">
        <v>368</v>
      </c>
      <c r="AE9" s="243" t="s">
        <v>369</v>
      </c>
      <c r="AF9" s="243" t="s">
        <v>370</v>
      </c>
    </row>
    <row r="10" spans="1:32" s="17" customFormat="1" ht="12.75" customHeight="1">
      <c r="A10" s="265"/>
      <c r="B10" s="247"/>
      <c r="C10" s="252"/>
      <c r="D10" s="244"/>
      <c r="E10" s="244"/>
      <c r="F10" s="244"/>
      <c r="G10" s="244"/>
      <c r="H10" s="244"/>
      <c r="I10" s="244"/>
      <c r="J10" s="265"/>
      <c r="K10" s="244"/>
      <c r="L10" s="244"/>
      <c r="M10" s="244"/>
      <c r="N10" s="265"/>
      <c r="O10" s="244"/>
      <c r="P10" s="244"/>
      <c r="Q10" s="244"/>
      <c r="R10" s="265"/>
      <c r="S10" s="244"/>
      <c r="T10" s="244"/>
      <c r="U10" s="244"/>
      <c r="V10" s="266"/>
      <c r="W10" s="265"/>
      <c r="X10" s="244"/>
      <c r="Y10" s="244"/>
      <c r="Z10" s="244"/>
      <c r="AA10" s="265"/>
      <c r="AB10" s="244"/>
      <c r="AC10" s="244"/>
      <c r="AD10" s="244"/>
      <c r="AE10" s="244"/>
      <c r="AF10" s="244"/>
    </row>
    <row r="11" spans="1:32" s="17" customFormat="1" ht="12.75">
      <c r="A11" s="258"/>
      <c r="B11" s="247"/>
      <c r="C11" s="252"/>
      <c r="D11" s="245"/>
      <c r="E11" s="245"/>
      <c r="F11" s="245"/>
      <c r="G11" s="245"/>
      <c r="H11" s="245"/>
      <c r="I11" s="245"/>
      <c r="J11" s="258"/>
      <c r="K11" s="245"/>
      <c r="L11" s="245"/>
      <c r="M11" s="245"/>
      <c r="N11" s="258"/>
      <c r="O11" s="245"/>
      <c r="P11" s="245"/>
      <c r="Q11" s="245"/>
      <c r="R11" s="258"/>
      <c r="S11" s="245"/>
      <c r="T11" s="245"/>
      <c r="U11" s="245"/>
      <c r="V11" s="256"/>
      <c r="W11" s="258"/>
      <c r="X11" s="245"/>
      <c r="Y11" s="245"/>
      <c r="Z11" s="245"/>
      <c r="AA11" s="258"/>
      <c r="AB11" s="245"/>
      <c r="AC11" s="245"/>
      <c r="AD11" s="245"/>
      <c r="AE11" s="245"/>
      <c r="AF11" s="245"/>
    </row>
    <row r="12" spans="1:32" ht="10.5" customHeight="1">
      <c r="B12" s="19"/>
      <c r="C12" s="20"/>
      <c r="D12" s="21"/>
      <c r="E12" s="21"/>
      <c r="F12" s="21"/>
      <c r="G12" s="21"/>
      <c r="H12" s="21"/>
      <c r="I12" s="22"/>
      <c r="M12" s="25"/>
      <c r="Q12" s="25"/>
      <c r="U12" s="25"/>
    </row>
    <row r="13" spans="1:32" ht="10.5" customHeight="1">
      <c r="A13" s="26" t="s">
        <v>371</v>
      </c>
      <c r="B13" s="22">
        <v>20.8</v>
      </c>
      <c r="C13" s="27">
        <v>2.2349999999999999</v>
      </c>
      <c r="D13" s="28">
        <v>0.57299999999999995</v>
      </c>
      <c r="E13" s="28">
        <v>3.6999999999999998E-2</v>
      </c>
      <c r="F13" s="28">
        <v>4.3999999999999997E-2</v>
      </c>
      <c r="G13" s="28">
        <v>3.7999999999999999E-2</v>
      </c>
      <c r="H13" s="28">
        <v>0.08</v>
      </c>
      <c r="I13" s="29">
        <v>0.373</v>
      </c>
      <c r="J13" s="28">
        <v>1.0640000000000001</v>
      </c>
      <c r="K13" s="28">
        <v>0.68799999999999994</v>
      </c>
      <c r="L13" s="28">
        <v>0.24399999999999999</v>
      </c>
      <c r="M13" s="29">
        <v>0.13200000000000001</v>
      </c>
      <c r="N13" s="28">
        <v>7.9000000000000001E-2</v>
      </c>
      <c r="O13" s="28">
        <v>4.9000000000000002E-2</v>
      </c>
      <c r="P13" s="28">
        <v>1.0999999999999999E-2</v>
      </c>
      <c r="Q13" s="29">
        <v>1.7999999999999999E-2</v>
      </c>
      <c r="R13" s="28">
        <v>0.503</v>
      </c>
      <c r="S13" s="28">
        <v>0.432</v>
      </c>
      <c r="T13" s="28">
        <v>6.6000000000000003E-2</v>
      </c>
      <c r="U13" s="29">
        <v>5.0000000000000001E-3</v>
      </c>
      <c r="V13" s="28">
        <v>1.6E-2</v>
      </c>
      <c r="W13" s="43">
        <f>+J13+N13+R13</f>
        <v>1.6459999999999999</v>
      </c>
      <c r="X13" s="43">
        <f>+K13+O13+S13</f>
        <v>1.169</v>
      </c>
      <c r="Y13" s="43">
        <f>+L13+P13+T13</f>
        <v>0.32100000000000001</v>
      </c>
      <c r="Z13" s="43">
        <f>+M13+Q13</f>
        <v>0.15</v>
      </c>
      <c r="AA13" s="43">
        <f>D13+J13+N13+R13+V13</f>
        <v>2.2349999999999999</v>
      </c>
      <c r="AB13" s="43">
        <f>E13+K13+O13+S13</f>
        <v>1.206</v>
      </c>
      <c r="AC13" s="43">
        <f>F13+L13+P13+T13</f>
        <v>0.36499999999999999</v>
      </c>
      <c r="AD13" s="53">
        <f>SUM(E13:F13)/SUM(AA13:AB13)</f>
        <v>2.353966870095902E-2</v>
      </c>
      <c r="AE13">
        <f>E13/AA13</f>
        <v>1.6554809843400447E-2</v>
      </c>
      <c r="AF13">
        <f>+E13/AB13</f>
        <v>3.0679933665008291E-2</v>
      </c>
    </row>
    <row r="14" spans="1:32" ht="10.5" customHeight="1">
      <c r="B14" s="22"/>
      <c r="C14" s="27"/>
      <c r="D14" s="28"/>
      <c r="E14" s="28"/>
      <c r="F14" s="28"/>
      <c r="G14" s="28"/>
      <c r="H14" s="28"/>
      <c r="I14" s="29"/>
      <c r="J14" s="28"/>
      <c r="K14" s="28"/>
      <c r="L14" s="28"/>
      <c r="M14" s="29"/>
      <c r="N14" s="28"/>
      <c r="O14" s="28"/>
      <c r="P14" s="28"/>
      <c r="Q14" s="29"/>
      <c r="R14" s="28"/>
      <c r="S14" s="28"/>
      <c r="T14" s="28"/>
      <c r="U14" s="29"/>
      <c r="V14" s="28"/>
    </row>
    <row r="15" spans="1:32" ht="10.5" customHeight="1">
      <c r="A15" s="30" t="s">
        <v>372</v>
      </c>
      <c r="B15" s="22"/>
      <c r="C15" s="27"/>
      <c r="D15" s="28"/>
      <c r="E15" s="28"/>
      <c r="F15" s="28"/>
      <c r="G15" s="28"/>
      <c r="H15" s="28"/>
      <c r="I15" s="29"/>
      <c r="J15" s="28"/>
      <c r="K15" s="28"/>
      <c r="L15" s="28"/>
      <c r="M15" s="29"/>
      <c r="N15" s="28"/>
      <c r="O15" s="28"/>
      <c r="P15" s="28"/>
      <c r="Q15" s="29"/>
      <c r="R15" s="28"/>
      <c r="S15" s="28"/>
      <c r="T15" s="28"/>
      <c r="U15" s="29"/>
      <c r="V15" s="28"/>
    </row>
    <row r="16" spans="1:32">
      <c r="A16" s="31" t="s">
        <v>373</v>
      </c>
      <c r="B16" s="22">
        <v>5.5</v>
      </c>
      <c r="C16" s="27">
        <v>0.622</v>
      </c>
      <c r="D16" s="28">
        <v>0.14099999999999999</v>
      </c>
      <c r="E16" s="28">
        <v>8.0000000000000002E-3</v>
      </c>
      <c r="F16" s="28">
        <v>1.0999999999999999E-2</v>
      </c>
      <c r="G16" s="28">
        <v>4.0000000000000001E-3</v>
      </c>
      <c r="H16" s="28">
        <v>1.9E-2</v>
      </c>
      <c r="I16" s="29">
        <v>9.8000000000000004E-2</v>
      </c>
      <c r="J16" s="28">
        <v>0.222</v>
      </c>
      <c r="K16" s="28">
        <v>0.152</v>
      </c>
      <c r="L16" s="28">
        <v>4.8000000000000001E-2</v>
      </c>
      <c r="M16" s="29">
        <v>2.1999999999999999E-2</v>
      </c>
      <c r="N16" s="28">
        <v>2.1000000000000001E-2</v>
      </c>
      <c r="O16" s="28">
        <v>1.2E-2</v>
      </c>
      <c r="P16" s="28">
        <v>3.0000000000000001E-3</v>
      </c>
      <c r="Q16" s="29">
        <v>6.0000000000000001E-3</v>
      </c>
      <c r="R16" s="28">
        <v>0.23300000000000001</v>
      </c>
      <c r="S16" s="28">
        <v>0.19800000000000001</v>
      </c>
      <c r="T16" s="28">
        <v>3.1E-2</v>
      </c>
      <c r="U16" s="29" t="s">
        <v>124</v>
      </c>
      <c r="V16" s="28">
        <v>5.0000000000000001E-3</v>
      </c>
      <c r="W16" s="43">
        <f>+J16+N16+R16</f>
        <v>0.47599999999999998</v>
      </c>
      <c r="X16" s="43">
        <f>+K16+O16+S16</f>
        <v>0.36199999999999999</v>
      </c>
      <c r="Y16" s="43">
        <f>+L16+P16+T16</f>
        <v>8.2000000000000003E-2</v>
      </c>
      <c r="Z16" s="43">
        <f>+M16+Q16</f>
        <v>2.7999999999999997E-2</v>
      </c>
      <c r="AA16" s="43">
        <f>D16+J16+N16+R16+V16</f>
        <v>0.622</v>
      </c>
      <c r="AB16" s="43">
        <f t="shared" ref="AB16:AC19" si="0">E16+K16+O16+S16</f>
        <v>0.37</v>
      </c>
      <c r="AC16" s="43">
        <f t="shared" si="0"/>
        <v>9.2999999999999999E-2</v>
      </c>
      <c r="AD16" s="53">
        <f>SUM(E16:F16)/SUM(AA16:AB16)</f>
        <v>1.9153225806451613E-2</v>
      </c>
    </row>
    <row r="17" spans="1:33" s="5" customFormat="1" ht="10.5" customHeight="1">
      <c r="A17" s="55" t="s">
        <v>108</v>
      </c>
      <c r="B17" s="56">
        <v>2.5</v>
      </c>
      <c r="C17" s="57">
        <v>0.27100000000000002</v>
      </c>
      <c r="D17" s="58">
        <v>5.8999999999999997E-2</v>
      </c>
      <c r="E17" s="58">
        <v>4.0000000000000001E-3</v>
      </c>
      <c r="F17" s="58">
        <v>4.0000000000000001E-3</v>
      </c>
      <c r="G17" s="58">
        <v>2E-3</v>
      </c>
      <c r="H17" s="58">
        <v>8.9999999999999993E-3</v>
      </c>
      <c r="I17" s="59">
        <v>0.04</v>
      </c>
      <c r="J17" s="58">
        <v>0.13400000000000001</v>
      </c>
      <c r="K17" s="58">
        <v>0.09</v>
      </c>
      <c r="L17" s="58">
        <v>0.03</v>
      </c>
      <c r="M17" s="59">
        <v>1.4E-2</v>
      </c>
      <c r="N17" s="58">
        <v>6.0000000000000001E-3</v>
      </c>
      <c r="O17" s="58">
        <v>3.0000000000000001E-3</v>
      </c>
      <c r="P17" s="58">
        <v>1E-3</v>
      </c>
      <c r="Q17" s="59">
        <v>2E-3</v>
      </c>
      <c r="R17" s="58">
        <v>7.1999999999999995E-2</v>
      </c>
      <c r="S17" s="58">
        <v>6.3E-2</v>
      </c>
      <c r="T17" s="58">
        <v>8.9999999999999993E-3</v>
      </c>
      <c r="U17" s="59" t="s">
        <v>124</v>
      </c>
      <c r="V17" s="58" t="s">
        <v>124</v>
      </c>
      <c r="W17" s="60">
        <f t="shared" ref="W17:W19" si="1">+J17+N17+R17</f>
        <v>0.21200000000000002</v>
      </c>
      <c r="X17" s="60">
        <f t="shared" ref="X17:X19" si="2">+K17+O17+S17</f>
        <v>0.156</v>
      </c>
      <c r="Y17" s="60">
        <f t="shared" ref="Y17:Y19" si="3">+L17+P17+T17</f>
        <v>0.04</v>
      </c>
      <c r="Z17" s="60">
        <f t="shared" ref="Z17:Z19" si="4">+M17+Q17</f>
        <v>1.6E-2</v>
      </c>
      <c r="AA17" s="61">
        <f>D17+J17+N17+R17</f>
        <v>0.27100000000000002</v>
      </c>
      <c r="AB17" s="61">
        <f t="shared" si="0"/>
        <v>0.16</v>
      </c>
      <c r="AC17" s="61">
        <f t="shared" si="0"/>
        <v>4.4000000000000004E-2</v>
      </c>
      <c r="AD17" s="62">
        <f>SUM(E17:F17)/SUM(AA17:AB17)</f>
        <v>1.8561484918793503E-2</v>
      </c>
      <c r="AE17">
        <f>E17/AA17</f>
        <v>1.4760147601476014E-2</v>
      </c>
      <c r="AF17">
        <f>+E17/AB17</f>
        <v>2.5000000000000001E-2</v>
      </c>
      <c r="AG17" s="62">
        <f>Z17/$W17</f>
        <v>7.5471698113207544E-2</v>
      </c>
    </row>
    <row r="18" spans="1:33" ht="10.5" customHeight="1">
      <c r="A18" s="32" t="s">
        <v>374</v>
      </c>
      <c r="B18" s="22">
        <v>3</v>
      </c>
      <c r="C18" s="27">
        <v>0.35099999999999998</v>
      </c>
      <c r="D18" s="28">
        <v>8.2000000000000003E-2</v>
      </c>
      <c r="E18" s="28">
        <v>4.0000000000000001E-3</v>
      </c>
      <c r="F18" s="28">
        <v>7.0000000000000001E-3</v>
      </c>
      <c r="G18" s="28">
        <v>2E-3</v>
      </c>
      <c r="H18" s="28">
        <v>1.0999999999999999E-2</v>
      </c>
      <c r="I18" s="29">
        <v>5.8999999999999997E-2</v>
      </c>
      <c r="J18" s="28">
        <v>8.7999999999999995E-2</v>
      </c>
      <c r="K18" s="28">
        <v>6.2E-2</v>
      </c>
      <c r="L18" s="28">
        <v>1.9E-2</v>
      </c>
      <c r="M18" s="29">
        <v>8.0000000000000002E-3</v>
      </c>
      <c r="N18" s="28">
        <v>1.4999999999999999E-2</v>
      </c>
      <c r="O18" s="28">
        <v>8.9999999999999993E-3</v>
      </c>
      <c r="P18" s="28">
        <v>2E-3</v>
      </c>
      <c r="Q18" s="29">
        <v>4.0000000000000001E-3</v>
      </c>
      <c r="R18" s="28">
        <v>0.161</v>
      </c>
      <c r="S18" s="28">
        <v>0.13500000000000001</v>
      </c>
      <c r="T18" s="28">
        <v>2.3E-2</v>
      </c>
      <c r="U18" s="29" t="s">
        <v>124</v>
      </c>
      <c r="V18" s="28">
        <v>5.0000000000000001E-3</v>
      </c>
      <c r="W18" s="43">
        <f t="shared" si="1"/>
        <v>0.26400000000000001</v>
      </c>
      <c r="X18" s="43">
        <f t="shared" si="2"/>
        <v>0.20600000000000002</v>
      </c>
      <c r="Y18" s="43">
        <f t="shared" si="3"/>
        <v>4.3999999999999997E-2</v>
      </c>
      <c r="Z18" s="43">
        <f t="shared" si="4"/>
        <v>1.2E-2</v>
      </c>
      <c r="AA18" s="43">
        <f t="shared" ref="AA18:AA19" si="5">D18+J18+N18+R18+V18</f>
        <v>0.35099999999999998</v>
      </c>
      <c r="AB18" s="43">
        <f t="shared" si="0"/>
        <v>0.21000000000000002</v>
      </c>
      <c r="AC18" s="43">
        <f t="shared" si="0"/>
        <v>5.0999999999999997E-2</v>
      </c>
      <c r="AD18" s="53">
        <f>SUM(E18:F18)/SUM(AA18:AB18)</f>
        <v>1.9607843137254902E-2</v>
      </c>
    </row>
    <row r="19" spans="1:33" ht="10.5" customHeight="1">
      <c r="A19" s="31" t="s">
        <v>375</v>
      </c>
      <c r="B19" s="22">
        <v>15.3</v>
      </c>
      <c r="C19" s="27">
        <v>1.613</v>
      </c>
      <c r="D19" s="28">
        <v>0.432</v>
      </c>
      <c r="E19" s="28">
        <v>2.9000000000000001E-2</v>
      </c>
      <c r="F19" s="28">
        <v>3.2000000000000001E-2</v>
      </c>
      <c r="G19" s="28">
        <v>3.4000000000000002E-2</v>
      </c>
      <c r="H19" s="28">
        <v>6.0999999999999999E-2</v>
      </c>
      <c r="I19" s="29">
        <v>0.27500000000000002</v>
      </c>
      <c r="J19" s="28">
        <v>0.84199999999999997</v>
      </c>
      <c r="K19" s="28">
        <v>0.53600000000000003</v>
      </c>
      <c r="L19" s="28">
        <v>0.19600000000000001</v>
      </c>
      <c r="M19" s="29">
        <v>0.11</v>
      </c>
      <c r="N19" s="28">
        <v>5.8000000000000003E-2</v>
      </c>
      <c r="O19" s="28">
        <v>3.7999999999999999E-2</v>
      </c>
      <c r="P19" s="28">
        <v>8.0000000000000002E-3</v>
      </c>
      <c r="Q19" s="29">
        <v>1.2E-2</v>
      </c>
      <c r="R19" s="28">
        <v>0.27100000000000002</v>
      </c>
      <c r="S19" s="28">
        <v>0.23400000000000001</v>
      </c>
      <c r="T19" s="28">
        <v>3.5000000000000003E-2</v>
      </c>
      <c r="U19" s="29" t="s">
        <v>124</v>
      </c>
      <c r="V19" s="28">
        <v>1.0999999999999999E-2</v>
      </c>
      <c r="W19" s="43">
        <f t="shared" si="1"/>
        <v>1.171</v>
      </c>
      <c r="X19" s="43">
        <f t="shared" si="2"/>
        <v>0.80800000000000005</v>
      </c>
      <c r="Y19" s="43">
        <f t="shared" si="3"/>
        <v>0.23900000000000002</v>
      </c>
      <c r="Z19" s="43">
        <f t="shared" si="4"/>
        <v>0.122</v>
      </c>
      <c r="AA19" s="43">
        <f t="shared" si="5"/>
        <v>1.6140000000000001</v>
      </c>
      <c r="AB19" s="43">
        <f t="shared" si="0"/>
        <v>0.83700000000000008</v>
      </c>
      <c r="AC19" s="43">
        <f t="shared" si="0"/>
        <v>0.27100000000000002</v>
      </c>
      <c r="AD19" s="53">
        <f>SUM(E19:F19)/SUM(AA19:AB19)</f>
        <v>2.4887800897592818E-2</v>
      </c>
    </row>
    <row r="20" spans="1:33" ht="10.5" customHeight="1">
      <c r="A20" s="32" t="s">
        <v>109</v>
      </c>
      <c r="B20" s="22">
        <v>7.2</v>
      </c>
      <c r="C20" s="27">
        <v>0.73799999999999999</v>
      </c>
      <c r="D20" s="28">
        <v>0.161</v>
      </c>
      <c r="E20" s="28">
        <v>7.0000000000000001E-3</v>
      </c>
      <c r="F20" s="28">
        <v>0.01</v>
      </c>
      <c r="G20" s="28">
        <v>0.01</v>
      </c>
      <c r="H20" s="28">
        <v>2.5999999999999999E-2</v>
      </c>
      <c r="I20" s="29">
        <v>0.109</v>
      </c>
      <c r="J20" s="28">
        <v>0.39800000000000002</v>
      </c>
      <c r="K20" s="28">
        <v>0.25600000000000001</v>
      </c>
      <c r="L20" s="28">
        <v>9.0999999999999998E-2</v>
      </c>
      <c r="M20" s="29">
        <v>5.1999999999999998E-2</v>
      </c>
      <c r="N20" s="28">
        <v>1.2E-2</v>
      </c>
      <c r="O20" s="28">
        <v>6.0000000000000001E-3</v>
      </c>
      <c r="P20" s="28" t="s">
        <v>124</v>
      </c>
      <c r="Q20" s="29">
        <v>3.0000000000000001E-3</v>
      </c>
      <c r="R20" s="28">
        <v>0.161</v>
      </c>
      <c r="S20" s="28">
        <v>0.13800000000000001</v>
      </c>
      <c r="T20" s="28">
        <v>2.1999999999999999E-2</v>
      </c>
      <c r="U20" s="29" t="s">
        <v>124</v>
      </c>
      <c r="V20" s="28">
        <v>5.0000000000000001E-3</v>
      </c>
      <c r="W20" s="43"/>
      <c r="X20" s="43">
        <f>X17/$W$17</f>
        <v>0.73584905660377353</v>
      </c>
      <c r="Y20" s="43">
        <f>Y17/$W$17</f>
        <v>0.18867924528301885</v>
      </c>
      <c r="Z20" s="43">
        <f>Z17/$W$17</f>
        <v>7.5471698113207544E-2</v>
      </c>
      <c r="AA20" s="43"/>
      <c r="AB20" s="43"/>
      <c r="AC20" s="43"/>
      <c r="AD20" s="53"/>
    </row>
    <row r="21" spans="1:33" ht="10.5" customHeight="1">
      <c r="A21" s="32" t="s">
        <v>110</v>
      </c>
      <c r="B21" s="22">
        <v>4.9000000000000004</v>
      </c>
      <c r="C21" s="27">
        <v>0.47399999999999998</v>
      </c>
      <c r="D21" s="28">
        <v>0.17499999999999999</v>
      </c>
      <c r="E21" s="28">
        <v>0.02</v>
      </c>
      <c r="F21" s="28">
        <v>1.9E-2</v>
      </c>
      <c r="G21" s="28">
        <v>1.2999999999999999E-2</v>
      </c>
      <c r="H21" s="28">
        <v>2.1000000000000001E-2</v>
      </c>
      <c r="I21" s="29">
        <v>0.10199999999999999</v>
      </c>
      <c r="J21" s="28">
        <v>0.17100000000000001</v>
      </c>
      <c r="K21" s="28">
        <v>0.114</v>
      </c>
      <c r="L21" s="28">
        <v>3.7999999999999999E-2</v>
      </c>
      <c r="M21" s="29">
        <v>1.9E-2</v>
      </c>
      <c r="N21" s="28">
        <v>4.3999999999999997E-2</v>
      </c>
      <c r="O21" s="28">
        <v>2.9000000000000001E-2</v>
      </c>
      <c r="P21" s="28">
        <v>5.0000000000000001E-3</v>
      </c>
      <c r="Q21" s="29">
        <v>8.9999999999999993E-3</v>
      </c>
      <c r="R21" s="28">
        <v>0.08</v>
      </c>
      <c r="S21" s="28">
        <v>6.9000000000000006E-2</v>
      </c>
      <c r="T21" s="28">
        <v>0.01</v>
      </c>
      <c r="U21" s="29" t="s">
        <v>124</v>
      </c>
      <c r="V21" s="28">
        <v>6.0000000000000001E-3</v>
      </c>
      <c r="W21" s="43"/>
      <c r="X21" s="43"/>
      <c r="Y21" s="43"/>
      <c r="Z21" s="43"/>
    </row>
    <row r="22" spans="1:33" ht="10.5" customHeight="1">
      <c r="A22" s="32" t="s">
        <v>111</v>
      </c>
      <c r="B22" s="22">
        <v>3.2</v>
      </c>
      <c r="C22" s="27">
        <v>0.40200000000000002</v>
      </c>
      <c r="D22" s="28">
        <v>9.6000000000000002E-2</v>
      </c>
      <c r="E22" s="28">
        <v>2E-3</v>
      </c>
      <c r="F22" s="28">
        <v>4.0000000000000001E-3</v>
      </c>
      <c r="G22" s="28">
        <v>1.0999999999999999E-2</v>
      </c>
      <c r="H22" s="28">
        <v>1.4E-2</v>
      </c>
      <c r="I22" s="29">
        <v>6.5000000000000002E-2</v>
      </c>
      <c r="J22" s="28">
        <v>0.27300000000000002</v>
      </c>
      <c r="K22" s="28">
        <v>0.16600000000000001</v>
      </c>
      <c r="L22" s="28">
        <v>6.8000000000000005E-2</v>
      </c>
      <c r="M22" s="29">
        <v>0.04</v>
      </c>
      <c r="N22" s="28" t="s">
        <v>124</v>
      </c>
      <c r="O22" s="28" t="s">
        <v>124</v>
      </c>
      <c r="P22" s="28" t="s">
        <v>124</v>
      </c>
      <c r="Q22" s="29" t="s">
        <v>124</v>
      </c>
      <c r="R22" s="28">
        <v>0.03</v>
      </c>
      <c r="S22" s="28">
        <v>2.8000000000000001E-2</v>
      </c>
      <c r="T22" s="28" t="s">
        <v>124</v>
      </c>
      <c r="U22" s="29" t="s">
        <v>125</v>
      </c>
      <c r="V22" s="28" t="s">
        <v>125</v>
      </c>
      <c r="W22" s="43"/>
      <c r="X22" s="43"/>
      <c r="Y22" s="43"/>
      <c r="Z22" s="43"/>
    </row>
    <row r="23" spans="1:33" ht="10.5" customHeight="1">
      <c r="A23" s="33"/>
      <c r="B23" s="22"/>
      <c r="C23" s="27"/>
      <c r="D23" s="28"/>
      <c r="E23" s="28"/>
      <c r="F23" s="28"/>
      <c r="G23" s="28"/>
      <c r="H23" s="28"/>
      <c r="I23" s="29"/>
      <c r="J23" s="28"/>
      <c r="K23" s="28"/>
      <c r="L23" s="28"/>
      <c r="M23" s="29"/>
      <c r="N23" s="28"/>
      <c r="O23" s="28"/>
      <c r="P23" s="28"/>
      <c r="Q23" s="29"/>
      <c r="R23" s="28"/>
      <c r="S23" s="28"/>
      <c r="T23" s="28"/>
      <c r="U23" s="29"/>
      <c r="V23" s="28"/>
    </row>
    <row r="24" spans="1:33" ht="12.75" customHeight="1">
      <c r="A24" s="30" t="s">
        <v>376</v>
      </c>
      <c r="B24" s="22"/>
      <c r="C24" s="27"/>
      <c r="D24" s="28"/>
      <c r="E24" s="28"/>
      <c r="F24" s="28"/>
      <c r="G24" s="28"/>
      <c r="H24" s="28"/>
      <c r="I24" s="29"/>
      <c r="J24" s="28"/>
      <c r="K24" s="28"/>
      <c r="L24" s="28"/>
      <c r="M24" s="29"/>
      <c r="N24" s="28"/>
      <c r="O24" s="28"/>
      <c r="P24" s="28"/>
      <c r="Q24" s="29"/>
      <c r="R24" s="28"/>
      <c r="S24" s="28"/>
      <c r="T24" s="28"/>
      <c r="U24" s="29"/>
      <c r="V24" s="28"/>
    </row>
    <row r="25" spans="1:33" ht="10.5" customHeight="1">
      <c r="A25" s="31" t="s">
        <v>377</v>
      </c>
      <c r="B25" s="22">
        <v>18</v>
      </c>
      <c r="C25" s="27">
        <v>1.92</v>
      </c>
      <c r="D25" s="28">
        <v>0.46800000000000003</v>
      </c>
      <c r="E25" s="28">
        <v>3.1E-2</v>
      </c>
      <c r="F25" s="28">
        <v>3.3000000000000002E-2</v>
      </c>
      <c r="G25" s="28">
        <v>3.4000000000000002E-2</v>
      </c>
      <c r="H25" s="28">
        <v>6.8000000000000005E-2</v>
      </c>
      <c r="I25" s="29">
        <v>0.30099999999999999</v>
      </c>
      <c r="J25" s="28">
        <v>1.032</v>
      </c>
      <c r="K25" s="28">
        <v>0.66700000000000004</v>
      </c>
      <c r="L25" s="28">
        <v>0.23599999999999999</v>
      </c>
      <c r="M25" s="29">
        <v>0.129</v>
      </c>
      <c r="N25" s="28">
        <v>3.1E-2</v>
      </c>
      <c r="O25" s="28">
        <v>2.1000000000000001E-2</v>
      </c>
      <c r="P25" s="28">
        <v>3.0000000000000001E-3</v>
      </c>
      <c r="Q25" s="29">
        <v>7.0000000000000001E-3</v>
      </c>
      <c r="R25" s="28">
        <v>0.38200000000000001</v>
      </c>
      <c r="S25" s="28">
        <v>0.33100000000000002</v>
      </c>
      <c r="T25" s="28">
        <v>4.9000000000000002E-2</v>
      </c>
      <c r="U25" s="29" t="s">
        <v>124</v>
      </c>
      <c r="V25" s="28">
        <v>7.0000000000000001E-3</v>
      </c>
    </row>
    <row r="26" spans="1:33" ht="10.5" customHeight="1">
      <c r="A26" s="31" t="s">
        <v>378</v>
      </c>
      <c r="B26" s="22">
        <v>2.8</v>
      </c>
      <c r="C26" s="27">
        <v>0.315</v>
      </c>
      <c r="D26" s="28">
        <v>0.105</v>
      </c>
      <c r="E26" s="28">
        <v>6.0000000000000001E-3</v>
      </c>
      <c r="F26" s="28">
        <v>1.0999999999999999E-2</v>
      </c>
      <c r="G26" s="28">
        <v>4.0000000000000001E-3</v>
      </c>
      <c r="H26" s="28">
        <v>1.2E-2</v>
      </c>
      <c r="I26" s="29">
        <v>7.1999999999999995E-2</v>
      </c>
      <c r="J26" s="28">
        <v>3.2000000000000001E-2</v>
      </c>
      <c r="K26" s="28">
        <v>2.1000000000000001E-2</v>
      </c>
      <c r="L26" s="28">
        <v>8.0000000000000002E-3</v>
      </c>
      <c r="M26" s="29">
        <v>3.0000000000000001E-3</v>
      </c>
      <c r="N26" s="28">
        <v>4.8000000000000001E-2</v>
      </c>
      <c r="O26" s="28">
        <v>2.9000000000000001E-2</v>
      </c>
      <c r="P26" s="28">
        <v>8.0000000000000002E-3</v>
      </c>
      <c r="Q26" s="29">
        <v>1.0999999999999999E-2</v>
      </c>
      <c r="R26" s="28">
        <v>0.121</v>
      </c>
      <c r="S26" s="28">
        <v>0.10100000000000001</v>
      </c>
      <c r="T26" s="28">
        <v>1.7000000000000001E-2</v>
      </c>
      <c r="U26" s="29" t="s">
        <v>124</v>
      </c>
      <c r="V26" s="28">
        <v>8.9999999999999993E-3</v>
      </c>
    </row>
    <row r="27" spans="1:33" ht="10.5" customHeight="1">
      <c r="A27" s="34"/>
      <c r="B27" s="22"/>
      <c r="C27" s="27"/>
      <c r="D27" s="28"/>
      <c r="E27" s="28"/>
      <c r="F27" s="28"/>
      <c r="G27" s="28"/>
      <c r="H27" s="28"/>
      <c r="I27" s="29"/>
      <c r="J27" s="28"/>
      <c r="K27" s="28"/>
      <c r="L27" s="28"/>
      <c r="M27" s="29"/>
      <c r="N27" s="28"/>
      <c r="O27" s="28"/>
      <c r="P27" s="28"/>
      <c r="Q27" s="29"/>
      <c r="R27" s="28"/>
      <c r="S27" s="28"/>
      <c r="T27" s="28"/>
      <c r="U27" s="29"/>
      <c r="V27" s="28"/>
    </row>
    <row r="28" spans="1:33" ht="10.5" customHeight="1">
      <c r="A28" s="30" t="s">
        <v>379</v>
      </c>
      <c r="B28" s="22"/>
      <c r="C28" s="27"/>
      <c r="D28" s="28"/>
      <c r="E28" s="28"/>
      <c r="F28" s="28"/>
      <c r="G28" s="28"/>
      <c r="H28" s="28"/>
      <c r="I28" s="29"/>
      <c r="J28" s="28"/>
      <c r="K28" s="28"/>
      <c r="L28" s="28"/>
      <c r="M28" s="29"/>
      <c r="N28" s="28"/>
      <c r="O28" s="28"/>
      <c r="P28" s="28"/>
      <c r="Q28" s="29"/>
      <c r="R28" s="28"/>
      <c r="S28" s="28"/>
      <c r="T28" s="28"/>
      <c r="U28" s="29"/>
      <c r="V28" s="28"/>
    </row>
    <row r="29" spans="1:33" ht="10.5" customHeight="1">
      <c r="A29" s="30" t="s">
        <v>380</v>
      </c>
      <c r="B29" s="22"/>
      <c r="C29" s="27"/>
      <c r="D29" s="28"/>
      <c r="E29" s="28"/>
      <c r="F29" s="28"/>
      <c r="G29" s="28"/>
      <c r="H29" s="28"/>
      <c r="I29" s="29"/>
      <c r="J29" s="28"/>
      <c r="K29" s="28"/>
      <c r="L29" s="28"/>
      <c r="M29" s="29"/>
      <c r="N29" s="28"/>
      <c r="O29" s="28"/>
      <c r="P29" s="28"/>
      <c r="Q29" s="29"/>
      <c r="R29" s="28"/>
      <c r="S29" s="28"/>
      <c r="T29" s="28"/>
      <c r="U29" s="29"/>
      <c r="V29" s="28"/>
    </row>
    <row r="30" spans="1:33" ht="10.5" customHeight="1">
      <c r="A30" s="31" t="s">
        <v>381</v>
      </c>
      <c r="B30" s="22">
        <v>18.600000000000001</v>
      </c>
      <c r="C30" s="27">
        <v>2.0169999999999999</v>
      </c>
      <c r="D30" s="28">
        <v>0.498</v>
      </c>
      <c r="E30" s="28">
        <v>0.03</v>
      </c>
      <c r="F30" s="28">
        <v>3.4000000000000002E-2</v>
      </c>
      <c r="G30" s="28">
        <v>3.5000000000000003E-2</v>
      </c>
      <c r="H30" s="28">
        <v>7.1999999999999995E-2</v>
      </c>
      <c r="I30" s="29">
        <v>0.32800000000000001</v>
      </c>
      <c r="J30" s="28">
        <v>1.026</v>
      </c>
      <c r="K30" s="28">
        <v>0.66100000000000003</v>
      </c>
      <c r="L30" s="28">
        <v>0.23499999999999999</v>
      </c>
      <c r="M30" s="29">
        <v>0.13</v>
      </c>
      <c r="N30" s="28">
        <v>6.0999999999999999E-2</v>
      </c>
      <c r="O30" s="28">
        <v>3.7999999999999999E-2</v>
      </c>
      <c r="P30" s="28">
        <v>8.0000000000000002E-3</v>
      </c>
      <c r="Q30" s="29">
        <v>1.4999999999999999E-2</v>
      </c>
      <c r="R30" s="28">
        <v>0.42399999999999999</v>
      </c>
      <c r="S30" s="28">
        <v>0.36099999999999999</v>
      </c>
      <c r="T30" s="28">
        <v>0.06</v>
      </c>
      <c r="U30" s="29" t="s">
        <v>124</v>
      </c>
      <c r="V30" s="28">
        <v>8.0000000000000002E-3</v>
      </c>
    </row>
    <row r="31" spans="1:33" ht="10.5" customHeight="1">
      <c r="A31" s="31" t="s">
        <v>382</v>
      </c>
      <c r="B31" s="22">
        <v>1.5</v>
      </c>
      <c r="C31" s="27">
        <v>0.152</v>
      </c>
      <c r="D31" s="28">
        <v>5.6000000000000001E-2</v>
      </c>
      <c r="E31" s="28">
        <v>7.0000000000000001E-3</v>
      </c>
      <c r="F31" s="28">
        <v>8.0000000000000002E-3</v>
      </c>
      <c r="G31" s="28">
        <v>3.0000000000000001E-3</v>
      </c>
      <c r="H31" s="28">
        <v>6.0000000000000001E-3</v>
      </c>
      <c r="I31" s="29">
        <v>3.2000000000000001E-2</v>
      </c>
      <c r="J31" s="28">
        <v>3.6999999999999998E-2</v>
      </c>
      <c r="K31" s="28">
        <v>2.7E-2</v>
      </c>
      <c r="L31" s="28">
        <v>8.0000000000000002E-3</v>
      </c>
      <c r="M31" s="29">
        <v>2E-3</v>
      </c>
      <c r="N31" s="28">
        <v>1.0999999999999999E-2</v>
      </c>
      <c r="O31" s="28">
        <v>8.0000000000000002E-3</v>
      </c>
      <c r="P31" s="28" t="s">
        <v>124</v>
      </c>
      <c r="Q31" s="29">
        <v>2E-3</v>
      </c>
      <c r="R31" s="28">
        <v>4.2999999999999997E-2</v>
      </c>
      <c r="S31" s="28">
        <v>3.9E-2</v>
      </c>
      <c r="T31" s="28" t="s">
        <v>124</v>
      </c>
      <c r="U31" s="29" t="s">
        <v>124</v>
      </c>
      <c r="V31" s="28">
        <v>5.0000000000000001E-3</v>
      </c>
    </row>
    <row r="32" spans="1:33" ht="10.5" customHeight="1">
      <c r="A32" s="35" t="s">
        <v>383</v>
      </c>
      <c r="B32" s="36"/>
      <c r="C32" s="37"/>
      <c r="D32" s="38"/>
      <c r="E32" s="38"/>
      <c r="F32" s="38"/>
      <c r="G32" s="38"/>
      <c r="H32" s="38"/>
      <c r="I32" s="39"/>
      <c r="J32" s="38"/>
      <c r="K32" s="38"/>
      <c r="L32" s="38"/>
      <c r="M32" s="39"/>
      <c r="N32" s="38"/>
      <c r="O32" s="38"/>
      <c r="P32" s="38"/>
      <c r="Q32" s="39"/>
      <c r="R32" s="38"/>
      <c r="S32" s="38"/>
      <c r="T32" s="38"/>
      <c r="U32" s="39"/>
      <c r="V32" s="38"/>
    </row>
    <row r="33" spans="1:26" ht="10.5" customHeight="1">
      <c r="A33" s="31" t="s">
        <v>384</v>
      </c>
      <c r="B33" s="22">
        <v>0.7</v>
      </c>
      <c r="C33" s="27">
        <v>6.6000000000000003E-2</v>
      </c>
      <c r="D33" s="28">
        <v>1.9E-2</v>
      </c>
      <c r="E33" s="28" t="s">
        <v>124</v>
      </c>
      <c r="F33" s="28">
        <v>2E-3</v>
      </c>
      <c r="G33" s="28" t="s">
        <v>385</v>
      </c>
      <c r="H33" s="28">
        <v>2E-3</v>
      </c>
      <c r="I33" s="29">
        <v>1.4E-2</v>
      </c>
      <c r="J33" s="28" t="s">
        <v>124</v>
      </c>
      <c r="K33" s="28" t="s">
        <v>124</v>
      </c>
      <c r="L33" s="28" t="s">
        <v>124</v>
      </c>
      <c r="M33" s="29" t="s">
        <v>124</v>
      </c>
      <c r="N33" s="28" t="s">
        <v>124</v>
      </c>
      <c r="O33" s="28" t="s">
        <v>124</v>
      </c>
      <c r="P33" s="28" t="s">
        <v>124</v>
      </c>
      <c r="Q33" s="29">
        <v>1E-3</v>
      </c>
      <c r="R33" s="28">
        <v>3.5999999999999997E-2</v>
      </c>
      <c r="S33" s="28">
        <v>3.2000000000000001E-2</v>
      </c>
      <c r="T33" s="28">
        <v>3.0000000000000001E-3</v>
      </c>
      <c r="U33" s="29" t="s">
        <v>124</v>
      </c>
      <c r="V33" s="28" t="s">
        <v>124</v>
      </c>
    </row>
    <row r="34" spans="1:26" ht="10.5" customHeight="1">
      <c r="A34" s="34"/>
      <c r="B34" s="22"/>
      <c r="C34" s="27"/>
      <c r="D34" s="28"/>
      <c r="E34" s="28"/>
      <c r="F34" s="28"/>
      <c r="G34" s="28"/>
      <c r="H34" s="28"/>
      <c r="I34" s="29"/>
      <c r="J34" s="28"/>
      <c r="K34" s="28"/>
      <c r="L34" s="28"/>
      <c r="M34" s="29"/>
      <c r="N34" s="28"/>
      <c r="O34" s="28"/>
      <c r="P34" s="28"/>
      <c r="Q34" s="29"/>
      <c r="R34" s="28"/>
      <c r="S34" s="28"/>
      <c r="T34" s="28"/>
      <c r="U34" s="29"/>
      <c r="V34" s="28"/>
    </row>
    <row r="35" spans="1:26" ht="12.75" customHeight="1">
      <c r="A35" s="40" t="s">
        <v>386</v>
      </c>
      <c r="B35" s="22"/>
      <c r="C35" s="27"/>
      <c r="D35" s="28"/>
      <c r="E35" s="28"/>
      <c r="F35" s="28"/>
      <c r="G35" s="28"/>
      <c r="H35" s="28"/>
      <c r="I35" s="29"/>
      <c r="J35" s="28"/>
      <c r="K35" s="28"/>
      <c r="L35" s="28"/>
      <c r="M35" s="29"/>
      <c r="N35" s="28"/>
      <c r="O35" s="28"/>
      <c r="P35" s="28"/>
      <c r="Q35" s="29"/>
      <c r="R35" s="28"/>
      <c r="S35" s="28"/>
      <c r="T35" s="28"/>
      <c r="U35" s="29"/>
      <c r="V35" s="28"/>
    </row>
    <row r="36" spans="1:26" ht="10.5" customHeight="1">
      <c r="A36" s="31" t="s">
        <v>387</v>
      </c>
      <c r="B36" s="22">
        <v>12.8</v>
      </c>
      <c r="C36" s="27">
        <v>1.3979999999999999</v>
      </c>
      <c r="D36" s="28">
        <v>0.35899999999999999</v>
      </c>
      <c r="E36" s="28">
        <v>2.5000000000000001E-2</v>
      </c>
      <c r="F36" s="28">
        <v>0.03</v>
      </c>
      <c r="G36" s="28">
        <v>1.7000000000000001E-2</v>
      </c>
      <c r="H36" s="28">
        <v>4.8000000000000001E-2</v>
      </c>
      <c r="I36" s="29">
        <v>0.23799999999999999</v>
      </c>
      <c r="J36" s="28">
        <v>0.63</v>
      </c>
      <c r="K36" s="28">
        <v>0.42399999999999999</v>
      </c>
      <c r="L36" s="28">
        <v>0.14000000000000001</v>
      </c>
      <c r="M36" s="29">
        <v>6.5000000000000002E-2</v>
      </c>
      <c r="N36" s="28">
        <v>4.4999999999999998E-2</v>
      </c>
      <c r="O36" s="28">
        <v>2.8000000000000001E-2</v>
      </c>
      <c r="P36" s="28">
        <v>6.0000000000000001E-3</v>
      </c>
      <c r="Q36" s="29">
        <v>1.2E-2</v>
      </c>
      <c r="R36" s="28">
        <v>0.35</v>
      </c>
      <c r="S36" s="28">
        <v>0.30499999999999999</v>
      </c>
      <c r="T36" s="28">
        <v>4.2000000000000003E-2</v>
      </c>
      <c r="U36" s="29" t="s">
        <v>124</v>
      </c>
      <c r="V36" s="28">
        <v>1.4E-2</v>
      </c>
      <c r="W36" s="44"/>
      <c r="X36" s="44"/>
      <c r="Y36" s="44"/>
      <c r="Z36" s="44"/>
    </row>
    <row r="37" spans="1:26" ht="10.5" customHeight="1">
      <c r="A37" s="31" t="s">
        <v>388</v>
      </c>
      <c r="B37" s="22">
        <v>8</v>
      </c>
      <c r="C37" s="27">
        <v>0.83699999999999997</v>
      </c>
      <c r="D37" s="28">
        <v>0.214</v>
      </c>
      <c r="E37" s="28">
        <v>1.2E-2</v>
      </c>
      <c r="F37" s="28">
        <v>1.2999999999999999E-2</v>
      </c>
      <c r="G37" s="28">
        <v>2.1000000000000001E-2</v>
      </c>
      <c r="H37" s="28">
        <v>3.2000000000000001E-2</v>
      </c>
      <c r="I37" s="29">
        <v>0.13500000000000001</v>
      </c>
      <c r="J37" s="28">
        <v>0.435</v>
      </c>
      <c r="K37" s="28">
        <v>0.26400000000000001</v>
      </c>
      <c r="L37" s="28">
        <v>0.104</v>
      </c>
      <c r="M37" s="29">
        <v>6.7000000000000004E-2</v>
      </c>
      <c r="N37" s="28">
        <v>3.4000000000000002E-2</v>
      </c>
      <c r="O37" s="28">
        <v>2.1999999999999999E-2</v>
      </c>
      <c r="P37" s="28">
        <v>6.0000000000000001E-3</v>
      </c>
      <c r="Q37" s="29">
        <v>6.0000000000000001E-3</v>
      </c>
      <c r="R37" s="28">
        <v>0.153</v>
      </c>
      <c r="S37" s="28">
        <v>0.128</v>
      </c>
      <c r="T37" s="28">
        <v>2.4E-2</v>
      </c>
      <c r="U37" s="29" t="s">
        <v>124</v>
      </c>
      <c r="V37" s="28" t="s">
        <v>124</v>
      </c>
      <c r="W37" s="44"/>
      <c r="X37" s="44"/>
      <c r="Y37" s="44"/>
      <c r="Z37" s="44"/>
    </row>
    <row r="38" spans="1:26" ht="10.5" customHeight="1">
      <c r="A38" s="31" t="s">
        <v>389</v>
      </c>
      <c r="B38" s="22" t="s">
        <v>125</v>
      </c>
      <c r="C38" s="27" t="s">
        <v>125</v>
      </c>
      <c r="D38" s="28" t="s">
        <v>125</v>
      </c>
      <c r="E38" s="28" t="s">
        <v>125</v>
      </c>
      <c r="F38" s="28" t="s">
        <v>125</v>
      </c>
      <c r="G38" s="28" t="s">
        <v>125</v>
      </c>
      <c r="H38" s="28" t="s">
        <v>125</v>
      </c>
      <c r="I38" s="29" t="s">
        <v>125</v>
      </c>
      <c r="J38" s="28" t="s">
        <v>125</v>
      </c>
      <c r="K38" s="28" t="s">
        <v>125</v>
      </c>
      <c r="L38" s="28" t="s">
        <v>125</v>
      </c>
      <c r="M38" s="29" t="s">
        <v>125</v>
      </c>
      <c r="N38" s="28" t="s">
        <v>125</v>
      </c>
      <c r="O38" s="28" t="s">
        <v>125</v>
      </c>
      <c r="P38" s="28" t="s">
        <v>125</v>
      </c>
      <c r="Q38" s="29" t="s">
        <v>125</v>
      </c>
      <c r="R38" s="28" t="s">
        <v>125</v>
      </c>
      <c r="S38" s="28" t="s">
        <v>125</v>
      </c>
      <c r="T38" s="28" t="s">
        <v>125</v>
      </c>
      <c r="U38" s="29" t="s">
        <v>125</v>
      </c>
      <c r="V38" s="28" t="s">
        <v>125</v>
      </c>
    </row>
    <row r="39" spans="1:26" ht="10.5" customHeight="1">
      <c r="A39" s="31" t="s">
        <v>390</v>
      </c>
      <c r="B39" s="22" t="s">
        <v>125</v>
      </c>
      <c r="C39" s="27" t="s">
        <v>125</v>
      </c>
      <c r="D39" s="28" t="s">
        <v>125</v>
      </c>
      <c r="E39" s="28" t="s">
        <v>125</v>
      </c>
      <c r="F39" s="28" t="s">
        <v>125</v>
      </c>
      <c r="G39" s="28" t="s">
        <v>125</v>
      </c>
      <c r="H39" s="28" t="s">
        <v>125</v>
      </c>
      <c r="I39" s="29" t="s">
        <v>125</v>
      </c>
      <c r="J39" s="28" t="s">
        <v>125</v>
      </c>
      <c r="K39" s="28" t="s">
        <v>125</v>
      </c>
      <c r="L39" s="28" t="s">
        <v>125</v>
      </c>
      <c r="M39" s="29" t="s">
        <v>125</v>
      </c>
      <c r="N39" s="28" t="s">
        <v>125</v>
      </c>
      <c r="O39" s="28" t="s">
        <v>125</v>
      </c>
      <c r="P39" s="28" t="s">
        <v>125</v>
      </c>
      <c r="Q39" s="29" t="s">
        <v>125</v>
      </c>
      <c r="R39" s="28" t="s">
        <v>125</v>
      </c>
      <c r="S39" s="28" t="s">
        <v>125</v>
      </c>
      <c r="T39" s="28" t="s">
        <v>125</v>
      </c>
      <c r="U39" s="29" t="s">
        <v>125</v>
      </c>
      <c r="V39" s="28" t="s">
        <v>125</v>
      </c>
    </row>
    <row r="40" spans="1:26" ht="10.5" customHeight="1">
      <c r="A40" s="31" t="s">
        <v>391</v>
      </c>
      <c r="B40" s="22" t="s">
        <v>125</v>
      </c>
      <c r="C40" s="27" t="s">
        <v>125</v>
      </c>
      <c r="D40" s="28" t="s">
        <v>125</v>
      </c>
      <c r="E40" s="28" t="s">
        <v>125</v>
      </c>
      <c r="F40" s="28" t="s">
        <v>125</v>
      </c>
      <c r="G40" s="28" t="s">
        <v>125</v>
      </c>
      <c r="H40" s="28" t="s">
        <v>125</v>
      </c>
      <c r="I40" s="29" t="s">
        <v>125</v>
      </c>
      <c r="J40" s="28" t="s">
        <v>125</v>
      </c>
      <c r="K40" s="28" t="s">
        <v>125</v>
      </c>
      <c r="L40" s="28" t="s">
        <v>125</v>
      </c>
      <c r="M40" s="29" t="s">
        <v>125</v>
      </c>
      <c r="N40" s="28" t="s">
        <v>125</v>
      </c>
      <c r="O40" s="28" t="s">
        <v>125</v>
      </c>
      <c r="P40" s="28" t="s">
        <v>125</v>
      </c>
      <c r="Q40" s="29" t="s">
        <v>125</v>
      </c>
      <c r="R40" s="28" t="s">
        <v>125</v>
      </c>
      <c r="S40" s="28" t="s">
        <v>125</v>
      </c>
      <c r="T40" s="28" t="s">
        <v>125</v>
      </c>
      <c r="U40" s="29" t="s">
        <v>125</v>
      </c>
      <c r="V40" s="28" t="s">
        <v>125</v>
      </c>
    </row>
    <row r="41" spans="1:26" ht="10.5" customHeight="1">
      <c r="A41" s="34"/>
      <c r="B41" s="22"/>
      <c r="C41" s="27"/>
      <c r="D41" s="28"/>
      <c r="E41" s="28"/>
      <c r="F41" s="28"/>
      <c r="G41" s="28"/>
      <c r="H41" s="28"/>
      <c r="I41" s="29"/>
      <c r="J41" s="28"/>
      <c r="K41" s="28"/>
      <c r="L41" s="28"/>
      <c r="M41" s="29"/>
      <c r="N41" s="28"/>
      <c r="O41" s="28"/>
      <c r="P41" s="28"/>
      <c r="Q41" s="29"/>
      <c r="R41" s="28"/>
      <c r="S41" s="28"/>
      <c r="T41" s="28"/>
      <c r="U41" s="29"/>
      <c r="V41" s="28"/>
    </row>
    <row r="42" spans="1:26" ht="10.5" customHeight="1">
      <c r="A42" s="30" t="s">
        <v>392</v>
      </c>
      <c r="B42" s="22"/>
      <c r="C42" s="27"/>
      <c r="D42" s="28"/>
      <c r="E42" s="28"/>
      <c r="F42" s="28"/>
      <c r="G42" s="28"/>
      <c r="H42" s="28"/>
      <c r="I42" s="29"/>
      <c r="J42" s="28"/>
      <c r="K42" s="28"/>
      <c r="L42" s="28"/>
      <c r="M42" s="29"/>
      <c r="N42" s="28"/>
      <c r="O42" s="28"/>
      <c r="P42" s="28"/>
      <c r="Q42" s="29"/>
      <c r="R42" s="28"/>
      <c r="S42" s="28"/>
      <c r="T42" s="28"/>
      <c r="U42" s="29"/>
      <c r="V42" s="28"/>
    </row>
    <row r="43" spans="1:26" ht="10.5" customHeight="1">
      <c r="A43" s="31" t="s">
        <v>393</v>
      </c>
      <c r="B43" s="22">
        <v>12.7</v>
      </c>
      <c r="C43" s="27">
        <v>1.607</v>
      </c>
      <c r="D43" s="28">
        <v>0.42699999999999999</v>
      </c>
      <c r="E43" s="28">
        <v>2.1000000000000001E-2</v>
      </c>
      <c r="F43" s="28">
        <v>2.8000000000000001E-2</v>
      </c>
      <c r="G43" s="28">
        <v>2.9000000000000001E-2</v>
      </c>
      <c r="H43" s="28">
        <v>5.3999999999999999E-2</v>
      </c>
      <c r="I43" s="29">
        <v>0.29499999999999998</v>
      </c>
      <c r="J43" s="28">
        <v>0.71199999999999997</v>
      </c>
      <c r="K43" s="28">
        <v>0.45500000000000002</v>
      </c>
      <c r="L43" s="28">
        <v>0.16800000000000001</v>
      </c>
      <c r="M43" s="29">
        <v>8.8999999999999996E-2</v>
      </c>
      <c r="N43" s="28">
        <v>6.6000000000000003E-2</v>
      </c>
      <c r="O43" s="28">
        <v>0.04</v>
      </c>
      <c r="P43" s="28">
        <v>0.01</v>
      </c>
      <c r="Q43" s="29">
        <v>1.7000000000000001E-2</v>
      </c>
      <c r="R43" s="28">
        <v>0.39500000000000002</v>
      </c>
      <c r="S43" s="28">
        <v>0.33800000000000002</v>
      </c>
      <c r="T43" s="28">
        <v>5.3999999999999999E-2</v>
      </c>
      <c r="U43" s="29">
        <v>4.0000000000000001E-3</v>
      </c>
      <c r="V43" s="28">
        <v>6.0000000000000001E-3</v>
      </c>
    </row>
    <row r="44" spans="1:26" ht="10.5" customHeight="1">
      <c r="A44" s="32" t="s">
        <v>394</v>
      </c>
      <c r="B44" s="22">
        <v>10.9</v>
      </c>
      <c r="C44" s="27">
        <v>1.421</v>
      </c>
      <c r="D44" s="28">
        <v>0.375</v>
      </c>
      <c r="E44" s="28">
        <v>1.6E-2</v>
      </c>
      <c r="F44" s="28">
        <v>2.4E-2</v>
      </c>
      <c r="G44" s="28">
        <v>2.5000000000000001E-2</v>
      </c>
      <c r="H44" s="28">
        <v>4.7E-2</v>
      </c>
      <c r="I44" s="29">
        <v>0.26300000000000001</v>
      </c>
      <c r="J44" s="28">
        <v>0.61299999999999999</v>
      </c>
      <c r="K44" s="28">
        <v>0.38900000000000001</v>
      </c>
      <c r="L44" s="28">
        <v>0.14699999999999999</v>
      </c>
      <c r="M44" s="29">
        <v>7.6999999999999999E-2</v>
      </c>
      <c r="N44" s="28">
        <v>6.4000000000000001E-2</v>
      </c>
      <c r="O44" s="28">
        <v>3.7999999999999999E-2</v>
      </c>
      <c r="P44" s="28">
        <v>8.9999999999999993E-3</v>
      </c>
      <c r="Q44" s="29">
        <v>1.7000000000000001E-2</v>
      </c>
      <c r="R44" s="28">
        <v>0.36399999999999999</v>
      </c>
      <c r="S44" s="28">
        <v>0.312</v>
      </c>
      <c r="T44" s="28">
        <v>4.9000000000000002E-2</v>
      </c>
      <c r="U44" s="29" t="s">
        <v>124</v>
      </c>
      <c r="V44" s="28">
        <v>5.0000000000000001E-3</v>
      </c>
    </row>
    <row r="45" spans="1:26" ht="10.5" customHeight="1">
      <c r="A45" s="32" t="s">
        <v>395</v>
      </c>
      <c r="B45" s="22">
        <v>1.8</v>
      </c>
      <c r="C45" s="27">
        <v>0.185</v>
      </c>
      <c r="D45" s="28">
        <v>5.1999999999999998E-2</v>
      </c>
      <c r="E45" s="28">
        <v>5.0000000000000001E-3</v>
      </c>
      <c r="F45" s="28">
        <v>5.0000000000000001E-3</v>
      </c>
      <c r="G45" s="28">
        <v>4.0000000000000001E-3</v>
      </c>
      <c r="H45" s="28">
        <v>7.0000000000000001E-3</v>
      </c>
      <c r="I45" s="29">
        <v>3.2000000000000001E-2</v>
      </c>
      <c r="J45" s="28">
        <v>9.9000000000000005E-2</v>
      </c>
      <c r="K45" s="28">
        <v>6.6000000000000003E-2</v>
      </c>
      <c r="L45" s="28">
        <v>2.1000000000000001E-2</v>
      </c>
      <c r="M45" s="29">
        <v>1.2E-2</v>
      </c>
      <c r="N45" s="28" t="s">
        <v>124</v>
      </c>
      <c r="O45" s="28" t="s">
        <v>124</v>
      </c>
      <c r="P45" s="28" t="s">
        <v>124</v>
      </c>
      <c r="Q45" s="29" t="s">
        <v>124</v>
      </c>
      <c r="R45" s="28">
        <v>3.1E-2</v>
      </c>
      <c r="S45" s="28">
        <v>2.5999999999999999E-2</v>
      </c>
      <c r="T45" s="28">
        <v>5.0000000000000001E-3</v>
      </c>
      <c r="U45" s="29" t="s">
        <v>124</v>
      </c>
      <c r="V45" s="28" t="s">
        <v>124</v>
      </c>
    </row>
    <row r="46" spans="1:26" ht="10.5" customHeight="1">
      <c r="A46" s="31" t="s">
        <v>396</v>
      </c>
      <c r="B46" s="22">
        <v>7.6</v>
      </c>
      <c r="C46" s="27">
        <v>0.58699999999999997</v>
      </c>
      <c r="D46" s="28">
        <v>0.13</v>
      </c>
      <c r="E46" s="28">
        <v>1.4999999999999999E-2</v>
      </c>
      <c r="F46" s="28">
        <v>1.2E-2</v>
      </c>
      <c r="G46" s="28">
        <v>8.0000000000000002E-3</v>
      </c>
      <c r="H46" s="28">
        <v>2.4E-2</v>
      </c>
      <c r="I46" s="29">
        <v>7.0000000000000007E-2</v>
      </c>
      <c r="J46" s="28">
        <v>0.34699999999999998</v>
      </c>
      <c r="K46" s="28">
        <v>0.23</v>
      </c>
      <c r="L46" s="28">
        <v>7.4999999999999997E-2</v>
      </c>
      <c r="M46" s="29">
        <v>4.2999999999999997E-2</v>
      </c>
      <c r="N46" s="28">
        <v>6.0000000000000001E-3</v>
      </c>
      <c r="O46" s="28">
        <v>4.0000000000000001E-3</v>
      </c>
      <c r="P46" s="28">
        <v>1E-3</v>
      </c>
      <c r="Q46" s="29" t="s">
        <v>124</v>
      </c>
      <c r="R46" s="28">
        <v>0.104</v>
      </c>
      <c r="S46" s="28">
        <v>9.0999999999999998E-2</v>
      </c>
      <c r="T46" s="28">
        <v>1.2999999999999999E-2</v>
      </c>
      <c r="U46" s="29" t="s">
        <v>124</v>
      </c>
      <c r="V46" s="28" t="s">
        <v>124</v>
      </c>
    </row>
    <row r="47" spans="1:26" ht="10.5" customHeight="1">
      <c r="A47" s="32" t="s">
        <v>397</v>
      </c>
      <c r="B47" s="22">
        <v>3.1</v>
      </c>
      <c r="C47" s="27">
        <v>0.3</v>
      </c>
      <c r="D47" s="28">
        <v>6.0999999999999999E-2</v>
      </c>
      <c r="E47" s="28">
        <v>8.0000000000000002E-3</v>
      </c>
      <c r="F47" s="28">
        <v>6.0000000000000001E-3</v>
      </c>
      <c r="G47" s="28">
        <v>3.0000000000000001E-3</v>
      </c>
      <c r="H47" s="28">
        <v>1.0999999999999999E-2</v>
      </c>
      <c r="I47" s="29">
        <v>3.4000000000000002E-2</v>
      </c>
      <c r="J47" s="28">
        <v>0.193</v>
      </c>
      <c r="K47" s="28">
        <v>0.129</v>
      </c>
      <c r="L47" s="28">
        <v>4.1000000000000002E-2</v>
      </c>
      <c r="M47" s="29">
        <v>2.3E-2</v>
      </c>
      <c r="N47" s="28">
        <v>3.0000000000000001E-3</v>
      </c>
      <c r="O47" s="28" t="s">
        <v>124</v>
      </c>
      <c r="P47" s="28" t="s">
        <v>124</v>
      </c>
      <c r="Q47" s="29" t="s">
        <v>124</v>
      </c>
      <c r="R47" s="28">
        <v>4.2000000000000003E-2</v>
      </c>
      <c r="S47" s="28">
        <v>3.6999999999999998E-2</v>
      </c>
      <c r="T47" s="28">
        <v>4.0000000000000001E-3</v>
      </c>
      <c r="U47" s="29" t="s">
        <v>125</v>
      </c>
      <c r="V47" s="28" t="s">
        <v>125</v>
      </c>
    </row>
    <row r="48" spans="1:26" ht="10.5" customHeight="1">
      <c r="A48" s="32" t="s">
        <v>398</v>
      </c>
      <c r="B48" s="22">
        <v>4.4000000000000004</v>
      </c>
      <c r="C48" s="27">
        <v>0.28799999999999998</v>
      </c>
      <c r="D48" s="28">
        <v>6.8000000000000005E-2</v>
      </c>
      <c r="E48" s="28">
        <v>7.0000000000000001E-3</v>
      </c>
      <c r="F48" s="28">
        <v>6.0000000000000001E-3</v>
      </c>
      <c r="G48" s="28">
        <v>5.0000000000000001E-3</v>
      </c>
      <c r="H48" s="28">
        <v>1.4E-2</v>
      </c>
      <c r="I48" s="29">
        <v>3.5999999999999997E-2</v>
      </c>
      <c r="J48" s="28">
        <v>0.154</v>
      </c>
      <c r="K48" s="28">
        <v>0.10100000000000001</v>
      </c>
      <c r="L48" s="28">
        <v>3.4000000000000002E-2</v>
      </c>
      <c r="M48" s="29">
        <v>1.9E-2</v>
      </c>
      <c r="N48" s="28">
        <v>2E-3</v>
      </c>
      <c r="O48" s="28" t="s">
        <v>124</v>
      </c>
      <c r="P48" s="28" t="s">
        <v>124</v>
      </c>
      <c r="Q48" s="29" t="s">
        <v>124</v>
      </c>
      <c r="R48" s="28">
        <v>6.3E-2</v>
      </c>
      <c r="S48" s="28">
        <v>5.3999999999999999E-2</v>
      </c>
      <c r="T48" s="28">
        <v>8.0000000000000002E-3</v>
      </c>
      <c r="U48" s="29" t="s">
        <v>124</v>
      </c>
      <c r="V48" s="28" t="s">
        <v>124</v>
      </c>
    </row>
    <row r="49" spans="1:26" ht="10.5" customHeight="1">
      <c r="A49" s="31" t="s">
        <v>399</v>
      </c>
      <c r="B49" s="22">
        <v>0.5</v>
      </c>
      <c r="C49" s="27">
        <v>4.1000000000000002E-2</v>
      </c>
      <c r="D49" s="28">
        <v>1.6E-2</v>
      </c>
      <c r="E49" s="28">
        <v>1E-3</v>
      </c>
      <c r="F49" s="28">
        <v>3.0000000000000001E-3</v>
      </c>
      <c r="G49" s="28">
        <v>1E-3</v>
      </c>
      <c r="H49" s="28">
        <v>2E-3</v>
      </c>
      <c r="I49" s="29">
        <v>8.9999999999999993E-3</v>
      </c>
      <c r="J49" s="28" t="s">
        <v>124</v>
      </c>
      <c r="K49" s="28" t="s">
        <v>124</v>
      </c>
      <c r="L49" s="28" t="s">
        <v>124</v>
      </c>
      <c r="M49" s="29" t="s">
        <v>124</v>
      </c>
      <c r="N49" s="28">
        <v>7.0000000000000001E-3</v>
      </c>
      <c r="O49" s="28" t="s">
        <v>124</v>
      </c>
      <c r="P49" s="28" t="s">
        <v>124</v>
      </c>
      <c r="Q49" s="29">
        <v>1E-3</v>
      </c>
      <c r="R49" s="28">
        <v>4.0000000000000001E-3</v>
      </c>
      <c r="S49" s="28" t="s">
        <v>124</v>
      </c>
      <c r="T49" s="28" t="s">
        <v>124</v>
      </c>
      <c r="U49" s="29" t="s">
        <v>124</v>
      </c>
      <c r="V49" s="28">
        <v>8.9999999999999993E-3</v>
      </c>
    </row>
    <row r="50" spans="1:26" ht="10.5" customHeight="1">
      <c r="A50" s="31"/>
      <c r="B50" s="22"/>
      <c r="C50" s="27"/>
      <c r="D50" s="28"/>
      <c r="E50" s="28"/>
      <c r="F50" s="28"/>
      <c r="G50" s="28"/>
      <c r="H50" s="28"/>
      <c r="I50" s="29"/>
      <c r="J50" s="28"/>
      <c r="K50" s="28"/>
      <c r="L50" s="28"/>
      <c r="M50" s="29"/>
      <c r="N50" s="28"/>
      <c r="O50" s="28"/>
      <c r="P50" s="28"/>
      <c r="Q50" s="29"/>
      <c r="R50" s="28"/>
      <c r="S50" s="28"/>
      <c r="T50" s="28"/>
      <c r="U50" s="29"/>
      <c r="V50" s="28"/>
    </row>
    <row r="51" spans="1:26" ht="12.75" customHeight="1">
      <c r="A51" s="40" t="s">
        <v>400</v>
      </c>
      <c r="B51" s="22"/>
      <c r="C51" s="27"/>
      <c r="D51" s="28"/>
      <c r="E51" s="28"/>
      <c r="F51" s="28"/>
      <c r="G51" s="28"/>
      <c r="H51" s="28"/>
      <c r="I51" s="29"/>
      <c r="J51" s="28"/>
      <c r="K51" s="28"/>
      <c r="L51" s="28"/>
      <c r="M51" s="29"/>
      <c r="N51" s="28"/>
      <c r="O51" s="28"/>
      <c r="P51" s="28"/>
      <c r="Q51" s="29"/>
      <c r="R51" s="28"/>
      <c r="S51" s="28"/>
      <c r="T51" s="28"/>
      <c r="U51" s="29"/>
      <c r="V51" s="28"/>
    </row>
    <row r="52" spans="1:26" ht="10.5" customHeight="1">
      <c r="A52" s="31" t="s">
        <v>401</v>
      </c>
      <c r="B52" s="22">
        <v>13</v>
      </c>
      <c r="C52" s="27">
        <v>1.6160000000000001</v>
      </c>
      <c r="D52" s="28">
        <v>0.42199999999999999</v>
      </c>
      <c r="E52" s="28">
        <v>0.02</v>
      </c>
      <c r="F52" s="28">
        <v>2.8000000000000001E-2</v>
      </c>
      <c r="G52" s="28">
        <v>0.03</v>
      </c>
      <c r="H52" s="28">
        <v>5.5E-2</v>
      </c>
      <c r="I52" s="29">
        <v>0.28999999999999998</v>
      </c>
      <c r="J52" s="28">
        <v>0.70899999999999996</v>
      </c>
      <c r="K52" s="28">
        <v>0.45</v>
      </c>
      <c r="L52" s="28">
        <v>0.17100000000000001</v>
      </c>
      <c r="M52" s="29">
        <v>8.7999999999999995E-2</v>
      </c>
      <c r="N52" s="28">
        <v>6.9000000000000006E-2</v>
      </c>
      <c r="O52" s="28">
        <v>4.2000000000000003E-2</v>
      </c>
      <c r="P52" s="28">
        <v>0.01</v>
      </c>
      <c r="Q52" s="29">
        <v>1.7000000000000001E-2</v>
      </c>
      <c r="R52" s="28">
        <v>0.40200000000000002</v>
      </c>
      <c r="S52" s="28">
        <v>0.34399999999999997</v>
      </c>
      <c r="T52" s="28">
        <v>5.2999999999999999E-2</v>
      </c>
      <c r="U52" s="29">
        <v>5.0000000000000001E-3</v>
      </c>
      <c r="V52" s="28">
        <v>1.2E-2</v>
      </c>
    </row>
    <row r="53" spans="1:26" ht="10.5" customHeight="1">
      <c r="A53" s="32" t="s">
        <v>393</v>
      </c>
      <c r="B53" s="22">
        <v>11.2</v>
      </c>
      <c r="C53" s="27">
        <v>1.4550000000000001</v>
      </c>
      <c r="D53" s="28">
        <v>0.38300000000000001</v>
      </c>
      <c r="E53" s="28">
        <v>1.7000000000000001E-2</v>
      </c>
      <c r="F53" s="28">
        <v>2.4E-2</v>
      </c>
      <c r="G53" s="28">
        <v>2.7E-2</v>
      </c>
      <c r="H53" s="28">
        <v>4.9000000000000002E-2</v>
      </c>
      <c r="I53" s="29">
        <v>0.26600000000000001</v>
      </c>
      <c r="J53" s="28">
        <v>0.63800000000000001</v>
      </c>
      <c r="K53" s="28">
        <v>0.40600000000000003</v>
      </c>
      <c r="L53" s="28">
        <v>0.151</v>
      </c>
      <c r="M53" s="29">
        <v>0.08</v>
      </c>
      <c r="N53" s="28">
        <v>6.0999999999999999E-2</v>
      </c>
      <c r="O53" s="28">
        <v>3.5999999999999997E-2</v>
      </c>
      <c r="P53" s="28">
        <v>8.9999999999999993E-3</v>
      </c>
      <c r="Q53" s="29">
        <v>1.6E-2</v>
      </c>
      <c r="R53" s="28">
        <v>0.36799999999999999</v>
      </c>
      <c r="S53" s="28">
        <v>0.314</v>
      </c>
      <c r="T53" s="28">
        <v>0.05</v>
      </c>
      <c r="U53" s="29">
        <v>4.0000000000000001E-3</v>
      </c>
      <c r="V53" s="28">
        <v>5.0000000000000001E-3</v>
      </c>
    </row>
    <row r="54" spans="1:26" ht="10.5" customHeight="1">
      <c r="A54" s="32" t="s">
        <v>396</v>
      </c>
      <c r="B54" s="22">
        <v>1.3</v>
      </c>
      <c r="C54" s="27">
        <v>0.124</v>
      </c>
      <c r="D54" s="28">
        <v>2.5000000000000001E-2</v>
      </c>
      <c r="E54" s="28">
        <v>1E-3</v>
      </c>
      <c r="F54" s="28">
        <v>2E-3</v>
      </c>
      <c r="G54" s="28">
        <v>2E-3</v>
      </c>
      <c r="H54" s="28">
        <v>5.0000000000000001E-3</v>
      </c>
      <c r="I54" s="29">
        <v>1.4999999999999999E-2</v>
      </c>
      <c r="J54" s="28">
        <v>6.6000000000000003E-2</v>
      </c>
      <c r="K54" s="28">
        <v>4.1000000000000002E-2</v>
      </c>
      <c r="L54" s="28">
        <v>1.7999999999999999E-2</v>
      </c>
      <c r="M54" s="29">
        <v>7.0000000000000001E-3</v>
      </c>
      <c r="N54" s="28" t="s">
        <v>124</v>
      </c>
      <c r="O54" s="28" t="s">
        <v>124</v>
      </c>
      <c r="P54" s="28" t="s">
        <v>124</v>
      </c>
      <c r="Q54" s="29" t="s">
        <v>124</v>
      </c>
      <c r="R54" s="28">
        <v>3.1E-2</v>
      </c>
      <c r="S54" s="28">
        <v>2.8000000000000001E-2</v>
      </c>
      <c r="T54" s="28">
        <v>3.0000000000000001E-3</v>
      </c>
      <c r="U54" s="29" t="s">
        <v>125</v>
      </c>
      <c r="V54" s="28" t="s">
        <v>125</v>
      </c>
    </row>
    <row r="55" spans="1:26" ht="10.5" customHeight="1">
      <c r="A55" s="32" t="s">
        <v>399</v>
      </c>
      <c r="B55" s="22">
        <v>0.5</v>
      </c>
      <c r="C55" s="27">
        <v>3.6999999999999998E-2</v>
      </c>
      <c r="D55" s="28">
        <v>1.4E-2</v>
      </c>
      <c r="E55" s="28">
        <v>1E-3</v>
      </c>
      <c r="F55" s="28">
        <v>3.0000000000000001E-3</v>
      </c>
      <c r="G55" s="28">
        <v>1E-3</v>
      </c>
      <c r="H55" s="28">
        <v>2E-3</v>
      </c>
      <c r="I55" s="29">
        <v>8.0000000000000002E-3</v>
      </c>
      <c r="J55" s="28" t="s">
        <v>124</v>
      </c>
      <c r="K55" s="28" t="s">
        <v>124</v>
      </c>
      <c r="L55" s="28" t="s">
        <v>124</v>
      </c>
      <c r="M55" s="29" t="s">
        <v>124</v>
      </c>
      <c r="N55" s="28">
        <v>7.0000000000000001E-3</v>
      </c>
      <c r="O55" s="28" t="s">
        <v>124</v>
      </c>
      <c r="P55" s="28" t="s">
        <v>124</v>
      </c>
      <c r="Q55" s="29">
        <v>1E-3</v>
      </c>
      <c r="R55" s="28">
        <v>3.0000000000000001E-3</v>
      </c>
      <c r="S55" s="28" t="s">
        <v>124</v>
      </c>
      <c r="T55" s="28" t="s">
        <v>124</v>
      </c>
      <c r="U55" s="29" t="s">
        <v>124</v>
      </c>
      <c r="V55" s="28">
        <v>7.0000000000000001E-3</v>
      </c>
    </row>
    <row r="56" spans="1:26" ht="10.5" customHeight="1">
      <c r="A56" s="31" t="s">
        <v>402</v>
      </c>
      <c r="B56" s="22">
        <v>7.8</v>
      </c>
      <c r="C56" s="27">
        <v>0.62</v>
      </c>
      <c r="D56" s="28">
        <v>0.15</v>
      </c>
      <c r="E56" s="28">
        <v>1.7999999999999999E-2</v>
      </c>
      <c r="F56" s="28">
        <v>1.4999999999999999E-2</v>
      </c>
      <c r="G56" s="28">
        <v>8.0000000000000002E-3</v>
      </c>
      <c r="H56" s="28">
        <v>2.5000000000000001E-2</v>
      </c>
      <c r="I56" s="29">
        <v>8.4000000000000005E-2</v>
      </c>
      <c r="J56" s="28">
        <v>0.35499999999999998</v>
      </c>
      <c r="K56" s="28">
        <v>0.23799999999999999</v>
      </c>
      <c r="L56" s="28">
        <v>7.2999999999999995E-2</v>
      </c>
      <c r="M56" s="29">
        <v>4.3999999999999997E-2</v>
      </c>
      <c r="N56" s="28">
        <v>0.01</v>
      </c>
      <c r="O56" s="28">
        <v>7.0000000000000001E-3</v>
      </c>
      <c r="P56" s="28">
        <v>2E-3</v>
      </c>
      <c r="Q56" s="29">
        <v>1E-3</v>
      </c>
      <c r="R56" s="28">
        <v>0.10100000000000001</v>
      </c>
      <c r="S56" s="28">
        <v>8.7999999999999995E-2</v>
      </c>
      <c r="T56" s="28">
        <v>1.2999999999999999E-2</v>
      </c>
      <c r="U56" s="29" t="s">
        <v>124</v>
      </c>
      <c r="V56" s="28">
        <v>3.0000000000000001E-3</v>
      </c>
    </row>
    <row r="57" spans="1:26" ht="10.5" customHeight="1">
      <c r="A57" s="32" t="s">
        <v>393</v>
      </c>
      <c r="B57" s="22">
        <v>1.5</v>
      </c>
      <c r="C57" s="27">
        <v>0.152</v>
      </c>
      <c r="D57" s="28">
        <v>4.4999999999999998E-2</v>
      </c>
      <c r="E57" s="28">
        <v>4.0000000000000001E-3</v>
      </c>
      <c r="F57" s="28">
        <v>5.0000000000000001E-3</v>
      </c>
      <c r="G57" s="28">
        <v>2E-3</v>
      </c>
      <c r="H57" s="28">
        <v>5.0000000000000001E-3</v>
      </c>
      <c r="I57" s="29">
        <v>2.8000000000000001E-2</v>
      </c>
      <c r="J57" s="28">
        <v>7.3999999999999996E-2</v>
      </c>
      <c r="K57" s="28">
        <v>4.9000000000000002E-2</v>
      </c>
      <c r="L57" s="28">
        <v>1.7000000000000001E-2</v>
      </c>
      <c r="M57" s="29">
        <v>8.9999999999999993E-3</v>
      </c>
      <c r="N57" s="28" t="s">
        <v>124</v>
      </c>
      <c r="O57" s="28" t="s">
        <v>124</v>
      </c>
      <c r="P57" s="28" t="s">
        <v>124</v>
      </c>
      <c r="Q57" s="29" t="s">
        <v>124</v>
      </c>
      <c r="R57" s="28">
        <v>2.7E-2</v>
      </c>
      <c r="S57" s="28">
        <v>2.4E-2</v>
      </c>
      <c r="T57" s="28">
        <v>3.0000000000000001E-3</v>
      </c>
      <c r="U57" s="29" t="s">
        <v>125</v>
      </c>
      <c r="V57" s="28" t="s">
        <v>124</v>
      </c>
    </row>
    <row r="58" spans="1:26" ht="10.5" customHeight="1">
      <c r="A58" s="32" t="s">
        <v>396</v>
      </c>
      <c r="B58" s="22">
        <v>6.3</v>
      </c>
      <c r="C58" s="27">
        <v>0.46400000000000002</v>
      </c>
      <c r="D58" s="28">
        <v>0.104</v>
      </c>
      <c r="E58" s="28">
        <v>1.4E-2</v>
      </c>
      <c r="F58" s="28">
        <v>0.01</v>
      </c>
      <c r="G58" s="28">
        <v>6.0000000000000001E-3</v>
      </c>
      <c r="H58" s="28">
        <v>0.02</v>
      </c>
      <c r="I58" s="29">
        <v>5.5E-2</v>
      </c>
      <c r="J58" s="28">
        <v>0.28100000000000003</v>
      </c>
      <c r="K58" s="28">
        <v>0.189</v>
      </c>
      <c r="L58" s="28">
        <v>5.6000000000000001E-2</v>
      </c>
      <c r="M58" s="29">
        <v>3.5000000000000003E-2</v>
      </c>
      <c r="N58" s="28">
        <v>4.0000000000000001E-3</v>
      </c>
      <c r="O58" s="28" t="s">
        <v>124</v>
      </c>
      <c r="P58" s="28">
        <v>1E-3</v>
      </c>
      <c r="Q58" s="29" t="s">
        <v>124</v>
      </c>
      <c r="R58" s="28">
        <v>7.2999999999999995E-2</v>
      </c>
      <c r="S58" s="28">
        <v>6.3E-2</v>
      </c>
      <c r="T58" s="28">
        <v>0.01</v>
      </c>
      <c r="U58" s="29" t="s">
        <v>124</v>
      </c>
      <c r="V58" s="28" t="s">
        <v>124</v>
      </c>
    </row>
    <row r="59" spans="1:26" ht="10.5" customHeight="1">
      <c r="A59" s="32" t="s">
        <v>399</v>
      </c>
      <c r="B59" s="22" t="s">
        <v>124</v>
      </c>
      <c r="C59" s="27" t="s">
        <v>124</v>
      </c>
      <c r="D59" s="28" t="s">
        <v>124</v>
      </c>
      <c r="E59" s="28" t="s">
        <v>124</v>
      </c>
      <c r="F59" s="28" t="s">
        <v>124</v>
      </c>
      <c r="G59" s="28" t="s">
        <v>124</v>
      </c>
      <c r="H59" s="28" t="s">
        <v>124</v>
      </c>
      <c r="I59" s="29" t="s">
        <v>124</v>
      </c>
      <c r="J59" s="28" t="s">
        <v>124</v>
      </c>
      <c r="K59" s="28" t="s">
        <v>124</v>
      </c>
      <c r="L59" s="28" t="s">
        <v>124</v>
      </c>
      <c r="M59" s="29" t="s">
        <v>124</v>
      </c>
      <c r="N59" s="28" t="s">
        <v>124</v>
      </c>
      <c r="O59" s="28" t="s">
        <v>125</v>
      </c>
      <c r="P59" s="28" t="s">
        <v>125</v>
      </c>
      <c r="Q59" s="29" t="s">
        <v>124</v>
      </c>
      <c r="R59" s="28" t="s">
        <v>124</v>
      </c>
      <c r="S59" s="28" t="s">
        <v>124</v>
      </c>
      <c r="T59" s="28" t="s">
        <v>125</v>
      </c>
      <c r="U59" s="29" t="s">
        <v>125</v>
      </c>
      <c r="V59" s="28" t="s">
        <v>124</v>
      </c>
    </row>
    <row r="60" spans="1:26" ht="10.5" customHeight="1">
      <c r="A60" s="34"/>
      <c r="B60" s="22"/>
      <c r="C60" s="27"/>
      <c r="D60" s="28"/>
      <c r="E60" s="28"/>
      <c r="F60" s="28"/>
      <c r="G60" s="28"/>
      <c r="H60" s="28"/>
      <c r="I60" s="29"/>
      <c r="J60" s="28"/>
      <c r="K60" s="28"/>
      <c r="L60" s="28"/>
      <c r="M60" s="29"/>
      <c r="N60" s="28"/>
      <c r="O60" s="28"/>
      <c r="P60" s="28"/>
      <c r="Q60" s="29"/>
      <c r="R60" s="28"/>
      <c r="S60" s="28"/>
      <c r="T60" s="28"/>
      <c r="U60" s="29"/>
      <c r="V60" s="28"/>
    </row>
    <row r="61" spans="1:26" ht="10.5" customHeight="1">
      <c r="A61" s="30" t="s">
        <v>403</v>
      </c>
      <c r="B61" s="22"/>
      <c r="C61" s="27"/>
      <c r="D61" s="28"/>
      <c r="E61" s="28"/>
      <c r="F61" s="28"/>
      <c r="G61" s="28"/>
      <c r="H61" s="28"/>
      <c r="I61" s="29"/>
      <c r="J61" s="28"/>
      <c r="K61" s="28"/>
      <c r="L61" s="28"/>
      <c r="M61" s="29"/>
      <c r="N61" s="28"/>
      <c r="O61" s="28"/>
      <c r="P61" s="28"/>
      <c r="Q61" s="29"/>
      <c r="R61" s="28"/>
      <c r="S61" s="28"/>
      <c r="T61" s="28"/>
      <c r="U61" s="29"/>
      <c r="V61" s="28"/>
    </row>
    <row r="62" spans="1:26" ht="10.5" customHeight="1">
      <c r="A62" s="31" t="s">
        <v>404</v>
      </c>
      <c r="B62" s="22">
        <v>5.6</v>
      </c>
      <c r="C62" s="27">
        <v>0.60699999999999998</v>
      </c>
      <c r="D62" s="28">
        <v>0.126</v>
      </c>
      <c r="E62" s="28">
        <v>8.9999999999999993E-3</v>
      </c>
      <c r="F62" s="28">
        <v>8.0000000000000002E-3</v>
      </c>
      <c r="G62" s="28">
        <v>8.0000000000000002E-3</v>
      </c>
      <c r="H62" s="28">
        <v>0.02</v>
      </c>
      <c r="I62" s="29">
        <v>8.1000000000000003E-2</v>
      </c>
      <c r="J62" s="28">
        <v>0.30199999999999999</v>
      </c>
      <c r="K62" s="28">
        <v>0.20100000000000001</v>
      </c>
      <c r="L62" s="28">
        <v>6.3E-2</v>
      </c>
      <c r="M62" s="29">
        <v>3.6999999999999998E-2</v>
      </c>
      <c r="N62" s="28">
        <v>1.4E-2</v>
      </c>
      <c r="O62" s="28">
        <v>8.0000000000000002E-3</v>
      </c>
      <c r="P62" s="28">
        <v>1E-3</v>
      </c>
      <c r="Q62" s="29">
        <v>5.0000000000000001E-3</v>
      </c>
      <c r="R62" s="28">
        <v>0.16300000000000001</v>
      </c>
      <c r="S62" s="28">
        <v>0.14499999999999999</v>
      </c>
      <c r="T62" s="28">
        <v>1.7000000000000001E-2</v>
      </c>
      <c r="U62" s="29" t="s">
        <v>124</v>
      </c>
      <c r="V62" s="28" t="s">
        <v>124</v>
      </c>
      <c r="W62" s="44"/>
      <c r="X62" s="44"/>
      <c r="Y62" s="44"/>
      <c r="Z62" s="44"/>
    </row>
    <row r="63" spans="1:26" ht="10.5" customHeight="1">
      <c r="A63" s="31" t="s">
        <v>405</v>
      </c>
      <c r="B63" s="22">
        <v>1.3</v>
      </c>
      <c r="C63" s="27">
        <v>0.14399999999999999</v>
      </c>
      <c r="D63" s="28">
        <v>2.9000000000000001E-2</v>
      </c>
      <c r="E63" s="28">
        <v>1E-3</v>
      </c>
      <c r="F63" s="28">
        <v>2E-3</v>
      </c>
      <c r="G63" s="28">
        <v>2E-3</v>
      </c>
      <c r="H63" s="28">
        <v>5.0000000000000001E-3</v>
      </c>
      <c r="I63" s="29">
        <v>1.9E-2</v>
      </c>
      <c r="J63" s="28">
        <v>7.4999999999999997E-2</v>
      </c>
      <c r="K63" s="28">
        <v>5.0999999999999997E-2</v>
      </c>
      <c r="L63" s="28">
        <v>1.4999999999999999E-2</v>
      </c>
      <c r="M63" s="29">
        <v>8.0000000000000002E-3</v>
      </c>
      <c r="N63" s="28">
        <v>1E-3</v>
      </c>
      <c r="O63" s="28" t="s">
        <v>125</v>
      </c>
      <c r="P63" s="28" t="s">
        <v>124</v>
      </c>
      <c r="Q63" s="29" t="s">
        <v>124</v>
      </c>
      <c r="R63" s="28">
        <v>3.9E-2</v>
      </c>
      <c r="S63" s="28">
        <v>3.5000000000000003E-2</v>
      </c>
      <c r="T63" s="28">
        <v>4.0000000000000001E-3</v>
      </c>
      <c r="U63" s="29" t="s">
        <v>125</v>
      </c>
      <c r="V63" s="28" t="s">
        <v>124</v>
      </c>
      <c r="W63" s="44"/>
      <c r="X63" s="44"/>
      <c r="Y63" s="44"/>
      <c r="Z63" s="44"/>
    </row>
    <row r="64" spans="1:26" ht="10.5" customHeight="1">
      <c r="A64" s="31" t="s">
        <v>406</v>
      </c>
      <c r="B64" s="22">
        <v>3.4</v>
      </c>
      <c r="C64" s="27">
        <v>0.39700000000000002</v>
      </c>
      <c r="D64" s="28">
        <v>0.09</v>
      </c>
      <c r="E64" s="28">
        <v>4.0000000000000001E-3</v>
      </c>
      <c r="F64" s="28">
        <v>5.0000000000000001E-3</v>
      </c>
      <c r="G64" s="28">
        <v>6.0000000000000001E-3</v>
      </c>
      <c r="H64" s="28">
        <v>1.2E-2</v>
      </c>
      <c r="I64" s="29">
        <v>6.3E-2</v>
      </c>
      <c r="J64" s="28">
        <v>0.20200000000000001</v>
      </c>
      <c r="K64" s="28">
        <v>0.127</v>
      </c>
      <c r="L64" s="28">
        <v>4.8000000000000001E-2</v>
      </c>
      <c r="M64" s="29">
        <v>2.5999999999999999E-2</v>
      </c>
      <c r="N64" s="28">
        <v>2E-3</v>
      </c>
      <c r="O64" s="28" t="s">
        <v>124</v>
      </c>
      <c r="P64" s="28" t="s">
        <v>124</v>
      </c>
      <c r="Q64" s="29">
        <v>1E-3</v>
      </c>
      <c r="R64" s="28">
        <v>0.10100000000000001</v>
      </c>
      <c r="S64" s="28">
        <v>8.7999999999999995E-2</v>
      </c>
      <c r="T64" s="28">
        <v>1.2999999999999999E-2</v>
      </c>
      <c r="U64" s="29" t="s">
        <v>124</v>
      </c>
      <c r="V64" s="28" t="s">
        <v>124</v>
      </c>
      <c r="W64" s="44"/>
      <c r="X64" s="44"/>
      <c r="Y64" s="44"/>
      <c r="Z64" s="44"/>
    </row>
    <row r="65" spans="1:26" ht="10.5" customHeight="1">
      <c r="A65" s="31" t="s">
        <v>407</v>
      </c>
      <c r="B65" s="22">
        <v>2.6</v>
      </c>
      <c r="C65" s="27">
        <v>0.26800000000000002</v>
      </c>
      <c r="D65" s="28">
        <v>7.2999999999999995E-2</v>
      </c>
      <c r="E65" s="28">
        <v>5.0000000000000001E-3</v>
      </c>
      <c r="F65" s="28">
        <v>6.0000000000000001E-3</v>
      </c>
      <c r="G65" s="28">
        <v>5.0000000000000001E-3</v>
      </c>
      <c r="H65" s="28">
        <v>1.0999999999999999E-2</v>
      </c>
      <c r="I65" s="29">
        <v>4.7E-2</v>
      </c>
      <c r="J65" s="28">
        <v>0.13100000000000001</v>
      </c>
      <c r="K65" s="28">
        <v>8.4000000000000005E-2</v>
      </c>
      <c r="L65" s="28">
        <v>0.03</v>
      </c>
      <c r="M65" s="29">
        <v>1.6E-2</v>
      </c>
      <c r="N65" s="28">
        <v>3.0000000000000001E-3</v>
      </c>
      <c r="O65" s="28" t="s">
        <v>124</v>
      </c>
      <c r="P65" s="28" t="s">
        <v>124</v>
      </c>
      <c r="Q65" s="29">
        <v>1E-3</v>
      </c>
      <c r="R65" s="28">
        <v>0.06</v>
      </c>
      <c r="S65" s="28">
        <v>4.9000000000000002E-2</v>
      </c>
      <c r="T65" s="28">
        <v>0.01</v>
      </c>
      <c r="U65" s="29" t="s">
        <v>124</v>
      </c>
      <c r="V65" s="28" t="s">
        <v>124</v>
      </c>
      <c r="W65" s="44"/>
      <c r="X65" s="44"/>
      <c r="Y65" s="44"/>
      <c r="Z65" s="44"/>
    </row>
    <row r="66" spans="1:26" ht="10.5" customHeight="1">
      <c r="A66" s="31" t="s">
        <v>408</v>
      </c>
      <c r="B66" s="22">
        <v>2.6</v>
      </c>
      <c r="C66" s="27">
        <v>0.24399999999999999</v>
      </c>
      <c r="D66" s="28">
        <v>7.4999999999999997E-2</v>
      </c>
      <c r="E66" s="28">
        <v>6.0000000000000001E-3</v>
      </c>
      <c r="F66" s="28">
        <v>8.0000000000000002E-3</v>
      </c>
      <c r="G66" s="28">
        <v>4.0000000000000001E-3</v>
      </c>
      <c r="H66" s="28">
        <v>0.01</v>
      </c>
      <c r="I66" s="29">
        <v>4.7E-2</v>
      </c>
      <c r="J66" s="28">
        <v>0.109</v>
      </c>
      <c r="K66" s="28">
        <v>7.0999999999999994E-2</v>
      </c>
      <c r="L66" s="28">
        <v>2.5000000000000001E-2</v>
      </c>
      <c r="M66" s="29">
        <v>1.2999999999999999E-2</v>
      </c>
      <c r="N66" s="28">
        <v>8.9999999999999993E-3</v>
      </c>
      <c r="O66" s="28">
        <v>6.0000000000000001E-3</v>
      </c>
      <c r="P66" s="28" t="s">
        <v>124</v>
      </c>
      <c r="Q66" s="29">
        <v>2E-3</v>
      </c>
      <c r="R66" s="28">
        <v>4.7E-2</v>
      </c>
      <c r="S66" s="28">
        <v>0.04</v>
      </c>
      <c r="T66" s="28">
        <v>7.0000000000000001E-3</v>
      </c>
      <c r="U66" s="29" t="s">
        <v>124</v>
      </c>
      <c r="V66" s="28">
        <v>4.0000000000000001E-3</v>
      </c>
      <c r="W66" s="44"/>
      <c r="X66" s="44"/>
      <c r="Y66" s="44"/>
      <c r="Z66" s="44"/>
    </row>
    <row r="67" spans="1:26" ht="10.5" customHeight="1">
      <c r="A67" s="31" t="s">
        <v>409</v>
      </c>
      <c r="B67" s="22">
        <v>2.2000000000000002</v>
      </c>
      <c r="C67" s="27">
        <v>0.224</v>
      </c>
      <c r="D67" s="28">
        <v>6.8000000000000005E-2</v>
      </c>
      <c r="E67" s="28">
        <v>5.0000000000000001E-3</v>
      </c>
      <c r="F67" s="28">
        <v>6.0000000000000001E-3</v>
      </c>
      <c r="G67" s="28">
        <v>4.0000000000000001E-3</v>
      </c>
      <c r="H67" s="28">
        <v>8.9999999999999993E-3</v>
      </c>
      <c r="I67" s="29">
        <v>4.2999999999999997E-2</v>
      </c>
      <c r="J67" s="28">
        <v>0.108</v>
      </c>
      <c r="K67" s="28">
        <v>7.0000000000000007E-2</v>
      </c>
      <c r="L67" s="28">
        <v>2.7E-2</v>
      </c>
      <c r="M67" s="29">
        <v>1.0999999999999999E-2</v>
      </c>
      <c r="N67" s="28">
        <v>1.0999999999999999E-2</v>
      </c>
      <c r="O67" s="28">
        <v>8.0000000000000002E-3</v>
      </c>
      <c r="P67" s="28" t="s">
        <v>124</v>
      </c>
      <c r="Q67" s="29">
        <v>2E-3</v>
      </c>
      <c r="R67" s="28">
        <v>3.4000000000000002E-2</v>
      </c>
      <c r="S67" s="28">
        <v>2.7E-2</v>
      </c>
      <c r="T67" s="28">
        <v>6.0000000000000001E-3</v>
      </c>
      <c r="U67" s="29" t="s">
        <v>124</v>
      </c>
      <c r="V67" s="28" t="s">
        <v>124</v>
      </c>
      <c r="W67" s="44"/>
      <c r="X67" s="44"/>
      <c r="Y67" s="44"/>
      <c r="Z67" s="44"/>
    </row>
    <row r="68" spans="1:26" ht="10.5" customHeight="1">
      <c r="A68" s="31" t="s">
        <v>410</v>
      </c>
      <c r="B68" s="22">
        <v>1.5</v>
      </c>
      <c r="C68" s="27">
        <v>0.156</v>
      </c>
      <c r="D68" s="28">
        <v>5.1999999999999998E-2</v>
      </c>
      <c r="E68" s="28">
        <v>3.0000000000000001E-3</v>
      </c>
      <c r="F68" s="28">
        <v>4.0000000000000001E-3</v>
      </c>
      <c r="G68" s="28">
        <v>4.0000000000000001E-3</v>
      </c>
      <c r="H68" s="28">
        <v>7.0000000000000001E-3</v>
      </c>
      <c r="I68" s="29">
        <v>3.3000000000000002E-2</v>
      </c>
      <c r="J68" s="28">
        <v>6.4000000000000001E-2</v>
      </c>
      <c r="K68" s="28">
        <v>0.04</v>
      </c>
      <c r="L68" s="28">
        <v>1.7999999999999999E-2</v>
      </c>
      <c r="M68" s="29">
        <v>7.0000000000000001E-3</v>
      </c>
      <c r="N68" s="28">
        <v>8.0000000000000002E-3</v>
      </c>
      <c r="O68" s="28">
        <v>7.0000000000000001E-3</v>
      </c>
      <c r="P68" s="28" t="s">
        <v>124</v>
      </c>
      <c r="Q68" s="29">
        <v>0</v>
      </c>
      <c r="R68" s="28">
        <v>2.8000000000000001E-2</v>
      </c>
      <c r="S68" s="28">
        <v>2.3E-2</v>
      </c>
      <c r="T68" s="28">
        <v>4.0000000000000001E-3</v>
      </c>
      <c r="U68" s="29" t="s">
        <v>124</v>
      </c>
      <c r="V68" s="28">
        <v>4.0000000000000001E-3</v>
      </c>
      <c r="W68" s="44"/>
      <c r="X68" s="44"/>
      <c r="Y68" s="44"/>
      <c r="Z68" s="44"/>
    </row>
    <row r="69" spans="1:26" ht="10.5" customHeight="1">
      <c r="A69" s="31" t="s">
        <v>411</v>
      </c>
      <c r="B69" s="22">
        <v>1.6</v>
      </c>
      <c r="C69" s="27">
        <v>0.19600000000000001</v>
      </c>
      <c r="D69" s="28">
        <v>5.8999999999999997E-2</v>
      </c>
      <c r="E69" s="28">
        <v>3.0000000000000001E-3</v>
      </c>
      <c r="F69" s="28">
        <v>4.0000000000000001E-3</v>
      </c>
      <c r="G69" s="28">
        <v>5.0000000000000001E-3</v>
      </c>
      <c r="H69" s="28">
        <v>7.0000000000000001E-3</v>
      </c>
      <c r="I69" s="29">
        <v>0.04</v>
      </c>
      <c r="J69" s="28">
        <v>7.3999999999999996E-2</v>
      </c>
      <c r="K69" s="28">
        <v>4.3999999999999997E-2</v>
      </c>
      <c r="L69" s="28">
        <v>1.7999999999999999E-2</v>
      </c>
      <c r="M69" s="29">
        <v>1.2E-2</v>
      </c>
      <c r="N69" s="28">
        <v>0.03</v>
      </c>
      <c r="O69" s="28">
        <v>1.9E-2</v>
      </c>
      <c r="P69" s="28">
        <v>5.0000000000000001E-3</v>
      </c>
      <c r="Q69" s="29">
        <v>6.0000000000000001E-3</v>
      </c>
      <c r="R69" s="28">
        <v>3.2000000000000001E-2</v>
      </c>
      <c r="S69" s="28">
        <v>2.5999999999999999E-2</v>
      </c>
      <c r="T69" s="28">
        <v>6.0000000000000001E-3</v>
      </c>
      <c r="U69" s="29" t="s">
        <v>124</v>
      </c>
      <c r="V69" s="28" t="s">
        <v>124</v>
      </c>
      <c r="W69" s="44"/>
      <c r="X69" s="44"/>
      <c r="Y69" s="44"/>
      <c r="Z69" s="44"/>
    </row>
    <row r="70" spans="1:26" ht="10.5" customHeight="1">
      <c r="A70" s="34"/>
      <c r="B70" s="22"/>
      <c r="C70" s="27"/>
      <c r="D70" s="28"/>
      <c r="E70" s="28"/>
      <c r="F70" s="28"/>
      <c r="G70" s="28"/>
      <c r="H70" s="28"/>
      <c r="I70" s="29"/>
      <c r="J70" s="28"/>
      <c r="K70" s="28"/>
      <c r="L70" s="28"/>
      <c r="M70" s="29"/>
      <c r="N70" s="28"/>
      <c r="O70" s="28"/>
      <c r="P70" s="28"/>
      <c r="Q70" s="29"/>
      <c r="R70" s="28"/>
      <c r="S70" s="28"/>
      <c r="T70" s="28"/>
      <c r="U70" s="29"/>
      <c r="V70" s="28"/>
    </row>
    <row r="71" spans="1:26" ht="12.75" customHeight="1">
      <c r="A71" s="30" t="s">
        <v>412</v>
      </c>
      <c r="B71" s="22"/>
      <c r="C71" s="27"/>
      <c r="D71" s="28"/>
      <c r="E71" s="28"/>
      <c r="F71" s="28"/>
      <c r="G71" s="28"/>
      <c r="H71" s="28"/>
      <c r="I71" s="29"/>
      <c r="J71" s="28"/>
      <c r="K71" s="28"/>
      <c r="L71" s="28"/>
      <c r="M71" s="29"/>
      <c r="N71" s="28"/>
      <c r="O71" s="28"/>
      <c r="P71" s="28"/>
      <c r="Q71" s="29"/>
      <c r="R71" s="28"/>
      <c r="S71" s="28"/>
      <c r="T71" s="28"/>
      <c r="U71" s="29"/>
      <c r="V71" s="28"/>
    </row>
    <row r="72" spans="1:26" ht="10.5" customHeight="1">
      <c r="A72" s="31" t="s">
        <v>413</v>
      </c>
      <c r="B72" s="22">
        <v>0.7</v>
      </c>
      <c r="C72" s="27">
        <v>3.9E-2</v>
      </c>
      <c r="D72" s="28">
        <v>7.0000000000000001E-3</v>
      </c>
      <c r="E72" s="28">
        <v>1E-3</v>
      </c>
      <c r="F72" s="28">
        <v>1E-3</v>
      </c>
      <c r="G72" s="28" t="s">
        <v>385</v>
      </c>
      <c r="H72" s="28">
        <v>2E-3</v>
      </c>
      <c r="I72" s="29">
        <v>3.0000000000000001E-3</v>
      </c>
      <c r="J72" s="28">
        <v>2.1000000000000001E-2</v>
      </c>
      <c r="K72" s="28">
        <v>1.4E-2</v>
      </c>
      <c r="L72" s="28">
        <v>4.0000000000000001E-3</v>
      </c>
      <c r="M72" s="29" t="s">
        <v>124</v>
      </c>
      <c r="N72" s="28" t="s">
        <v>124</v>
      </c>
      <c r="O72" s="28" t="s">
        <v>124</v>
      </c>
      <c r="P72" s="28" t="s">
        <v>124</v>
      </c>
      <c r="Q72" s="29" t="s">
        <v>124</v>
      </c>
      <c r="R72" s="28">
        <v>0.01</v>
      </c>
      <c r="S72" s="28">
        <v>8.9999999999999993E-3</v>
      </c>
      <c r="T72" s="28">
        <v>1E-3</v>
      </c>
      <c r="U72" s="29" t="s">
        <v>125</v>
      </c>
      <c r="V72" s="28" t="s">
        <v>124</v>
      </c>
    </row>
    <row r="73" spans="1:26" ht="10.5" customHeight="1">
      <c r="A73" s="31" t="s">
        <v>414</v>
      </c>
      <c r="B73" s="22">
        <v>4.9000000000000004</v>
      </c>
      <c r="C73" s="27">
        <v>0.33700000000000002</v>
      </c>
      <c r="D73" s="28">
        <v>8.2000000000000003E-2</v>
      </c>
      <c r="E73" s="28">
        <v>0.01</v>
      </c>
      <c r="F73" s="28">
        <v>8.9999999999999993E-3</v>
      </c>
      <c r="G73" s="28">
        <v>5.0000000000000001E-3</v>
      </c>
      <c r="H73" s="28">
        <v>1.6E-2</v>
      </c>
      <c r="I73" s="29">
        <v>4.2000000000000003E-2</v>
      </c>
      <c r="J73" s="28">
        <v>0.17899999999999999</v>
      </c>
      <c r="K73" s="28">
        <v>0.12</v>
      </c>
      <c r="L73" s="28">
        <v>3.7999999999999999E-2</v>
      </c>
      <c r="M73" s="29">
        <v>2.1000000000000001E-2</v>
      </c>
      <c r="N73" s="28">
        <v>8.0000000000000002E-3</v>
      </c>
      <c r="O73" s="28">
        <v>5.0000000000000001E-3</v>
      </c>
      <c r="P73" s="28">
        <v>1E-3</v>
      </c>
      <c r="Q73" s="29">
        <v>1E-3</v>
      </c>
      <c r="R73" s="28">
        <v>6.0999999999999999E-2</v>
      </c>
      <c r="S73" s="28">
        <v>5.2999999999999999E-2</v>
      </c>
      <c r="T73" s="28">
        <v>8.0000000000000002E-3</v>
      </c>
      <c r="U73" s="29" t="s">
        <v>124</v>
      </c>
      <c r="V73" s="28">
        <v>7.0000000000000001E-3</v>
      </c>
    </row>
    <row r="74" spans="1:26" ht="10.5" customHeight="1">
      <c r="A74" s="31" t="s">
        <v>415</v>
      </c>
      <c r="B74" s="22">
        <v>3.2</v>
      </c>
      <c r="C74" s="27">
        <v>0.29099999999999998</v>
      </c>
      <c r="D74" s="28">
        <v>7.6999999999999999E-2</v>
      </c>
      <c r="E74" s="28">
        <v>8.0000000000000002E-3</v>
      </c>
      <c r="F74" s="28">
        <v>8.0000000000000002E-3</v>
      </c>
      <c r="G74" s="28">
        <v>5.0000000000000001E-3</v>
      </c>
      <c r="H74" s="28">
        <v>1.0999999999999999E-2</v>
      </c>
      <c r="I74" s="29">
        <v>4.5999999999999999E-2</v>
      </c>
      <c r="J74" s="28">
        <v>0.16400000000000001</v>
      </c>
      <c r="K74" s="28">
        <v>0.107</v>
      </c>
      <c r="L74" s="28">
        <v>3.5999999999999997E-2</v>
      </c>
      <c r="M74" s="29">
        <v>0.02</v>
      </c>
      <c r="N74" s="28">
        <v>4.0000000000000001E-3</v>
      </c>
      <c r="O74" s="28" t="s">
        <v>124</v>
      </c>
      <c r="P74" s="28" t="s">
        <v>124</v>
      </c>
      <c r="Q74" s="29">
        <v>1E-3</v>
      </c>
      <c r="R74" s="28">
        <v>4.2000000000000003E-2</v>
      </c>
      <c r="S74" s="28">
        <v>3.5999999999999997E-2</v>
      </c>
      <c r="T74" s="28">
        <v>5.0000000000000001E-3</v>
      </c>
      <c r="U74" s="29" t="s">
        <v>124</v>
      </c>
      <c r="V74" s="28">
        <v>4.0000000000000001E-3</v>
      </c>
    </row>
    <row r="75" spans="1:26" ht="10.5" customHeight="1">
      <c r="A75" s="31" t="s">
        <v>416</v>
      </c>
      <c r="B75" s="22">
        <v>2.6</v>
      </c>
      <c r="C75" s="27">
        <v>0.28899999999999998</v>
      </c>
      <c r="D75" s="28">
        <v>7.6999999999999999E-2</v>
      </c>
      <c r="E75" s="28">
        <v>5.0000000000000001E-3</v>
      </c>
      <c r="F75" s="28">
        <v>6.0000000000000001E-3</v>
      </c>
      <c r="G75" s="28">
        <v>5.0000000000000001E-3</v>
      </c>
      <c r="H75" s="28">
        <v>0.01</v>
      </c>
      <c r="I75" s="29">
        <v>5.0999999999999997E-2</v>
      </c>
      <c r="J75" s="28">
        <v>0.154</v>
      </c>
      <c r="K75" s="28">
        <v>0.10100000000000001</v>
      </c>
      <c r="L75" s="28">
        <v>3.5000000000000003E-2</v>
      </c>
      <c r="M75" s="29">
        <v>1.7999999999999999E-2</v>
      </c>
      <c r="N75" s="28">
        <v>1.0999999999999999E-2</v>
      </c>
      <c r="O75" s="28">
        <v>8.0000000000000002E-3</v>
      </c>
      <c r="P75" s="28" t="s">
        <v>124</v>
      </c>
      <c r="Q75" s="29">
        <v>2E-3</v>
      </c>
      <c r="R75" s="28">
        <v>4.4999999999999998E-2</v>
      </c>
      <c r="S75" s="28">
        <v>3.9E-2</v>
      </c>
      <c r="T75" s="28">
        <v>5.0000000000000001E-3</v>
      </c>
      <c r="U75" s="29" t="s">
        <v>125</v>
      </c>
      <c r="V75" s="28" t="s">
        <v>124</v>
      </c>
    </row>
    <row r="76" spans="1:26" ht="10.5" customHeight="1">
      <c r="A76" s="31" t="s">
        <v>417</v>
      </c>
      <c r="B76" s="22">
        <v>2.6</v>
      </c>
      <c r="C76" s="27">
        <v>0.29899999999999999</v>
      </c>
      <c r="D76" s="28">
        <v>7.6999999999999999E-2</v>
      </c>
      <c r="E76" s="28">
        <v>4.0000000000000001E-3</v>
      </c>
      <c r="F76" s="28">
        <v>6.0000000000000001E-3</v>
      </c>
      <c r="G76" s="28">
        <v>5.0000000000000001E-3</v>
      </c>
      <c r="H76" s="28">
        <v>0.01</v>
      </c>
      <c r="I76" s="29">
        <v>5.2999999999999999E-2</v>
      </c>
      <c r="J76" s="28">
        <v>0.13300000000000001</v>
      </c>
      <c r="K76" s="28">
        <v>8.6999999999999994E-2</v>
      </c>
      <c r="L76" s="28">
        <v>3.2000000000000001E-2</v>
      </c>
      <c r="M76" s="29">
        <v>1.4E-2</v>
      </c>
      <c r="N76" s="28">
        <v>1.0999999999999999E-2</v>
      </c>
      <c r="O76" s="28">
        <v>7.0000000000000001E-3</v>
      </c>
      <c r="P76" s="28" t="s">
        <v>124</v>
      </c>
      <c r="Q76" s="29">
        <v>3.0000000000000001E-3</v>
      </c>
      <c r="R76" s="28">
        <v>7.8E-2</v>
      </c>
      <c r="S76" s="28">
        <v>6.8000000000000005E-2</v>
      </c>
      <c r="T76" s="28">
        <v>8.9999999999999993E-3</v>
      </c>
      <c r="U76" s="29" t="s">
        <v>124</v>
      </c>
      <c r="V76" s="28" t="s">
        <v>124</v>
      </c>
    </row>
    <row r="77" spans="1:26" ht="10.5" customHeight="1">
      <c r="A77" s="31" t="s">
        <v>418</v>
      </c>
      <c r="B77" s="22">
        <v>2.2000000000000002</v>
      </c>
      <c r="C77" s="27">
        <v>0.27900000000000003</v>
      </c>
      <c r="D77" s="28">
        <v>7.0999999999999994E-2</v>
      </c>
      <c r="E77" s="28">
        <v>3.0000000000000001E-3</v>
      </c>
      <c r="F77" s="28">
        <v>4.0000000000000001E-3</v>
      </c>
      <c r="G77" s="28">
        <v>4.0000000000000001E-3</v>
      </c>
      <c r="H77" s="28">
        <v>0.01</v>
      </c>
      <c r="I77" s="29">
        <v>5.0999999999999997E-2</v>
      </c>
      <c r="J77" s="28">
        <v>0.125</v>
      </c>
      <c r="K77" s="28">
        <v>7.9000000000000001E-2</v>
      </c>
      <c r="L77" s="28">
        <v>3.1E-2</v>
      </c>
      <c r="M77" s="29">
        <v>1.4E-2</v>
      </c>
      <c r="N77" s="28">
        <v>1.0999999999999999E-2</v>
      </c>
      <c r="O77" s="28">
        <v>7.0000000000000001E-3</v>
      </c>
      <c r="P77" s="28">
        <v>2E-3</v>
      </c>
      <c r="Q77" s="29">
        <v>1E-3</v>
      </c>
      <c r="R77" s="28">
        <v>7.1999999999999995E-2</v>
      </c>
      <c r="S77" s="28">
        <v>6.3E-2</v>
      </c>
      <c r="T77" s="28">
        <v>8.0000000000000002E-3</v>
      </c>
      <c r="U77" s="29" t="s">
        <v>124</v>
      </c>
      <c r="V77" s="28" t="s">
        <v>124</v>
      </c>
    </row>
    <row r="78" spans="1:26" ht="10.5" customHeight="1">
      <c r="A78" s="31" t="s">
        <v>419</v>
      </c>
      <c r="B78" s="22">
        <v>1.5</v>
      </c>
      <c r="C78" s="27">
        <v>0.19600000000000001</v>
      </c>
      <c r="D78" s="28">
        <v>5.0999999999999997E-2</v>
      </c>
      <c r="E78" s="28">
        <v>2E-3</v>
      </c>
      <c r="F78" s="28">
        <v>3.0000000000000001E-3</v>
      </c>
      <c r="G78" s="28">
        <v>3.0000000000000001E-3</v>
      </c>
      <c r="H78" s="28">
        <v>6.0000000000000001E-3</v>
      </c>
      <c r="I78" s="29">
        <v>3.5000000000000003E-2</v>
      </c>
      <c r="J78" s="28">
        <v>8.8999999999999996E-2</v>
      </c>
      <c r="K78" s="28">
        <v>5.8999999999999997E-2</v>
      </c>
      <c r="L78" s="28">
        <v>0.02</v>
      </c>
      <c r="M78" s="29">
        <v>0.01</v>
      </c>
      <c r="N78" s="28">
        <v>5.0000000000000001E-3</v>
      </c>
      <c r="O78" s="28" t="s">
        <v>124</v>
      </c>
      <c r="P78" s="28" t="s">
        <v>124</v>
      </c>
      <c r="Q78" s="29">
        <v>1E-3</v>
      </c>
      <c r="R78" s="28">
        <v>5.1999999999999998E-2</v>
      </c>
      <c r="S78" s="28">
        <v>4.4999999999999998E-2</v>
      </c>
      <c r="T78" s="28">
        <v>7.0000000000000001E-3</v>
      </c>
      <c r="U78" s="29" t="s">
        <v>124</v>
      </c>
      <c r="V78" s="28" t="s">
        <v>124</v>
      </c>
    </row>
    <row r="79" spans="1:26" ht="10.5" customHeight="1">
      <c r="A79" s="31" t="s">
        <v>420</v>
      </c>
      <c r="B79" s="22">
        <v>1.1000000000000001</v>
      </c>
      <c r="C79" s="27">
        <v>0.161</v>
      </c>
      <c r="D79" s="28">
        <v>4.5999999999999999E-2</v>
      </c>
      <c r="E79" s="28">
        <v>3.0000000000000001E-3</v>
      </c>
      <c r="F79" s="28">
        <v>3.0000000000000001E-3</v>
      </c>
      <c r="G79" s="28">
        <v>3.0000000000000001E-3</v>
      </c>
      <c r="H79" s="28">
        <v>6.0000000000000001E-3</v>
      </c>
      <c r="I79" s="29">
        <v>3.2000000000000001E-2</v>
      </c>
      <c r="J79" s="28">
        <v>0.06</v>
      </c>
      <c r="K79" s="28">
        <v>3.5999999999999997E-2</v>
      </c>
      <c r="L79" s="28">
        <v>1.6E-2</v>
      </c>
      <c r="M79" s="29">
        <v>8.0000000000000002E-3</v>
      </c>
      <c r="N79" s="28">
        <v>5.0000000000000001E-3</v>
      </c>
      <c r="O79" s="28" t="s">
        <v>124</v>
      </c>
      <c r="P79" s="28" t="s">
        <v>124</v>
      </c>
      <c r="Q79" s="29" t="s">
        <v>124</v>
      </c>
      <c r="R79" s="28">
        <v>0.05</v>
      </c>
      <c r="S79" s="28">
        <v>4.1000000000000002E-2</v>
      </c>
      <c r="T79" s="28">
        <v>8.9999999999999993E-3</v>
      </c>
      <c r="U79" s="29" t="s">
        <v>124</v>
      </c>
      <c r="V79" s="28" t="s">
        <v>124</v>
      </c>
    </row>
    <row r="80" spans="1:26" ht="10.5" customHeight="1">
      <c r="A80" s="31" t="s">
        <v>421</v>
      </c>
      <c r="B80" s="22">
        <v>2</v>
      </c>
      <c r="C80" s="27">
        <v>0.34499999999999997</v>
      </c>
      <c r="D80" s="28">
        <v>8.4000000000000005E-2</v>
      </c>
      <c r="E80" s="28">
        <v>2E-3</v>
      </c>
      <c r="F80" s="28">
        <v>4.0000000000000001E-3</v>
      </c>
      <c r="G80" s="28">
        <v>8.0000000000000002E-3</v>
      </c>
      <c r="H80" s="28">
        <v>0.01</v>
      </c>
      <c r="I80" s="29">
        <v>6.0999999999999999E-2</v>
      </c>
      <c r="J80" s="28">
        <v>0.14099999999999999</v>
      </c>
      <c r="K80" s="28">
        <v>8.5000000000000006E-2</v>
      </c>
      <c r="L80" s="28">
        <v>3.3000000000000002E-2</v>
      </c>
      <c r="M80" s="29">
        <v>2.1999999999999999E-2</v>
      </c>
      <c r="N80" s="28">
        <v>2.5000000000000001E-2</v>
      </c>
      <c r="O80" s="28">
        <v>1.4999999999999999E-2</v>
      </c>
      <c r="P80" s="28">
        <v>5.0000000000000001E-3</v>
      </c>
      <c r="Q80" s="29">
        <v>5.0000000000000001E-3</v>
      </c>
      <c r="R80" s="28">
        <v>9.4E-2</v>
      </c>
      <c r="S80" s="28">
        <v>7.9000000000000001E-2</v>
      </c>
      <c r="T80" s="28">
        <v>1.4E-2</v>
      </c>
      <c r="U80" s="29" t="s">
        <v>124</v>
      </c>
      <c r="V80" s="28" t="s">
        <v>124</v>
      </c>
    </row>
    <row r="81" spans="1:22" ht="10.5" customHeight="1">
      <c r="A81" s="31"/>
      <c r="B81" s="22"/>
      <c r="C81" s="27"/>
      <c r="D81" s="28"/>
      <c r="E81" s="28"/>
      <c r="F81" s="28"/>
      <c r="G81" s="28"/>
      <c r="H81" s="28"/>
      <c r="I81" s="29"/>
      <c r="J81" s="28"/>
      <c r="K81" s="28"/>
      <c r="L81" s="28"/>
      <c r="M81" s="29"/>
      <c r="N81" s="28"/>
      <c r="O81" s="28"/>
      <c r="P81" s="28"/>
      <c r="Q81" s="29"/>
      <c r="R81" s="28"/>
      <c r="S81" s="28"/>
      <c r="T81" s="28"/>
      <c r="U81" s="29"/>
      <c r="V81" s="28"/>
    </row>
    <row r="82" spans="1:22" ht="10.5" customHeight="1">
      <c r="A82" s="30" t="s">
        <v>422</v>
      </c>
      <c r="B82" s="22"/>
      <c r="C82" s="27"/>
      <c r="D82" s="28"/>
      <c r="E82" s="28"/>
      <c r="F82" s="28"/>
      <c r="G82" s="28"/>
      <c r="H82" s="28"/>
      <c r="I82" s="29"/>
      <c r="J82" s="28"/>
      <c r="K82" s="28"/>
      <c r="L82" s="28"/>
      <c r="M82" s="29"/>
      <c r="N82" s="28"/>
      <c r="O82" s="28"/>
      <c r="P82" s="28"/>
      <c r="Q82" s="29"/>
      <c r="R82" s="28"/>
      <c r="S82" s="28"/>
      <c r="T82" s="28"/>
      <c r="U82" s="29"/>
      <c r="V82" s="28"/>
    </row>
    <row r="83" spans="1:22" ht="10.5" customHeight="1">
      <c r="A83" s="31" t="s">
        <v>423</v>
      </c>
      <c r="B83" s="22">
        <v>6</v>
      </c>
      <c r="C83" s="27">
        <v>0.48699999999999999</v>
      </c>
      <c r="D83" s="28">
        <v>0.10299999999999999</v>
      </c>
      <c r="E83" s="28">
        <v>1.0999999999999999E-2</v>
      </c>
      <c r="F83" s="28">
        <v>7.0000000000000001E-3</v>
      </c>
      <c r="G83" s="28">
        <v>7.0000000000000001E-3</v>
      </c>
      <c r="H83" s="28">
        <v>0.02</v>
      </c>
      <c r="I83" s="29">
        <v>5.8999999999999997E-2</v>
      </c>
      <c r="J83" s="28">
        <v>0.24199999999999999</v>
      </c>
      <c r="K83" s="28">
        <v>0.17499999999999999</v>
      </c>
      <c r="L83" s="28">
        <v>5.0999999999999997E-2</v>
      </c>
      <c r="M83" s="29">
        <v>1.6E-2</v>
      </c>
      <c r="N83" s="28">
        <v>1.2999999999999999E-2</v>
      </c>
      <c r="O83" s="28">
        <v>0.01</v>
      </c>
      <c r="P83" s="28">
        <v>1E-3</v>
      </c>
      <c r="Q83" s="29">
        <v>2E-3</v>
      </c>
      <c r="R83" s="28">
        <v>0.123</v>
      </c>
      <c r="S83" s="28">
        <v>0.113</v>
      </c>
      <c r="T83" s="28">
        <v>0.01</v>
      </c>
      <c r="U83" s="29" t="s">
        <v>124</v>
      </c>
      <c r="V83" s="28">
        <v>7.0000000000000001E-3</v>
      </c>
    </row>
    <row r="84" spans="1:22" ht="10.5" customHeight="1">
      <c r="A84" s="31" t="s">
        <v>424</v>
      </c>
      <c r="B84" s="22">
        <v>6.3</v>
      </c>
      <c r="C84" s="27">
        <v>0.66900000000000004</v>
      </c>
      <c r="D84" s="28">
        <v>0.17299999999999999</v>
      </c>
      <c r="E84" s="28">
        <v>1.2E-2</v>
      </c>
      <c r="F84" s="28">
        <v>1.2999999999999999E-2</v>
      </c>
      <c r="G84" s="28">
        <v>1.0999999999999999E-2</v>
      </c>
      <c r="H84" s="28">
        <v>2.5000000000000001E-2</v>
      </c>
      <c r="I84" s="29">
        <v>0.111</v>
      </c>
      <c r="J84" s="28">
        <v>0.316</v>
      </c>
      <c r="K84" s="28">
        <v>0.214</v>
      </c>
      <c r="L84" s="28">
        <v>7.0999999999999994E-2</v>
      </c>
      <c r="M84" s="29">
        <v>3.1E-2</v>
      </c>
      <c r="N84" s="28">
        <v>2.8000000000000001E-2</v>
      </c>
      <c r="O84" s="28">
        <v>1.7999999999999999E-2</v>
      </c>
      <c r="P84" s="28">
        <v>4.0000000000000001E-3</v>
      </c>
      <c r="Q84" s="29">
        <v>6.0000000000000001E-3</v>
      </c>
      <c r="R84" s="28">
        <v>0.14899999999999999</v>
      </c>
      <c r="S84" s="28">
        <v>0.13</v>
      </c>
      <c r="T84" s="28">
        <v>1.7000000000000001E-2</v>
      </c>
      <c r="U84" s="29" t="s">
        <v>124</v>
      </c>
      <c r="V84" s="28">
        <v>3.0000000000000001E-3</v>
      </c>
    </row>
    <row r="85" spans="1:22" ht="10.5" customHeight="1">
      <c r="A85" s="31" t="s">
        <v>425</v>
      </c>
      <c r="B85" s="22">
        <v>3.3</v>
      </c>
      <c r="C85" s="27">
        <v>0.38800000000000001</v>
      </c>
      <c r="D85" s="28">
        <v>0.10299999999999999</v>
      </c>
      <c r="E85" s="28">
        <v>6.0000000000000001E-3</v>
      </c>
      <c r="F85" s="28">
        <v>8.0000000000000002E-3</v>
      </c>
      <c r="G85" s="28">
        <v>7.0000000000000001E-3</v>
      </c>
      <c r="H85" s="28">
        <v>1.2999999999999999E-2</v>
      </c>
      <c r="I85" s="29">
        <v>6.9000000000000006E-2</v>
      </c>
      <c r="J85" s="28">
        <v>0.17399999999999999</v>
      </c>
      <c r="K85" s="28">
        <v>0.108</v>
      </c>
      <c r="L85" s="28">
        <v>4.2000000000000003E-2</v>
      </c>
      <c r="M85" s="29">
        <v>2.4E-2</v>
      </c>
      <c r="N85" s="28">
        <v>1.2E-2</v>
      </c>
      <c r="O85" s="28">
        <v>8.9999999999999993E-3</v>
      </c>
      <c r="P85" s="28">
        <v>2E-3</v>
      </c>
      <c r="Q85" s="29">
        <v>1E-3</v>
      </c>
      <c r="R85" s="28">
        <v>9.6000000000000002E-2</v>
      </c>
      <c r="S85" s="28">
        <v>8.2000000000000003E-2</v>
      </c>
      <c r="T85" s="28">
        <v>1.2999999999999999E-2</v>
      </c>
      <c r="U85" s="29" t="s">
        <v>124</v>
      </c>
      <c r="V85" s="28">
        <v>2E-3</v>
      </c>
    </row>
    <row r="86" spans="1:22" ht="10.5" customHeight="1">
      <c r="A86" s="31" t="s">
        <v>426</v>
      </c>
      <c r="B86" s="22">
        <v>3.1</v>
      </c>
      <c r="C86" s="27">
        <v>0.38600000000000001</v>
      </c>
      <c r="D86" s="28">
        <v>0.11</v>
      </c>
      <c r="E86" s="28">
        <v>5.0000000000000001E-3</v>
      </c>
      <c r="F86" s="28">
        <v>8.9999999999999993E-3</v>
      </c>
      <c r="G86" s="28">
        <v>8.0000000000000002E-3</v>
      </c>
      <c r="H86" s="28">
        <v>1.2999999999999999E-2</v>
      </c>
      <c r="I86" s="29">
        <v>7.3999999999999996E-2</v>
      </c>
      <c r="J86" s="28">
        <v>0.186</v>
      </c>
      <c r="K86" s="28">
        <v>0.111</v>
      </c>
      <c r="L86" s="28">
        <v>4.3999999999999997E-2</v>
      </c>
      <c r="M86" s="29">
        <v>0.03</v>
      </c>
      <c r="N86" s="28">
        <v>1.6E-2</v>
      </c>
      <c r="O86" s="28">
        <v>0.01</v>
      </c>
      <c r="P86" s="28" t="s">
        <v>124</v>
      </c>
      <c r="Q86" s="29">
        <v>4.0000000000000001E-3</v>
      </c>
      <c r="R86" s="28">
        <v>7.0999999999999994E-2</v>
      </c>
      <c r="S86" s="28">
        <v>5.8000000000000003E-2</v>
      </c>
      <c r="T86" s="28">
        <v>1.2999999999999999E-2</v>
      </c>
      <c r="U86" s="29" t="s">
        <v>124</v>
      </c>
      <c r="V86" s="28" t="s">
        <v>124</v>
      </c>
    </row>
    <row r="87" spans="1:22" ht="10.5" customHeight="1">
      <c r="A87" s="31" t="s">
        <v>427</v>
      </c>
      <c r="B87" s="22">
        <v>1.3</v>
      </c>
      <c r="C87" s="27">
        <v>0.189</v>
      </c>
      <c r="D87" s="28">
        <v>5.0999999999999997E-2</v>
      </c>
      <c r="E87" s="28">
        <v>2E-3</v>
      </c>
      <c r="F87" s="28">
        <v>3.0000000000000001E-3</v>
      </c>
      <c r="G87" s="28">
        <v>3.0000000000000001E-3</v>
      </c>
      <c r="H87" s="28">
        <v>6.0000000000000001E-3</v>
      </c>
      <c r="I87" s="29">
        <v>3.7999999999999999E-2</v>
      </c>
      <c r="J87" s="28">
        <v>9.4E-2</v>
      </c>
      <c r="K87" s="28">
        <v>5.3999999999999999E-2</v>
      </c>
      <c r="L87" s="28">
        <v>2.3E-2</v>
      </c>
      <c r="M87" s="29">
        <v>1.7000000000000001E-2</v>
      </c>
      <c r="N87" s="28" t="s">
        <v>124</v>
      </c>
      <c r="O87" s="28" t="s">
        <v>124</v>
      </c>
      <c r="P87" s="28" t="s">
        <v>124</v>
      </c>
      <c r="Q87" s="29" t="s">
        <v>124</v>
      </c>
      <c r="R87" s="28">
        <v>3.7999999999999999E-2</v>
      </c>
      <c r="S87" s="28">
        <v>0.03</v>
      </c>
      <c r="T87" s="28">
        <v>8.0000000000000002E-3</v>
      </c>
      <c r="U87" s="29" t="s">
        <v>124</v>
      </c>
      <c r="V87" s="28" t="s">
        <v>124</v>
      </c>
    </row>
    <row r="88" spans="1:22" ht="10.5" customHeight="1">
      <c r="A88" s="31" t="s">
        <v>428</v>
      </c>
      <c r="B88" s="22">
        <v>0.8</v>
      </c>
      <c r="C88" s="27">
        <v>0.11600000000000001</v>
      </c>
      <c r="D88" s="28">
        <v>3.3000000000000002E-2</v>
      </c>
      <c r="E88" s="28">
        <v>2E-3</v>
      </c>
      <c r="F88" s="28">
        <v>3.0000000000000001E-3</v>
      </c>
      <c r="G88" s="28">
        <v>2E-3</v>
      </c>
      <c r="H88" s="28">
        <v>3.0000000000000001E-3</v>
      </c>
      <c r="I88" s="29">
        <v>2.3E-2</v>
      </c>
      <c r="J88" s="28">
        <v>5.2999999999999999E-2</v>
      </c>
      <c r="K88" s="28">
        <v>2.7E-2</v>
      </c>
      <c r="L88" s="28">
        <v>1.2E-2</v>
      </c>
      <c r="M88" s="29">
        <v>1.4E-2</v>
      </c>
      <c r="N88" s="28" t="s">
        <v>124</v>
      </c>
      <c r="O88" s="28" t="s">
        <v>124</v>
      </c>
      <c r="P88" s="28" t="s">
        <v>124</v>
      </c>
      <c r="Q88" s="29" t="s">
        <v>124</v>
      </c>
      <c r="R88" s="28">
        <v>2.5999999999999999E-2</v>
      </c>
      <c r="S88" s="28">
        <v>1.9E-2</v>
      </c>
      <c r="T88" s="28">
        <v>6.0000000000000001E-3</v>
      </c>
      <c r="U88" s="29" t="s">
        <v>124</v>
      </c>
      <c r="V88" s="28" t="s">
        <v>124</v>
      </c>
    </row>
    <row r="89" spans="1:22" ht="10.5" customHeight="1">
      <c r="A89" s="31"/>
      <c r="B89" s="22"/>
      <c r="C89" s="27"/>
      <c r="D89" s="28"/>
      <c r="E89" s="28"/>
      <c r="F89" s="28"/>
      <c r="G89" s="28"/>
      <c r="H89" s="28"/>
      <c r="I89" s="29"/>
      <c r="J89" s="28"/>
      <c r="K89" s="28"/>
      <c r="L89" s="28"/>
      <c r="M89" s="29"/>
      <c r="N89" s="28"/>
      <c r="O89" s="28"/>
      <c r="P89" s="28"/>
      <c r="Q89" s="29"/>
      <c r="R89" s="28"/>
      <c r="S89" s="28"/>
      <c r="T89" s="28"/>
      <c r="U89" s="29"/>
      <c r="V89" s="28"/>
    </row>
    <row r="90" spans="1:22" ht="10.5" customHeight="1">
      <c r="A90" s="30" t="s">
        <v>429</v>
      </c>
      <c r="B90" s="22"/>
      <c r="C90" s="27"/>
      <c r="D90" s="28"/>
      <c r="E90" s="28"/>
      <c r="F90" s="28"/>
      <c r="G90" s="28"/>
      <c r="H90" s="28"/>
      <c r="I90" s="29"/>
      <c r="J90" s="28"/>
      <c r="K90" s="28"/>
      <c r="L90" s="28"/>
      <c r="M90" s="29"/>
      <c r="N90" s="28"/>
      <c r="O90" s="28"/>
      <c r="P90" s="28"/>
      <c r="Q90" s="29"/>
      <c r="R90" s="28"/>
      <c r="S90" s="28"/>
      <c r="T90" s="28"/>
      <c r="U90" s="29"/>
      <c r="V90" s="28"/>
    </row>
    <row r="91" spans="1:22" ht="10.5" customHeight="1">
      <c r="A91" s="31" t="s">
        <v>430</v>
      </c>
      <c r="B91" s="22">
        <v>4</v>
      </c>
      <c r="C91" s="27">
        <v>0.33</v>
      </c>
      <c r="D91" s="28">
        <v>7.4999999999999997E-2</v>
      </c>
      <c r="E91" s="28">
        <v>8.0000000000000002E-3</v>
      </c>
      <c r="F91" s="28">
        <v>8.0000000000000002E-3</v>
      </c>
      <c r="G91" s="28">
        <v>4.0000000000000001E-3</v>
      </c>
      <c r="H91" s="28">
        <v>1.4E-2</v>
      </c>
      <c r="I91" s="29">
        <v>4.2000000000000003E-2</v>
      </c>
      <c r="J91" s="28">
        <v>0.16500000000000001</v>
      </c>
      <c r="K91" s="28">
        <v>0.113</v>
      </c>
      <c r="L91" s="28">
        <v>3.4000000000000002E-2</v>
      </c>
      <c r="M91" s="29">
        <v>1.7999999999999999E-2</v>
      </c>
      <c r="N91" s="28">
        <v>8.9999999999999993E-3</v>
      </c>
      <c r="O91" s="28" t="s">
        <v>124</v>
      </c>
      <c r="P91" s="28" t="s">
        <v>124</v>
      </c>
      <c r="Q91" s="29" t="s">
        <v>124</v>
      </c>
      <c r="R91" s="28">
        <v>7.3999999999999996E-2</v>
      </c>
      <c r="S91" s="28">
        <v>6.7000000000000004E-2</v>
      </c>
      <c r="T91" s="28">
        <v>7.0000000000000001E-3</v>
      </c>
      <c r="U91" s="29" t="s">
        <v>125</v>
      </c>
      <c r="V91" s="28">
        <v>8.0000000000000002E-3</v>
      </c>
    </row>
    <row r="92" spans="1:22" ht="10.5" customHeight="1">
      <c r="A92" s="31" t="s">
        <v>431</v>
      </c>
      <c r="B92" s="22">
        <v>4.3</v>
      </c>
      <c r="C92" s="27">
        <v>0.42099999999999999</v>
      </c>
      <c r="D92" s="28">
        <v>0.10100000000000001</v>
      </c>
      <c r="E92" s="28">
        <v>8.0000000000000002E-3</v>
      </c>
      <c r="F92" s="28">
        <v>8.9999999999999993E-3</v>
      </c>
      <c r="G92" s="28">
        <v>6.0000000000000001E-3</v>
      </c>
      <c r="H92" s="28">
        <v>1.4999999999999999E-2</v>
      </c>
      <c r="I92" s="29">
        <v>6.2E-2</v>
      </c>
      <c r="J92" s="28">
        <v>0.224</v>
      </c>
      <c r="K92" s="28">
        <v>0.152</v>
      </c>
      <c r="L92" s="28">
        <v>4.8000000000000001E-2</v>
      </c>
      <c r="M92" s="29">
        <v>2.4E-2</v>
      </c>
      <c r="N92" s="28">
        <v>1.2E-2</v>
      </c>
      <c r="O92" s="28">
        <v>8.0000000000000002E-3</v>
      </c>
      <c r="P92" s="28">
        <v>2E-3</v>
      </c>
      <c r="Q92" s="29">
        <v>2E-3</v>
      </c>
      <c r="R92" s="28">
        <v>0.08</v>
      </c>
      <c r="S92" s="28">
        <v>7.0000000000000007E-2</v>
      </c>
      <c r="T92" s="28">
        <v>0.01</v>
      </c>
      <c r="U92" s="29" t="s">
        <v>124</v>
      </c>
      <c r="V92" s="28">
        <v>4.0000000000000001E-3</v>
      </c>
    </row>
    <row r="93" spans="1:22" ht="10.5" customHeight="1">
      <c r="A93" s="31" t="s">
        <v>432</v>
      </c>
      <c r="B93" s="22">
        <v>3.5</v>
      </c>
      <c r="C93" s="27">
        <v>0.34599999999999997</v>
      </c>
      <c r="D93" s="28">
        <v>8.7999999999999995E-2</v>
      </c>
      <c r="E93" s="28">
        <v>5.0000000000000001E-3</v>
      </c>
      <c r="F93" s="28">
        <v>7.0000000000000001E-3</v>
      </c>
      <c r="G93" s="28">
        <v>5.0000000000000001E-3</v>
      </c>
      <c r="H93" s="28">
        <v>1.2E-2</v>
      </c>
      <c r="I93" s="29">
        <v>5.8999999999999997E-2</v>
      </c>
      <c r="J93" s="28">
        <v>0.16700000000000001</v>
      </c>
      <c r="K93" s="28">
        <v>0.109</v>
      </c>
      <c r="L93" s="28">
        <v>3.9E-2</v>
      </c>
      <c r="M93" s="29">
        <v>0.02</v>
      </c>
      <c r="N93" s="28">
        <v>1.2E-2</v>
      </c>
      <c r="O93" s="28">
        <v>8.9999999999999993E-3</v>
      </c>
      <c r="P93" s="28" t="s">
        <v>124</v>
      </c>
      <c r="Q93" s="29">
        <v>2E-3</v>
      </c>
      <c r="R93" s="28">
        <v>7.8E-2</v>
      </c>
      <c r="S93" s="28">
        <v>6.6000000000000003E-2</v>
      </c>
      <c r="T93" s="28">
        <v>0.01</v>
      </c>
      <c r="U93" s="29" t="s">
        <v>124</v>
      </c>
      <c r="V93" s="28" t="s">
        <v>124</v>
      </c>
    </row>
    <row r="94" spans="1:22" ht="10.5" customHeight="1">
      <c r="A94" s="31" t="s">
        <v>433</v>
      </c>
      <c r="B94" s="22">
        <v>2.8</v>
      </c>
      <c r="C94" s="27">
        <v>0.28399999999999997</v>
      </c>
      <c r="D94" s="28">
        <v>8.2000000000000003E-2</v>
      </c>
      <c r="E94" s="28">
        <v>6.0000000000000001E-3</v>
      </c>
      <c r="F94" s="28">
        <v>7.0000000000000001E-3</v>
      </c>
      <c r="G94" s="28">
        <v>5.0000000000000001E-3</v>
      </c>
      <c r="H94" s="28">
        <v>1.0999999999999999E-2</v>
      </c>
      <c r="I94" s="29">
        <v>5.2999999999999999E-2</v>
      </c>
      <c r="J94" s="28">
        <v>0.11899999999999999</v>
      </c>
      <c r="K94" s="28">
        <v>7.9000000000000001E-2</v>
      </c>
      <c r="L94" s="28">
        <v>2.9000000000000001E-2</v>
      </c>
      <c r="M94" s="29">
        <v>1.0999999999999999E-2</v>
      </c>
      <c r="N94" s="28">
        <v>0.01</v>
      </c>
      <c r="O94" s="28" t="s">
        <v>124</v>
      </c>
      <c r="P94" s="28">
        <v>2E-3</v>
      </c>
      <c r="Q94" s="29">
        <v>3.0000000000000001E-3</v>
      </c>
      <c r="R94" s="28">
        <v>7.1999999999999995E-2</v>
      </c>
      <c r="S94" s="28">
        <v>6.2E-2</v>
      </c>
      <c r="T94" s="28">
        <v>8.9999999999999993E-3</v>
      </c>
      <c r="U94" s="29" t="s">
        <v>124</v>
      </c>
      <c r="V94" s="28" t="s">
        <v>124</v>
      </c>
    </row>
    <row r="95" spans="1:22" ht="10.5" customHeight="1">
      <c r="A95" s="31" t="s">
        <v>434</v>
      </c>
      <c r="B95" s="22">
        <v>1.9</v>
      </c>
      <c r="C95" s="27">
        <v>0.22500000000000001</v>
      </c>
      <c r="D95" s="28">
        <v>6.3E-2</v>
      </c>
      <c r="E95" s="28">
        <v>4.0000000000000001E-3</v>
      </c>
      <c r="F95" s="28">
        <v>4.0000000000000001E-3</v>
      </c>
      <c r="G95" s="28">
        <v>4.0000000000000001E-3</v>
      </c>
      <c r="H95" s="28">
        <v>8.0000000000000002E-3</v>
      </c>
      <c r="I95" s="29">
        <v>4.2999999999999997E-2</v>
      </c>
      <c r="J95" s="28">
        <v>9.9000000000000005E-2</v>
      </c>
      <c r="K95" s="28">
        <v>6.2E-2</v>
      </c>
      <c r="L95" s="28">
        <v>2.4E-2</v>
      </c>
      <c r="M95" s="29">
        <v>1.2999999999999999E-2</v>
      </c>
      <c r="N95" s="28" t="s">
        <v>124</v>
      </c>
      <c r="O95" s="28" t="s">
        <v>124</v>
      </c>
      <c r="P95" s="28" t="s">
        <v>124</v>
      </c>
      <c r="Q95" s="29">
        <v>1E-3</v>
      </c>
      <c r="R95" s="28">
        <v>5.8000000000000003E-2</v>
      </c>
      <c r="S95" s="28">
        <v>5.0999999999999997E-2</v>
      </c>
      <c r="T95" s="28">
        <v>7.0000000000000001E-3</v>
      </c>
      <c r="U95" s="29" t="s">
        <v>124</v>
      </c>
      <c r="V95" s="28" t="s">
        <v>124</v>
      </c>
    </row>
    <row r="96" spans="1:22" ht="10.5" customHeight="1">
      <c r="A96" s="31" t="s">
        <v>435</v>
      </c>
      <c r="B96" s="22">
        <v>1.5</v>
      </c>
      <c r="C96" s="27">
        <v>0.191</v>
      </c>
      <c r="D96" s="28">
        <v>5.1999999999999998E-2</v>
      </c>
      <c r="E96" s="28">
        <v>2E-3</v>
      </c>
      <c r="F96" s="28">
        <v>3.0000000000000001E-3</v>
      </c>
      <c r="G96" s="28">
        <v>4.0000000000000001E-3</v>
      </c>
      <c r="H96" s="28">
        <v>7.0000000000000001E-3</v>
      </c>
      <c r="I96" s="29">
        <v>3.5999999999999997E-2</v>
      </c>
      <c r="J96" s="28">
        <v>9.4E-2</v>
      </c>
      <c r="K96" s="28">
        <v>5.8999999999999997E-2</v>
      </c>
      <c r="L96" s="28">
        <v>2.1999999999999999E-2</v>
      </c>
      <c r="M96" s="29">
        <v>1.2999999999999999E-2</v>
      </c>
      <c r="N96" s="28">
        <v>8.0000000000000002E-3</v>
      </c>
      <c r="O96" s="28">
        <v>5.0000000000000001E-3</v>
      </c>
      <c r="P96" s="28" t="s">
        <v>124</v>
      </c>
      <c r="Q96" s="29">
        <v>2E-3</v>
      </c>
      <c r="R96" s="28">
        <v>3.6999999999999998E-2</v>
      </c>
      <c r="S96" s="28">
        <v>2.9000000000000001E-2</v>
      </c>
      <c r="T96" s="28">
        <v>7.0000000000000001E-3</v>
      </c>
      <c r="U96" s="29" t="s">
        <v>124</v>
      </c>
      <c r="V96" s="28" t="s">
        <v>124</v>
      </c>
    </row>
    <row r="97" spans="1:22" ht="10.5" customHeight="1">
      <c r="A97" s="31" t="s">
        <v>436</v>
      </c>
      <c r="B97" s="22">
        <v>2.8</v>
      </c>
      <c r="C97" s="27">
        <v>0.437</v>
      </c>
      <c r="D97" s="28">
        <v>0.112</v>
      </c>
      <c r="E97" s="28">
        <v>5.0000000000000001E-3</v>
      </c>
      <c r="F97" s="28">
        <v>5.0000000000000001E-3</v>
      </c>
      <c r="G97" s="28">
        <v>0.01</v>
      </c>
      <c r="H97" s="28">
        <v>1.4E-2</v>
      </c>
      <c r="I97" s="29">
        <v>7.6999999999999999E-2</v>
      </c>
      <c r="J97" s="28">
        <v>0.19600000000000001</v>
      </c>
      <c r="K97" s="28">
        <v>0.114</v>
      </c>
      <c r="L97" s="28">
        <v>4.8000000000000001E-2</v>
      </c>
      <c r="M97" s="29">
        <v>3.3000000000000002E-2</v>
      </c>
      <c r="N97" s="28">
        <v>2.4E-2</v>
      </c>
      <c r="O97" s="28">
        <v>1.2999999999999999E-2</v>
      </c>
      <c r="P97" s="28">
        <v>5.0000000000000001E-3</v>
      </c>
      <c r="Q97" s="29">
        <v>6.0000000000000001E-3</v>
      </c>
      <c r="R97" s="28">
        <v>0.105</v>
      </c>
      <c r="S97" s="28">
        <v>8.7999999999999995E-2</v>
      </c>
      <c r="T97" s="28">
        <v>1.7000000000000001E-2</v>
      </c>
      <c r="U97" s="29" t="s">
        <v>124</v>
      </c>
      <c r="V97" s="28" t="s">
        <v>124</v>
      </c>
    </row>
    <row r="98" spans="1:22" ht="10.5" customHeight="1">
      <c r="A98" s="31"/>
      <c r="B98" s="22"/>
      <c r="C98" s="27"/>
      <c r="D98" s="28"/>
      <c r="E98" s="28"/>
      <c r="F98" s="28"/>
      <c r="G98" s="28"/>
      <c r="H98" s="28"/>
      <c r="I98" s="29"/>
      <c r="J98" s="28"/>
      <c r="K98" s="28"/>
      <c r="L98" s="28"/>
      <c r="M98" s="29"/>
      <c r="N98" s="28"/>
      <c r="O98" s="28"/>
      <c r="P98" s="28"/>
      <c r="Q98" s="29"/>
      <c r="R98" s="28"/>
      <c r="S98" s="28"/>
      <c r="T98" s="28"/>
      <c r="U98" s="29"/>
      <c r="V98" s="28"/>
    </row>
    <row r="99" spans="1:22" ht="12.75" customHeight="1">
      <c r="A99" s="30" t="s">
        <v>437</v>
      </c>
      <c r="B99" s="22"/>
      <c r="C99" s="27"/>
      <c r="D99" s="28"/>
      <c r="E99" s="28"/>
      <c r="F99" s="28"/>
      <c r="G99" s="28"/>
      <c r="H99" s="28"/>
      <c r="I99" s="29"/>
      <c r="J99" s="28"/>
      <c r="K99" s="28"/>
      <c r="L99" s="28"/>
      <c r="M99" s="29"/>
      <c r="N99" s="28"/>
      <c r="O99" s="28"/>
      <c r="P99" s="28"/>
      <c r="Q99" s="29"/>
      <c r="R99" s="28"/>
      <c r="S99" s="28"/>
      <c r="T99" s="28"/>
      <c r="U99" s="29"/>
      <c r="V99" s="28"/>
    </row>
    <row r="100" spans="1:22" ht="10.5" customHeight="1">
      <c r="A100" s="31" t="s">
        <v>438</v>
      </c>
      <c r="B100" s="22">
        <v>2.9</v>
      </c>
      <c r="C100" s="27">
        <v>0.253</v>
      </c>
      <c r="D100" s="28">
        <v>6.0999999999999999E-2</v>
      </c>
      <c r="E100" s="28">
        <v>6.0000000000000001E-3</v>
      </c>
      <c r="F100" s="28">
        <v>7.0000000000000001E-3</v>
      </c>
      <c r="G100" s="28">
        <v>3.0000000000000001E-3</v>
      </c>
      <c r="H100" s="28">
        <v>0.01</v>
      </c>
      <c r="I100" s="29">
        <v>3.5000000000000003E-2</v>
      </c>
      <c r="J100" s="28">
        <v>0.13600000000000001</v>
      </c>
      <c r="K100" s="28">
        <v>8.8999999999999996E-2</v>
      </c>
      <c r="L100" s="28">
        <v>2.9000000000000001E-2</v>
      </c>
      <c r="M100" s="29">
        <v>1.7999999999999999E-2</v>
      </c>
      <c r="N100" s="28">
        <v>8.0000000000000002E-3</v>
      </c>
      <c r="O100" s="28" t="s">
        <v>124</v>
      </c>
      <c r="P100" s="28" t="s">
        <v>124</v>
      </c>
      <c r="Q100" s="29" t="s">
        <v>124</v>
      </c>
      <c r="R100" s="28">
        <v>4.2999999999999997E-2</v>
      </c>
      <c r="S100" s="28">
        <v>3.7999999999999999E-2</v>
      </c>
      <c r="T100" s="28">
        <v>5.0000000000000001E-3</v>
      </c>
      <c r="U100" s="29" t="s">
        <v>125</v>
      </c>
      <c r="V100" s="28">
        <v>5.0000000000000001E-3</v>
      </c>
    </row>
    <row r="101" spans="1:22" ht="10.5" customHeight="1">
      <c r="A101" s="31" t="s">
        <v>439</v>
      </c>
      <c r="B101" s="22">
        <v>1.6</v>
      </c>
      <c r="C101" s="27">
        <v>0.14799999999999999</v>
      </c>
      <c r="D101" s="28">
        <v>3.5000000000000003E-2</v>
      </c>
      <c r="E101" s="28">
        <v>2E-3</v>
      </c>
      <c r="F101" s="28">
        <v>3.0000000000000001E-3</v>
      </c>
      <c r="G101" s="28">
        <v>2E-3</v>
      </c>
      <c r="H101" s="28">
        <v>5.0000000000000001E-3</v>
      </c>
      <c r="I101" s="29">
        <v>2.1999999999999999E-2</v>
      </c>
      <c r="J101" s="28">
        <v>7.8E-2</v>
      </c>
      <c r="K101" s="28">
        <v>5.1999999999999998E-2</v>
      </c>
      <c r="L101" s="28">
        <v>1.6E-2</v>
      </c>
      <c r="M101" s="29">
        <v>0.01</v>
      </c>
      <c r="N101" s="28" t="s">
        <v>124</v>
      </c>
      <c r="O101" s="28" t="s">
        <v>124</v>
      </c>
      <c r="P101" s="28" t="s">
        <v>124</v>
      </c>
      <c r="Q101" s="29" t="s">
        <v>124</v>
      </c>
      <c r="R101" s="28">
        <v>0.03</v>
      </c>
      <c r="S101" s="28">
        <v>2.5999999999999999E-2</v>
      </c>
      <c r="T101" s="28">
        <v>3.0000000000000001E-3</v>
      </c>
      <c r="U101" s="29" t="s">
        <v>124</v>
      </c>
      <c r="V101" s="28" t="s">
        <v>124</v>
      </c>
    </row>
    <row r="102" spans="1:22" ht="10.5" customHeight="1">
      <c r="A102" s="31" t="s">
        <v>440</v>
      </c>
      <c r="B102" s="22">
        <v>16.3</v>
      </c>
      <c r="C102" s="27">
        <v>1.8340000000000001</v>
      </c>
      <c r="D102" s="28">
        <v>0.47699999999999998</v>
      </c>
      <c r="E102" s="28">
        <v>2.9000000000000001E-2</v>
      </c>
      <c r="F102" s="28">
        <v>3.3000000000000002E-2</v>
      </c>
      <c r="G102" s="28">
        <v>3.3000000000000002E-2</v>
      </c>
      <c r="H102" s="28">
        <v>6.5000000000000002E-2</v>
      </c>
      <c r="I102" s="29">
        <v>0.317</v>
      </c>
      <c r="J102" s="28">
        <v>0.85099999999999998</v>
      </c>
      <c r="K102" s="28">
        <v>0.54700000000000004</v>
      </c>
      <c r="L102" s="28">
        <v>0.19900000000000001</v>
      </c>
      <c r="M102" s="29">
        <v>0.104</v>
      </c>
      <c r="N102" s="28">
        <v>6.8000000000000005E-2</v>
      </c>
      <c r="O102" s="28">
        <v>4.2999999999999997E-2</v>
      </c>
      <c r="P102" s="28">
        <v>0.01</v>
      </c>
      <c r="Q102" s="29">
        <v>1.4999999999999999E-2</v>
      </c>
      <c r="R102" s="28">
        <v>0.43</v>
      </c>
      <c r="S102" s="28">
        <v>0.36799999999999999</v>
      </c>
      <c r="T102" s="28">
        <v>5.8000000000000003E-2</v>
      </c>
      <c r="U102" s="29">
        <v>5.0000000000000001E-3</v>
      </c>
      <c r="V102" s="28">
        <v>8.9999999999999993E-3</v>
      </c>
    </row>
    <row r="103" spans="1:22" ht="10.5" customHeight="1">
      <c r="A103" s="2"/>
      <c r="B103" s="22"/>
      <c r="C103" s="27"/>
      <c r="D103" s="28"/>
      <c r="E103" s="28"/>
      <c r="F103" s="28"/>
      <c r="G103" s="28"/>
      <c r="H103" s="28"/>
      <c r="I103" s="29"/>
      <c r="J103" s="28"/>
      <c r="K103" s="28"/>
      <c r="L103" s="28"/>
      <c r="M103" s="29"/>
      <c r="N103" s="28"/>
      <c r="O103" s="28"/>
      <c r="P103" s="28"/>
      <c r="Q103" s="29"/>
      <c r="R103" s="28"/>
      <c r="S103" s="28"/>
      <c r="T103" s="28"/>
      <c r="U103" s="29"/>
      <c r="V103" s="28"/>
    </row>
    <row r="104" spans="1:22" ht="10.5" customHeight="1">
      <c r="A104" s="40" t="s">
        <v>441</v>
      </c>
      <c r="B104" s="22"/>
      <c r="C104" s="27"/>
      <c r="D104" s="28"/>
      <c r="E104" s="28"/>
      <c r="F104" s="28"/>
      <c r="G104" s="28"/>
      <c r="H104" s="28"/>
      <c r="I104" s="29"/>
      <c r="J104" s="28"/>
      <c r="K104" s="28"/>
      <c r="L104" s="28"/>
      <c r="M104" s="29"/>
      <c r="N104" s="28"/>
      <c r="O104" s="28"/>
      <c r="P104" s="28"/>
      <c r="Q104" s="29"/>
      <c r="R104" s="28"/>
      <c r="S104" s="28"/>
      <c r="T104" s="28"/>
      <c r="U104" s="29"/>
      <c r="V104" s="28"/>
    </row>
    <row r="105" spans="1:22" ht="10.5" customHeight="1">
      <c r="A105" s="31" t="s">
        <v>442</v>
      </c>
      <c r="B105" s="22">
        <v>15.8</v>
      </c>
      <c r="C105" s="27">
        <v>1.8540000000000001</v>
      </c>
      <c r="D105" s="28">
        <v>0.48799999999999999</v>
      </c>
      <c r="E105" s="28">
        <v>0.03</v>
      </c>
      <c r="F105" s="28">
        <v>3.5999999999999997E-2</v>
      </c>
      <c r="G105" s="28">
        <v>3.3000000000000002E-2</v>
      </c>
      <c r="H105" s="28">
        <v>6.3E-2</v>
      </c>
      <c r="I105" s="29">
        <v>0.32600000000000001</v>
      </c>
      <c r="J105" s="28">
        <v>0.86399999999999999</v>
      </c>
      <c r="K105" s="28">
        <v>0.55500000000000005</v>
      </c>
      <c r="L105" s="28">
        <v>0.20300000000000001</v>
      </c>
      <c r="M105" s="29">
        <v>0.107</v>
      </c>
      <c r="N105" s="28">
        <v>7.0999999999999994E-2</v>
      </c>
      <c r="O105" s="28">
        <v>4.2000000000000003E-2</v>
      </c>
      <c r="P105" s="28">
        <v>0.01</v>
      </c>
      <c r="Q105" s="29">
        <v>1.7999999999999999E-2</v>
      </c>
      <c r="R105" s="28">
        <v>0.41499999999999998</v>
      </c>
      <c r="S105" s="28">
        <v>0.35699999999999998</v>
      </c>
      <c r="T105" s="28">
        <v>5.3999999999999999E-2</v>
      </c>
      <c r="U105" s="29">
        <v>5.0000000000000001E-3</v>
      </c>
      <c r="V105" s="28">
        <v>1.4999999999999999E-2</v>
      </c>
    </row>
    <row r="106" spans="1:22" ht="10.5" customHeight="1">
      <c r="A106" s="31" t="s">
        <v>443</v>
      </c>
      <c r="B106" s="22">
        <v>2.8</v>
      </c>
      <c r="C106" s="27">
        <v>0.20499999999999999</v>
      </c>
      <c r="D106" s="28">
        <v>4.2999999999999997E-2</v>
      </c>
      <c r="E106" s="28">
        <v>4.0000000000000001E-3</v>
      </c>
      <c r="F106" s="28">
        <v>5.0000000000000001E-3</v>
      </c>
      <c r="G106" s="28">
        <v>3.0000000000000001E-3</v>
      </c>
      <c r="H106" s="28">
        <v>8.0000000000000002E-3</v>
      </c>
      <c r="I106" s="29">
        <v>2.3E-2</v>
      </c>
      <c r="J106" s="28">
        <v>0.111</v>
      </c>
      <c r="K106" s="28">
        <v>7.2999999999999995E-2</v>
      </c>
      <c r="L106" s="28">
        <v>2.1999999999999999E-2</v>
      </c>
      <c r="M106" s="29">
        <v>1.6E-2</v>
      </c>
      <c r="N106" s="28" t="s">
        <v>124</v>
      </c>
      <c r="O106" s="28" t="s">
        <v>124</v>
      </c>
      <c r="P106" s="28" t="s">
        <v>124</v>
      </c>
      <c r="Q106" s="29" t="s">
        <v>124</v>
      </c>
      <c r="R106" s="28">
        <v>0.05</v>
      </c>
      <c r="S106" s="28">
        <v>4.2999999999999997E-2</v>
      </c>
      <c r="T106" s="28">
        <v>7.0000000000000001E-3</v>
      </c>
      <c r="U106" s="29" t="s">
        <v>124</v>
      </c>
      <c r="V106" s="28" t="s">
        <v>125</v>
      </c>
    </row>
    <row r="107" spans="1:22" ht="10.5" customHeight="1">
      <c r="A107" s="31" t="s">
        <v>444</v>
      </c>
      <c r="B107" s="22">
        <v>1.6</v>
      </c>
      <c r="C107" s="27">
        <v>0.122</v>
      </c>
      <c r="D107" s="28">
        <v>2.5000000000000001E-2</v>
      </c>
      <c r="E107" s="28">
        <v>2E-3</v>
      </c>
      <c r="F107" s="28">
        <v>1E-3</v>
      </c>
      <c r="G107" s="28">
        <v>2E-3</v>
      </c>
      <c r="H107" s="28">
        <v>6.0000000000000001E-3</v>
      </c>
      <c r="I107" s="29">
        <v>1.4999999999999999E-2</v>
      </c>
      <c r="J107" s="28">
        <v>7.3999999999999996E-2</v>
      </c>
      <c r="K107" s="28">
        <v>5.0999999999999997E-2</v>
      </c>
      <c r="L107" s="28">
        <v>1.6E-2</v>
      </c>
      <c r="M107" s="29">
        <v>7.0000000000000001E-3</v>
      </c>
      <c r="N107" s="28" t="s">
        <v>124</v>
      </c>
      <c r="O107" s="28" t="s">
        <v>124</v>
      </c>
      <c r="P107" s="28" t="s">
        <v>125</v>
      </c>
      <c r="Q107" s="29" t="s">
        <v>124</v>
      </c>
      <c r="R107" s="28">
        <v>2.1999999999999999E-2</v>
      </c>
      <c r="S107" s="28">
        <v>1.7999999999999999E-2</v>
      </c>
      <c r="T107" s="28">
        <v>4.0000000000000001E-3</v>
      </c>
      <c r="U107" s="29" t="s">
        <v>125</v>
      </c>
      <c r="V107" s="28" t="s">
        <v>124</v>
      </c>
    </row>
    <row r="108" spans="1:22" ht="10.5" customHeight="1">
      <c r="A108" s="31" t="s">
        <v>445</v>
      </c>
      <c r="B108" s="22">
        <v>0.5</v>
      </c>
      <c r="C108" s="27">
        <v>5.3999999999999999E-2</v>
      </c>
      <c r="D108" s="28">
        <v>1.7000000000000001E-2</v>
      </c>
      <c r="E108" s="28" t="s">
        <v>124</v>
      </c>
      <c r="F108" s="28">
        <v>2E-3</v>
      </c>
      <c r="G108" s="28">
        <v>1E-3</v>
      </c>
      <c r="H108" s="28">
        <v>2E-3</v>
      </c>
      <c r="I108" s="29">
        <v>0.01</v>
      </c>
      <c r="J108" s="28">
        <v>1.6E-2</v>
      </c>
      <c r="K108" s="28">
        <v>8.0000000000000002E-3</v>
      </c>
      <c r="L108" s="28">
        <v>4.0000000000000001E-3</v>
      </c>
      <c r="M108" s="29">
        <v>3.0000000000000001E-3</v>
      </c>
      <c r="N108" s="28" t="s">
        <v>124</v>
      </c>
      <c r="O108" s="28" t="s">
        <v>124</v>
      </c>
      <c r="P108" s="28" t="s">
        <v>124</v>
      </c>
      <c r="Q108" s="29" t="s">
        <v>124</v>
      </c>
      <c r="R108" s="28">
        <v>1.6E-2</v>
      </c>
      <c r="S108" s="28">
        <v>1.4E-2</v>
      </c>
      <c r="T108" s="28">
        <v>2E-3</v>
      </c>
      <c r="U108" s="29" t="s">
        <v>125</v>
      </c>
      <c r="V108" s="28" t="s">
        <v>124</v>
      </c>
    </row>
    <row r="109" spans="1:22" ht="10.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row>
    <row r="110" spans="1:22">
      <c r="A110" s="214" t="s">
        <v>446</v>
      </c>
      <c r="B110" s="214"/>
      <c r="C110" s="214"/>
      <c r="D110" s="214"/>
      <c r="E110" s="214"/>
      <c r="F110" s="214"/>
      <c r="G110" s="214"/>
      <c r="H110" s="214"/>
      <c r="I110" s="214"/>
      <c r="J110" s="214"/>
      <c r="K110" s="214"/>
      <c r="L110" s="214"/>
      <c r="M110" s="214"/>
      <c r="N110" s="214"/>
    </row>
    <row r="111" spans="1:22">
      <c r="A111" s="214"/>
      <c r="B111" s="214"/>
      <c r="C111" s="214"/>
      <c r="D111" s="214"/>
      <c r="E111" s="214"/>
      <c r="F111" s="214"/>
      <c r="G111" s="214"/>
      <c r="H111" s="214"/>
      <c r="I111" s="214"/>
      <c r="J111" s="214"/>
      <c r="K111" s="214"/>
      <c r="L111" s="214"/>
      <c r="M111" s="214"/>
      <c r="N111" s="214"/>
    </row>
    <row r="112" spans="1:22">
      <c r="A112" s="214"/>
      <c r="B112" s="214"/>
      <c r="C112" s="214"/>
      <c r="D112" s="214"/>
      <c r="E112" s="214"/>
      <c r="F112" s="214"/>
      <c r="G112" s="214"/>
      <c r="H112" s="214"/>
      <c r="I112" s="214"/>
      <c r="J112" s="214"/>
      <c r="K112" s="214"/>
      <c r="L112" s="214"/>
      <c r="M112" s="214"/>
      <c r="N112" s="214"/>
    </row>
    <row r="113" spans="1:22">
      <c r="A113" s="214"/>
      <c r="B113" s="214"/>
      <c r="C113" s="214"/>
      <c r="D113" s="214"/>
      <c r="E113" s="214"/>
      <c r="F113" s="214"/>
      <c r="G113" s="214"/>
      <c r="H113" s="214"/>
      <c r="I113" s="214"/>
      <c r="J113" s="214"/>
      <c r="K113" s="214"/>
      <c r="L113" s="214"/>
      <c r="M113" s="214"/>
      <c r="N113" s="214"/>
    </row>
    <row r="114" spans="1:22">
      <c r="A114" s="214"/>
      <c r="B114" s="214"/>
      <c r="C114" s="214"/>
      <c r="D114" s="214"/>
      <c r="E114" s="214"/>
      <c r="F114" s="214"/>
      <c r="G114" s="214"/>
      <c r="H114" s="214"/>
      <c r="I114" s="214"/>
      <c r="J114" s="214"/>
      <c r="K114" s="214"/>
      <c r="L114" s="214"/>
      <c r="M114" s="214"/>
      <c r="N114" s="214"/>
      <c r="V114">
        <f>10/14*1.5</f>
        <v>1.0714285714285714</v>
      </c>
    </row>
    <row r="115" spans="1:22">
      <c r="A115" s="214"/>
      <c r="B115" s="214"/>
      <c r="C115" s="214"/>
      <c r="D115" s="214"/>
      <c r="E115" s="214"/>
      <c r="F115" s="214"/>
      <c r="G115" s="214"/>
      <c r="H115" s="214"/>
      <c r="I115" s="214"/>
      <c r="J115" s="214"/>
      <c r="K115" s="214"/>
      <c r="L115" s="214"/>
      <c r="M115" s="214"/>
      <c r="N115" s="214"/>
    </row>
    <row r="116" spans="1:22">
      <c r="A116" s="214"/>
      <c r="B116" s="214"/>
      <c r="C116" s="214"/>
      <c r="D116" s="214"/>
      <c r="E116" s="214"/>
      <c r="F116" s="214"/>
      <c r="G116" s="214"/>
      <c r="H116" s="214"/>
      <c r="I116" s="214"/>
      <c r="J116" s="214"/>
      <c r="K116" s="214"/>
      <c r="L116" s="214"/>
      <c r="M116" s="214"/>
      <c r="N116" s="214"/>
    </row>
    <row r="117" spans="1:22">
      <c r="A117" s="214"/>
      <c r="B117" s="214"/>
      <c r="C117" s="214"/>
      <c r="D117" s="214"/>
      <c r="E117" s="214"/>
      <c r="F117" s="214"/>
      <c r="G117" s="214"/>
      <c r="H117" s="214"/>
      <c r="I117" s="214"/>
      <c r="J117" s="214"/>
      <c r="K117" s="214"/>
      <c r="L117" s="214"/>
      <c r="M117" s="214"/>
      <c r="N117" s="214"/>
    </row>
    <row r="118" spans="1:22">
      <c r="A118" s="214"/>
      <c r="B118" s="214"/>
      <c r="C118" s="214"/>
      <c r="D118" s="214"/>
      <c r="E118" s="214"/>
      <c r="F118" s="214"/>
      <c r="G118" s="214"/>
      <c r="H118" s="214"/>
      <c r="I118" s="214"/>
      <c r="J118" s="214"/>
      <c r="K118" s="214"/>
      <c r="L118" s="214"/>
      <c r="M118" s="214"/>
      <c r="N118" s="214"/>
    </row>
    <row r="119" spans="1:22">
      <c r="A119" s="214"/>
      <c r="B119" s="214"/>
      <c r="C119" s="214"/>
      <c r="D119" s="214"/>
      <c r="E119" s="214"/>
      <c r="F119" s="214"/>
      <c r="G119" s="214"/>
      <c r="H119" s="214"/>
      <c r="I119" s="214"/>
      <c r="J119" s="214"/>
      <c r="K119" s="214"/>
      <c r="L119" s="214"/>
      <c r="M119" s="214"/>
      <c r="N119" s="214"/>
    </row>
    <row r="120" spans="1:22">
      <c r="A120" s="214"/>
      <c r="B120" s="214"/>
      <c r="C120" s="214"/>
      <c r="D120" s="214"/>
      <c r="E120" s="214"/>
      <c r="F120" s="214"/>
      <c r="G120" s="214"/>
      <c r="H120" s="214"/>
      <c r="I120" s="214"/>
      <c r="J120" s="214"/>
      <c r="K120" s="214"/>
      <c r="L120" s="214"/>
      <c r="M120" s="214"/>
      <c r="N120" s="214"/>
    </row>
    <row r="121" spans="1:22">
      <c r="A121" s="214"/>
      <c r="B121" s="214"/>
      <c r="C121" s="214"/>
      <c r="D121" s="214"/>
      <c r="E121" s="214"/>
      <c r="F121" s="214"/>
      <c r="G121" s="214"/>
      <c r="H121" s="214"/>
      <c r="I121" s="214"/>
      <c r="J121" s="214"/>
      <c r="K121" s="214"/>
      <c r="L121" s="214"/>
      <c r="M121" s="214"/>
      <c r="N121" s="214"/>
    </row>
    <row r="122" spans="1:22">
      <c r="A122" s="214"/>
      <c r="B122" s="214"/>
      <c r="C122" s="214"/>
      <c r="D122" s="214"/>
      <c r="E122" s="214"/>
      <c r="F122" s="214"/>
      <c r="G122" s="214"/>
      <c r="H122" s="214"/>
      <c r="I122" s="214"/>
      <c r="J122" s="214"/>
      <c r="K122" s="214"/>
      <c r="L122" s="214"/>
      <c r="M122" s="214"/>
      <c r="N122" s="214"/>
    </row>
    <row r="123" spans="1:22">
      <c r="A123" s="214"/>
      <c r="B123" s="214"/>
      <c r="C123" s="214"/>
      <c r="D123" s="214"/>
      <c r="E123" s="214"/>
      <c r="F123" s="214"/>
      <c r="G123" s="214"/>
      <c r="H123" s="214"/>
      <c r="I123" s="214"/>
      <c r="J123" s="214"/>
      <c r="K123" s="214"/>
      <c r="L123" s="214"/>
      <c r="M123" s="214"/>
      <c r="N123" s="214"/>
    </row>
    <row r="124" spans="1:22">
      <c r="A124" s="214"/>
      <c r="B124" s="214"/>
      <c r="C124" s="214"/>
      <c r="D124" s="214"/>
      <c r="E124" s="214"/>
      <c r="F124" s="214"/>
      <c r="G124" s="214"/>
      <c r="H124" s="214"/>
      <c r="I124" s="214"/>
      <c r="J124" s="214"/>
      <c r="K124" s="214"/>
      <c r="L124" s="214"/>
      <c r="M124" s="214"/>
      <c r="N124" s="214"/>
    </row>
    <row r="125" spans="1:22">
      <c r="A125" s="214"/>
      <c r="B125" s="214"/>
      <c r="C125" s="214"/>
      <c r="D125" s="214"/>
      <c r="E125" s="214"/>
      <c r="F125" s="214"/>
      <c r="G125" s="214"/>
      <c r="H125" s="214"/>
      <c r="I125" s="214"/>
      <c r="J125" s="214"/>
      <c r="K125" s="214"/>
      <c r="L125" s="214"/>
      <c r="M125" s="214"/>
      <c r="N125" s="214"/>
    </row>
    <row r="126" spans="1:22">
      <c r="A126" s="214"/>
      <c r="B126" s="214"/>
      <c r="C126" s="214"/>
      <c r="D126" s="214"/>
      <c r="E126" s="214"/>
      <c r="F126" s="214"/>
      <c r="G126" s="214"/>
      <c r="H126" s="214"/>
      <c r="I126" s="214"/>
      <c r="J126" s="214"/>
      <c r="K126" s="214"/>
      <c r="L126" s="214"/>
      <c r="M126" s="214"/>
      <c r="N126" s="214"/>
    </row>
    <row r="127" spans="1:22">
      <c r="A127" s="214"/>
      <c r="B127" s="214"/>
      <c r="C127" s="214"/>
      <c r="D127" s="214"/>
      <c r="E127" s="214"/>
      <c r="F127" s="214"/>
      <c r="G127" s="214"/>
      <c r="H127" s="214"/>
      <c r="I127" s="214"/>
      <c r="J127" s="214"/>
      <c r="K127" s="214"/>
      <c r="L127" s="214"/>
      <c r="M127" s="214"/>
      <c r="N127" s="214"/>
    </row>
    <row r="128" spans="1:22">
      <c r="A128" s="214"/>
      <c r="B128" s="214"/>
      <c r="C128" s="214"/>
      <c r="D128" s="214"/>
      <c r="E128" s="214"/>
      <c r="F128" s="214"/>
      <c r="G128" s="214"/>
      <c r="H128" s="214"/>
      <c r="I128" s="214"/>
      <c r="J128" s="214"/>
      <c r="K128" s="214"/>
      <c r="L128" s="214"/>
      <c r="M128" s="214"/>
      <c r="N128" s="214"/>
    </row>
    <row r="129" spans="1:22">
      <c r="A129" s="214"/>
      <c r="B129" s="214"/>
      <c r="C129" s="214"/>
      <c r="D129" s="214"/>
      <c r="E129" s="214"/>
      <c r="F129" s="214"/>
      <c r="G129" s="214"/>
      <c r="H129" s="214"/>
      <c r="I129" s="214"/>
      <c r="J129" s="214"/>
      <c r="K129" s="214"/>
      <c r="L129" s="214"/>
      <c r="M129" s="214"/>
      <c r="N129" s="214"/>
    </row>
    <row r="130" spans="1:22">
      <c r="A130" s="214"/>
      <c r="B130" s="214"/>
      <c r="C130" s="214"/>
      <c r="D130" s="214"/>
      <c r="E130" s="214"/>
      <c r="F130" s="214"/>
      <c r="G130" s="214"/>
      <c r="H130" s="214"/>
      <c r="I130" s="214"/>
      <c r="J130" s="214"/>
      <c r="K130" s="214"/>
      <c r="L130" s="214"/>
      <c r="M130" s="214"/>
      <c r="N130" s="214"/>
    </row>
    <row r="132" spans="1:22">
      <c r="A132" t="s">
        <v>447</v>
      </c>
      <c r="C132" s="42" t="s">
        <v>448</v>
      </c>
    </row>
    <row r="133" spans="1:22" ht="15.75">
      <c r="A133" s="64" t="s">
        <v>350</v>
      </c>
      <c r="B133" s="64"/>
      <c r="C133" s="65"/>
      <c r="D133" s="65"/>
      <c r="E133" s="65"/>
      <c r="F133" s="65"/>
      <c r="G133" s="65"/>
      <c r="H133" s="65"/>
      <c r="I133" s="65"/>
      <c r="J133" s="66"/>
      <c r="K133" s="66"/>
      <c r="L133" s="77"/>
      <c r="M133" s="77"/>
      <c r="N133" s="77"/>
      <c r="O133" s="77"/>
      <c r="P133" s="77"/>
      <c r="Q133" s="77"/>
      <c r="R133" s="77"/>
      <c r="S133" s="77"/>
      <c r="T133" s="77"/>
      <c r="U133" s="77"/>
      <c r="V133" s="77"/>
    </row>
    <row r="134" spans="1:22" ht="15.75">
      <c r="A134" s="67" t="s">
        <v>449</v>
      </c>
      <c r="B134" s="67"/>
      <c r="C134" s="73"/>
      <c r="D134" s="73"/>
      <c r="E134" s="73"/>
      <c r="F134" s="73"/>
      <c r="G134" s="73"/>
      <c r="H134" s="73"/>
      <c r="I134" s="73"/>
      <c r="J134" s="74"/>
      <c r="K134" s="74"/>
      <c r="L134" s="77"/>
      <c r="M134" s="77"/>
      <c r="N134" s="77"/>
      <c r="O134" s="77"/>
      <c r="P134" s="77"/>
      <c r="Q134" s="77"/>
      <c r="R134" s="77"/>
      <c r="S134" s="77"/>
      <c r="T134" s="77"/>
      <c r="U134" s="77"/>
      <c r="V134" s="77"/>
    </row>
    <row r="135" spans="1:22">
      <c r="A135" s="68"/>
      <c r="B135" s="273" t="s">
        <v>450</v>
      </c>
      <c r="C135" s="275" t="s">
        <v>451</v>
      </c>
      <c r="D135" s="276"/>
      <c r="E135" s="276"/>
      <c r="F135" s="276"/>
      <c r="G135" s="276"/>
      <c r="H135" s="276"/>
      <c r="I135" s="276"/>
      <c r="J135" s="276"/>
      <c r="K135" s="276"/>
      <c r="L135" s="276"/>
      <c r="M135" s="276"/>
      <c r="N135" s="276"/>
      <c r="O135" s="276"/>
      <c r="P135" s="276"/>
      <c r="Q135" s="276"/>
      <c r="R135" s="276"/>
      <c r="S135" s="276"/>
      <c r="T135" s="276"/>
      <c r="U135" s="276"/>
      <c r="V135" s="276"/>
    </row>
    <row r="136" spans="1:22">
      <c r="A136" s="69"/>
      <c r="B136" s="274"/>
      <c r="C136" s="277"/>
      <c r="D136" s="278"/>
      <c r="E136" s="278"/>
      <c r="F136" s="278"/>
      <c r="G136" s="278"/>
      <c r="H136" s="278"/>
      <c r="I136" s="278"/>
      <c r="J136" s="278"/>
      <c r="K136" s="278"/>
      <c r="L136" s="278"/>
      <c r="M136" s="278"/>
      <c r="N136" s="278"/>
      <c r="O136" s="278"/>
      <c r="P136" s="278"/>
      <c r="Q136" s="278"/>
      <c r="R136" s="278"/>
      <c r="S136" s="278"/>
      <c r="T136" s="278"/>
      <c r="U136" s="278"/>
      <c r="V136" s="278"/>
    </row>
    <row r="137" spans="1:22">
      <c r="A137" s="69"/>
      <c r="B137" s="274"/>
      <c r="C137" s="267" t="s">
        <v>452</v>
      </c>
      <c r="D137" s="275" t="s">
        <v>90</v>
      </c>
      <c r="E137" s="280"/>
      <c r="F137" s="280"/>
      <c r="G137" s="280"/>
      <c r="H137" s="280"/>
      <c r="I137" s="270"/>
      <c r="J137" s="275" t="s">
        <v>138</v>
      </c>
      <c r="K137" s="280"/>
      <c r="L137" s="280"/>
      <c r="M137" s="270"/>
      <c r="N137" s="283" t="s">
        <v>192</v>
      </c>
      <c r="O137" s="284"/>
      <c r="P137" s="284"/>
      <c r="Q137" s="285"/>
      <c r="R137" s="275" t="s">
        <v>359</v>
      </c>
      <c r="S137" s="280"/>
      <c r="T137" s="280"/>
      <c r="U137" s="270"/>
      <c r="V137" s="275" t="s">
        <v>194</v>
      </c>
    </row>
    <row r="138" spans="1:22">
      <c r="A138" s="69"/>
      <c r="B138" s="274"/>
      <c r="C138" s="279"/>
      <c r="D138" s="281"/>
      <c r="E138" s="282"/>
      <c r="F138" s="282"/>
      <c r="G138" s="282"/>
      <c r="H138" s="282"/>
      <c r="I138" s="272"/>
      <c r="J138" s="281"/>
      <c r="K138" s="282"/>
      <c r="L138" s="282"/>
      <c r="M138" s="272"/>
      <c r="N138" s="286"/>
      <c r="O138" s="287"/>
      <c r="P138" s="287"/>
      <c r="Q138" s="288"/>
      <c r="R138" s="281"/>
      <c r="S138" s="282"/>
      <c r="T138" s="282"/>
      <c r="U138" s="272"/>
      <c r="V138" s="281"/>
    </row>
    <row r="139" spans="1:22">
      <c r="A139" s="271" t="s">
        <v>363</v>
      </c>
      <c r="B139" s="274"/>
      <c r="C139" s="279"/>
      <c r="D139" s="267" t="s">
        <v>8</v>
      </c>
      <c r="E139" s="267" t="s">
        <v>364</v>
      </c>
      <c r="F139" s="267" t="s">
        <v>265</v>
      </c>
      <c r="G139" s="267" t="s">
        <v>365</v>
      </c>
      <c r="H139" s="267" t="s">
        <v>366</v>
      </c>
      <c r="I139" s="267" t="s">
        <v>367</v>
      </c>
      <c r="J139" s="270" t="s">
        <v>8</v>
      </c>
      <c r="K139" s="267" t="s">
        <v>364</v>
      </c>
      <c r="L139" s="267" t="s">
        <v>265</v>
      </c>
      <c r="M139" s="267" t="s">
        <v>367</v>
      </c>
      <c r="N139" s="270" t="s">
        <v>8</v>
      </c>
      <c r="O139" s="267" t="s">
        <v>364</v>
      </c>
      <c r="P139" s="267" t="s">
        <v>265</v>
      </c>
      <c r="Q139" s="267" t="s">
        <v>367</v>
      </c>
      <c r="R139" s="270" t="s">
        <v>8</v>
      </c>
      <c r="S139" s="267" t="s">
        <v>364</v>
      </c>
      <c r="T139" s="267" t="s">
        <v>265</v>
      </c>
      <c r="U139" s="267" t="s">
        <v>367</v>
      </c>
      <c r="V139" s="275" t="s">
        <v>8</v>
      </c>
    </row>
    <row r="140" spans="1:22">
      <c r="A140" s="271"/>
      <c r="B140" s="274"/>
      <c r="C140" s="279"/>
      <c r="D140" s="268"/>
      <c r="E140" s="268"/>
      <c r="F140" s="268"/>
      <c r="G140" s="268"/>
      <c r="H140" s="268"/>
      <c r="I140" s="268"/>
      <c r="J140" s="271"/>
      <c r="K140" s="268"/>
      <c r="L140" s="268"/>
      <c r="M140" s="268"/>
      <c r="N140" s="271"/>
      <c r="O140" s="268"/>
      <c r="P140" s="268"/>
      <c r="Q140" s="268"/>
      <c r="R140" s="271"/>
      <c r="S140" s="268"/>
      <c r="T140" s="268"/>
      <c r="U140" s="268"/>
      <c r="V140" s="289"/>
    </row>
    <row r="141" spans="1:22">
      <c r="A141" s="272"/>
      <c r="B141" s="274"/>
      <c r="C141" s="279"/>
      <c r="D141" s="269"/>
      <c r="E141" s="269"/>
      <c r="F141" s="269"/>
      <c r="G141" s="269"/>
      <c r="H141" s="269"/>
      <c r="I141" s="269"/>
      <c r="J141" s="272"/>
      <c r="K141" s="269"/>
      <c r="L141" s="269"/>
      <c r="M141" s="269"/>
      <c r="N141" s="272"/>
      <c r="O141" s="269"/>
      <c r="P141" s="269"/>
      <c r="Q141" s="269"/>
      <c r="R141" s="272"/>
      <c r="S141" s="269"/>
      <c r="T141" s="269"/>
      <c r="U141" s="269"/>
      <c r="V141" s="281"/>
    </row>
    <row r="142" spans="1:22">
      <c r="A142" s="77"/>
      <c r="B142" s="63"/>
      <c r="C142" s="70"/>
      <c r="D142" s="84"/>
      <c r="E142" s="84"/>
      <c r="F142" s="84"/>
      <c r="G142" s="84"/>
      <c r="H142" s="84"/>
      <c r="I142" s="75"/>
      <c r="J142" s="77"/>
      <c r="K142" s="77"/>
      <c r="L142" s="77"/>
      <c r="M142" s="94"/>
      <c r="N142" s="77"/>
      <c r="O142" s="77"/>
      <c r="P142" s="77"/>
      <c r="Q142" s="94"/>
      <c r="R142" s="77"/>
      <c r="S142" s="77"/>
      <c r="T142" s="77"/>
      <c r="U142" s="94"/>
      <c r="V142" s="77"/>
    </row>
    <row r="143" spans="1:22">
      <c r="A143" s="95" t="s">
        <v>453</v>
      </c>
      <c r="B143" s="75">
        <v>0</v>
      </c>
      <c r="C143" s="76">
        <v>1.3</v>
      </c>
      <c r="D143" s="84">
        <v>1</v>
      </c>
      <c r="E143" s="84">
        <v>1.9</v>
      </c>
      <c r="F143" s="84">
        <v>4.5</v>
      </c>
      <c r="G143" s="84">
        <v>3.3</v>
      </c>
      <c r="H143" s="84">
        <v>1.4</v>
      </c>
      <c r="I143" s="75">
        <v>1.2</v>
      </c>
      <c r="J143" s="84">
        <v>2.8</v>
      </c>
      <c r="K143" s="84">
        <v>2.2999999999999998</v>
      </c>
      <c r="L143" s="84">
        <v>3.5</v>
      </c>
      <c r="M143" s="75">
        <v>6.5</v>
      </c>
      <c r="N143" s="84">
        <v>6.6</v>
      </c>
      <c r="O143" s="84">
        <v>6.9</v>
      </c>
      <c r="P143" s="84">
        <v>18.600000000000001</v>
      </c>
      <c r="Q143" s="75">
        <v>19.899999999999999</v>
      </c>
      <c r="R143" s="84">
        <v>1.7</v>
      </c>
      <c r="S143" s="84">
        <v>1.8</v>
      </c>
      <c r="T143" s="84">
        <v>6.9</v>
      </c>
      <c r="U143" s="75">
        <v>23.6</v>
      </c>
      <c r="V143" s="84">
        <v>18.399999999999999</v>
      </c>
    </row>
    <row r="144" spans="1:22">
      <c r="A144" s="77"/>
      <c r="B144" s="75"/>
      <c r="C144" s="76"/>
      <c r="D144" s="84"/>
      <c r="E144" s="84"/>
      <c r="F144" s="84"/>
      <c r="G144" s="84"/>
      <c r="H144" s="84"/>
      <c r="I144" s="75"/>
      <c r="J144" s="84"/>
      <c r="K144" s="84"/>
      <c r="L144" s="84"/>
      <c r="M144" s="75"/>
      <c r="N144" s="84"/>
      <c r="O144" s="84"/>
      <c r="P144" s="84"/>
      <c r="Q144" s="75"/>
      <c r="R144" s="84"/>
      <c r="S144" s="84"/>
      <c r="T144" s="84"/>
      <c r="U144" s="75"/>
      <c r="V144" s="84"/>
    </row>
    <row r="145" spans="1:22">
      <c r="A145" s="90" t="s">
        <v>372</v>
      </c>
      <c r="B145" s="75"/>
      <c r="C145" s="76"/>
      <c r="D145" s="84"/>
      <c r="E145" s="84"/>
      <c r="F145" s="84"/>
      <c r="G145" s="84"/>
      <c r="H145" s="84"/>
      <c r="I145" s="75"/>
      <c r="J145" s="84"/>
      <c r="K145" s="84"/>
      <c r="L145" s="84"/>
      <c r="M145" s="75"/>
      <c r="N145" s="84"/>
      <c r="O145" s="84"/>
      <c r="P145" s="84"/>
      <c r="Q145" s="75"/>
      <c r="R145" s="84"/>
      <c r="S145" s="84"/>
      <c r="T145" s="84"/>
      <c r="U145" s="75"/>
      <c r="V145" s="84"/>
    </row>
    <row r="146" spans="1:22">
      <c r="A146" s="81" t="s">
        <v>373</v>
      </c>
      <c r="B146" s="75">
        <v>0</v>
      </c>
      <c r="C146" s="76">
        <v>2</v>
      </c>
      <c r="D146" s="84">
        <v>3.9</v>
      </c>
      <c r="E146" s="84">
        <v>9.1999999999999993</v>
      </c>
      <c r="F146" s="84">
        <v>8.6</v>
      </c>
      <c r="G146" s="84">
        <v>9</v>
      </c>
      <c r="H146" s="84">
        <v>3.1</v>
      </c>
      <c r="I146" s="75">
        <v>4.4000000000000004</v>
      </c>
      <c r="J146" s="84">
        <v>5.4</v>
      </c>
      <c r="K146" s="84">
        <v>5.4</v>
      </c>
      <c r="L146" s="84">
        <v>7.6</v>
      </c>
      <c r="M146" s="75">
        <v>6.7</v>
      </c>
      <c r="N146" s="84">
        <v>15.8</v>
      </c>
      <c r="O146" s="84">
        <v>17.899999999999999</v>
      </c>
      <c r="P146" s="84">
        <v>34.299999999999997</v>
      </c>
      <c r="Q146" s="75">
        <v>21.3</v>
      </c>
      <c r="R146" s="84">
        <v>5.7</v>
      </c>
      <c r="S146" s="84">
        <v>5.8</v>
      </c>
      <c r="T146" s="84">
        <v>11</v>
      </c>
      <c r="U146" s="75">
        <v>28.5</v>
      </c>
      <c r="V146" s="84">
        <v>21.1</v>
      </c>
    </row>
    <row r="147" spans="1:22">
      <c r="A147" s="82" t="s">
        <v>108</v>
      </c>
      <c r="B147" s="75">
        <v>0</v>
      </c>
      <c r="C147" s="76">
        <v>3.6</v>
      </c>
      <c r="D147" s="84">
        <v>5.7</v>
      </c>
      <c r="E147" s="84">
        <v>12.2</v>
      </c>
      <c r="F147" s="84">
        <v>8.8000000000000007</v>
      </c>
      <c r="G147" s="84">
        <v>11.3</v>
      </c>
      <c r="H147" s="84">
        <v>5.0999999999999996</v>
      </c>
      <c r="I147" s="75">
        <v>6.5</v>
      </c>
      <c r="J147" s="84">
        <v>5.5</v>
      </c>
      <c r="K147" s="84">
        <v>5.8</v>
      </c>
      <c r="L147" s="84">
        <v>5.8</v>
      </c>
      <c r="M147" s="75">
        <v>8.6</v>
      </c>
      <c r="N147" s="84">
        <v>24.5</v>
      </c>
      <c r="O147" s="84">
        <v>35.200000000000003</v>
      </c>
      <c r="P147" s="84">
        <v>41</v>
      </c>
      <c r="Q147" s="75">
        <v>14.8</v>
      </c>
      <c r="R147" s="84">
        <v>14.4</v>
      </c>
      <c r="S147" s="84">
        <v>15.2</v>
      </c>
      <c r="T147" s="84">
        <v>18</v>
      </c>
      <c r="U147" s="75">
        <v>44.3</v>
      </c>
      <c r="V147" s="84">
        <v>90.4</v>
      </c>
    </row>
    <row r="148" spans="1:22">
      <c r="A148" s="82" t="s">
        <v>374</v>
      </c>
      <c r="B148" s="75">
        <v>0</v>
      </c>
      <c r="C148" s="76">
        <v>2.4</v>
      </c>
      <c r="D148" s="84">
        <v>5.5</v>
      </c>
      <c r="E148" s="84">
        <v>14.1</v>
      </c>
      <c r="F148" s="84">
        <v>12.5</v>
      </c>
      <c r="G148" s="84">
        <v>13.7</v>
      </c>
      <c r="H148" s="84">
        <v>3.9</v>
      </c>
      <c r="I148" s="75">
        <v>6.2</v>
      </c>
      <c r="J148" s="84">
        <v>8.5</v>
      </c>
      <c r="K148" s="84">
        <v>7.6</v>
      </c>
      <c r="L148" s="84">
        <v>15.9</v>
      </c>
      <c r="M148" s="75">
        <v>9.5</v>
      </c>
      <c r="N148" s="84">
        <v>18.399999999999999</v>
      </c>
      <c r="O148" s="84">
        <v>18</v>
      </c>
      <c r="P148" s="84">
        <v>41.5</v>
      </c>
      <c r="Q148" s="75">
        <v>32.6</v>
      </c>
      <c r="R148" s="84">
        <v>5.5</v>
      </c>
      <c r="S148" s="84">
        <v>5.2</v>
      </c>
      <c r="T148" s="84">
        <v>13.6</v>
      </c>
      <c r="U148" s="75">
        <v>33.6</v>
      </c>
      <c r="V148" s="84">
        <v>20.9</v>
      </c>
    </row>
    <row r="149" spans="1:22">
      <c r="A149" s="81" t="s">
        <v>375</v>
      </c>
      <c r="B149" s="75">
        <v>0</v>
      </c>
      <c r="C149" s="76">
        <v>1.8</v>
      </c>
      <c r="D149" s="84">
        <v>1.2</v>
      </c>
      <c r="E149" s="84">
        <v>2.9</v>
      </c>
      <c r="F149" s="84">
        <v>5.7</v>
      </c>
      <c r="G149" s="84">
        <v>3.5</v>
      </c>
      <c r="H149" s="84">
        <v>1.6</v>
      </c>
      <c r="I149" s="75">
        <v>1.4</v>
      </c>
      <c r="J149" s="84">
        <v>3.6</v>
      </c>
      <c r="K149" s="84">
        <v>3.3</v>
      </c>
      <c r="L149" s="84">
        <v>4.0999999999999996</v>
      </c>
      <c r="M149" s="75">
        <v>7.7</v>
      </c>
      <c r="N149" s="84">
        <v>8</v>
      </c>
      <c r="O149" s="84">
        <v>8.4</v>
      </c>
      <c r="P149" s="84">
        <v>24.8</v>
      </c>
      <c r="Q149" s="75">
        <v>28.2</v>
      </c>
      <c r="R149" s="84">
        <v>4.3</v>
      </c>
      <c r="S149" s="84">
        <v>4.5999999999999996</v>
      </c>
      <c r="T149" s="84">
        <v>9.5</v>
      </c>
      <c r="U149" s="75">
        <v>41.7</v>
      </c>
      <c r="V149" s="84">
        <v>23.3</v>
      </c>
    </row>
    <row r="150" spans="1:22">
      <c r="A150" s="82" t="s">
        <v>109</v>
      </c>
      <c r="B150" s="75">
        <v>0</v>
      </c>
      <c r="C150" s="76">
        <v>1.9</v>
      </c>
      <c r="D150" s="84">
        <v>2.6</v>
      </c>
      <c r="E150" s="84">
        <v>11.9</v>
      </c>
      <c r="F150" s="84">
        <v>13.3</v>
      </c>
      <c r="G150" s="84">
        <v>6.3</v>
      </c>
      <c r="H150" s="84">
        <v>2.2000000000000002</v>
      </c>
      <c r="I150" s="75">
        <v>2.7</v>
      </c>
      <c r="J150" s="84">
        <v>5.7</v>
      </c>
      <c r="K150" s="84">
        <v>6.6</v>
      </c>
      <c r="L150" s="84">
        <v>5.8</v>
      </c>
      <c r="M150" s="75">
        <v>5.7</v>
      </c>
      <c r="N150" s="84">
        <v>44</v>
      </c>
      <c r="O150" s="84">
        <v>48.6</v>
      </c>
      <c r="P150" s="84">
        <v>61.2</v>
      </c>
      <c r="Q150" s="75">
        <v>24.5</v>
      </c>
      <c r="R150" s="84">
        <v>8.8000000000000007</v>
      </c>
      <c r="S150" s="84">
        <v>9.4</v>
      </c>
      <c r="T150" s="84">
        <v>11.5</v>
      </c>
      <c r="U150" s="75">
        <v>50.2</v>
      </c>
      <c r="V150" s="84">
        <v>47.6</v>
      </c>
    </row>
    <row r="151" spans="1:22">
      <c r="A151" s="82" t="s">
        <v>110</v>
      </c>
      <c r="B151" s="75">
        <v>0</v>
      </c>
      <c r="C151" s="76">
        <v>3.7</v>
      </c>
      <c r="D151" s="84">
        <v>2.1</v>
      </c>
      <c r="E151" s="84">
        <v>5.8</v>
      </c>
      <c r="F151" s="84">
        <v>8.8000000000000007</v>
      </c>
      <c r="G151" s="84">
        <v>5.5</v>
      </c>
      <c r="H151" s="84">
        <v>2.8</v>
      </c>
      <c r="I151" s="75">
        <v>3.1</v>
      </c>
      <c r="J151" s="84">
        <v>13.5</v>
      </c>
      <c r="K151" s="84">
        <v>13.1</v>
      </c>
      <c r="L151" s="84">
        <v>15.3</v>
      </c>
      <c r="M151" s="75">
        <v>19.8</v>
      </c>
      <c r="N151" s="84">
        <v>8.1999999999999993</v>
      </c>
      <c r="O151" s="84">
        <v>11</v>
      </c>
      <c r="P151" s="84">
        <v>29</v>
      </c>
      <c r="Q151" s="75">
        <v>37.4</v>
      </c>
      <c r="R151" s="84">
        <v>11.4</v>
      </c>
      <c r="S151" s="84">
        <v>12.8</v>
      </c>
      <c r="T151" s="84">
        <v>20.7</v>
      </c>
      <c r="U151" s="75">
        <v>71.099999999999994</v>
      </c>
      <c r="V151" s="84">
        <v>27.1</v>
      </c>
    </row>
    <row r="152" spans="1:22">
      <c r="A152" s="82" t="s">
        <v>111</v>
      </c>
      <c r="B152" s="75">
        <v>0</v>
      </c>
      <c r="C152" s="76">
        <v>6</v>
      </c>
      <c r="D152" s="84">
        <v>3.4</v>
      </c>
      <c r="E152" s="84">
        <v>24</v>
      </c>
      <c r="F152" s="84">
        <v>12.5</v>
      </c>
      <c r="G152" s="84">
        <v>6.1</v>
      </c>
      <c r="H152" s="84">
        <v>4.4000000000000004</v>
      </c>
      <c r="I152" s="75">
        <v>3.7</v>
      </c>
      <c r="J152" s="84">
        <v>7.5</v>
      </c>
      <c r="K152" s="84">
        <v>6.3</v>
      </c>
      <c r="L152" s="84">
        <v>8.1</v>
      </c>
      <c r="M152" s="75">
        <v>18.3</v>
      </c>
      <c r="N152" s="84">
        <v>19.8</v>
      </c>
      <c r="O152" s="84">
        <v>19.5</v>
      </c>
      <c r="P152" s="84">
        <v>106.4</v>
      </c>
      <c r="Q152" s="75">
        <v>67.3</v>
      </c>
      <c r="R152" s="84">
        <v>27.6</v>
      </c>
      <c r="S152" s="84">
        <v>26.7</v>
      </c>
      <c r="T152" s="84">
        <v>41.3</v>
      </c>
      <c r="U152" s="75">
        <v>0</v>
      </c>
      <c r="V152" s="84">
        <v>0</v>
      </c>
    </row>
    <row r="153" spans="1:22">
      <c r="A153" s="88"/>
      <c r="B153" s="75"/>
      <c r="C153" s="76"/>
      <c r="D153" s="84"/>
      <c r="E153" s="84"/>
      <c r="F153" s="84"/>
      <c r="G153" s="84"/>
      <c r="H153" s="84"/>
      <c r="I153" s="75"/>
      <c r="J153" s="84"/>
      <c r="K153" s="84"/>
      <c r="L153" s="84"/>
      <c r="M153" s="75"/>
      <c r="N153" s="84"/>
      <c r="O153" s="84"/>
      <c r="P153" s="84"/>
      <c r="Q153" s="75"/>
      <c r="R153" s="84"/>
      <c r="S153" s="84"/>
      <c r="T153" s="84"/>
      <c r="U153" s="75"/>
      <c r="V153" s="84"/>
    </row>
    <row r="154" spans="1:22">
      <c r="A154" s="90" t="s">
        <v>376</v>
      </c>
      <c r="B154" s="75"/>
      <c r="C154" s="76"/>
      <c r="D154" s="84"/>
      <c r="E154" s="84"/>
      <c r="F154" s="84"/>
      <c r="G154" s="84"/>
      <c r="H154" s="84"/>
      <c r="I154" s="75"/>
      <c r="J154" s="84"/>
      <c r="K154" s="84"/>
      <c r="L154" s="84"/>
      <c r="M154" s="75"/>
      <c r="N154" s="84"/>
      <c r="O154" s="84"/>
      <c r="P154" s="84"/>
      <c r="Q154" s="75"/>
      <c r="R154" s="84"/>
      <c r="S154" s="84"/>
      <c r="T154" s="84"/>
      <c r="U154" s="75"/>
      <c r="V154" s="84"/>
    </row>
    <row r="155" spans="1:22">
      <c r="A155" s="81" t="s">
        <v>377</v>
      </c>
      <c r="B155" s="75">
        <v>2</v>
      </c>
      <c r="C155" s="76">
        <v>2.6</v>
      </c>
      <c r="D155" s="84">
        <v>2.9</v>
      </c>
      <c r="E155" s="84">
        <v>6.9</v>
      </c>
      <c r="F155" s="84">
        <v>7</v>
      </c>
      <c r="G155" s="84">
        <v>4</v>
      </c>
      <c r="H155" s="84">
        <v>2.5</v>
      </c>
      <c r="I155" s="75">
        <v>2.9</v>
      </c>
      <c r="J155" s="84">
        <v>3.1</v>
      </c>
      <c r="K155" s="84">
        <v>2.8</v>
      </c>
      <c r="L155" s="84">
        <v>3.9</v>
      </c>
      <c r="M155" s="75">
        <v>6.7</v>
      </c>
      <c r="N155" s="84">
        <v>16.899999999999999</v>
      </c>
      <c r="O155" s="84">
        <v>21.9</v>
      </c>
      <c r="P155" s="84">
        <v>21.8</v>
      </c>
      <c r="Q155" s="75">
        <v>18.8</v>
      </c>
      <c r="R155" s="84">
        <v>5.2</v>
      </c>
      <c r="S155" s="84">
        <v>5.0999999999999996</v>
      </c>
      <c r="T155" s="84">
        <v>8</v>
      </c>
      <c r="U155" s="75">
        <v>39.4</v>
      </c>
      <c r="V155" s="84">
        <v>26.9</v>
      </c>
    </row>
    <row r="156" spans="1:22">
      <c r="A156" s="81" t="s">
        <v>378</v>
      </c>
      <c r="B156" s="75">
        <v>12.7</v>
      </c>
      <c r="C156" s="76">
        <v>12.1</v>
      </c>
      <c r="D156" s="84">
        <v>11.9</v>
      </c>
      <c r="E156" s="84">
        <v>38.9</v>
      </c>
      <c r="F156" s="84">
        <v>12.5</v>
      </c>
      <c r="G156" s="84">
        <v>14.4</v>
      </c>
      <c r="H156" s="84">
        <v>13</v>
      </c>
      <c r="I156" s="75">
        <v>11</v>
      </c>
      <c r="J156" s="84">
        <v>30.5</v>
      </c>
      <c r="K156" s="84">
        <v>32.200000000000003</v>
      </c>
      <c r="L156" s="84">
        <v>26.2</v>
      </c>
      <c r="M156" s="75">
        <v>37.9</v>
      </c>
      <c r="N156" s="84">
        <v>11.2</v>
      </c>
      <c r="O156" s="84">
        <v>10.7</v>
      </c>
      <c r="P156" s="84">
        <v>25.6</v>
      </c>
      <c r="Q156" s="75">
        <v>29.3</v>
      </c>
      <c r="R156" s="84">
        <v>13.4</v>
      </c>
      <c r="S156" s="84">
        <v>14.5</v>
      </c>
      <c r="T156" s="84">
        <v>17.5</v>
      </c>
      <c r="U156" s="75">
        <v>30.4</v>
      </c>
      <c r="V156" s="84">
        <v>44.6</v>
      </c>
    </row>
    <row r="157" spans="1:22">
      <c r="A157" s="71"/>
      <c r="B157" s="75"/>
      <c r="C157" s="76"/>
      <c r="D157" s="84"/>
      <c r="E157" s="84"/>
      <c r="F157" s="84"/>
      <c r="G157" s="84"/>
      <c r="H157" s="84"/>
      <c r="I157" s="75"/>
      <c r="J157" s="84"/>
      <c r="K157" s="84"/>
      <c r="L157" s="84"/>
      <c r="M157" s="75"/>
      <c r="N157" s="84"/>
      <c r="O157" s="84"/>
      <c r="P157" s="84"/>
      <c r="Q157" s="75"/>
      <c r="R157" s="84"/>
      <c r="S157" s="84"/>
      <c r="T157" s="84"/>
      <c r="U157" s="75"/>
      <c r="V157" s="84"/>
    </row>
    <row r="158" spans="1:22">
      <c r="A158" s="90" t="s">
        <v>379</v>
      </c>
      <c r="B158" s="75"/>
      <c r="C158" s="76"/>
      <c r="D158" s="84"/>
      <c r="E158" s="84"/>
      <c r="F158" s="84"/>
      <c r="G158" s="84"/>
      <c r="H158" s="84"/>
      <c r="I158" s="75"/>
      <c r="J158" s="84"/>
      <c r="K158" s="84"/>
      <c r="L158" s="84"/>
      <c r="M158" s="75"/>
      <c r="N158" s="84"/>
      <c r="O158" s="84"/>
      <c r="P158" s="84"/>
      <c r="Q158" s="75"/>
      <c r="R158" s="84"/>
      <c r="S158" s="84"/>
      <c r="T158" s="84"/>
      <c r="U158" s="75"/>
      <c r="V158" s="84"/>
    </row>
    <row r="159" spans="1:22">
      <c r="A159" s="90" t="s">
        <v>380</v>
      </c>
      <c r="B159" s="75"/>
      <c r="C159" s="76"/>
      <c r="D159" s="84"/>
      <c r="E159" s="84"/>
      <c r="F159" s="84"/>
      <c r="G159" s="84"/>
      <c r="H159" s="84"/>
      <c r="I159" s="75"/>
      <c r="J159" s="84"/>
      <c r="K159" s="84"/>
      <c r="L159" s="84"/>
      <c r="M159" s="75"/>
      <c r="N159" s="84"/>
      <c r="O159" s="84"/>
      <c r="P159" s="84"/>
      <c r="Q159" s="75"/>
      <c r="R159" s="84"/>
      <c r="S159" s="84"/>
      <c r="T159" s="84"/>
      <c r="U159" s="75"/>
      <c r="V159" s="84"/>
    </row>
    <row r="160" spans="1:22">
      <c r="A160" s="81" t="s">
        <v>381</v>
      </c>
      <c r="B160" s="75">
        <v>3.1</v>
      </c>
      <c r="C160" s="76">
        <v>3.2</v>
      </c>
      <c r="D160" s="84">
        <v>3.3</v>
      </c>
      <c r="E160" s="84">
        <v>4.8</v>
      </c>
      <c r="F160" s="84">
        <v>6.7</v>
      </c>
      <c r="G160" s="84">
        <v>3.9</v>
      </c>
      <c r="H160" s="84">
        <v>3.1</v>
      </c>
      <c r="I160" s="75">
        <v>3.6</v>
      </c>
      <c r="J160" s="84">
        <v>3.1</v>
      </c>
      <c r="K160" s="84">
        <v>2.8</v>
      </c>
      <c r="L160" s="84">
        <v>3.8</v>
      </c>
      <c r="M160" s="75">
        <v>6.5</v>
      </c>
      <c r="N160" s="84">
        <v>9.9</v>
      </c>
      <c r="O160" s="84">
        <v>11.6</v>
      </c>
      <c r="P160" s="84">
        <v>20.2</v>
      </c>
      <c r="Q160" s="75">
        <v>24.6</v>
      </c>
      <c r="R160" s="84">
        <v>6.8</v>
      </c>
      <c r="S160" s="84">
        <v>6.7</v>
      </c>
      <c r="T160" s="84">
        <v>9.6999999999999993</v>
      </c>
      <c r="U160" s="75">
        <v>34</v>
      </c>
      <c r="V160" s="84">
        <v>32.6</v>
      </c>
    </row>
    <row r="161" spans="1:22">
      <c r="A161" s="81" t="s">
        <v>382</v>
      </c>
      <c r="B161" s="75">
        <v>25.9</v>
      </c>
      <c r="C161" s="76">
        <v>28.7</v>
      </c>
      <c r="D161" s="84">
        <v>24.1</v>
      </c>
      <c r="E161" s="84">
        <v>18.899999999999999</v>
      </c>
      <c r="F161" s="84">
        <v>21</v>
      </c>
      <c r="G161" s="84">
        <v>14.3</v>
      </c>
      <c r="H161" s="84">
        <v>24.2</v>
      </c>
      <c r="I161" s="75">
        <v>28.2</v>
      </c>
      <c r="J161" s="84">
        <v>29</v>
      </c>
      <c r="K161" s="84">
        <v>28.9</v>
      </c>
      <c r="L161" s="84">
        <v>26.3</v>
      </c>
      <c r="M161" s="75">
        <v>45.7</v>
      </c>
      <c r="N161" s="84">
        <v>40.9</v>
      </c>
      <c r="O161" s="84">
        <v>40.700000000000003</v>
      </c>
      <c r="P161" s="84">
        <v>61.3</v>
      </c>
      <c r="Q161" s="75">
        <v>38</v>
      </c>
      <c r="R161" s="84">
        <v>39.4</v>
      </c>
      <c r="S161" s="84">
        <v>39.700000000000003</v>
      </c>
      <c r="T161" s="84">
        <v>51.4</v>
      </c>
      <c r="U161" s="75">
        <v>71.099999999999994</v>
      </c>
      <c r="V161" s="84">
        <v>49</v>
      </c>
    </row>
    <row r="162" spans="1:22">
      <c r="A162" s="72" t="s">
        <v>383</v>
      </c>
      <c r="B162" s="75"/>
      <c r="C162" s="76"/>
      <c r="D162" s="84"/>
      <c r="E162" s="84"/>
      <c r="F162" s="84"/>
      <c r="G162" s="84"/>
      <c r="H162" s="84"/>
      <c r="I162" s="75"/>
      <c r="J162" s="84"/>
      <c r="K162" s="84"/>
      <c r="L162" s="84"/>
      <c r="M162" s="75"/>
      <c r="N162" s="84"/>
      <c r="O162" s="84"/>
      <c r="P162" s="84"/>
      <c r="Q162" s="75"/>
      <c r="R162" s="84"/>
      <c r="S162" s="84"/>
      <c r="T162" s="84"/>
      <c r="U162" s="75"/>
      <c r="V162" s="84"/>
    </row>
    <row r="163" spans="1:22">
      <c r="A163" s="81" t="s">
        <v>384</v>
      </c>
      <c r="B163" s="75">
        <v>36.4</v>
      </c>
      <c r="C163" s="76">
        <v>34.1</v>
      </c>
      <c r="D163" s="84">
        <v>32.4</v>
      </c>
      <c r="E163" s="84">
        <v>54.8</v>
      </c>
      <c r="F163" s="84">
        <v>30.8</v>
      </c>
      <c r="G163" s="84">
        <v>47.6</v>
      </c>
      <c r="H163" s="84">
        <v>34.700000000000003</v>
      </c>
      <c r="I163" s="75">
        <v>31.7</v>
      </c>
      <c r="J163" s="84">
        <v>92.9</v>
      </c>
      <c r="K163" s="84">
        <v>93.8</v>
      </c>
      <c r="L163" s="84">
        <v>96.7</v>
      </c>
      <c r="M163" s="75">
        <v>87.9</v>
      </c>
      <c r="N163" s="84">
        <v>50.4</v>
      </c>
      <c r="O163" s="84">
        <v>58.8</v>
      </c>
      <c r="P163" s="84">
        <v>51.3</v>
      </c>
      <c r="Q163" s="75">
        <v>49.6</v>
      </c>
      <c r="R163" s="84">
        <v>36.200000000000003</v>
      </c>
      <c r="S163" s="84">
        <v>38.299999999999997</v>
      </c>
      <c r="T163" s="84">
        <v>42.5</v>
      </c>
      <c r="U163" s="75">
        <v>35.299999999999997</v>
      </c>
      <c r="V163" s="84">
        <v>56.6</v>
      </c>
    </row>
    <row r="164" spans="1:22">
      <c r="A164" s="71"/>
      <c r="B164" s="75"/>
      <c r="C164" s="76"/>
      <c r="D164" s="84"/>
      <c r="E164" s="84"/>
      <c r="F164" s="84"/>
      <c r="G164" s="84"/>
      <c r="H164" s="84"/>
      <c r="I164" s="75"/>
      <c r="J164" s="84"/>
      <c r="K164" s="84"/>
      <c r="L164" s="84"/>
      <c r="M164" s="75"/>
      <c r="N164" s="84"/>
      <c r="O164" s="84"/>
      <c r="P164" s="84"/>
      <c r="Q164" s="75"/>
      <c r="R164" s="84"/>
      <c r="S164" s="84"/>
      <c r="T164" s="84"/>
      <c r="U164" s="75"/>
      <c r="V164" s="84"/>
    </row>
    <row r="165" spans="1:22">
      <c r="A165" s="96" t="s">
        <v>386</v>
      </c>
      <c r="B165" s="75"/>
      <c r="C165" s="76"/>
      <c r="D165" s="84"/>
      <c r="E165" s="84"/>
      <c r="F165" s="84"/>
      <c r="G165" s="84"/>
      <c r="H165" s="84"/>
      <c r="I165" s="75"/>
      <c r="J165" s="84"/>
      <c r="K165" s="84"/>
      <c r="L165" s="84"/>
      <c r="M165" s="75"/>
      <c r="N165" s="84"/>
      <c r="O165" s="84"/>
      <c r="P165" s="84"/>
      <c r="Q165" s="75"/>
      <c r="R165" s="84"/>
      <c r="S165" s="84"/>
      <c r="T165" s="84"/>
      <c r="U165" s="75"/>
      <c r="V165" s="84"/>
    </row>
    <row r="166" spans="1:22">
      <c r="A166" s="81" t="s">
        <v>387</v>
      </c>
      <c r="B166" s="75">
        <v>4.4000000000000004</v>
      </c>
      <c r="C166" s="76">
        <v>4.0999999999999996</v>
      </c>
      <c r="D166" s="84">
        <v>5.2</v>
      </c>
      <c r="E166" s="84">
        <v>9.5</v>
      </c>
      <c r="F166" s="84">
        <v>8.6999999999999993</v>
      </c>
      <c r="G166" s="84">
        <v>10.8</v>
      </c>
      <c r="H166" s="84">
        <v>5.0999999999999996</v>
      </c>
      <c r="I166" s="75">
        <v>4.7</v>
      </c>
      <c r="J166" s="84">
        <v>6.2</v>
      </c>
      <c r="K166" s="84">
        <v>6</v>
      </c>
      <c r="L166" s="84">
        <v>6.3</v>
      </c>
      <c r="M166" s="75">
        <v>10.8</v>
      </c>
      <c r="N166" s="84">
        <v>14.5</v>
      </c>
      <c r="O166" s="84">
        <v>20.399999999999999</v>
      </c>
      <c r="P166" s="84">
        <v>35.200000000000003</v>
      </c>
      <c r="Q166" s="75">
        <v>21.7</v>
      </c>
      <c r="R166" s="84">
        <v>4.0999999999999996</v>
      </c>
      <c r="S166" s="84">
        <v>4.5</v>
      </c>
      <c r="T166" s="84">
        <v>8.5</v>
      </c>
      <c r="U166" s="75">
        <v>26.7</v>
      </c>
      <c r="V166" s="84">
        <v>18.8</v>
      </c>
    </row>
    <row r="167" spans="1:22">
      <c r="A167" s="81" t="s">
        <v>388</v>
      </c>
      <c r="B167" s="75">
        <v>7.1</v>
      </c>
      <c r="C167" s="76">
        <v>6.6</v>
      </c>
      <c r="D167" s="84">
        <v>8</v>
      </c>
      <c r="E167" s="84">
        <v>19.899999999999999</v>
      </c>
      <c r="F167" s="84">
        <v>12.5</v>
      </c>
      <c r="G167" s="84">
        <v>8</v>
      </c>
      <c r="H167" s="84">
        <v>7.9</v>
      </c>
      <c r="I167" s="75">
        <v>7.5</v>
      </c>
      <c r="J167" s="84">
        <v>8.6999999999999993</v>
      </c>
      <c r="K167" s="84">
        <v>9.1999999999999993</v>
      </c>
      <c r="L167" s="84">
        <v>8.6999999999999993</v>
      </c>
      <c r="M167" s="75">
        <v>10.3</v>
      </c>
      <c r="N167" s="84">
        <v>10.7</v>
      </c>
      <c r="O167" s="84">
        <v>14</v>
      </c>
      <c r="P167" s="84">
        <v>27.8</v>
      </c>
      <c r="Q167" s="75">
        <v>35.9</v>
      </c>
      <c r="R167" s="84">
        <v>9.1</v>
      </c>
      <c r="S167" s="84">
        <v>9.1</v>
      </c>
      <c r="T167" s="84">
        <v>13</v>
      </c>
      <c r="U167" s="75">
        <v>50.2</v>
      </c>
      <c r="V167" s="84">
        <v>87.2</v>
      </c>
    </row>
    <row r="168" spans="1:22">
      <c r="A168" s="81" t="s">
        <v>389</v>
      </c>
      <c r="B168" s="75">
        <v>0</v>
      </c>
      <c r="C168" s="76">
        <v>0</v>
      </c>
      <c r="D168" s="84">
        <v>0</v>
      </c>
      <c r="E168" s="84">
        <v>0</v>
      </c>
      <c r="F168" s="84">
        <v>0</v>
      </c>
      <c r="G168" s="84">
        <v>0</v>
      </c>
      <c r="H168" s="84">
        <v>0</v>
      </c>
      <c r="I168" s="75">
        <v>0</v>
      </c>
      <c r="J168" s="84">
        <v>0</v>
      </c>
      <c r="K168" s="84">
        <v>0</v>
      </c>
      <c r="L168" s="84">
        <v>0</v>
      </c>
      <c r="M168" s="75">
        <v>0</v>
      </c>
      <c r="N168" s="84">
        <v>0</v>
      </c>
      <c r="O168" s="84">
        <v>0</v>
      </c>
      <c r="P168" s="84">
        <v>0</v>
      </c>
      <c r="Q168" s="75">
        <v>0</v>
      </c>
      <c r="R168" s="84">
        <v>0</v>
      </c>
      <c r="S168" s="84">
        <v>0</v>
      </c>
      <c r="T168" s="84">
        <v>0</v>
      </c>
      <c r="U168" s="75">
        <v>0</v>
      </c>
      <c r="V168" s="84">
        <v>0</v>
      </c>
    </row>
    <row r="169" spans="1:22">
      <c r="A169" s="81" t="s">
        <v>390</v>
      </c>
      <c r="B169" s="75">
        <v>0</v>
      </c>
      <c r="C169" s="76">
        <v>0</v>
      </c>
      <c r="D169" s="84">
        <v>0</v>
      </c>
      <c r="E169" s="84">
        <v>0</v>
      </c>
      <c r="F169" s="84">
        <v>0</v>
      </c>
      <c r="G169" s="84">
        <v>0</v>
      </c>
      <c r="H169" s="84">
        <v>0</v>
      </c>
      <c r="I169" s="75">
        <v>0</v>
      </c>
      <c r="J169" s="84">
        <v>0</v>
      </c>
      <c r="K169" s="84">
        <v>0</v>
      </c>
      <c r="L169" s="84">
        <v>0</v>
      </c>
      <c r="M169" s="75">
        <v>0</v>
      </c>
      <c r="N169" s="84">
        <v>0</v>
      </c>
      <c r="O169" s="84">
        <v>0</v>
      </c>
      <c r="P169" s="84">
        <v>0</v>
      </c>
      <c r="Q169" s="75">
        <v>0</v>
      </c>
      <c r="R169" s="84">
        <v>0</v>
      </c>
      <c r="S169" s="84">
        <v>0</v>
      </c>
      <c r="T169" s="84">
        <v>0</v>
      </c>
      <c r="U169" s="75">
        <v>0</v>
      </c>
      <c r="V169" s="84">
        <v>0</v>
      </c>
    </row>
    <row r="170" spans="1:22">
      <c r="A170" s="81" t="s">
        <v>391</v>
      </c>
      <c r="B170" s="75">
        <v>0</v>
      </c>
      <c r="C170" s="76">
        <v>0</v>
      </c>
      <c r="D170" s="84">
        <v>0</v>
      </c>
      <c r="E170" s="84">
        <v>0</v>
      </c>
      <c r="F170" s="84">
        <v>0</v>
      </c>
      <c r="G170" s="84">
        <v>0</v>
      </c>
      <c r="H170" s="84">
        <v>0</v>
      </c>
      <c r="I170" s="75">
        <v>0</v>
      </c>
      <c r="J170" s="84">
        <v>0</v>
      </c>
      <c r="K170" s="84">
        <v>0</v>
      </c>
      <c r="L170" s="84">
        <v>0</v>
      </c>
      <c r="M170" s="75">
        <v>0</v>
      </c>
      <c r="N170" s="84">
        <v>0</v>
      </c>
      <c r="O170" s="84">
        <v>0</v>
      </c>
      <c r="P170" s="84">
        <v>0</v>
      </c>
      <c r="Q170" s="75">
        <v>0</v>
      </c>
      <c r="R170" s="84">
        <v>0</v>
      </c>
      <c r="S170" s="84">
        <v>0</v>
      </c>
      <c r="T170" s="84">
        <v>0</v>
      </c>
      <c r="U170" s="75">
        <v>0</v>
      </c>
      <c r="V170" s="84">
        <v>0</v>
      </c>
    </row>
    <row r="171" spans="1:22">
      <c r="A171" s="71"/>
      <c r="B171" s="75"/>
      <c r="C171" s="76"/>
      <c r="D171" s="84"/>
      <c r="E171" s="84"/>
      <c r="F171" s="84"/>
      <c r="G171" s="84"/>
      <c r="H171" s="84"/>
      <c r="I171" s="75"/>
      <c r="J171" s="84"/>
      <c r="K171" s="84"/>
      <c r="L171" s="84"/>
      <c r="M171" s="75"/>
      <c r="N171" s="84"/>
      <c r="O171" s="84"/>
      <c r="P171" s="84"/>
      <c r="Q171" s="75"/>
      <c r="R171" s="84"/>
      <c r="S171" s="84"/>
      <c r="T171" s="84"/>
      <c r="U171" s="75"/>
      <c r="V171" s="84"/>
    </row>
    <row r="172" spans="1:22">
      <c r="A172" s="90" t="s">
        <v>392</v>
      </c>
      <c r="B172" s="75"/>
      <c r="C172" s="76"/>
      <c r="D172" s="84"/>
      <c r="E172" s="84"/>
      <c r="F172" s="84"/>
      <c r="G172" s="84"/>
      <c r="H172" s="84"/>
      <c r="I172" s="75"/>
      <c r="J172" s="84"/>
      <c r="K172" s="84"/>
      <c r="L172" s="84"/>
      <c r="M172" s="75"/>
      <c r="N172" s="84"/>
      <c r="O172" s="84"/>
      <c r="P172" s="84"/>
      <c r="Q172" s="75"/>
      <c r="R172" s="84"/>
      <c r="S172" s="84"/>
      <c r="T172" s="84"/>
      <c r="U172" s="75"/>
      <c r="V172" s="84"/>
    </row>
    <row r="173" spans="1:22">
      <c r="A173" s="81" t="s">
        <v>393</v>
      </c>
      <c r="B173" s="75">
        <v>0</v>
      </c>
      <c r="C173" s="76">
        <v>1.8</v>
      </c>
      <c r="D173" s="84">
        <v>1.3</v>
      </c>
      <c r="E173" s="84">
        <v>4.2</v>
      </c>
      <c r="F173" s="84">
        <v>4.9000000000000004</v>
      </c>
      <c r="G173" s="84">
        <v>3.5</v>
      </c>
      <c r="H173" s="84">
        <v>1.9</v>
      </c>
      <c r="I173" s="75">
        <v>1.5</v>
      </c>
      <c r="J173" s="84">
        <v>4</v>
      </c>
      <c r="K173" s="84">
        <v>3.2</v>
      </c>
      <c r="L173" s="84">
        <v>5</v>
      </c>
      <c r="M173" s="75">
        <v>8.6</v>
      </c>
      <c r="N173" s="84">
        <v>8.1999999999999993</v>
      </c>
      <c r="O173" s="84">
        <v>10.4</v>
      </c>
      <c r="P173" s="84">
        <v>19.899999999999999</v>
      </c>
      <c r="Q173" s="75">
        <v>21.6</v>
      </c>
      <c r="R173" s="84">
        <v>3</v>
      </c>
      <c r="S173" s="84">
        <v>2.9</v>
      </c>
      <c r="T173" s="84">
        <v>8.6</v>
      </c>
      <c r="U173" s="75">
        <v>25.6</v>
      </c>
      <c r="V173" s="84">
        <v>26.7</v>
      </c>
    </row>
    <row r="174" spans="1:22">
      <c r="A174" s="82" t="s">
        <v>394</v>
      </c>
      <c r="B174" s="75">
        <v>0</v>
      </c>
      <c r="C174" s="76">
        <v>2</v>
      </c>
      <c r="D174" s="84">
        <v>1.8</v>
      </c>
      <c r="E174" s="84">
        <v>10.8</v>
      </c>
      <c r="F174" s="84">
        <v>8.3000000000000007</v>
      </c>
      <c r="G174" s="84">
        <v>3.5</v>
      </c>
      <c r="H174" s="84">
        <v>2.2000000000000002</v>
      </c>
      <c r="I174" s="75">
        <v>1.7</v>
      </c>
      <c r="J174" s="84">
        <v>4.0999999999999996</v>
      </c>
      <c r="K174" s="84">
        <v>3.2</v>
      </c>
      <c r="L174" s="84">
        <v>5.4</v>
      </c>
      <c r="M174" s="75">
        <v>9.3000000000000007</v>
      </c>
      <c r="N174" s="84">
        <v>7.7</v>
      </c>
      <c r="O174" s="84">
        <v>10.9</v>
      </c>
      <c r="P174" s="84">
        <v>19.899999999999999</v>
      </c>
      <c r="Q174" s="75">
        <v>21.6</v>
      </c>
      <c r="R174" s="84">
        <v>4.0999999999999996</v>
      </c>
      <c r="S174" s="84">
        <v>4.0999999999999996</v>
      </c>
      <c r="T174" s="84">
        <v>9.1999999999999993</v>
      </c>
      <c r="U174" s="75">
        <v>26.6</v>
      </c>
      <c r="V174" s="84">
        <v>26.1</v>
      </c>
    </row>
    <row r="175" spans="1:22">
      <c r="A175" s="82" t="s">
        <v>395</v>
      </c>
      <c r="B175" s="75">
        <v>0</v>
      </c>
      <c r="C175" s="76">
        <v>5.2</v>
      </c>
      <c r="D175" s="84">
        <v>6.5</v>
      </c>
      <c r="E175" s="84">
        <v>31.1</v>
      </c>
      <c r="F175" s="84">
        <v>22.2</v>
      </c>
      <c r="G175" s="84">
        <v>8.9</v>
      </c>
      <c r="H175" s="84">
        <v>6</v>
      </c>
      <c r="I175" s="75">
        <v>3</v>
      </c>
      <c r="J175" s="84">
        <v>8.3000000000000007</v>
      </c>
      <c r="K175" s="84">
        <v>9.4</v>
      </c>
      <c r="L175" s="84">
        <v>9.1999999999999993</v>
      </c>
      <c r="M175" s="75">
        <v>10</v>
      </c>
      <c r="N175" s="84">
        <v>43.4</v>
      </c>
      <c r="O175" s="84">
        <v>43.8</v>
      </c>
      <c r="P175" s="84">
        <v>100</v>
      </c>
      <c r="Q175" s="75">
        <v>104.6</v>
      </c>
      <c r="R175" s="84">
        <v>33.6</v>
      </c>
      <c r="S175" s="84">
        <v>35.6</v>
      </c>
      <c r="T175" s="84">
        <v>29</v>
      </c>
      <c r="U175" s="75">
        <v>98.9</v>
      </c>
      <c r="V175" s="84">
        <v>61.9</v>
      </c>
    </row>
    <row r="176" spans="1:22">
      <c r="A176" s="81" t="s">
        <v>396</v>
      </c>
      <c r="B176" s="75">
        <v>0</v>
      </c>
      <c r="C176" s="76">
        <v>1.9</v>
      </c>
      <c r="D176" s="84">
        <v>1.7</v>
      </c>
      <c r="E176" s="84">
        <v>7</v>
      </c>
      <c r="F176" s="84">
        <v>10.8</v>
      </c>
      <c r="G176" s="84">
        <v>5</v>
      </c>
      <c r="H176" s="84">
        <v>2.1</v>
      </c>
      <c r="I176" s="75">
        <v>2.1</v>
      </c>
      <c r="J176" s="84">
        <v>3.2</v>
      </c>
      <c r="K176" s="84">
        <v>3.9</v>
      </c>
      <c r="L176" s="84">
        <v>4.8</v>
      </c>
      <c r="M176" s="75">
        <v>6.7</v>
      </c>
      <c r="N176" s="84">
        <v>30.8</v>
      </c>
      <c r="O176" s="84">
        <v>37.1</v>
      </c>
      <c r="P176" s="84">
        <v>28.4</v>
      </c>
      <c r="Q176" s="75">
        <v>77.5</v>
      </c>
      <c r="R176" s="84">
        <v>6.8</v>
      </c>
      <c r="S176" s="84">
        <v>7.2</v>
      </c>
      <c r="T176" s="84">
        <v>9.1</v>
      </c>
      <c r="U176" s="75">
        <v>99.3</v>
      </c>
      <c r="V176" s="84">
        <v>69.3</v>
      </c>
    </row>
    <row r="177" spans="1:22">
      <c r="A177" s="82" t="s">
        <v>397</v>
      </c>
      <c r="B177" s="75">
        <v>0</v>
      </c>
      <c r="C177" s="76">
        <v>3.4</v>
      </c>
      <c r="D177" s="84">
        <v>4.5999999999999996</v>
      </c>
      <c r="E177" s="84">
        <v>17</v>
      </c>
      <c r="F177" s="84">
        <v>18.3</v>
      </c>
      <c r="G177" s="84">
        <v>7.7</v>
      </c>
      <c r="H177" s="84">
        <v>3.8</v>
      </c>
      <c r="I177" s="75">
        <v>3.6</v>
      </c>
      <c r="J177" s="84">
        <v>6.5</v>
      </c>
      <c r="K177" s="84">
        <v>7.6</v>
      </c>
      <c r="L177" s="84">
        <v>7.5</v>
      </c>
      <c r="M177" s="75">
        <v>9</v>
      </c>
      <c r="N177" s="84">
        <v>36.6</v>
      </c>
      <c r="O177" s="84">
        <v>45</v>
      </c>
      <c r="P177" s="84">
        <v>37.5</v>
      </c>
      <c r="Q177" s="75">
        <v>83.9</v>
      </c>
      <c r="R177" s="84">
        <v>14</v>
      </c>
      <c r="S177" s="84">
        <v>15.1</v>
      </c>
      <c r="T177" s="84">
        <v>16.8</v>
      </c>
      <c r="U177" s="75">
        <v>0</v>
      </c>
      <c r="V177" s="84">
        <v>0</v>
      </c>
    </row>
    <row r="178" spans="1:22">
      <c r="A178" s="82" t="s">
        <v>398</v>
      </c>
      <c r="B178" s="75">
        <v>0</v>
      </c>
      <c r="C178" s="76">
        <v>2.8</v>
      </c>
      <c r="D178" s="84">
        <v>4.5999999999999996</v>
      </c>
      <c r="E178" s="84">
        <v>22.2</v>
      </c>
      <c r="F178" s="84">
        <v>16.8</v>
      </c>
      <c r="G178" s="84">
        <v>6.1</v>
      </c>
      <c r="H178" s="84">
        <v>2.8</v>
      </c>
      <c r="I178" s="75">
        <v>4.0999999999999996</v>
      </c>
      <c r="J178" s="84">
        <v>5</v>
      </c>
      <c r="K178" s="84">
        <v>6.2</v>
      </c>
      <c r="L178" s="84">
        <v>8.3000000000000007</v>
      </c>
      <c r="M178" s="75">
        <v>11.9</v>
      </c>
      <c r="N178" s="84">
        <v>43.1</v>
      </c>
      <c r="O178" s="84">
        <v>48.1</v>
      </c>
      <c r="P178" s="84">
        <v>35</v>
      </c>
      <c r="Q178" s="75">
        <v>68.400000000000006</v>
      </c>
      <c r="R178" s="84">
        <v>8.9</v>
      </c>
      <c r="S178" s="84">
        <v>9.1</v>
      </c>
      <c r="T178" s="84">
        <v>12.4</v>
      </c>
      <c r="U178" s="75">
        <v>99.3</v>
      </c>
      <c r="V178" s="84">
        <v>69.3</v>
      </c>
    </row>
    <row r="179" spans="1:22">
      <c r="A179" s="81" t="s">
        <v>399</v>
      </c>
      <c r="B179" s="75">
        <v>0</v>
      </c>
      <c r="C179" s="76">
        <v>5.9</v>
      </c>
      <c r="D179" s="84">
        <v>9.1999999999999993</v>
      </c>
      <c r="E179" s="84">
        <v>42.9</v>
      </c>
      <c r="F179" s="84">
        <v>18.8</v>
      </c>
      <c r="G179" s="84">
        <v>24.7</v>
      </c>
      <c r="H179" s="84">
        <v>9.8000000000000007</v>
      </c>
      <c r="I179" s="75">
        <v>6</v>
      </c>
      <c r="J179" s="84">
        <v>63</v>
      </c>
      <c r="K179" s="84">
        <v>62.6</v>
      </c>
      <c r="L179" s="84">
        <v>73.2</v>
      </c>
      <c r="M179" s="75">
        <v>55.9</v>
      </c>
      <c r="N179" s="84">
        <v>22.2</v>
      </c>
      <c r="O179" s="84">
        <v>29.5</v>
      </c>
      <c r="P179" s="84">
        <v>38.9</v>
      </c>
      <c r="Q179" s="75">
        <v>29.2</v>
      </c>
      <c r="R179" s="84">
        <v>43.2</v>
      </c>
      <c r="S179" s="84">
        <v>55</v>
      </c>
      <c r="T179" s="84">
        <v>105.5</v>
      </c>
      <c r="U179" s="75">
        <v>71.099999999999994</v>
      </c>
      <c r="V179" s="84">
        <v>19.7</v>
      </c>
    </row>
    <row r="180" spans="1:22">
      <c r="A180" s="81"/>
      <c r="B180" s="75"/>
      <c r="C180" s="76"/>
      <c r="D180" s="84"/>
      <c r="E180" s="84"/>
      <c r="F180" s="84"/>
      <c r="G180" s="84"/>
      <c r="H180" s="84"/>
      <c r="I180" s="75"/>
      <c r="J180" s="84"/>
      <c r="K180" s="84"/>
      <c r="L180" s="84"/>
      <c r="M180" s="75"/>
      <c r="N180" s="84"/>
      <c r="O180" s="84"/>
      <c r="P180" s="84"/>
      <c r="Q180" s="75"/>
      <c r="R180" s="84"/>
      <c r="S180" s="84"/>
      <c r="T180" s="84"/>
      <c r="U180" s="75"/>
      <c r="V180" s="84"/>
    </row>
    <row r="181" spans="1:22">
      <c r="A181" s="96" t="s">
        <v>400</v>
      </c>
      <c r="B181" s="75"/>
      <c r="C181" s="76"/>
      <c r="D181" s="84"/>
      <c r="E181" s="84"/>
      <c r="F181" s="84"/>
      <c r="G181" s="84"/>
      <c r="H181" s="84"/>
      <c r="I181" s="75"/>
      <c r="J181" s="84"/>
      <c r="K181" s="84"/>
      <c r="L181" s="84"/>
      <c r="M181" s="75"/>
      <c r="N181" s="84"/>
      <c r="O181" s="84"/>
      <c r="P181" s="84"/>
      <c r="Q181" s="75"/>
      <c r="R181" s="84"/>
      <c r="S181" s="84"/>
      <c r="T181" s="84"/>
      <c r="U181" s="75"/>
      <c r="V181" s="84"/>
    </row>
    <row r="182" spans="1:22">
      <c r="A182" s="81" t="s">
        <v>401</v>
      </c>
      <c r="B182" s="75">
        <v>1.4</v>
      </c>
      <c r="C182" s="76">
        <v>1.9</v>
      </c>
      <c r="D182" s="84">
        <v>1.7</v>
      </c>
      <c r="E182" s="84">
        <v>6.4</v>
      </c>
      <c r="F182" s="84">
        <v>4.5</v>
      </c>
      <c r="G182" s="84">
        <v>3.5</v>
      </c>
      <c r="H182" s="84">
        <v>2.1</v>
      </c>
      <c r="I182" s="75">
        <v>1.7</v>
      </c>
      <c r="J182" s="84">
        <v>4.3</v>
      </c>
      <c r="K182" s="84">
        <v>3.7</v>
      </c>
      <c r="L182" s="84">
        <v>5.3</v>
      </c>
      <c r="M182" s="75">
        <v>8.3000000000000007</v>
      </c>
      <c r="N182" s="84">
        <v>5.0999999999999996</v>
      </c>
      <c r="O182" s="84">
        <v>7.9</v>
      </c>
      <c r="P182" s="84">
        <v>18.899999999999999</v>
      </c>
      <c r="Q182" s="75">
        <v>20.8</v>
      </c>
      <c r="R182" s="84">
        <v>2.5</v>
      </c>
      <c r="S182" s="84">
        <v>2.2999999999999998</v>
      </c>
      <c r="T182" s="84">
        <v>8.3000000000000007</v>
      </c>
      <c r="U182" s="75">
        <v>24.4</v>
      </c>
      <c r="V182" s="84">
        <v>18.399999999999999</v>
      </c>
    </row>
    <row r="183" spans="1:22">
      <c r="A183" s="82" t="s">
        <v>393</v>
      </c>
      <c r="B183" s="75">
        <v>1.1000000000000001</v>
      </c>
      <c r="C183" s="76">
        <v>2.2000000000000002</v>
      </c>
      <c r="D183" s="84">
        <v>1.9</v>
      </c>
      <c r="E183" s="84">
        <v>9.1999999999999993</v>
      </c>
      <c r="F183" s="84">
        <v>6.5</v>
      </c>
      <c r="G183" s="84">
        <v>3.4</v>
      </c>
      <c r="H183" s="84">
        <v>2.4</v>
      </c>
      <c r="I183" s="75">
        <v>1.9</v>
      </c>
      <c r="J183" s="84">
        <v>4.8</v>
      </c>
      <c r="K183" s="84">
        <v>4</v>
      </c>
      <c r="L183" s="84">
        <v>6</v>
      </c>
      <c r="M183" s="75">
        <v>9</v>
      </c>
      <c r="N183" s="84">
        <v>6.9</v>
      </c>
      <c r="O183" s="84">
        <v>10.4</v>
      </c>
      <c r="P183" s="84">
        <v>19.8</v>
      </c>
      <c r="Q183" s="75">
        <v>22.4</v>
      </c>
      <c r="R183" s="84">
        <v>3.5</v>
      </c>
      <c r="S183" s="84">
        <v>3.4</v>
      </c>
      <c r="T183" s="84">
        <v>9.1</v>
      </c>
      <c r="U183" s="75">
        <v>25.6</v>
      </c>
      <c r="V183" s="84">
        <v>31.7</v>
      </c>
    </row>
    <row r="184" spans="1:22">
      <c r="A184" s="82" t="s">
        <v>396</v>
      </c>
      <c r="B184" s="75">
        <v>11</v>
      </c>
      <c r="C184" s="76">
        <v>11.3</v>
      </c>
      <c r="D184" s="84">
        <v>10.8</v>
      </c>
      <c r="E184" s="84">
        <v>29.4</v>
      </c>
      <c r="F184" s="84">
        <v>27.1</v>
      </c>
      <c r="G184" s="84">
        <v>16.600000000000001</v>
      </c>
      <c r="H184" s="84">
        <v>10.3</v>
      </c>
      <c r="I184" s="75">
        <v>10.9</v>
      </c>
      <c r="J184" s="84">
        <v>13.2</v>
      </c>
      <c r="K184" s="84">
        <v>13.2</v>
      </c>
      <c r="L184" s="84">
        <v>15.1</v>
      </c>
      <c r="M184" s="75">
        <v>14.4</v>
      </c>
      <c r="N184" s="84">
        <v>72.3</v>
      </c>
      <c r="O184" s="84">
        <v>102.9</v>
      </c>
      <c r="P184" s="84">
        <v>102.9</v>
      </c>
      <c r="Q184" s="75">
        <v>100.4</v>
      </c>
      <c r="R184" s="84">
        <v>19.8</v>
      </c>
      <c r="S184" s="84">
        <v>20</v>
      </c>
      <c r="T184" s="84">
        <v>24.9</v>
      </c>
      <c r="U184" s="75">
        <v>0</v>
      </c>
      <c r="V184" s="84">
        <v>0</v>
      </c>
    </row>
    <row r="185" spans="1:22">
      <c r="A185" s="82" t="s">
        <v>399</v>
      </c>
      <c r="B185" s="75">
        <v>5.2</v>
      </c>
      <c r="C185" s="76">
        <v>4.5</v>
      </c>
      <c r="D185" s="84">
        <v>11.9</v>
      </c>
      <c r="E185" s="84">
        <v>44.7</v>
      </c>
      <c r="F185" s="84">
        <v>22.1</v>
      </c>
      <c r="G185" s="84">
        <v>25.9</v>
      </c>
      <c r="H185" s="84">
        <v>13.3</v>
      </c>
      <c r="I185" s="75">
        <v>7.3</v>
      </c>
      <c r="J185" s="84">
        <v>64.8</v>
      </c>
      <c r="K185" s="84">
        <v>63.6</v>
      </c>
      <c r="L185" s="84">
        <v>75.3</v>
      </c>
      <c r="M185" s="75">
        <v>56.2</v>
      </c>
      <c r="N185" s="84">
        <v>22.8</v>
      </c>
      <c r="O185" s="84">
        <v>29.5</v>
      </c>
      <c r="P185" s="84">
        <v>38.9</v>
      </c>
      <c r="Q185" s="75">
        <v>27.1</v>
      </c>
      <c r="R185" s="84">
        <v>40</v>
      </c>
      <c r="S185" s="84">
        <v>53.2</v>
      </c>
      <c r="T185" s="84">
        <v>105.5</v>
      </c>
      <c r="U185" s="75">
        <v>71.099999999999994</v>
      </c>
      <c r="V185" s="84">
        <v>17.7</v>
      </c>
    </row>
    <row r="186" spans="1:22">
      <c r="A186" s="81" t="s">
        <v>402</v>
      </c>
      <c r="B186" s="75">
        <v>2.2999999999999998</v>
      </c>
      <c r="C186" s="76">
        <v>3.5</v>
      </c>
      <c r="D186" s="84">
        <v>3.9</v>
      </c>
      <c r="E186" s="84">
        <v>7.2</v>
      </c>
      <c r="F186" s="84">
        <v>9.6999999999999993</v>
      </c>
      <c r="G186" s="84">
        <v>6.2</v>
      </c>
      <c r="H186" s="84">
        <v>3.6</v>
      </c>
      <c r="I186" s="75">
        <v>4.2</v>
      </c>
      <c r="J186" s="84">
        <v>4.2</v>
      </c>
      <c r="K186" s="84">
        <v>4.4000000000000004</v>
      </c>
      <c r="L186" s="84">
        <v>5.3</v>
      </c>
      <c r="M186" s="75">
        <v>7.4</v>
      </c>
      <c r="N186" s="84">
        <v>32.799999999999997</v>
      </c>
      <c r="O186" s="84">
        <v>34.9</v>
      </c>
      <c r="P186" s="84">
        <v>35.799999999999997</v>
      </c>
      <c r="Q186" s="75">
        <v>30.6</v>
      </c>
      <c r="R186" s="84">
        <v>6.7</v>
      </c>
      <c r="S186" s="84">
        <v>7</v>
      </c>
      <c r="T186" s="84">
        <v>11.6</v>
      </c>
      <c r="U186" s="75">
        <v>99.3</v>
      </c>
      <c r="V186" s="84">
        <v>34.299999999999997</v>
      </c>
    </row>
    <row r="187" spans="1:22">
      <c r="A187" s="82" t="s">
        <v>393</v>
      </c>
      <c r="B187" s="75">
        <v>8.4</v>
      </c>
      <c r="C187" s="76">
        <v>8.4</v>
      </c>
      <c r="D187" s="84">
        <v>11.4</v>
      </c>
      <c r="E187" s="84">
        <v>27.5</v>
      </c>
      <c r="F187" s="84">
        <v>17.3</v>
      </c>
      <c r="G187" s="84">
        <v>14.6</v>
      </c>
      <c r="H187" s="84">
        <v>11.1</v>
      </c>
      <c r="I187" s="75">
        <v>10.3</v>
      </c>
      <c r="J187" s="84">
        <v>11</v>
      </c>
      <c r="K187" s="84">
        <v>12.1</v>
      </c>
      <c r="L187" s="84">
        <v>12.5</v>
      </c>
      <c r="M187" s="75">
        <v>12.8</v>
      </c>
      <c r="N187" s="84">
        <v>52.6</v>
      </c>
      <c r="O187" s="84">
        <v>59.1</v>
      </c>
      <c r="P187" s="84">
        <v>64</v>
      </c>
      <c r="Q187" s="75">
        <v>30</v>
      </c>
      <c r="R187" s="84">
        <v>19.3</v>
      </c>
      <c r="S187" s="84">
        <v>20</v>
      </c>
      <c r="T187" s="84">
        <v>23.7</v>
      </c>
      <c r="U187" s="75">
        <v>0</v>
      </c>
      <c r="V187" s="84">
        <v>57.8</v>
      </c>
    </row>
    <row r="188" spans="1:22">
      <c r="A188" s="82" t="s">
        <v>396</v>
      </c>
      <c r="B188" s="75">
        <v>2.2999999999999998</v>
      </c>
      <c r="C188" s="76">
        <v>3.3</v>
      </c>
      <c r="D188" s="84">
        <v>3.4</v>
      </c>
      <c r="E188" s="84">
        <v>7.5</v>
      </c>
      <c r="F188" s="84">
        <v>12.6</v>
      </c>
      <c r="G188" s="84">
        <v>6.4</v>
      </c>
      <c r="H188" s="84">
        <v>3.3</v>
      </c>
      <c r="I188" s="75">
        <v>3.4</v>
      </c>
      <c r="J188" s="84">
        <v>4.5999999999999996</v>
      </c>
      <c r="K188" s="84">
        <v>5.0999999999999996</v>
      </c>
      <c r="L188" s="84">
        <v>5.6</v>
      </c>
      <c r="M188" s="75">
        <v>9</v>
      </c>
      <c r="N188" s="84">
        <v>33.1</v>
      </c>
      <c r="O188" s="84">
        <v>38.799999999999997</v>
      </c>
      <c r="P188" s="84">
        <v>29.5</v>
      </c>
      <c r="Q188" s="75">
        <v>53.7</v>
      </c>
      <c r="R188" s="84">
        <v>6.4</v>
      </c>
      <c r="S188" s="84">
        <v>6.4</v>
      </c>
      <c r="T188" s="84">
        <v>12.9</v>
      </c>
      <c r="U188" s="75">
        <v>99.3</v>
      </c>
      <c r="V188" s="84">
        <v>69.3</v>
      </c>
    </row>
    <row r="189" spans="1:22">
      <c r="A189" s="82" t="s">
        <v>399</v>
      </c>
      <c r="B189" s="75">
        <v>50.5</v>
      </c>
      <c r="C189" s="76">
        <v>47.1</v>
      </c>
      <c r="D189" s="84">
        <v>52.7</v>
      </c>
      <c r="E189" s="84">
        <v>49.9</v>
      </c>
      <c r="F189" s="84">
        <v>56.3</v>
      </c>
      <c r="G189" s="84">
        <v>81.900000000000006</v>
      </c>
      <c r="H189" s="84">
        <v>63.2</v>
      </c>
      <c r="I189" s="75">
        <v>51.7</v>
      </c>
      <c r="J189" s="84">
        <v>107</v>
      </c>
      <c r="K189" s="84">
        <v>107</v>
      </c>
      <c r="L189" s="84">
        <v>107</v>
      </c>
      <c r="M189" s="75">
        <v>107</v>
      </c>
      <c r="N189" s="84">
        <v>109.2</v>
      </c>
      <c r="O189" s="84">
        <v>0</v>
      </c>
      <c r="P189" s="84">
        <v>0</v>
      </c>
      <c r="Q189" s="75">
        <v>109.2</v>
      </c>
      <c r="R189" s="84">
        <v>104.1</v>
      </c>
      <c r="S189" s="84">
        <v>104.1</v>
      </c>
      <c r="T189" s="84">
        <v>0</v>
      </c>
      <c r="U189" s="75">
        <v>0</v>
      </c>
      <c r="V189" s="84">
        <v>51.2</v>
      </c>
    </row>
    <row r="190" spans="1:22">
      <c r="A190" s="71"/>
      <c r="B190" s="75"/>
      <c r="C190" s="76"/>
      <c r="D190" s="84"/>
      <c r="E190" s="84"/>
      <c r="F190" s="84"/>
      <c r="G190" s="84"/>
      <c r="H190" s="84"/>
      <c r="I190" s="75"/>
      <c r="J190" s="84"/>
      <c r="K190" s="84"/>
      <c r="L190" s="84"/>
      <c r="M190" s="75"/>
      <c r="N190" s="84"/>
      <c r="O190" s="84"/>
      <c r="P190" s="84"/>
      <c r="Q190" s="75"/>
      <c r="R190" s="84"/>
      <c r="S190" s="84"/>
      <c r="T190" s="84"/>
      <c r="U190" s="75"/>
      <c r="V190" s="84"/>
    </row>
    <row r="191" spans="1:22">
      <c r="A191" s="90" t="s">
        <v>403</v>
      </c>
      <c r="B191" s="75"/>
      <c r="C191" s="76"/>
      <c r="D191" s="84"/>
      <c r="E191" s="84"/>
      <c r="F191" s="84"/>
      <c r="G191" s="84"/>
      <c r="H191" s="84"/>
      <c r="I191" s="75"/>
      <c r="J191" s="84"/>
      <c r="K191" s="84"/>
      <c r="L191" s="84"/>
      <c r="M191" s="75"/>
      <c r="N191" s="84"/>
      <c r="O191" s="84"/>
      <c r="P191" s="84"/>
      <c r="Q191" s="75"/>
      <c r="R191" s="84"/>
      <c r="S191" s="84"/>
      <c r="T191" s="84"/>
      <c r="U191" s="75"/>
      <c r="V191" s="84"/>
    </row>
    <row r="192" spans="1:22">
      <c r="A192" s="81" t="s">
        <v>404</v>
      </c>
      <c r="B192" s="75">
        <v>4.8</v>
      </c>
      <c r="C192" s="76">
        <v>5.5</v>
      </c>
      <c r="D192" s="84">
        <v>5.5</v>
      </c>
      <c r="E192" s="84">
        <v>17.3</v>
      </c>
      <c r="F192" s="84">
        <v>10.6</v>
      </c>
      <c r="G192" s="84">
        <v>9</v>
      </c>
      <c r="H192" s="84">
        <v>5.8</v>
      </c>
      <c r="I192" s="75">
        <v>5.5</v>
      </c>
      <c r="J192" s="84">
        <v>7.5</v>
      </c>
      <c r="K192" s="84">
        <v>7.8</v>
      </c>
      <c r="L192" s="84">
        <v>7.8</v>
      </c>
      <c r="M192" s="75">
        <v>10.8</v>
      </c>
      <c r="N192" s="84">
        <v>28.1</v>
      </c>
      <c r="O192" s="84">
        <v>45.6</v>
      </c>
      <c r="P192" s="84">
        <v>37.299999999999997</v>
      </c>
      <c r="Q192" s="75">
        <v>40.299999999999997</v>
      </c>
      <c r="R192" s="84">
        <v>8.8000000000000007</v>
      </c>
      <c r="S192" s="84">
        <v>8.6999999999999993</v>
      </c>
      <c r="T192" s="84">
        <v>14.3</v>
      </c>
      <c r="U192" s="75">
        <v>75.900000000000006</v>
      </c>
      <c r="V192" s="84">
        <v>46.2</v>
      </c>
    </row>
    <row r="193" spans="1:22">
      <c r="A193" s="81" t="s">
        <v>405</v>
      </c>
      <c r="B193" s="75">
        <v>8.6999999999999993</v>
      </c>
      <c r="C193" s="76">
        <v>8.9</v>
      </c>
      <c r="D193" s="84">
        <v>10.6</v>
      </c>
      <c r="E193" s="84">
        <v>22.1</v>
      </c>
      <c r="F193" s="84">
        <v>19.3</v>
      </c>
      <c r="G193" s="84">
        <v>16.8</v>
      </c>
      <c r="H193" s="84">
        <v>10.3</v>
      </c>
      <c r="I193" s="75">
        <v>11.3</v>
      </c>
      <c r="J193" s="84">
        <v>10.3</v>
      </c>
      <c r="K193" s="84">
        <v>10.199999999999999</v>
      </c>
      <c r="L193" s="84">
        <v>13</v>
      </c>
      <c r="M193" s="75">
        <v>13.3</v>
      </c>
      <c r="N193" s="84">
        <v>38.1</v>
      </c>
      <c r="O193" s="84">
        <v>0</v>
      </c>
      <c r="P193" s="84">
        <v>38.5</v>
      </c>
      <c r="Q193" s="75">
        <v>47.5</v>
      </c>
      <c r="R193" s="84">
        <v>15.4</v>
      </c>
      <c r="S193" s="84">
        <v>16</v>
      </c>
      <c r="T193" s="84">
        <v>25.3</v>
      </c>
      <c r="U193" s="75">
        <v>0</v>
      </c>
      <c r="V193" s="84">
        <v>66.7</v>
      </c>
    </row>
    <row r="194" spans="1:22">
      <c r="A194" s="81" t="s">
        <v>406</v>
      </c>
      <c r="B194" s="75">
        <v>7</v>
      </c>
      <c r="C194" s="76">
        <v>8.3000000000000007</v>
      </c>
      <c r="D194" s="84">
        <v>9.8000000000000007</v>
      </c>
      <c r="E194" s="84">
        <v>22.3</v>
      </c>
      <c r="F194" s="84">
        <v>18</v>
      </c>
      <c r="G194" s="84">
        <v>12.7</v>
      </c>
      <c r="H194" s="84">
        <v>8.5</v>
      </c>
      <c r="I194" s="75">
        <v>9.6999999999999993</v>
      </c>
      <c r="J194" s="84">
        <v>7.2</v>
      </c>
      <c r="K194" s="84">
        <v>7.5</v>
      </c>
      <c r="L194" s="84">
        <v>7.6</v>
      </c>
      <c r="M194" s="75">
        <v>11.6</v>
      </c>
      <c r="N194" s="84">
        <v>30</v>
      </c>
      <c r="O194" s="84">
        <v>65.2</v>
      </c>
      <c r="P194" s="84">
        <v>70</v>
      </c>
      <c r="Q194" s="75">
        <v>30.6</v>
      </c>
      <c r="R194" s="84">
        <v>14</v>
      </c>
      <c r="S194" s="84">
        <v>14.1</v>
      </c>
      <c r="T194" s="84">
        <v>15.8</v>
      </c>
      <c r="U194" s="75">
        <v>69.7</v>
      </c>
      <c r="V194" s="84">
        <v>98.3</v>
      </c>
    </row>
    <row r="195" spans="1:22">
      <c r="A195" s="81" t="s">
        <v>407</v>
      </c>
      <c r="B195" s="75">
        <v>7.7</v>
      </c>
      <c r="C195" s="76">
        <v>8</v>
      </c>
      <c r="D195" s="84">
        <v>6.1</v>
      </c>
      <c r="E195" s="84">
        <v>16.399999999999999</v>
      </c>
      <c r="F195" s="84">
        <v>15.5</v>
      </c>
      <c r="G195" s="84">
        <v>9.1</v>
      </c>
      <c r="H195" s="84">
        <v>6.8</v>
      </c>
      <c r="I195" s="75">
        <v>6.6</v>
      </c>
      <c r="J195" s="84">
        <v>10.3</v>
      </c>
      <c r="K195" s="84">
        <v>10.9</v>
      </c>
      <c r="L195" s="84">
        <v>11.2</v>
      </c>
      <c r="M195" s="75">
        <v>13</v>
      </c>
      <c r="N195" s="84">
        <v>26</v>
      </c>
      <c r="O195" s="84">
        <v>34.9</v>
      </c>
      <c r="P195" s="84">
        <v>57.9</v>
      </c>
      <c r="Q195" s="75">
        <v>29</v>
      </c>
      <c r="R195" s="84">
        <v>16.899999999999999</v>
      </c>
      <c r="S195" s="84">
        <v>18.2</v>
      </c>
      <c r="T195" s="84">
        <v>15.9</v>
      </c>
      <c r="U195" s="75">
        <v>98.9</v>
      </c>
      <c r="V195" s="84">
        <v>51.6</v>
      </c>
    </row>
    <row r="196" spans="1:22">
      <c r="A196" s="81" t="s">
        <v>408</v>
      </c>
      <c r="B196" s="75">
        <v>6.8</v>
      </c>
      <c r="C196" s="76">
        <v>9.9</v>
      </c>
      <c r="D196" s="84">
        <v>7.2</v>
      </c>
      <c r="E196" s="84">
        <v>11.6</v>
      </c>
      <c r="F196" s="84">
        <v>7.8</v>
      </c>
      <c r="G196" s="84">
        <v>11.9</v>
      </c>
      <c r="H196" s="84">
        <v>8.3000000000000007</v>
      </c>
      <c r="I196" s="75">
        <v>8.3000000000000007</v>
      </c>
      <c r="J196" s="84">
        <v>18</v>
      </c>
      <c r="K196" s="84">
        <v>16</v>
      </c>
      <c r="L196" s="84">
        <v>19.100000000000001</v>
      </c>
      <c r="M196" s="75">
        <v>31.8</v>
      </c>
      <c r="N196" s="84">
        <v>21.1</v>
      </c>
      <c r="O196" s="84">
        <v>25.7</v>
      </c>
      <c r="P196" s="84">
        <v>33.299999999999997</v>
      </c>
      <c r="Q196" s="75">
        <v>29.9</v>
      </c>
      <c r="R196" s="84">
        <v>13.9</v>
      </c>
      <c r="S196" s="84">
        <v>15.4</v>
      </c>
      <c r="T196" s="84">
        <v>13.9</v>
      </c>
      <c r="U196" s="75">
        <v>99.6</v>
      </c>
      <c r="V196" s="84">
        <v>44.8</v>
      </c>
    </row>
    <row r="197" spans="1:22">
      <c r="A197" s="81" t="s">
        <v>409</v>
      </c>
      <c r="B197" s="75">
        <v>7.3</v>
      </c>
      <c r="C197" s="76">
        <v>8.3000000000000007</v>
      </c>
      <c r="D197" s="84">
        <v>7.6</v>
      </c>
      <c r="E197" s="84">
        <v>17.7</v>
      </c>
      <c r="F197" s="84">
        <v>16.7</v>
      </c>
      <c r="G197" s="84">
        <v>8.6999999999999993</v>
      </c>
      <c r="H197" s="84">
        <v>7.9</v>
      </c>
      <c r="I197" s="75">
        <v>8.3000000000000007</v>
      </c>
      <c r="J197" s="84">
        <v>12.1</v>
      </c>
      <c r="K197" s="84">
        <v>11.6</v>
      </c>
      <c r="L197" s="84">
        <v>14</v>
      </c>
      <c r="M197" s="75">
        <v>17</v>
      </c>
      <c r="N197" s="84">
        <v>26.4</v>
      </c>
      <c r="O197" s="84">
        <v>33.4</v>
      </c>
      <c r="P197" s="84">
        <v>56.7</v>
      </c>
      <c r="Q197" s="75">
        <v>38.5</v>
      </c>
      <c r="R197" s="84">
        <v>15.7</v>
      </c>
      <c r="S197" s="84">
        <v>16.600000000000001</v>
      </c>
      <c r="T197" s="84">
        <v>37</v>
      </c>
      <c r="U197" s="75">
        <v>80.8</v>
      </c>
      <c r="V197" s="84">
        <v>33.5</v>
      </c>
    </row>
    <row r="198" spans="1:22">
      <c r="A198" s="81" t="s">
        <v>410</v>
      </c>
      <c r="B198" s="75">
        <v>10.1</v>
      </c>
      <c r="C198" s="76">
        <v>12.3</v>
      </c>
      <c r="D198" s="84">
        <v>10.1</v>
      </c>
      <c r="E198" s="84">
        <v>14.1</v>
      </c>
      <c r="F198" s="84">
        <v>13.9</v>
      </c>
      <c r="G198" s="84">
        <v>17.3</v>
      </c>
      <c r="H198" s="84">
        <v>11.3</v>
      </c>
      <c r="I198" s="75">
        <v>11.6</v>
      </c>
      <c r="J198" s="84">
        <v>20.5</v>
      </c>
      <c r="K198" s="84">
        <v>22.4</v>
      </c>
      <c r="L198" s="84">
        <v>20.7</v>
      </c>
      <c r="M198" s="75">
        <v>13.4</v>
      </c>
      <c r="N198" s="84">
        <v>32.200000000000003</v>
      </c>
      <c r="O198" s="84">
        <v>34.200000000000003</v>
      </c>
      <c r="P198" s="84">
        <v>41.5</v>
      </c>
      <c r="Q198" s="75">
        <v>37.6</v>
      </c>
      <c r="R198" s="84">
        <v>18.2</v>
      </c>
      <c r="S198" s="84">
        <v>17.5</v>
      </c>
      <c r="T198" s="84">
        <v>26.6</v>
      </c>
      <c r="U198" s="75">
        <v>53.7</v>
      </c>
      <c r="V198" s="84">
        <v>28.9</v>
      </c>
    </row>
    <row r="199" spans="1:22">
      <c r="A199" s="81" t="s">
        <v>411</v>
      </c>
      <c r="B199" s="75">
        <v>11.5</v>
      </c>
      <c r="C199" s="76">
        <v>10.1</v>
      </c>
      <c r="D199" s="84">
        <v>11.1</v>
      </c>
      <c r="E199" s="84">
        <v>37.5</v>
      </c>
      <c r="F199" s="84">
        <v>20.6</v>
      </c>
      <c r="G199" s="84">
        <v>11.8</v>
      </c>
      <c r="H199" s="84">
        <v>11.7</v>
      </c>
      <c r="I199" s="75">
        <v>9.3000000000000007</v>
      </c>
      <c r="J199" s="84">
        <v>14.6</v>
      </c>
      <c r="K199" s="84">
        <v>13.9</v>
      </c>
      <c r="L199" s="84">
        <v>17.2</v>
      </c>
      <c r="M199" s="75">
        <v>17.8</v>
      </c>
      <c r="N199" s="84">
        <v>14.8</v>
      </c>
      <c r="O199" s="84">
        <v>19.7</v>
      </c>
      <c r="P199" s="84">
        <v>22.3</v>
      </c>
      <c r="Q199" s="75">
        <v>34.6</v>
      </c>
      <c r="R199" s="84">
        <v>14.4</v>
      </c>
      <c r="S199" s="84">
        <v>14.9</v>
      </c>
      <c r="T199" s="84">
        <v>24.4</v>
      </c>
      <c r="U199" s="75">
        <v>100</v>
      </c>
      <c r="V199" s="84">
        <v>67.400000000000006</v>
      </c>
    </row>
    <row r="200" spans="1:22">
      <c r="A200" s="71"/>
      <c r="B200" s="75"/>
      <c r="C200" s="76"/>
      <c r="D200" s="84"/>
      <c r="E200" s="84"/>
      <c r="F200" s="84"/>
      <c r="G200" s="84"/>
      <c r="H200" s="84"/>
      <c r="I200" s="75"/>
      <c r="J200" s="84"/>
      <c r="K200" s="84"/>
      <c r="L200" s="84"/>
      <c r="M200" s="75"/>
      <c r="N200" s="84"/>
      <c r="O200" s="84"/>
      <c r="P200" s="84"/>
      <c r="Q200" s="75"/>
      <c r="R200" s="84"/>
      <c r="S200" s="84"/>
      <c r="T200" s="84"/>
      <c r="U200" s="75"/>
      <c r="V200" s="84"/>
    </row>
    <row r="201" spans="1:22">
      <c r="A201" s="90" t="s">
        <v>412</v>
      </c>
      <c r="B201" s="75"/>
      <c r="C201" s="76"/>
      <c r="D201" s="84"/>
      <c r="E201" s="84"/>
      <c r="F201" s="84"/>
      <c r="G201" s="84"/>
      <c r="H201" s="84"/>
      <c r="I201" s="75"/>
      <c r="J201" s="84"/>
      <c r="K201" s="84"/>
      <c r="L201" s="84"/>
      <c r="M201" s="75"/>
      <c r="N201" s="84"/>
      <c r="O201" s="84"/>
      <c r="P201" s="84"/>
      <c r="Q201" s="75"/>
      <c r="R201" s="84"/>
      <c r="S201" s="84"/>
      <c r="T201" s="84"/>
      <c r="U201" s="75"/>
      <c r="V201" s="84"/>
    </row>
    <row r="202" spans="1:22">
      <c r="A202" s="81" t="s">
        <v>413</v>
      </c>
      <c r="B202" s="75">
        <v>16.399999999999999</v>
      </c>
      <c r="C202" s="76">
        <v>18.8</v>
      </c>
      <c r="D202" s="84">
        <v>17.399999999999999</v>
      </c>
      <c r="E202" s="84">
        <v>44.7</v>
      </c>
      <c r="F202" s="84">
        <v>33.6</v>
      </c>
      <c r="G202" s="84">
        <v>32.4</v>
      </c>
      <c r="H202" s="84">
        <v>16</v>
      </c>
      <c r="I202" s="75">
        <v>15.9</v>
      </c>
      <c r="J202" s="84">
        <v>21.8</v>
      </c>
      <c r="K202" s="84">
        <v>22</v>
      </c>
      <c r="L202" s="84">
        <v>19.399999999999999</v>
      </c>
      <c r="M202" s="75">
        <v>55.2</v>
      </c>
      <c r="N202" s="84">
        <v>79.400000000000006</v>
      </c>
      <c r="O202" s="84">
        <v>101.8</v>
      </c>
      <c r="P202" s="84">
        <v>95.7</v>
      </c>
      <c r="Q202" s="75">
        <v>99.9</v>
      </c>
      <c r="R202" s="84">
        <v>27.9</v>
      </c>
      <c r="S202" s="84">
        <v>27.8</v>
      </c>
      <c r="T202" s="84">
        <v>32.9</v>
      </c>
      <c r="U202" s="75">
        <v>0</v>
      </c>
      <c r="V202" s="84">
        <v>100.6</v>
      </c>
    </row>
    <row r="203" spans="1:22">
      <c r="A203" s="81" t="s">
        <v>414</v>
      </c>
      <c r="B203" s="75">
        <v>3.6</v>
      </c>
      <c r="C203" s="76">
        <v>4.2</v>
      </c>
      <c r="D203" s="84">
        <v>4.5</v>
      </c>
      <c r="E203" s="84">
        <v>9.8000000000000007</v>
      </c>
      <c r="F203" s="84">
        <v>14.5</v>
      </c>
      <c r="G203" s="84">
        <v>6.3</v>
      </c>
      <c r="H203" s="84">
        <v>4.0999999999999996</v>
      </c>
      <c r="I203" s="75">
        <v>5</v>
      </c>
      <c r="J203" s="84">
        <v>5.6</v>
      </c>
      <c r="K203" s="84">
        <v>6.5</v>
      </c>
      <c r="L203" s="84">
        <v>6.9</v>
      </c>
      <c r="M203" s="75">
        <v>8.5</v>
      </c>
      <c r="N203" s="84">
        <v>25.1</v>
      </c>
      <c r="O203" s="84">
        <v>27.5</v>
      </c>
      <c r="P203" s="84">
        <v>31.7</v>
      </c>
      <c r="Q203" s="75">
        <v>30.2</v>
      </c>
      <c r="R203" s="84">
        <v>11.5</v>
      </c>
      <c r="S203" s="84">
        <v>11.6</v>
      </c>
      <c r="T203" s="84">
        <v>16.5</v>
      </c>
      <c r="U203" s="75">
        <v>99.3</v>
      </c>
      <c r="V203" s="84">
        <v>21.4</v>
      </c>
    </row>
    <row r="204" spans="1:22">
      <c r="A204" s="81" t="s">
        <v>415</v>
      </c>
      <c r="B204" s="75">
        <v>6.7</v>
      </c>
      <c r="C204" s="76">
        <v>6.9</v>
      </c>
      <c r="D204" s="84">
        <v>7</v>
      </c>
      <c r="E204" s="84">
        <v>7.1</v>
      </c>
      <c r="F204" s="84">
        <v>12</v>
      </c>
      <c r="G204" s="84">
        <v>10.8</v>
      </c>
      <c r="H204" s="84">
        <v>6.5</v>
      </c>
      <c r="I204" s="75">
        <v>7.7</v>
      </c>
      <c r="J204" s="84">
        <v>9.4</v>
      </c>
      <c r="K204" s="84">
        <v>9.6</v>
      </c>
      <c r="L204" s="84">
        <v>10.5</v>
      </c>
      <c r="M204" s="75">
        <v>11</v>
      </c>
      <c r="N204" s="84">
        <v>29</v>
      </c>
      <c r="O204" s="84">
        <v>50.4</v>
      </c>
      <c r="P204" s="84">
        <v>51.7</v>
      </c>
      <c r="Q204" s="75">
        <v>41</v>
      </c>
      <c r="R204" s="84">
        <v>15.2</v>
      </c>
      <c r="S204" s="84">
        <v>15.4</v>
      </c>
      <c r="T204" s="84">
        <v>18.8</v>
      </c>
      <c r="U204" s="75">
        <v>62.4</v>
      </c>
      <c r="V204" s="84">
        <v>30.9</v>
      </c>
    </row>
    <row r="205" spans="1:22">
      <c r="A205" s="81" t="s">
        <v>416</v>
      </c>
      <c r="B205" s="75">
        <v>6.1</v>
      </c>
      <c r="C205" s="76">
        <v>6.7</v>
      </c>
      <c r="D205" s="84">
        <v>7.4</v>
      </c>
      <c r="E205" s="84">
        <v>12.8</v>
      </c>
      <c r="F205" s="84">
        <v>15.4</v>
      </c>
      <c r="G205" s="84">
        <v>11.2</v>
      </c>
      <c r="H205" s="84">
        <v>7.8</v>
      </c>
      <c r="I205" s="75">
        <v>7.2</v>
      </c>
      <c r="J205" s="84">
        <v>7.7</v>
      </c>
      <c r="K205" s="84">
        <v>7.9</v>
      </c>
      <c r="L205" s="84">
        <v>8.9</v>
      </c>
      <c r="M205" s="75">
        <v>11.4</v>
      </c>
      <c r="N205" s="84">
        <v>33.4</v>
      </c>
      <c r="O205" s="84">
        <v>39.9</v>
      </c>
      <c r="P205" s="84">
        <v>38.1</v>
      </c>
      <c r="Q205" s="75">
        <v>32.200000000000003</v>
      </c>
      <c r="R205" s="84">
        <v>13.3</v>
      </c>
      <c r="S205" s="84">
        <v>13.5</v>
      </c>
      <c r="T205" s="84">
        <v>17.899999999999999</v>
      </c>
      <c r="U205" s="75">
        <v>0</v>
      </c>
      <c r="V205" s="84">
        <v>63.1</v>
      </c>
    </row>
    <row r="206" spans="1:22">
      <c r="A206" s="81" t="s">
        <v>417</v>
      </c>
      <c r="B206" s="75">
        <v>8</v>
      </c>
      <c r="C206" s="76">
        <v>8.3000000000000007</v>
      </c>
      <c r="D206" s="84">
        <v>12.2</v>
      </c>
      <c r="E206" s="84">
        <v>22</v>
      </c>
      <c r="F206" s="84">
        <v>21.3</v>
      </c>
      <c r="G206" s="84">
        <v>15.9</v>
      </c>
      <c r="H206" s="84">
        <v>12.1</v>
      </c>
      <c r="I206" s="75">
        <v>11.2</v>
      </c>
      <c r="J206" s="84">
        <v>10.3</v>
      </c>
      <c r="K206" s="84">
        <v>10.5</v>
      </c>
      <c r="L206" s="84">
        <v>10.9</v>
      </c>
      <c r="M206" s="75">
        <v>14.1</v>
      </c>
      <c r="N206" s="84">
        <v>39</v>
      </c>
      <c r="O206" s="84">
        <v>48.8</v>
      </c>
      <c r="P206" s="84">
        <v>71.5</v>
      </c>
      <c r="Q206" s="75">
        <v>30.4</v>
      </c>
      <c r="R206" s="84">
        <v>10</v>
      </c>
      <c r="S206" s="84">
        <v>10.1</v>
      </c>
      <c r="T206" s="84">
        <v>13.7</v>
      </c>
      <c r="U206" s="75">
        <v>57.1</v>
      </c>
      <c r="V206" s="84">
        <v>80.5</v>
      </c>
    </row>
    <row r="207" spans="1:22">
      <c r="A207" s="81" t="s">
        <v>418</v>
      </c>
      <c r="B207" s="75">
        <v>6.7</v>
      </c>
      <c r="C207" s="76">
        <v>7.8</v>
      </c>
      <c r="D207" s="84">
        <v>8.6</v>
      </c>
      <c r="E207" s="84">
        <v>15.6</v>
      </c>
      <c r="F207" s="84">
        <v>15.8</v>
      </c>
      <c r="G207" s="84">
        <v>15.7</v>
      </c>
      <c r="H207" s="84">
        <v>8.3000000000000007</v>
      </c>
      <c r="I207" s="75">
        <v>8.6</v>
      </c>
      <c r="J207" s="84">
        <v>10.7</v>
      </c>
      <c r="K207" s="84">
        <v>10.199999999999999</v>
      </c>
      <c r="L207" s="84">
        <v>12.3</v>
      </c>
      <c r="M207" s="75">
        <v>17.7</v>
      </c>
      <c r="N207" s="84">
        <v>20.8</v>
      </c>
      <c r="O207" s="84">
        <v>32.4</v>
      </c>
      <c r="P207" s="84">
        <v>37.4</v>
      </c>
      <c r="Q207" s="75">
        <v>29.8</v>
      </c>
      <c r="R207" s="84">
        <v>11.8</v>
      </c>
      <c r="S207" s="84">
        <v>11.5</v>
      </c>
      <c r="T207" s="84">
        <v>17.8</v>
      </c>
      <c r="U207" s="75">
        <v>94.9</v>
      </c>
      <c r="V207" s="84">
        <v>45.9</v>
      </c>
    </row>
    <row r="208" spans="1:22">
      <c r="A208" s="81" t="s">
        <v>419</v>
      </c>
      <c r="B208" s="75">
        <v>10.8</v>
      </c>
      <c r="C208" s="76">
        <v>11.5</v>
      </c>
      <c r="D208" s="84">
        <v>10.8</v>
      </c>
      <c r="E208" s="84">
        <v>19.7</v>
      </c>
      <c r="F208" s="84">
        <v>12.5</v>
      </c>
      <c r="G208" s="84">
        <v>18.3</v>
      </c>
      <c r="H208" s="84">
        <v>10.5</v>
      </c>
      <c r="I208" s="75">
        <v>10.9</v>
      </c>
      <c r="J208" s="84">
        <v>17.2</v>
      </c>
      <c r="K208" s="84">
        <v>16.600000000000001</v>
      </c>
      <c r="L208" s="84">
        <v>17.5</v>
      </c>
      <c r="M208" s="75">
        <v>30.6</v>
      </c>
      <c r="N208" s="84">
        <v>48.9</v>
      </c>
      <c r="O208" s="84">
        <v>61</v>
      </c>
      <c r="P208" s="84">
        <v>62.5</v>
      </c>
      <c r="Q208" s="75">
        <v>41.5</v>
      </c>
      <c r="R208" s="84">
        <v>15.2</v>
      </c>
      <c r="S208" s="84">
        <v>15.5</v>
      </c>
      <c r="T208" s="84">
        <v>19</v>
      </c>
      <c r="U208" s="75">
        <v>98.9</v>
      </c>
      <c r="V208" s="84">
        <v>58.8</v>
      </c>
    </row>
    <row r="209" spans="1:22">
      <c r="A209" s="81" t="s">
        <v>420</v>
      </c>
      <c r="B209" s="75">
        <v>8.1</v>
      </c>
      <c r="C209" s="76">
        <v>8.1</v>
      </c>
      <c r="D209" s="84">
        <v>8.3000000000000007</v>
      </c>
      <c r="E209" s="84">
        <v>19.2</v>
      </c>
      <c r="F209" s="84">
        <v>16.3</v>
      </c>
      <c r="G209" s="84">
        <v>10.7</v>
      </c>
      <c r="H209" s="84">
        <v>11.9</v>
      </c>
      <c r="I209" s="75">
        <v>7.9</v>
      </c>
      <c r="J209" s="84">
        <v>10.199999999999999</v>
      </c>
      <c r="K209" s="84">
        <v>10.6</v>
      </c>
      <c r="L209" s="84">
        <v>11.6</v>
      </c>
      <c r="M209" s="75">
        <v>17.899999999999999</v>
      </c>
      <c r="N209" s="84">
        <v>47.1</v>
      </c>
      <c r="O209" s="84">
        <v>64.400000000000006</v>
      </c>
      <c r="P209" s="84">
        <v>105.4</v>
      </c>
      <c r="Q209" s="75">
        <v>52.5</v>
      </c>
      <c r="R209" s="84">
        <v>12.8</v>
      </c>
      <c r="S209" s="84">
        <v>14.3</v>
      </c>
      <c r="T209" s="84">
        <v>22.2</v>
      </c>
      <c r="U209" s="75">
        <v>80.7</v>
      </c>
      <c r="V209" s="84">
        <v>104.6</v>
      </c>
    </row>
    <row r="210" spans="1:22">
      <c r="A210" s="81" t="s">
        <v>421</v>
      </c>
      <c r="B210" s="75">
        <v>5.3</v>
      </c>
      <c r="C210" s="76">
        <v>7.2</v>
      </c>
      <c r="D210" s="84">
        <v>5.7</v>
      </c>
      <c r="E210" s="84">
        <v>20.2</v>
      </c>
      <c r="F210" s="84">
        <v>19.600000000000001</v>
      </c>
      <c r="G210" s="84">
        <v>6.4</v>
      </c>
      <c r="H210" s="84">
        <v>6</v>
      </c>
      <c r="I210" s="75">
        <v>6</v>
      </c>
      <c r="J210" s="84">
        <v>14.9</v>
      </c>
      <c r="K210" s="84">
        <v>12.5</v>
      </c>
      <c r="L210" s="84">
        <v>17.8</v>
      </c>
      <c r="M210" s="75">
        <v>22</v>
      </c>
      <c r="N210" s="84">
        <v>11.2</v>
      </c>
      <c r="O210" s="84">
        <v>18.8</v>
      </c>
      <c r="P210" s="84">
        <v>26.7</v>
      </c>
      <c r="Q210" s="75">
        <v>31</v>
      </c>
      <c r="R210" s="84">
        <v>9.8000000000000007</v>
      </c>
      <c r="S210" s="84">
        <v>10.199999999999999</v>
      </c>
      <c r="T210" s="84">
        <v>15.6</v>
      </c>
      <c r="U210" s="75">
        <v>83.1</v>
      </c>
      <c r="V210" s="84">
        <v>59.2</v>
      </c>
    </row>
    <row r="211" spans="1:22">
      <c r="A211" s="81"/>
      <c r="B211" s="75"/>
      <c r="C211" s="76"/>
      <c r="D211" s="84"/>
      <c r="E211" s="84"/>
      <c r="F211" s="84"/>
      <c r="G211" s="84"/>
      <c r="H211" s="84"/>
      <c r="I211" s="75"/>
      <c r="J211" s="84"/>
      <c r="K211" s="84"/>
      <c r="L211" s="84"/>
      <c r="M211" s="75"/>
      <c r="N211" s="84"/>
      <c r="O211" s="84"/>
      <c r="P211" s="84"/>
      <c r="Q211" s="75"/>
      <c r="R211" s="84"/>
      <c r="S211" s="84"/>
      <c r="T211" s="84"/>
      <c r="U211" s="75"/>
      <c r="V211" s="84"/>
    </row>
    <row r="212" spans="1:22">
      <c r="A212" s="90" t="s">
        <v>422</v>
      </c>
      <c r="B212" s="75"/>
      <c r="C212" s="76"/>
      <c r="D212" s="84"/>
      <c r="E212" s="84"/>
      <c r="F212" s="84"/>
      <c r="G212" s="84"/>
      <c r="H212" s="84"/>
      <c r="I212" s="75"/>
      <c r="J212" s="84"/>
      <c r="K212" s="84"/>
      <c r="L212" s="84"/>
      <c r="M212" s="75"/>
      <c r="N212" s="84"/>
      <c r="O212" s="84"/>
      <c r="P212" s="84"/>
      <c r="Q212" s="75"/>
      <c r="R212" s="84"/>
      <c r="S212" s="84"/>
      <c r="T212" s="84"/>
      <c r="U212" s="75"/>
      <c r="V212" s="84"/>
    </row>
    <row r="213" spans="1:22">
      <c r="A213" s="81" t="s">
        <v>423</v>
      </c>
      <c r="B213" s="75">
        <v>0.1</v>
      </c>
      <c r="C213" s="76">
        <v>2.5</v>
      </c>
      <c r="D213" s="84">
        <v>2.6</v>
      </c>
      <c r="E213" s="84">
        <v>9.5</v>
      </c>
      <c r="F213" s="84">
        <v>10.1</v>
      </c>
      <c r="G213" s="84">
        <v>7.9</v>
      </c>
      <c r="H213" s="84">
        <v>3</v>
      </c>
      <c r="I213" s="75">
        <v>3.4</v>
      </c>
      <c r="J213" s="84">
        <v>5</v>
      </c>
      <c r="K213" s="84">
        <v>5.3</v>
      </c>
      <c r="L213" s="84">
        <v>6.1</v>
      </c>
      <c r="M213" s="75">
        <v>15</v>
      </c>
      <c r="N213" s="84">
        <v>23.9</v>
      </c>
      <c r="O213" s="84">
        <v>29.7</v>
      </c>
      <c r="P213" s="84">
        <v>25.6</v>
      </c>
      <c r="Q213" s="75">
        <v>36.4</v>
      </c>
      <c r="R213" s="84">
        <v>6.4</v>
      </c>
      <c r="S213" s="84">
        <v>6.6</v>
      </c>
      <c r="T213" s="84">
        <v>8.6999999999999993</v>
      </c>
      <c r="U213" s="75">
        <v>71.099999999999994</v>
      </c>
      <c r="V213" s="84">
        <v>31.5</v>
      </c>
    </row>
    <row r="214" spans="1:22">
      <c r="A214" s="81" t="s">
        <v>424</v>
      </c>
      <c r="B214" s="75">
        <v>3.6</v>
      </c>
      <c r="C214" s="76">
        <v>4</v>
      </c>
      <c r="D214" s="84">
        <v>6.5</v>
      </c>
      <c r="E214" s="84">
        <v>16.100000000000001</v>
      </c>
      <c r="F214" s="84">
        <v>17.7</v>
      </c>
      <c r="G214" s="84">
        <v>8.1999999999999993</v>
      </c>
      <c r="H214" s="84">
        <v>4.5</v>
      </c>
      <c r="I214" s="75">
        <v>5.5</v>
      </c>
      <c r="J214" s="84">
        <v>7</v>
      </c>
      <c r="K214" s="84">
        <v>6.5</v>
      </c>
      <c r="L214" s="84">
        <v>8</v>
      </c>
      <c r="M214" s="75">
        <v>13.1</v>
      </c>
      <c r="N214" s="84">
        <v>28.8</v>
      </c>
      <c r="O214" s="84">
        <v>30.5</v>
      </c>
      <c r="P214" s="84">
        <v>36.6</v>
      </c>
      <c r="Q214" s="75">
        <v>39.5</v>
      </c>
      <c r="R214" s="84">
        <v>6.8</v>
      </c>
      <c r="S214" s="84">
        <v>7.5</v>
      </c>
      <c r="T214" s="84">
        <v>10.1</v>
      </c>
      <c r="U214" s="75">
        <v>48.9</v>
      </c>
      <c r="V214" s="84">
        <v>44.2</v>
      </c>
    </row>
    <row r="215" spans="1:22">
      <c r="A215" s="81" t="s">
        <v>425</v>
      </c>
      <c r="B215" s="75">
        <v>5.2</v>
      </c>
      <c r="C215" s="76">
        <v>5.5</v>
      </c>
      <c r="D215" s="84">
        <v>7.9</v>
      </c>
      <c r="E215" s="84">
        <v>17.3</v>
      </c>
      <c r="F215" s="84">
        <v>16</v>
      </c>
      <c r="G215" s="84">
        <v>11.9</v>
      </c>
      <c r="H215" s="84">
        <v>7.2</v>
      </c>
      <c r="I215" s="75">
        <v>7.2</v>
      </c>
      <c r="J215" s="84">
        <v>6.9</v>
      </c>
      <c r="K215" s="84">
        <v>6.6</v>
      </c>
      <c r="L215" s="84">
        <v>7.5</v>
      </c>
      <c r="M215" s="75">
        <v>10.1</v>
      </c>
      <c r="N215" s="84">
        <v>26.1</v>
      </c>
      <c r="O215" s="84">
        <v>28.9</v>
      </c>
      <c r="P215" s="84">
        <v>38.799999999999997</v>
      </c>
      <c r="Q215" s="75">
        <v>24.9</v>
      </c>
      <c r="R215" s="84">
        <v>10.3</v>
      </c>
      <c r="S215" s="84">
        <v>10.8</v>
      </c>
      <c r="T215" s="84">
        <v>10.4</v>
      </c>
      <c r="U215" s="75">
        <v>59.4</v>
      </c>
      <c r="V215" s="84">
        <v>47.1</v>
      </c>
    </row>
    <row r="216" spans="1:22">
      <c r="A216" s="81" t="s">
        <v>426</v>
      </c>
      <c r="B216" s="75">
        <v>5.0999999999999996</v>
      </c>
      <c r="C216" s="76">
        <v>5.6</v>
      </c>
      <c r="D216" s="84">
        <v>6.4</v>
      </c>
      <c r="E216" s="84">
        <v>16</v>
      </c>
      <c r="F216" s="84">
        <v>12.1</v>
      </c>
      <c r="G216" s="84">
        <v>11</v>
      </c>
      <c r="H216" s="84">
        <v>6.5</v>
      </c>
      <c r="I216" s="75">
        <v>6.1</v>
      </c>
      <c r="J216" s="84">
        <v>8</v>
      </c>
      <c r="K216" s="84">
        <v>6.9</v>
      </c>
      <c r="L216" s="84">
        <v>8.9</v>
      </c>
      <c r="M216" s="75">
        <v>13.8</v>
      </c>
      <c r="N216" s="84">
        <v>33.6</v>
      </c>
      <c r="O216" s="84">
        <v>33</v>
      </c>
      <c r="P216" s="84">
        <v>70.900000000000006</v>
      </c>
      <c r="Q216" s="75">
        <v>29.2</v>
      </c>
      <c r="R216" s="84">
        <v>9.6999999999999993</v>
      </c>
      <c r="S216" s="84">
        <v>10.8</v>
      </c>
      <c r="T216" s="84">
        <v>11.5</v>
      </c>
      <c r="U216" s="75">
        <v>101.2</v>
      </c>
      <c r="V216" s="84">
        <v>18.2</v>
      </c>
    </row>
    <row r="217" spans="1:22">
      <c r="A217" s="81" t="s">
        <v>427</v>
      </c>
      <c r="B217" s="75">
        <v>8.9</v>
      </c>
      <c r="C217" s="76">
        <v>9.3000000000000007</v>
      </c>
      <c r="D217" s="84">
        <v>9</v>
      </c>
      <c r="E217" s="84">
        <v>22.8</v>
      </c>
      <c r="F217" s="84">
        <v>21.1</v>
      </c>
      <c r="G217" s="84">
        <v>12.1</v>
      </c>
      <c r="H217" s="84">
        <v>8.3000000000000007</v>
      </c>
      <c r="I217" s="75">
        <v>8.9</v>
      </c>
      <c r="J217" s="84">
        <v>10.9</v>
      </c>
      <c r="K217" s="84">
        <v>12</v>
      </c>
      <c r="L217" s="84">
        <v>14</v>
      </c>
      <c r="M217" s="75">
        <v>12.7</v>
      </c>
      <c r="N217" s="84">
        <v>61.8</v>
      </c>
      <c r="O217" s="84">
        <v>74.099999999999994</v>
      </c>
      <c r="P217" s="84">
        <v>90.7</v>
      </c>
      <c r="Q217" s="75">
        <v>56.3</v>
      </c>
      <c r="R217" s="84">
        <v>14.9</v>
      </c>
      <c r="S217" s="84">
        <v>14.5</v>
      </c>
      <c r="T217" s="84">
        <v>18.2</v>
      </c>
      <c r="U217" s="75">
        <v>99.3</v>
      </c>
      <c r="V217" s="84">
        <v>65.3</v>
      </c>
    </row>
    <row r="218" spans="1:22">
      <c r="A218" s="81" t="s">
        <v>428</v>
      </c>
      <c r="B218" s="75">
        <v>13.1</v>
      </c>
      <c r="C218" s="76">
        <v>14.7</v>
      </c>
      <c r="D218" s="84">
        <v>17.2</v>
      </c>
      <c r="E218" s="84">
        <v>29.8</v>
      </c>
      <c r="F218" s="84">
        <v>29.7</v>
      </c>
      <c r="G218" s="84">
        <v>24.6</v>
      </c>
      <c r="H218" s="84">
        <v>17.100000000000001</v>
      </c>
      <c r="I218" s="75">
        <v>16.7</v>
      </c>
      <c r="J218" s="84">
        <v>17.899999999999999</v>
      </c>
      <c r="K218" s="84">
        <v>17.2</v>
      </c>
      <c r="L218" s="84">
        <v>19.600000000000001</v>
      </c>
      <c r="M218" s="75">
        <v>23.9</v>
      </c>
      <c r="N218" s="84">
        <v>50.9</v>
      </c>
      <c r="O218" s="84">
        <v>84</v>
      </c>
      <c r="P218" s="84">
        <v>63.2</v>
      </c>
      <c r="Q218" s="75">
        <v>46.6</v>
      </c>
      <c r="R218" s="84">
        <v>25.9</v>
      </c>
      <c r="S218" s="84">
        <v>23.3</v>
      </c>
      <c r="T218" s="84">
        <v>46.1</v>
      </c>
      <c r="U218" s="75">
        <v>99.6</v>
      </c>
      <c r="V218" s="84">
        <v>96.1</v>
      </c>
    </row>
    <row r="219" spans="1:22">
      <c r="A219" s="81"/>
      <c r="B219" s="75"/>
      <c r="C219" s="76"/>
      <c r="D219" s="84"/>
      <c r="E219" s="84"/>
      <c r="F219" s="84"/>
      <c r="G219" s="84"/>
      <c r="H219" s="84"/>
      <c r="I219" s="75"/>
      <c r="J219" s="84"/>
      <c r="K219" s="84"/>
      <c r="L219" s="84"/>
      <c r="M219" s="75"/>
      <c r="N219" s="84"/>
      <c r="O219" s="84"/>
      <c r="P219" s="84"/>
      <c r="Q219" s="75"/>
      <c r="R219" s="84"/>
      <c r="S219" s="84"/>
      <c r="T219" s="84"/>
      <c r="U219" s="75"/>
      <c r="V219" s="84"/>
    </row>
    <row r="220" spans="1:22">
      <c r="A220" s="90" t="s">
        <v>429</v>
      </c>
      <c r="B220" s="75"/>
      <c r="C220" s="76"/>
      <c r="D220" s="84"/>
      <c r="E220" s="84"/>
      <c r="F220" s="84"/>
      <c r="G220" s="84"/>
      <c r="H220" s="84"/>
      <c r="I220" s="75"/>
      <c r="J220" s="84"/>
      <c r="K220" s="84"/>
      <c r="L220" s="84"/>
      <c r="M220" s="75"/>
      <c r="N220" s="84"/>
      <c r="O220" s="84"/>
      <c r="P220" s="84"/>
      <c r="Q220" s="75"/>
      <c r="R220" s="84"/>
      <c r="S220" s="84"/>
      <c r="T220" s="84"/>
      <c r="U220" s="75"/>
      <c r="V220" s="84"/>
    </row>
    <row r="221" spans="1:22">
      <c r="A221" s="81" t="s">
        <v>430</v>
      </c>
      <c r="B221" s="75">
        <v>5.5</v>
      </c>
      <c r="C221" s="76">
        <v>5</v>
      </c>
      <c r="D221" s="84">
        <v>8.3000000000000007</v>
      </c>
      <c r="E221" s="84">
        <v>19.7</v>
      </c>
      <c r="F221" s="84">
        <v>16.100000000000001</v>
      </c>
      <c r="G221" s="84">
        <v>12.8</v>
      </c>
      <c r="H221" s="84">
        <v>6.8</v>
      </c>
      <c r="I221" s="75">
        <v>7</v>
      </c>
      <c r="J221" s="84">
        <v>6</v>
      </c>
      <c r="K221" s="84">
        <v>6.8</v>
      </c>
      <c r="L221" s="84">
        <v>6.1</v>
      </c>
      <c r="M221" s="75">
        <v>12.4</v>
      </c>
      <c r="N221" s="84">
        <v>40.299999999999997</v>
      </c>
      <c r="O221" s="84">
        <v>64.3</v>
      </c>
      <c r="P221" s="84">
        <v>33.299999999999997</v>
      </c>
      <c r="Q221" s="75">
        <v>61.9</v>
      </c>
      <c r="R221" s="84">
        <v>9.5</v>
      </c>
      <c r="S221" s="84">
        <v>10</v>
      </c>
      <c r="T221" s="84">
        <v>16.7</v>
      </c>
      <c r="U221" s="75">
        <v>0</v>
      </c>
      <c r="V221" s="84">
        <v>29.2</v>
      </c>
    </row>
    <row r="222" spans="1:22">
      <c r="A222" s="81" t="s">
        <v>431</v>
      </c>
      <c r="B222" s="75">
        <v>5.3</v>
      </c>
      <c r="C222" s="76">
        <v>6.3</v>
      </c>
      <c r="D222" s="84">
        <v>5.5</v>
      </c>
      <c r="E222" s="84">
        <v>8.1999999999999993</v>
      </c>
      <c r="F222" s="84">
        <v>8.6</v>
      </c>
      <c r="G222" s="84">
        <v>12.2</v>
      </c>
      <c r="H222" s="84">
        <v>6.4</v>
      </c>
      <c r="I222" s="75">
        <v>5.5</v>
      </c>
      <c r="J222" s="84">
        <v>7.5</v>
      </c>
      <c r="K222" s="84">
        <v>7.8</v>
      </c>
      <c r="L222" s="84">
        <v>7.3</v>
      </c>
      <c r="M222" s="75">
        <v>11.7</v>
      </c>
      <c r="N222" s="84">
        <v>22.7</v>
      </c>
      <c r="O222" s="84">
        <v>20.3</v>
      </c>
      <c r="P222" s="84">
        <v>47.1</v>
      </c>
      <c r="Q222" s="75">
        <v>27.9</v>
      </c>
      <c r="R222" s="84">
        <v>14.2</v>
      </c>
      <c r="S222" s="84">
        <v>14.5</v>
      </c>
      <c r="T222" s="84">
        <v>16.2</v>
      </c>
      <c r="U222" s="75">
        <v>99.3</v>
      </c>
      <c r="V222" s="84">
        <v>34.299999999999997</v>
      </c>
    </row>
    <row r="223" spans="1:22">
      <c r="A223" s="81" t="s">
        <v>432</v>
      </c>
      <c r="B223" s="75">
        <v>5.8</v>
      </c>
      <c r="C223" s="76">
        <v>6.3</v>
      </c>
      <c r="D223" s="84">
        <v>6.8</v>
      </c>
      <c r="E223" s="84">
        <v>18.5</v>
      </c>
      <c r="F223" s="84">
        <v>17.2</v>
      </c>
      <c r="G223" s="84">
        <v>9.6</v>
      </c>
      <c r="H223" s="84">
        <v>6.2</v>
      </c>
      <c r="I223" s="75">
        <v>6.7</v>
      </c>
      <c r="J223" s="84">
        <v>9.4</v>
      </c>
      <c r="K223" s="84">
        <v>9.3000000000000007</v>
      </c>
      <c r="L223" s="84">
        <v>9.9</v>
      </c>
      <c r="M223" s="75">
        <v>12</v>
      </c>
      <c r="N223" s="84">
        <v>27.8</v>
      </c>
      <c r="O223" s="84">
        <v>25.7</v>
      </c>
      <c r="P223" s="84">
        <v>66.400000000000006</v>
      </c>
      <c r="Q223" s="75">
        <v>37.700000000000003</v>
      </c>
      <c r="R223" s="84">
        <v>9.4</v>
      </c>
      <c r="S223" s="84">
        <v>9.6999999999999993</v>
      </c>
      <c r="T223" s="84">
        <v>14.6</v>
      </c>
      <c r="U223" s="75">
        <v>48.5</v>
      </c>
      <c r="V223" s="84">
        <v>55.1</v>
      </c>
    </row>
    <row r="224" spans="1:22">
      <c r="A224" s="81" t="s">
        <v>433</v>
      </c>
      <c r="B224" s="75">
        <v>8.6999999999999993</v>
      </c>
      <c r="C224" s="76">
        <v>6.7</v>
      </c>
      <c r="D224" s="84">
        <v>10.3</v>
      </c>
      <c r="E224" s="84">
        <v>32.4</v>
      </c>
      <c r="F224" s="84">
        <v>20.8</v>
      </c>
      <c r="G224" s="84">
        <v>10.6</v>
      </c>
      <c r="H224" s="84">
        <v>8.6</v>
      </c>
      <c r="I224" s="75">
        <v>8.1</v>
      </c>
      <c r="J224" s="84">
        <v>8.1999999999999993</v>
      </c>
      <c r="K224" s="84">
        <v>8</v>
      </c>
      <c r="L224" s="84">
        <v>9.6999999999999993</v>
      </c>
      <c r="M224" s="75">
        <v>12.5</v>
      </c>
      <c r="N224" s="84">
        <v>26.5</v>
      </c>
      <c r="O224" s="84">
        <v>34.200000000000003</v>
      </c>
      <c r="P224" s="84">
        <v>28.7</v>
      </c>
      <c r="Q224" s="75">
        <v>34.1</v>
      </c>
      <c r="R224" s="84">
        <v>8.8000000000000007</v>
      </c>
      <c r="S224" s="84">
        <v>9</v>
      </c>
      <c r="T224" s="84">
        <v>14.9</v>
      </c>
      <c r="U224" s="75">
        <v>71.400000000000006</v>
      </c>
      <c r="V224" s="84">
        <v>54.7</v>
      </c>
    </row>
    <row r="225" spans="1:22">
      <c r="A225" s="81" t="s">
        <v>434</v>
      </c>
      <c r="B225" s="75">
        <v>7.1</v>
      </c>
      <c r="C225" s="76">
        <v>8</v>
      </c>
      <c r="D225" s="84">
        <v>7.9</v>
      </c>
      <c r="E225" s="84">
        <v>15.3</v>
      </c>
      <c r="F225" s="84">
        <v>13.3</v>
      </c>
      <c r="G225" s="84">
        <v>11.7</v>
      </c>
      <c r="H225" s="84">
        <v>9.3000000000000007</v>
      </c>
      <c r="I225" s="75">
        <v>7.7</v>
      </c>
      <c r="J225" s="84">
        <v>11.6</v>
      </c>
      <c r="K225" s="84">
        <v>11.8</v>
      </c>
      <c r="L225" s="84">
        <v>12.3</v>
      </c>
      <c r="M225" s="75">
        <v>16.2</v>
      </c>
      <c r="N225" s="84">
        <v>53</v>
      </c>
      <c r="O225" s="84">
        <v>69.5</v>
      </c>
      <c r="P225" s="84">
        <v>52.3</v>
      </c>
      <c r="Q225" s="75">
        <v>46.7</v>
      </c>
      <c r="R225" s="84">
        <v>12.4</v>
      </c>
      <c r="S225" s="84">
        <v>12.2</v>
      </c>
      <c r="T225" s="84">
        <v>16.600000000000001</v>
      </c>
      <c r="U225" s="75">
        <v>100.3</v>
      </c>
      <c r="V225" s="84">
        <v>88.5</v>
      </c>
    </row>
    <row r="226" spans="1:22">
      <c r="A226" s="81" t="s">
        <v>435</v>
      </c>
      <c r="B226" s="75">
        <v>9.6999999999999993</v>
      </c>
      <c r="C226" s="76">
        <v>9.4</v>
      </c>
      <c r="D226" s="84">
        <v>10.8</v>
      </c>
      <c r="E226" s="84">
        <v>22.3</v>
      </c>
      <c r="F226" s="84">
        <v>24.2</v>
      </c>
      <c r="G226" s="84">
        <v>12.2</v>
      </c>
      <c r="H226" s="84">
        <v>11.2</v>
      </c>
      <c r="I226" s="75">
        <v>11.3</v>
      </c>
      <c r="J226" s="84">
        <v>10.9</v>
      </c>
      <c r="K226" s="84">
        <v>11</v>
      </c>
      <c r="L226" s="84">
        <v>10.6</v>
      </c>
      <c r="M226" s="75">
        <v>15.3</v>
      </c>
      <c r="N226" s="84">
        <v>28</v>
      </c>
      <c r="O226" s="84">
        <v>28.8</v>
      </c>
      <c r="P226" s="84">
        <v>65.599999999999994</v>
      </c>
      <c r="Q226" s="75">
        <v>27.5</v>
      </c>
      <c r="R226" s="84">
        <v>15.2</v>
      </c>
      <c r="S226" s="84">
        <v>16.3</v>
      </c>
      <c r="T226" s="84">
        <v>17.899999999999999</v>
      </c>
      <c r="U226" s="75">
        <v>99.6</v>
      </c>
      <c r="V226" s="84">
        <v>81.8</v>
      </c>
    </row>
    <row r="227" spans="1:22">
      <c r="A227" s="81" t="s">
        <v>436</v>
      </c>
      <c r="B227" s="75">
        <v>6.1</v>
      </c>
      <c r="C227" s="76">
        <v>6.3</v>
      </c>
      <c r="D227" s="84">
        <v>6</v>
      </c>
      <c r="E227" s="84">
        <v>19.399999999999999</v>
      </c>
      <c r="F227" s="84">
        <v>16.2</v>
      </c>
      <c r="G227" s="84">
        <v>8</v>
      </c>
      <c r="H227" s="84">
        <v>6.6</v>
      </c>
      <c r="I227" s="75">
        <v>5.6</v>
      </c>
      <c r="J227" s="84">
        <v>9.5</v>
      </c>
      <c r="K227" s="84">
        <v>8.3000000000000007</v>
      </c>
      <c r="L227" s="84">
        <v>10.7</v>
      </c>
      <c r="M227" s="75">
        <v>15.1</v>
      </c>
      <c r="N227" s="84">
        <v>10.9</v>
      </c>
      <c r="O227" s="84">
        <v>15.7</v>
      </c>
      <c r="P227" s="84">
        <v>26.9</v>
      </c>
      <c r="Q227" s="75">
        <v>41.8</v>
      </c>
      <c r="R227" s="84">
        <v>8.6999999999999993</v>
      </c>
      <c r="S227" s="84">
        <v>8.6999999999999993</v>
      </c>
      <c r="T227" s="84">
        <v>17.5</v>
      </c>
      <c r="U227" s="75">
        <v>61.4</v>
      </c>
      <c r="V227" s="84">
        <v>57.5</v>
      </c>
    </row>
    <row r="228" spans="1:22">
      <c r="A228" s="81"/>
      <c r="B228" s="75"/>
      <c r="C228" s="76"/>
      <c r="D228" s="84"/>
      <c r="E228" s="84"/>
      <c r="F228" s="84"/>
      <c r="G228" s="84"/>
      <c r="H228" s="84"/>
      <c r="I228" s="75"/>
      <c r="J228" s="84"/>
      <c r="K228" s="84"/>
      <c r="L228" s="84"/>
      <c r="M228" s="75"/>
      <c r="N228" s="84"/>
      <c r="O228" s="84"/>
      <c r="P228" s="84"/>
      <c r="Q228" s="75"/>
      <c r="R228" s="84"/>
      <c r="S228" s="84"/>
      <c r="T228" s="84"/>
      <c r="U228" s="75"/>
      <c r="V228" s="84"/>
    </row>
    <row r="229" spans="1:22">
      <c r="A229" s="90" t="s">
        <v>437</v>
      </c>
      <c r="B229" s="75"/>
      <c r="C229" s="76"/>
      <c r="D229" s="84"/>
      <c r="E229" s="84"/>
      <c r="F229" s="84"/>
      <c r="G229" s="84"/>
      <c r="H229" s="84"/>
      <c r="I229" s="75"/>
      <c r="J229" s="84"/>
      <c r="K229" s="84"/>
      <c r="L229" s="84"/>
      <c r="M229" s="75"/>
      <c r="N229" s="84"/>
      <c r="O229" s="84"/>
      <c r="P229" s="84"/>
      <c r="Q229" s="75"/>
      <c r="R229" s="84"/>
      <c r="S229" s="84"/>
      <c r="T229" s="84"/>
      <c r="U229" s="75"/>
      <c r="V229" s="84"/>
    </row>
    <row r="230" spans="1:22">
      <c r="A230" s="81" t="s">
        <v>438</v>
      </c>
      <c r="B230" s="75">
        <v>6.5</v>
      </c>
      <c r="C230" s="76">
        <v>6.8</v>
      </c>
      <c r="D230" s="84">
        <v>9.1</v>
      </c>
      <c r="E230" s="84">
        <v>23</v>
      </c>
      <c r="F230" s="84">
        <v>17.7</v>
      </c>
      <c r="G230" s="84">
        <v>12.4</v>
      </c>
      <c r="H230" s="84">
        <v>7.9</v>
      </c>
      <c r="I230" s="75">
        <v>8</v>
      </c>
      <c r="J230" s="84">
        <v>9.1999999999999993</v>
      </c>
      <c r="K230" s="84">
        <v>10.4</v>
      </c>
      <c r="L230" s="84">
        <v>9.1999999999999993</v>
      </c>
      <c r="M230" s="75">
        <v>11.5</v>
      </c>
      <c r="N230" s="84">
        <v>45.3</v>
      </c>
      <c r="O230" s="84">
        <v>75.400000000000006</v>
      </c>
      <c r="P230" s="84">
        <v>43.5</v>
      </c>
      <c r="Q230" s="75">
        <v>66.3</v>
      </c>
      <c r="R230" s="84">
        <v>11.5</v>
      </c>
      <c r="S230" s="84">
        <v>11.3</v>
      </c>
      <c r="T230" s="84">
        <v>18.7</v>
      </c>
      <c r="U230" s="75">
        <v>0</v>
      </c>
      <c r="V230" s="84">
        <v>38.4</v>
      </c>
    </row>
    <row r="231" spans="1:22">
      <c r="A231" s="81" t="s">
        <v>439</v>
      </c>
      <c r="B231" s="75">
        <v>10.5</v>
      </c>
      <c r="C231" s="76">
        <v>11.2</v>
      </c>
      <c r="D231" s="84">
        <v>13</v>
      </c>
      <c r="E231" s="84">
        <v>15.8</v>
      </c>
      <c r="F231" s="84">
        <v>25.2</v>
      </c>
      <c r="G231" s="84">
        <v>19.399999999999999</v>
      </c>
      <c r="H231" s="84">
        <v>11.4</v>
      </c>
      <c r="I231" s="75">
        <v>13.2</v>
      </c>
      <c r="J231" s="84">
        <v>13.4</v>
      </c>
      <c r="K231" s="84">
        <v>14.3</v>
      </c>
      <c r="L231" s="84">
        <v>12.1</v>
      </c>
      <c r="M231" s="75">
        <v>16.2</v>
      </c>
      <c r="N231" s="84">
        <v>56.2</v>
      </c>
      <c r="O231" s="84">
        <v>49.7</v>
      </c>
      <c r="P231" s="84">
        <v>87.5</v>
      </c>
      <c r="Q231" s="75">
        <v>88.2</v>
      </c>
      <c r="R231" s="84">
        <v>20.6</v>
      </c>
      <c r="S231" s="84">
        <v>21.7</v>
      </c>
      <c r="T231" s="84">
        <v>27.4</v>
      </c>
      <c r="U231" s="75">
        <v>99.3</v>
      </c>
      <c r="V231" s="84">
        <v>37</v>
      </c>
    </row>
    <row r="232" spans="1:22">
      <c r="A232" s="81" t="s">
        <v>440</v>
      </c>
      <c r="B232" s="75">
        <v>1.3</v>
      </c>
      <c r="C232" s="76">
        <v>1.7</v>
      </c>
      <c r="D232" s="84">
        <v>1.8</v>
      </c>
      <c r="E232" s="84">
        <v>5.0999999999999996</v>
      </c>
      <c r="F232" s="84">
        <v>6.6</v>
      </c>
      <c r="G232" s="84">
        <v>3.3</v>
      </c>
      <c r="H232" s="84">
        <v>1.9</v>
      </c>
      <c r="I232" s="75">
        <v>1.7</v>
      </c>
      <c r="J232" s="84">
        <v>3.4</v>
      </c>
      <c r="K232" s="84">
        <v>2.9</v>
      </c>
      <c r="L232" s="84">
        <v>4.0999999999999996</v>
      </c>
      <c r="M232" s="75">
        <v>7.6</v>
      </c>
      <c r="N232" s="84">
        <v>5.5</v>
      </c>
      <c r="O232" s="84">
        <v>8.1999999999999993</v>
      </c>
      <c r="P232" s="84">
        <v>17.899999999999999</v>
      </c>
      <c r="Q232" s="75">
        <v>18.8</v>
      </c>
      <c r="R232" s="84">
        <v>2.7</v>
      </c>
      <c r="S232" s="84">
        <v>2.5</v>
      </c>
      <c r="T232" s="84">
        <v>8.1999999999999993</v>
      </c>
      <c r="U232" s="75">
        <v>24.4</v>
      </c>
      <c r="V232" s="84">
        <v>25.4</v>
      </c>
    </row>
    <row r="233" spans="1:22">
      <c r="A233" s="80"/>
      <c r="B233" s="75"/>
      <c r="C233" s="76"/>
      <c r="D233" s="84"/>
      <c r="E233" s="84"/>
      <c r="F233" s="84"/>
      <c r="G233" s="84"/>
      <c r="H233" s="84"/>
      <c r="I233" s="75"/>
      <c r="J233" s="84"/>
      <c r="K233" s="84"/>
      <c r="L233" s="84"/>
      <c r="M233" s="75"/>
      <c r="N233" s="84"/>
      <c r="O233" s="84"/>
      <c r="P233" s="84"/>
      <c r="Q233" s="75"/>
      <c r="R233" s="84"/>
      <c r="S233" s="84"/>
      <c r="T233" s="84"/>
      <c r="U233" s="75"/>
      <c r="V233" s="84"/>
    </row>
    <row r="234" spans="1:22">
      <c r="A234" s="96" t="s">
        <v>441</v>
      </c>
      <c r="B234" s="75"/>
      <c r="C234" s="76"/>
      <c r="D234" s="84"/>
      <c r="E234" s="84"/>
      <c r="F234" s="84"/>
      <c r="G234" s="84"/>
      <c r="H234" s="84"/>
      <c r="I234" s="75"/>
      <c r="J234" s="84"/>
      <c r="K234" s="84"/>
      <c r="L234" s="84"/>
      <c r="M234" s="75"/>
      <c r="N234" s="84"/>
      <c r="O234" s="84"/>
      <c r="P234" s="84"/>
      <c r="Q234" s="75"/>
      <c r="R234" s="84"/>
      <c r="S234" s="84"/>
      <c r="T234" s="84"/>
      <c r="U234" s="75"/>
      <c r="V234" s="84"/>
    </row>
    <row r="235" spans="1:22">
      <c r="A235" s="81" t="s">
        <v>442</v>
      </c>
      <c r="B235" s="75">
        <v>1</v>
      </c>
      <c r="C235" s="76">
        <v>1.6</v>
      </c>
      <c r="D235" s="84">
        <v>1.4</v>
      </c>
      <c r="E235" s="84">
        <v>5.6</v>
      </c>
      <c r="F235" s="84">
        <v>4.8</v>
      </c>
      <c r="G235" s="84">
        <v>3.4</v>
      </c>
      <c r="H235" s="84">
        <v>1.9</v>
      </c>
      <c r="I235" s="75">
        <v>1.5</v>
      </c>
      <c r="J235" s="84">
        <v>3.4</v>
      </c>
      <c r="K235" s="84">
        <v>2.9</v>
      </c>
      <c r="L235" s="84">
        <v>4.2</v>
      </c>
      <c r="M235" s="75">
        <v>7.6</v>
      </c>
      <c r="N235" s="84">
        <v>6.2</v>
      </c>
      <c r="O235" s="84">
        <v>8.5</v>
      </c>
      <c r="P235" s="84">
        <v>19.899999999999999</v>
      </c>
      <c r="Q235" s="75">
        <v>20.2</v>
      </c>
      <c r="R235" s="84">
        <v>2.8</v>
      </c>
      <c r="S235" s="84">
        <v>2.8</v>
      </c>
      <c r="T235" s="84">
        <v>8.5</v>
      </c>
      <c r="U235" s="75">
        <v>24.4</v>
      </c>
      <c r="V235" s="84">
        <v>19.2</v>
      </c>
    </row>
    <row r="236" spans="1:22">
      <c r="A236" s="81" t="s">
        <v>443</v>
      </c>
      <c r="B236" s="75">
        <v>6.8</v>
      </c>
      <c r="C236" s="76">
        <v>6.7</v>
      </c>
      <c r="D236" s="84">
        <v>8.1999999999999993</v>
      </c>
      <c r="E236" s="84">
        <v>18.7</v>
      </c>
      <c r="F236" s="84">
        <v>13.3</v>
      </c>
      <c r="G236" s="84">
        <v>11.7</v>
      </c>
      <c r="H236" s="84">
        <v>8.9</v>
      </c>
      <c r="I236" s="75">
        <v>9</v>
      </c>
      <c r="J236" s="84">
        <v>8.4</v>
      </c>
      <c r="K236" s="84">
        <v>10</v>
      </c>
      <c r="L236" s="84">
        <v>9.8000000000000007</v>
      </c>
      <c r="M236" s="75">
        <v>14.1</v>
      </c>
      <c r="N236" s="84">
        <v>47.2</v>
      </c>
      <c r="O236" s="84">
        <v>56.7</v>
      </c>
      <c r="P236" s="84">
        <v>34.799999999999997</v>
      </c>
      <c r="Q236" s="75">
        <v>78.099999999999994</v>
      </c>
      <c r="R236" s="84">
        <v>9.6</v>
      </c>
      <c r="S236" s="84">
        <v>9.6999999999999993</v>
      </c>
      <c r="T236" s="84">
        <v>18.399999999999999</v>
      </c>
      <c r="U236" s="75">
        <v>99.3</v>
      </c>
      <c r="V236" s="84">
        <v>0</v>
      </c>
    </row>
    <row r="237" spans="1:22">
      <c r="A237" s="81" t="s">
        <v>444</v>
      </c>
      <c r="B237" s="75">
        <v>12</v>
      </c>
      <c r="C237" s="76">
        <v>13.1</v>
      </c>
      <c r="D237" s="84">
        <v>11.5</v>
      </c>
      <c r="E237" s="84">
        <v>33.6</v>
      </c>
      <c r="F237" s="84">
        <v>36.200000000000003</v>
      </c>
      <c r="G237" s="84">
        <v>12.7</v>
      </c>
      <c r="H237" s="84">
        <v>11.6</v>
      </c>
      <c r="I237" s="75">
        <v>12.4</v>
      </c>
      <c r="J237" s="84">
        <v>17.5</v>
      </c>
      <c r="K237" s="84">
        <v>18.8</v>
      </c>
      <c r="L237" s="84">
        <v>16</v>
      </c>
      <c r="M237" s="75">
        <v>20.3</v>
      </c>
      <c r="N237" s="84">
        <v>72</v>
      </c>
      <c r="O237" s="84">
        <v>73.7</v>
      </c>
      <c r="P237" s="84">
        <v>0</v>
      </c>
      <c r="Q237" s="75">
        <v>94.7</v>
      </c>
      <c r="R237" s="84">
        <v>18.899999999999999</v>
      </c>
      <c r="S237" s="84">
        <v>19.600000000000001</v>
      </c>
      <c r="T237" s="84">
        <v>20.2</v>
      </c>
      <c r="U237" s="75">
        <v>0</v>
      </c>
      <c r="V237" s="84">
        <v>105.4</v>
      </c>
    </row>
    <row r="238" spans="1:22">
      <c r="A238" s="81" t="s">
        <v>445</v>
      </c>
      <c r="B238" s="75">
        <v>23.7</v>
      </c>
      <c r="C238" s="76">
        <v>20.6</v>
      </c>
      <c r="D238" s="84">
        <v>25.1</v>
      </c>
      <c r="E238" s="84">
        <v>53.5</v>
      </c>
      <c r="F238" s="84">
        <v>33</v>
      </c>
      <c r="G238" s="84">
        <v>27.6</v>
      </c>
      <c r="H238" s="84">
        <v>24.9</v>
      </c>
      <c r="I238" s="75">
        <v>24.8</v>
      </c>
      <c r="J238" s="84">
        <v>24.5</v>
      </c>
      <c r="K238" s="84">
        <v>28.6</v>
      </c>
      <c r="L238" s="84">
        <v>31.5</v>
      </c>
      <c r="M238" s="75">
        <v>23.7</v>
      </c>
      <c r="N238" s="84">
        <v>65.7</v>
      </c>
      <c r="O238" s="84">
        <v>66.7</v>
      </c>
      <c r="P238" s="84">
        <v>110.2</v>
      </c>
      <c r="Q238" s="75">
        <v>79.2</v>
      </c>
      <c r="R238" s="84">
        <v>27.3</v>
      </c>
      <c r="S238" s="84">
        <v>26.7</v>
      </c>
      <c r="T238" s="84">
        <v>36.6</v>
      </c>
      <c r="U238" s="75">
        <v>0</v>
      </c>
      <c r="V238" s="84">
        <v>104.1</v>
      </c>
    </row>
    <row r="239" spans="1:22">
      <c r="A239" s="89"/>
      <c r="B239" s="89"/>
      <c r="C239" s="89"/>
      <c r="D239" s="89"/>
      <c r="E239" s="89"/>
      <c r="F239" s="89"/>
      <c r="G239" s="89"/>
      <c r="H239" s="89"/>
      <c r="I239" s="89"/>
      <c r="J239" s="89"/>
      <c r="K239" s="89"/>
      <c r="L239" s="89"/>
      <c r="M239" s="89"/>
      <c r="N239" s="89"/>
      <c r="O239" s="89"/>
      <c r="P239" s="89"/>
      <c r="Q239" s="89"/>
      <c r="R239" s="89"/>
      <c r="S239" s="89"/>
      <c r="T239" s="89"/>
      <c r="U239" s="89"/>
      <c r="V239" s="89"/>
    </row>
    <row r="240" spans="1:22">
      <c r="A240" s="231" t="s">
        <v>446</v>
      </c>
      <c r="B240" s="231"/>
      <c r="C240" s="231"/>
      <c r="D240" s="231"/>
      <c r="E240" s="231"/>
      <c r="F240" s="231"/>
      <c r="G240" s="231"/>
      <c r="H240" s="231"/>
      <c r="I240" s="231"/>
      <c r="J240" s="231"/>
      <c r="K240" s="231"/>
      <c r="L240" s="231"/>
      <c r="M240" s="231"/>
      <c r="N240" s="231"/>
      <c r="O240" s="77"/>
      <c r="P240" s="77"/>
      <c r="Q240" s="77"/>
      <c r="R240" s="77"/>
      <c r="S240" s="77"/>
      <c r="T240" s="77"/>
      <c r="U240" s="77"/>
      <c r="V240" s="77"/>
    </row>
    <row r="241" spans="1:22">
      <c r="A241" s="231"/>
      <c r="B241" s="231"/>
      <c r="C241" s="231"/>
      <c r="D241" s="231"/>
      <c r="E241" s="231"/>
      <c r="F241" s="231"/>
      <c r="G241" s="231"/>
      <c r="H241" s="231"/>
      <c r="I241" s="231"/>
      <c r="J241" s="231"/>
      <c r="K241" s="231"/>
      <c r="L241" s="231"/>
      <c r="M241" s="231"/>
      <c r="N241" s="231"/>
      <c r="O241" s="77"/>
      <c r="P241" s="77"/>
      <c r="Q241" s="77"/>
      <c r="R241" s="77"/>
      <c r="S241" s="77"/>
      <c r="T241" s="77"/>
      <c r="U241" s="77"/>
      <c r="V241" s="77"/>
    </row>
    <row r="242" spans="1:22">
      <c r="A242" s="231"/>
      <c r="B242" s="231"/>
      <c r="C242" s="231"/>
      <c r="D242" s="231"/>
      <c r="E242" s="231"/>
      <c r="F242" s="231"/>
      <c r="G242" s="231"/>
      <c r="H242" s="231"/>
      <c r="I242" s="231"/>
      <c r="J242" s="231"/>
      <c r="K242" s="231"/>
      <c r="L242" s="231"/>
      <c r="M242" s="231"/>
      <c r="N242" s="231"/>
      <c r="O242" s="77"/>
      <c r="P242" s="77"/>
      <c r="Q242" s="77"/>
      <c r="R242" s="77"/>
      <c r="S242" s="77"/>
      <c r="T242" s="77"/>
      <c r="U242" s="77"/>
      <c r="V242" s="77"/>
    </row>
    <row r="243" spans="1:22">
      <c r="A243" s="231"/>
      <c r="B243" s="231"/>
      <c r="C243" s="231"/>
      <c r="D243" s="231"/>
      <c r="E243" s="231"/>
      <c r="F243" s="231"/>
      <c r="G243" s="231"/>
      <c r="H243" s="231"/>
      <c r="I243" s="231"/>
      <c r="J243" s="231"/>
      <c r="K243" s="231"/>
      <c r="L243" s="231"/>
      <c r="M243" s="231"/>
      <c r="N243" s="231"/>
      <c r="O243" s="77"/>
      <c r="P243" s="77"/>
      <c r="Q243" s="77"/>
      <c r="R243" s="77"/>
      <c r="S243" s="77"/>
      <c r="T243" s="77"/>
      <c r="U243" s="77"/>
      <c r="V243" s="77"/>
    </row>
    <row r="244" spans="1:22">
      <c r="A244" s="231"/>
      <c r="B244" s="231"/>
      <c r="C244" s="231"/>
      <c r="D244" s="231"/>
      <c r="E244" s="231"/>
      <c r="F244" s="231"/>
      <c r="G244" s="231"/>
      <c r="H244" s="231"/>
      <c r="I244" s="231"/>
      <c r="J244" s="231"/>
      <c r="K244" s="231"/>
      <c r="L244" s="231"/>
      <c r="M244" s="231"/>
      <c r="N244" s="231"/>
      <c r="O244" s="77"/>
      <c r="P244" s="77"/>
      <c r="Q244" s="77"/>
      <c r="R244" s="77"/>
      <c r="S244" s="77"/>
      <c r="T244" s="77"/>
      <c r="U244" s="77"/>
      <c r="V244" s="77"/>
    </row>
    <row r="245" spans="1:22">
      <c r="A245" s="231"/>
      <c r="B245" s="231"/>
      <c r="C245" s="231"/>
      <c r="D245" s="231"/>
      <c r="E245" s="231"/>
      <c r="F245" s="231"/>
      <c r="G245" s="231"/>
      <c r="H245" s="231"/>
      <c r="I245" s="231"/>
      <c r="J245" s="231"/>
      <c r="K245" s="231"/>
      <c r="L245" s="231"/>
      <c r="M245" s="231"/>
      <c r="N245" s="231"/>
    </row>
    <row r="246" spans="1:22">
      <c r="A246" s="231"/>
      <c r="B246" s="231"/>
      <c r="C246" s="231"/>
      <c r="D246" s="231"/>
      <c r="E246" s="231"/>
      <c r="F246" s="231"/>
      <c r="G246" s="231"/>
      <c r="H246" s="231"/>
      <c r="I246" s="231"/>
      <c r="J246" s="231"/>
      <c r="K246" s="231"/>
      <c r="L246" s="231"/>
      <c r="M246" s="231"/>
      <c r="N246" s="231"/>
    </row>
    <row r="247" spans="1:22">
      <c r="A247" s="231"/>
      <c r="B247" s="231"/>
      <c r="C247" s="231"/>
      <c r="D247" s="231"/>
      <c r="E247" s="231"/>
      <c r="F247" s="231"/>
      <c r="G247" s="231"/>
      <c r="H247" s="231"/>
      <c r="I247" s="231"/>
      <c r="J247" s="231"/>
      <c r="K247" s="231"/>
      <c r="L247" s="231"/>
      <c r="M247" s="231"/>
      <c r="N247" s="231"/>
    </row>
    <row r="248" spans="1:22">
      <c r="A248" s="231"/>
      <c r="B248" s="231"/>
      <c r="C248" s="231"/>
      <c r="D248" s="231"/>
      <c r="E248" s="231"/>
      <c r="F248" s="231"/>
      <c r="G248" s="231"/>
      <c r="H248" s="231"/>
      <c r="I248" s="231"/>
      <c r="J248" s="231"/>
      <c r="K248" s="231"/>
      <c r="L248" s="231"/>
      <c r="M248" s="231"/>
      <c r="N248" s="231"/>
    </row>
    <row r="249" spans="1:22">
      <c r="A249" s="231"/>
      <c r="B249" s="231"/>
      <c r="C249" s="231"/>
      <c r="D249" s="231"/>
      <c r="E249" s="231"/>
      <c r="F249" s="231"/>
      <c r="G249" s="231"/>
      <c r="H249" s="231"/>
      <c r="I249" s="231"/>
      <c r="J249" s="231"/>
      <c r="K249" s="231"/>
      <c r="L249" s="231"/>
      <c r="M249" s="231"/>
      <c r="N249" s="231"/>
    </row>
    <row r="250" spans="1:22">
      <c r="A250" s="231"/>
      <c r="B250" s="231"/>
      <c r="C250" s="231"/>
      <c r="D250" s="231"/>
      <c r="E250" s="231"/>
      <c r="F250" s="231"/>
      <c r="G250" s="231"/>
      <c r="H250" s="231"/>
      <c r="I250" s="231"/>
      <c r="J250" s="231"/>
      <c r="K250" s="231"/>
      <c r="L250" s="231"/>
      <c r="M250" s="231"/>
      <c r="N250" s="231"/>
    </row>
    <row r="251" spans="1:22">
      <c r="A251" s="231"/>
      <c r="B251" s="231"/>
      <c r="C251" s="231"/>
      <c r="D251" s="231"/>
      <c r="E251" s="231"/>
      <c r="F251" s="231"/>
      <c r="G251" s="231"/>
      <c r="H251" s="231"/>
      <c r="I251" s="231"/>
      <c r="J251" s="231"/>
      <c r="K251" s="231"/>
      <c r="L251" s="231"/>
      <c r="M251" s="231"/>
      <c r="N251" s="231"/>
    </row>
    <row r="252" spans="1:22">
      <c r="A252" s="231"/>
      <c r="B252" s="231"/>
      <c r="C252" s="231"/>
      <c r="D252" s="231"/>
      <c r="E252" s="231"/>
      <c r="F252" s="231"/>
      <c r="G252" s="231"/>
      <c r="H252" s="231"/>
      <c r="I252" s="231"/>
      <c r="J252" s="231"/>
      <c r="K252" s="231"/>
      <c r="L252" s="231"/>
      <c r="M252" s="231"/>
      <c r="N252" s="231"/>
    </row>
    <row r="253" spans="1:22">
      <c r="A253" s="231"/>
      <c r="B253" s="231"/>
      <c r="C253" s="231"/>
      <c r="D253" s="231"/>
      <c r="E253" s="231"/>
      <c r="F253" s="231"/>
      <c r="G253" s="231"/>
      <c r="H253" s="231"/>
      <c r="I253" s="231"/>
      <c r="J253" s="231"/>
      <c r="K253" s="231"/>
      <c r="L253" s="231"/>
      <c r="M253" s="231"/>
      <c r="N253" s="231"/>
    </row>
    <row r="254" spans="1:22">
      <c r="A254" s="231"/>
      <c r="B254" s="231"/>
      <c r="C254" s="231"/>
      <c r="D254" s="231"/>
      <c r="E254" s="231"/>
      <c r="F254" s="231"/>
      <c r="G254" s="231"/>
      <c r="H254" s="231"/>
      <c r="I254" s="231"/>
      <c r="J254" s="231"/>
      <c r="K254" s="231"/>
      <c r="L254" s="231"/>
      <c r="M254" s="231"/>
      <c r="N254" s="231"/>
    </row>
    <row r="255" spans="1:22">
      <c r="A255" s="231"/>
      <c r="B255" s="231"/>
      <c r="C255" s="231"/>
      <c r="D255" s="231"/>
      <c r="E255" s="231"/>
      <c r="F255" s="231"/>
      <c r="G255" s="231"/>
      <c r="H255" s="231"/>
      <c r="I255" s="231"/>
      <c r="J255" s="231"/>
      <c r="K255" s="231"/>
      <c r="L255" s="231"/>
      <c r="M255" s="231"/>
      <c r="N255" s="231"/>
    </row>
    <row r="256" spans="1:22">
      <c r="A256" s="231"/>
      <c r="B256" s="231"/>
      <c r="C256" s="231"/>
      <c r="D256" s="231"/>
      <c r="E256" s="231"/>
      <c r="F256" s="231"/>
      <c r="G256" s="231"/>
      <c r="H256" s="231"/>
      <c r="I256" s="231"/>
      <c r="J256" s="231"/>
      <c r="K256" s="231"/>
      <c r="L256" s="231"/>
      <c r="M256" s="231"/>
      <c r="N256" s="231"/>
    </row>
    <row r="257" spans="1:14">
      <c r="A257" s="231"/>
      <c r="B257" s="231"/>
      <c r="C257" s="231"/>
      <c r="D257" s="231"/>
      <c r="E257" s="231"/>
      <c r="F257" s="231"/>
      <c r="G257" s="231"/>
      <c r="H257" s="231"/>
      <c r="I257" s="231"/>
      <c r="J257" s="231"/>
      <c r="K257" s="231"/>
      <c r="L257" s="231"/>
      <c r="M257" s="231"/>
      <c r="N257" s="231"/>
    </row>
    <row r="258" spans="1:14">
      <c r="A258" s="231"/>
      <c r="B258" s="231"/>
      <c r="C258" s="231"/>
      <c r="D258" s="231"/>
      <c r="E258" s="231"/>
      <c r="F258" s="231"/>
      <c r="G258" s="231"/>
      <c r="H258" s="231"/>
      <c r="I258" s="231"/>
      <c r="J258" s="231"/>
      <c r="K258" s="231"/>
      <c r="L258" s="231"/>
      <c r="M258" s="231"/>
      <c r="N258" s="231"/>
    </row>
    <row r="259" spans="1:14">
      <c r="A259" s="231"/>
      <c r="B259" s="231"/>
      <c r="C259" s="231"/>
      <c r="D259" s="231"/>
      <c r="E259" s="231"/>
      <c r="F259" s="231"/>
      <c r="G259" s="231"/>
      <c r="H259" s="231"/>
      <c r="I259" s="231"/>
      <c r="J259" s="231"/>
      <c r="K259" s="231"/>
      <c r="L259" s="231"/>
      <c r="M259" s="231"/>
      <c r="N259" s="231"/>
    </row>
    <row r="260" spans="1:14">
      <c r="A260" s="231"/>
      <c r="B260" s="231"/>
      <c r="C260" s="231"/>
      <c r="D260" s="231"/>
      <c r="E260" s="231"/>
      <c r="F260" s="231"/>
      <c r="G260" s="231"/>
      <c r="H260" s="231"/>
      <c r="I260" s="231"/>
      <c r="J260" s="231"/>
      <c r="K260" s="231"/>
      <c r="L260" s="231"/>
      <c r="M260" s="231"/>
      <c r="N260" s="231"/>
    </row>
  </sheetData>
  <mergeCells count="68">
    <mergeCell ref="N137:Q138"/>
    <mergeCell ref="R137:U138"/>
    <mergeCell ref="V137:V138"/>
    <mergeCell ref="I139:I141"/>
    <mergeCell ref="J139:J141"/>
    <mergeCell ref="U139:U141"/>
    <mergeCell ref="V139:V141"/>
    <mergeCell ref="K139:K141"/>
    <mergeCell ref="L139:L141"/>
    <mergeCell ref="M139:M141"/>
    <mergeCell ref="N139:N141"/>
    <mergeCell ref="O139:O141"/>
    <mergeCell ref="P139:P141"/>
    <mergeCell ref="A240:N260"/>
    <mergeCell ref="Q139:Q141"/>
    <mergeCell ref="R139:R141"/>
    <mergeCell ref="S139:S141"/>
    <mergeCell ref="T139:T141"/>
    <mergeCell ref="A139:A141"/>
    <mergeCell ref="D139:D141"/>
    <mergeCell ref="E139:E141"/>
    <mergeCell ref="F139:F141"/>
    <mergeCell ref="G139:G141"/>
    <mergeCell ref="H139:H141"/>
    <mergeCell ref="B135:B141"/>
    <mergeCell ref="C135:V136"/>
    <mergeCell ref="C137:C141"/>
    <mergeCell ref="D137:I138"/>
    <mergeCell ref="J137:M138"/>
    <mergeCell ref="AB9:AB11"/>
    <mergeCell ref="AC9:AC11"/>
    <mergeCell ref="AD9:AD11"/>
    <mergeCell ref="AE9:AE11"/>
    <mergeCell ref="AF9:AF11"/>
    <mergeCell ref="A110:N130"/>
    <mergeCell ref="W9:W11"/>
    <mergeCell ref="X9:X11"/>
    <mergeCell ref="Y9:Y11"/>
    <mergeCell ref="Z9:Z11"/>
    <mergeCell ref="K9:K11"/>
    <mergeCell ref="L9:L11"/>
    <mergeCell ref="M9:M11"/>
    <mergeCell ref="N9:N11"/>
    <mergeCell ref="O9:O11"/>
    <mergeCell ref="P9:P11"/>
    <mergeCell ref="A9:A11"/>
    <mergeCell ref="D9:D11"/>
    <mergeCell ref="E9:E11"/>
    <mergeCell ref="F9:F11"/>
    <mergeCell ref="G9:G11"/>
    <mergeCell ref="AA9:AA11"/>
    <mergeCell ref="Q9:Q11"/>
    <mergeCell ref="R9:R11"/>
    <mergeCell ref="S9:S11"/>
    <mergeCell ref="T9:T11"/>
    <mergeCell ref="U9:U11"/>
    <mergeCell ref="V9:V11"/>
    <mergeCell ref="H9:H11"/>
    <mergeCell ref="B5:B11"/>
    <mergeCell ref="C5:V6"/>
    <mergeCell ref="C7:C11"/>
    <mergeCell ref="D7:I8"/>
    <mergeCell ref="J7:M8"/>
    <mergeCell ref="N7:Q8"/>
    <mergeCell ref="R7:U8"/>
    <mergeCell ref="V7:V8"/>
    <mergeCell ref="I9:I11"/>
    <mergeCell ref="J9:J11"/>
  </mergeCells>
  <hyperlinks>
    <hyperlink ref="A2" r:id="rId1" location="end-use-by-fuel" xr:uid="{C116F83D-2BAA-4EDE-832A-246FB5BD921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C721-B680-4EEC-AA1D-D844835ADE99}">
  <dimension ref="A1:N2"/>
  <sheetViews>
    <sheetView tabSelected="1" workbookViewId="0"/>
    <sheetView topLeftCell="A9" workbookViewId="1">
      <selection activeCell="N2" sqref="N2"/>
    </sheetView>
  </sheetViews>
  <sheetFormatPr defaultRowHeight="15"/>
  <sheetData>
    <row r="1" spans="1:14">
      <c r="A1" s="4" t="s">
        <v>454</v>
      </c>
      <c r="N1" s="4" t="s">
        <v>455</v>
      </c>
    </row>
    <row r="2" spans="1:14">
      <c r="A2" t="s">
        <v>456</v>
      </c>
      <c r="N2" t="s">
        <v>457</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106D-19C1-4F59-B26F-AF5DB750255F}">
  <dimension ref="A3:J61"/>
  <sheetViews>
    <sheetView workbookViewId="0">
      <selection activeCell="M27" sqref="M27:V29"/>
    </sheetView>
    <sheetView topLeftCell="A18" workbookViewId="1">
      <selection activeCell="A2" sqref="A2:XFD3"/>
    </sheetView>
  </sheetViews>
  <sheetFormatPr defaultRowHeight="15"/>
  <cols>
    <col min="6" max="6" width="22" customWidth="1"/>
    <col min="7" max="7" width="32.7109375" customWidth="1"/>
  </cols>
  <sheetData>
    <row r="3" spans="1:10">
      <c r="A3" s="4" t="s">
        <v>458</v>
      </c>
    </row>
    <row r="4" spans="1:10">
      <c r="A4" s="1" t="s">
        <v>459</v>
      </c>
    </row>
    <row r="7" spans="1:10">
      <c r="A7" t="s">
        <v>460</v>
      </c>
    </row>
    <row r="8" spans="1:10" ht="118.5">
      <c r="A8" s="177" t="s">
        <v>110</v>
      </c>
      <c r="B8" s="177" t="s">
        <v>461</v>
      </c>
      <c r="C8" s="177" t="s">
        <v>462</v>
      </c>
      <c r="D8" s="177" t="s">
        <v>463</v>
      </c>
      <c r="E8" s="177" t="s">
        <v>464</v>
      </c>
      <c r="F8" s="177" t="s">
        <v>465</v>
      </c>
      <c r="G8" s="177" t="s">
        <v>466</v>
      </c>
      <c r="H8" s="177" t="s">
        <v>467</v>
      </c>
      <c r="I8" s="177" t="s">
        <v>468</v>
      </c>
      <c r="J8" s="177" t="s">
        <v>469</v>
      </c>
    </row>
    <row r="9" spans="1:10">
      <c r="A9" s="178" t="s">
        <v>470</v>
      </c>
      <c r="B9" s="178" t="s">
        <v>471</v>
      </c>
      <c r="C9" s="178" t="s">
        <v>471</v>
      </c>
      <c r="D9" s="178" t="s">
        <v>471</v>
      </c>
      <c r="E9" s="178" t="s">
        <v>471</v>
      </c>
      <c r="F9" s="178" t="s">
        <v>472</v>
      </c>
      <c r="G9" s="178" t="s">
        <v>473</v>
      </c>
      <c r="H9" s="178">
        <v>6504</v>
      </c>
      <c r="I9" s="7">
        <v>0.09</v>
      </c>
      <c r="J9" s="178">
        <v>0.09</v>
      </c>
    </row>
    <row r="10" spans="1:10">
      <c r="A10" s="6" t="s">
        <v>470</v>
      </c>
      <c r="B10" s="6" t="s">
        <v>471</v>
      </c>
      <c r="C10" s="6" t="s">
        <v>471</v>
      </c>
      <c r="D10" s="6" t="s">
        <v>471</v>
      </c>
      <c r="E10" s="6" t="s">
        <v>471</v>
      </c>
      <c r="F10" s="6" t="s">
        <v>472</v>
      </c>
      <c r="G10" s="6" t="s">
        <v>474</v>
      </c>
      <c r="H10" s="6">
        <v>6504</v>
      </c>
      <c r="I10" s="8">
        <v>0.24</v>
      </c>
      <c r="J10" s="6">
        <v>0.32</v>
      </c>
    </row>
    <row r="11" spans="1:10">
      <c r="A11" s="178" t="s">
        <v>470</v>
      </c>
      <c r="B11" s="178" t="s">
        <v>471</v>
      </c>
      <c r="C11" s="178" t="s">
        <v>471</v>
      </c>
      <c r="D11" s="178" t="s">
        <v>471</v>
      </c>
      <c r="E11" s="178" t="s">
        <v>471</v>
      </c>
      <c r="F11" s="178" t="s">
        <v>472</v>
      </c>
      <c r="G11" s="178" t="s">
        <v>475</v>
      </c>
      <c r="H11" s="178">
        <v>6504</v>
      </c>
      <c r="I11" s="7">
        <v>0.04</v>
      </c>
      <c r="J11" s="178">
        <v>0.03</v>
      </c>
    </row>
    <row r="12" spans="1:10">
      <c r="A12" s="6" t="s">
        <v>470</v>
      </c>
      <c r="B12" s="6" t="s">
        <v>471</v>
      </c>
      <c r="C12" s="6" t="s">
        <v>471</v>
      </c>
      <c r="D12" s="6" t="s">
        <v>471</v>
      </c>
      <c r="E12" s="6" t="s">
        <v>471</v>
      </c>
      <c r="F12" s="6" t="s">
        <v>472</v>
      </c>
      <c r="G12" s="6" t="s">
        <v>476</v>
      </c>
      <c r="H12" s="6">
        <v>6504</v>
      </c>
      <c r="I12" s="8">
        <v>0.02</v>
      </c>
      <c r="J12" s="6">
        <v>0.04</v>
      </c>
    </row>
    <row r="13" spans="1:10">
      <c r="A13" s="178" t="s">
        <v>470</v>
      </c>
      <c r="B13" s="178" t="s">
        <v>471</v>
      </c>
      <c r="C13" s="178" t="s">
        <v>471</v>
      </c>
      <c r="D13" s="178" t="s">
        <v>471</v>
      </c>
      <c r="E13" s="178" t="s">
        <v>471</v>
      </c>
      <c r="F13" s="178" t="s">
        <v>472</v>
      </c>
      <c r="G13" s="178" t="s">
        <v>477</v>
      </c>
      <c r="H13" s="178">
        <v>6504</v>
      </c>
      <c r="I13" s="7">
        <v>0.02</v>
      </c>
      <c r="J13" s="178">
        <v>0.02</v>
      </c>
    </row>
    <row r="14" spans="1:10">
      <c r="A14" s="6" t="s">
        <v>470</v>
      </c>
      <c r="B14" s="6" t="s">
        <v>471</v>
      </c>
      <c r="C14" s="6" t="s">
        <v>471</v>
      </c>
      <c r="D14" s="6" t="s">
        <v>471</v>
      </c>
      <c r="E14" s="6" t="s">
        <v>471</v>
      </c>
      <c r="F14" s="6" t="s">
        <v>472</v>
      </c>
      <c r="G14" s="6" t="s">
        <v>478</v>
      </c>
      <c r="H14" s="6">
        <v>6504</v>
      </c>
      <c r="I14" s="8">
        <v>0.33</v>
      </c>
      <c r="J14" s="6">
        <v>0.37</v>
      </c>
    </row>
    <row r="15" spans="1:10">
      <c r="A15" s="178" t="s">
        <v>470</v>
      </c>
      <c r="B15" s="178" t="s">
        <v>471</v>
      </c>
      <c r="C15" s="178" t="s">
        <v>471</v>
      </c>
      <c r="D15" s="178" t="s">
        <v>471</v>
      </c>
      <c r="E15" s="178" t="s">
        <v>471</v>
      </c>
      <c r="F15" s="178" t="s">
        <v>472</v>
      </c>
      <c r="G15" s="178" t="s">
        <v>479</v>
      </c>
      <c r="H15" s="178">
        <v>6504</v>
      </c>
      <c r="I15" s="7">
        <v>0.17</v>
      </c>
      <c r="J15" s="178">
        <v>0.16</v>
      </c>
    </row>
    <row r="16" spans="1:10">
      <c r="A16" s="6" t="s">
        <v>470</v>
      </c>
      <c r="B16" s="6" t="s">
        <v>471</v>
      </c>
      <c r="C16" s="6" t="s">
        <v>471</v>
      </c>
      <c r="D16" s="6" t="s">
        <v>471</v>
      </c>
      <c r="E16" s="6" t="s">
        <v>471</v>
      </c>
      <c r="F16" s="6" t="s">
        <v>472</v>
      </c>
      <c r="G16" s="6" t="s">
        <v>480</v>
      </c>
      <c r="H16" s="6">
        <v>6504</v>
      </c>
      <c r="I16" s="8">
        <v>0.02</v>
      </c>
      <c r="J16" s="6">
        <v>0.03</v>
      </c>
    </row>
    <row r="17" spans="1:10">
      <c r="A17" s="178" t="s">
        <v>470</v>
      </c>
      <c r="B17" s="178" t="s">
        <v>471</v>
      </c>
      <c r="C17" s="178" t="s">
        <v>471</v>
      </c>
      <c r="D17" s="178" t="s">
        <v>471</v>
      </c>
      <c r="E17" s="178" t="s">
        <v>471</v>
      </c>
      <c r="F17" s="178" t="s">
        <v>472</v>
      </c>
      <c r="G17" s="178" t="s">
        <v>481</v>
      </c>
      <c r="H17" s="178">
        <v>6504</v>
      </c>
      <c r="I17" s="7">
        <v>0.14000000000000001</v>
      </c>
      <c r="J17" s="178">
        <v>0.39</v>
      </c>
    </row>
    <row r="18" spans="1:10">
      <c r="A18" s="6" t="s">
        <v>470</v>
      </c>
      <c r="B18" s="6" t="s">
        <v>471</v>
      </c>
      <c r="C18" s="6" t="s">
        <v>471</v>
      </c>
      <c r="D18" s="6" t="s">
        <v>471</v>
      </c>
      <c r="E18" s="6" t="s">
        <v>471</v>
      </c>
      <c r="F18" s="6" t="s">
        <v>472</v>
      </c>
      <c r="G18" s="6" t="s">
        <v>482</v>
      </c>
      <c r="H18" s="6">
        <v>6504</v>
      </c>
      <c r="I18" s="8">
        <v>0.06</v>
      </c>
      <c r="J18" s="6">
        <v>7.0000000000000007E-2</v>
      </c>
    </row>
    <row r="19" spans="1:10">
      <c r="A19" s="178" t="s">
        <v>470</v>
      </c>
      <c r="B19" s="178" t="s">
        <v>471</v>
      </c>
      <c r="C19" s="178" t="s">
        <v>471</v>
      </c>
      <c r="D19" s="178" t="s">
        <v>471</v>
      </c>
      <c r="E19" s="178" t="s">
        <v>471</v>
      </c>
      <c r="F19" s="178" t="s">
        <v>472</v>
      </c>
      <c r="G19" s="178" t="s">
        <v>483</v>
      </c>
      <c r="H19" s="178">
        <v>6504</v>
      </c>
      <c r="I19" s="7">
        <v>0.11</v>
      </c>
      <c r="J19" s="178">
        <v>0.14000000000000001</v>
      </c>
    </row>
    <row r="20" spans="1:10">
      <c r="A20" s="6" t="s">
        <v>470</v>
      </c>
      <c r="B20" s="6" t="s">
        <v>471</v>
      </c>
      <c r="C20" s="6" t="s">
        <v>471</v>
      </c>
      <c r="D20" s="6" t="s">
        <v>471</v>
      </c>
      <c r="E20" s="6" t="s">
        <v>471</v>
      </c>
      <c r="F20" s="6" t="s">
        <v>472</v>
      </c>
      <c r="G20" s="6" t="s">
        <v>484</v>
      </c>
      <c r="H20" s="6">
        <v>6504</v>
      </c>
      <c r="I20" s="8">
        <v>0.04</v>
      </c>
      <c r="J20" s="6">
        <v>0.06</v>
      </c>
    </row>
    <row r="21" spans="1:10">
      <c r="A21" s="178" t="s">
        <v>470</v>
      </c>
      <c r="B21" s="178" t="s">
        <v>471</v>
      </c>
      <c r="C21" s="178" t="s">
        <v>471</v>
      </c>
      <c r="D21" s="178" t="s">
        <v>471</v>
      </c>
      <c r="E21" s="178" t="s">
        <v>471</v>
      </c>
      <c r="F21" s="178" t="s">
        <v>472</v>
      </c>
      <c r="G21" s="178" t="s">
        <v>485</v>
      </c>
      <c r="H21" s="178">
        <v>6504</v>
      </c>
      <c r="I21" s="7">
        <v>0.03</v>
      </c>
      <c r="J21" s="178">
        <v>0.03</v>
      </c>
    </row>
    <row r="22" spans="1:10">
      <c r="A22" s="168" t="s">
        <v>470</v>
      </c>
      <c r="B22" s="168" t="s">
        <v>471</v>
      </c>
      <c r="C22" s="168" t="s">
        <v>471</v>
      </c>
      <c r="D22" s="168" t="s">
        <v>471</v>
      </c>
      <c r="E22" s="168" t="s">
        <v>471</v>
      </c>
      <c r="F22" s="168" t="s">
        <v>486</v>
      </c>
      <c r="G22" s="168" t="s">
        <v>487</v>
      </c>
      <c r="H22" s="168" t="s">
        <v>488</v>
      </c>
      <c r="I22" s="168" t="s">
        <v>489</v>
      </c>
      <c r="J22" s="168" t="s">
        <v>490</v>
      </c>
    </row>
    <row r="23" spans="1:10">
      <c r="A23" s="169" t="s">
        <v>470</v>
      </c>
      <c r="B23" s="169" t="s">
        <v>471</v>
      </c>
      <c r="C23" s="169" t="s">
        <v>471</v>
      </c>
      <c r="D23" s="169" t="s">
        <v>471</v>
      </c>
      <c r="E23" s="169" t="s">
        <v>471</v>
      </c>
      <c r="F23" s="169" t="s">
        <v>486</v>
      </c>
      <c r="G23" s="169" t="s">
        <v>491</v>
      </c>
      <c r="H23" s="169" t="s">
        <v>488</v>
      </c>
      <c r="I23" s="169" t="s">
        <v>492</v>
      </c>
      <c r="J23" s="169" t="s">
        <v>493</v>
      </c>
    </row>
    <row r="24" spans="1:10">
      <c r="A24" s="168" t="s">
        <v>470</v>
      </c>
      <c r="B24" s="168" t="s">
        <v>471</v>
      </c>
      <c r="C24" s="168" t="s">
        <v>471</v>
      </c>
      <c r="D24" s="168" t="s">
        <v>471</v>
      </c>
      <c r="E24" s="168" t="s">
        <v>471</v>
      </c>
      <c r="F24" s="168" t="s">
        <v>486</v>
      </c>
      <c r="G24" s="168" t="s">
        <v>494</v>
      </c>
      <c r="H24" s="168" t="s">
        <v>488</v>
      </c>
      <c r="I24" s="168" t="s">
        <v>225</v>
      </c>
      <c r="J24" s="168" t="s">
        <v>225</v>
      </c>
    </row>
    <row r="25" spans="1:10">
      <c r="A25" t="s">
        <v>495</v>
      </c>
    </row>
    <row r="43" spans="1:10">
      <c r="A43" t="s">
        <v>496</v>
      </c>
    </row>
    <row r="44" spans="1:10" ht="118.5">
      <c r="A44" s="177"/>
      <c r="B44" s="177" t="s">
        <v>461</v>
      </c>
      <c r="C44" s="177" t="s">
        <v>462</v>
      </c>
      <c r="D44" s="177" t="s">
        <v>463</v>
      </c>
      <c r="E44" s="177" t="s">
        <v>464</v>
      </c>
      <c r="F44" s="177" t="s">
        <v>465</v>
      </c>
      <c r="G44" s="177" t="s">
        <v>466</v>
      </c>
      <c r="H44" s="177" t="s">
        <v>467</v>
      </c>
      <c r="I44" s="177" t="s">
        <v>468</v>
      </c>
      <c r="J44" s="177" t="s">
        <v>469</v>
      </c>
    </row>
    <row r="45" spans="1:10">
      <c r="A45" s="178" t="s">
        <v>470</v>
      </c>
      <c r="B45" s="178" t="s">
        <v>471</v>
      </c>
      <c r="C45" s="178" t="s">
        <v>471</v>
      </c>
      <c r="D45" s="178" t="s">
        <v>471</v>
      </c>
      <c r="E45" s="178" t="s">
        <v>471</v>
      </c>
      <c r="F45" s="178" t="s">
        <v>497</v>
      </c>
      <c r="G45" s="178" t="s">
        <v>498</v>
      </c>
      <c r="H45" s="178">
        <v>6504</v>
      </c>
      <c r="I45" s="178">
        <v>0.1</v>
      </c>
      <c r="J45" s="178">
        <v>0.1</v>
      </c>
    </row>
    <row r="46" spans="1:10">
      <c r="A46" s="6" t="s">
        <v>470</v>
      </c>
      <c r="B46" s="6" t="s">
        <v>471</v>
      </c>
      <c r="C46" s="6" t="s">
        <v>471</v>
      </c>
      <c r="D46" s="6" t="s">
        <v>471</v>
      </c>
      <c r="E46" s="6" t="s">
        <v>471</v>
      </c>
      <c r="F46" s="6" t="s">
        <v>497</v>
      </c>
      <c r="G46" s="6" t="s">
        <v>499</v>
      </c>
      <c r="H46" s="6">
        <v>6504</v>
      </c>
      <c r="I46" s="6">
        <v>0.16</v>
      </c>
      <c r="J46" s="6">
        <v>0.17</v>
      </c>
    </row>
    <row r="47" spans="1:10">
      <c r="A47" s="178" t="s">
        <v>470</v>
      </c>
      <c r="B47" s="178" t="s">
        <v>471</v>
      </c>
      <c r="C47" s="178" t="s">
        <v>471</v>
      </c>
      <c r="D47" s="178" t="s">
        <v>471</v>
      </c>
      <c r="E47" s="178" t="s">
        <v>471</v>
      </c>
      <c r="F47" s="178" t="s">
        <v>497</v>
      </c>
      <c r="G47" s="178" t="s">
        <v>500</v>
      </c>
      <c r="H47" s="178">
        <v>6504</v>
      </c>
      <c r="I47" s="178">
        <v>0.02</v>
      </c>
      <c r="J47" s="178">
        <v>0.03</v>
      </c>
    </row>
    <row r="48" spans="1:10">
      <c r="A48" s="6" t="s">
        <v>470</v>
      </c>
      <c r="B48" s="6" t="s">
        <v>471</v>
      </c>
      <c r="C48" s="6" t="s">
        <v>471</v>
      </c>
      <c r="D48" s="6" t="s">
        <v>471</v>
      </c>
      <c r="E48" s="6" t="s">
        <v>471</v>
      </c>
      <c r="F48" s="6" t="s">
        <v>497</v>
      </c>
      <c r="G48" s="6" t="s">
        <v>501</v>
      </c>
      <c r="H48" s="6">
        <v>6504</v>
      </c>
      <c r="I48" s="6">
        <v>0.02</v>
      </c>
      <c r="J48" s="6">
        <v>0.02</v>
      </c>
    </row>
    <row r="49" spans="1:10">
      <c r="A49" s="178" t="s">
        <v>470</v>
      </c>
      <c r="B49" s="178" t="s">
        <v>471</v>
      </c>
      <c r="C49" s="178" t="s">
        <v>471</v>
      </c>
      <c r="D49" s="178" t="s">
        <v>471</v>
      </c>
      <c r="E49" s="178" t="s">
        <v>471</v>
      </c>
      <c r="F49" s="178" t="s">
        <v>497</v>
      </c>
      <c r="G49" s="178" t="s">
        <v>502</v>
      </c>
      <c r="H49" s="178">
        <v>6504</v>
      </c>
      <c r="I49" s="178">
        <v>0.39</v>
      </c>
      <c r="J49" s="178">
        <v>0.41</v>
      </c>
    </row>
    <row r="50" spans="1:10">
      <c r="A50" s="6" t="s">
        <v>470</v>
      </c>
      <c r="B50" s="6" t="s">
        <v>471</v>
      </c>
      <c r="C50" s="6" t="s">
        <v>471</v>
      </c>
      <c r="D50" s="6" t="s">
        <v>471</v>
      </c>
      <c r="E50" s="6" t="s">
        <v>471</v>
      </c>
      <c r="F50" s="6" t="s">
        <v>497</v>
      </c>
      <c r="G50" s="6" t="s">
        <v>503</v>
      </c>
      <c r="H50" s="6">
        <v>6504</v>
      </c>
      <c r="I50" s="6">
        <v>0.03</v>
      </c>
      <c r="J50" s="6">
        <v>0.04</v>
      </c>
    </row>
    <row r="51" spans="1:10">
      <c r="A51" s="178" t="s">
        <v>470</v>
      </c>
      <c r="B51" s="178" t="s">
        <v>471</v>
      </c>
      <c r="C51" s="178" t="s">
        <v>471</v>
      </c>
      <c r="D51" s="178" t="s">
        <v>471</v>
      </c>
      <c r="E51" s="178" t="s">
        <v>471</v>
      </c>
      <c r="F51" s="178" t="s">
        <v>497</v>
      </c>
      <c r="G51" s="178" t="s">
        <v>504</v>
      </c>
      <c r="H51" s="178">
        <v>6504</v>
      </c>
      <c r="I51" s="178">
        <v>0.01</v>
      </c>
      <c r="J51" s="178">
        <v>0.01</v>
      </c>
    </row>
    <row r="52" spans="1:10">
      <c r="A52" s="6" t="s">
        <v>470</v>
      </c>
      <c r="B52" s="6" t="s">
        <v>471</v>
      </c>
      <c r="C52" s="6" t="s">
        <v>471</v>
      </c>
      <c r="D52" s="6" t="s">
        <v>471</v>
      </c>
      <c r="E52" s="6" t="s">
        <v>471</v>
      </c>
      <c r="F52" s="6" t="s">
        <v>497</v>
      </c>
      <c r="G52" s="6" t="s">
        <v>505</v>
      </c>
      <c r="H52" s="6">
        <v>6504</v>
      </c>
      <c r="I52" s="6">
        <v>0.03</v>
      </c>
      <c r="J52" s="6">
        <v>0.03</v>
      </c>
    </row>
    <row r="53" spans="1:10">
      <c r="A53" s="178" t="s">
        <v>470</v>
      </c>
      <c r="B53" s="178" t="s">
        <v>471</v>
      </c>
      <c r="C53" s="178" t="s">
        <v>471</v>
      </c>
      <c r="D53" s="178" t="s">
        <v>471</v>
      </c>
      <c r="E53" s="178" t="s">
        <v>471</v>
      </c>
      <c r="F53" s="178" t="s">
        <v>497</v>
      </c>
      <c r="G53" s="178" t="s">
        <v>506</v>
      </c>
      <c r="H53" s="178">
        <v>6504</v>
      </c>
      <c r="I53" s="178">
        <v>0.01</v>
      </c>
      <c r="J53" s="178">
        <v>0.01</v>
      </c>
    </row>
    <row r="54" spans="1:10">
      <c r="A54" s="6" t="s">
        <v>470</v>
      </c>
      <c r="B54" s="6" t="s">
        <v>471</v>
      </c>
      <c r="C54" s="6" t="s">
        <v>471</v>
      </c>
      <c r="D54" s="6" t="s">
        <v>471</v>
      </c>
      <c r="E54" s="6" t="s">
        <v>471</v>
      </c>
      <c r="F54" s="6" t="s">
        <v>497</v>
      </c>
      <c r="G54" s="6" t="s">
        <v>507</v>
      </c>
      <c r="H54" s="6">
        <v>6504</v>
      </c>
      <c r="I54" s="6">
        <v>0.01</v>
      </c>
      <c r="J54" s="6">
        <v>0.01</v>
      </c>
    </row>
    <row r="55" spans="1:10">
      <c r="A55" s="178" t="s">
        <v>470</v>
      </c>
      <c r="B55" s="178" t="s">
        <v>471</v>
      </c>
      <c r="C55" s="178" t="s">
        <v>471</v>
      </c>
      <c r="D55" s="178" t="s">
        <v>471</v>
      </c>
      <c r="E55" s="178" t="s">
        <v>471</v>
      </c>
      <c r="F55" s="178" t="s">
        <v>497</v>
      </c>
      <c r="G55" s="178" t="s">
        <v>508</v>
      </c>
      <c r="H55" s="178">
        <v>6504</v>
      </c>
      <c r="I55" s="178">
        <v>0.01</v>
      </c>
      <c r="J55" s="178">
        <v>0</v>
      </c>
    </row>
    <row r="56" spans="1:10">
      <c r="A56" s="6" t="s">
        <v>470</v>
      </c>
      <c r="B56" s="6" t="s">
        <v>471</v>
      </c>
      <c r="C56" s="6" t="s">
        <v>471</v>
      </c>
      <c r="D56" s="6" t="s">
        <v>471</v>
      </c>
      <c r="E56" s="6" t="s">
        <v>471</v>
      </c>
      <c r="F56" s="6" t="s">
        <v>497</v>
      </c>
      <c r="G56" s="6" t="s">
        <v>509</v>
      </c>
      <c r="H56" s="6">
        <v>6504</v>
      </c>
      <c r="I56" s="6">
        <v>0.2</v>
      </c>
      <c r="J56" s="6">
        <v>0.21</v>
      </c>
    </row>
    <row r="57" spans="1:10">
      <c r="A57" s="178" t="s">
        <v>470</v>
      </c>
      <c r="B57" s="178" t="s">
        <v>471</v>
      </c>
      <c r="C57" s="178" t="s">
        <v>471</v>
      </c>
      <c r="D57" s="178" t="s">
        <v>471</v>
      </c>
      <c r="E57" s="178" t="s">
        <v>471</v>
      </c>
      <c r="F57" s="178" t="s">
        <v>497</v>
      </c>
      <c r="G57" s="178" t="s">
        <v>510</v>
      </c>
      <c r="H57" s="178">
        <v>6504</v>
      </c>
      <c r="I57" s="178">
        <v>0.01</v>
      </c>
      <c r="J57" s="178">
        <v>0.01</v>
      </c>
    </row>
    <row r="58" spans="1:10">
      <c r="A58" s="6" t="s">
        <v>470</v>
      </c>
      <c r="B58" s="6" t="s">
        <v>471</v>
      </c>
      <c r="C58" s="6" t="s">
        <v>471</v>
      </c>
      <c r="D58" s="6" t="s">
        <v>471</v>
      </c>
      <c r="E58" s="6" t="s">
        <v>471</v>
      </c>
      <c r="F58" s="6" t="s">
        <v>497</v>
      </c>
      <c r="G58" s="6" t="s">
        <v>511</v>
      </c>
      <c r="H58" s="6">
        <v>6504</v>
      </c>
      <c r="I58" s="6">
        <v>0.03</v>
      </c>
      <c r="J58" s="6">
        <v>0.03</v>
      </c>
    </row>
    <row r="59" spans="1:10">
      <c r="A59" s="178" t="s">
        <v>470</v>
      </c>
      <c r="B59" s="178" t="s">
        <v>471</v>
      </c>
      <c r="C59" s="178" t="s">
        <v>471</v>
      </c>
      <c r="D59" s="178" t="s">
        <v>471</v>
      </c>
      <c r="E59" s="178" t="s">
        <v>471</v>
      </c>
      <c r="F59" s="178" t="s">
        <v>497</v>
      </c>
      <c r="G59" s="178" t="s">
        <v>512</v>
      </c>
      <c r="H59" s="178">
        <v>6504</v>
      </c>
      <c r="I59" s="178">
        <v>1</v>
      </c>
      <c r="J59" s="178">
        <v>1.64</v>
      </c>
    </row>
    <row r="60" spans="1:10">
      <c r="A60" s="6" t="s">
        <v>470</v>
      </c>
      <c r="B60" s="6" t="s">
        <v>471</v>
      </c>
      <c r="C60" s="6" t="s">
        <v>471</v>
      </c>
      <c r="D60" s="6" t="s">
        <v>471</v>
      </c>
      <c r="E60" s="6" t="s">
        <v>471</v>
      </c>
      <c r="F60" s="6" t="s">
        <v>497</v>
      </c>
      <c r="G60" s="6" t="s">
        <v>513</v>
      </c>
      <c r="H60" s="6">
        <v>6504</v>
      </c>
      <c r="I60" s="6">
        <v>1</v>
      </c>
      <c r="J60" s="6">
        <v>3.49</v>
      </c>
    </row>
    <row r="61" spans="1:10">
      <c r="A61" s="2"/>
      <c r="B61" s="2"/>
      <c r="C61" s="2"/>
      <c r="D61" s="2"/>
      <c r="E61" s="2"/>
      <c r="F61" s="2"/>
      <c r="G61" s="2"/>
      <c r="H61" s="2"/>
      <c r="I61" s="2"/>
      <c r="J61" s="2"/>
    </row>
  </sheetData>
  <hyperlinks>
    <hyperlink ref="A4" r:id="rId1" xr:uid="{BE1BC85C-1315-45EB-A882-47A457DBBD02}"/>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EBADC-4787-44C6-ACAE-C6A51C017058}">
  <dimension ref="A2:J58"/>
  <sheetViews>
    <sheetView workbookViewId="0"/>
    <sheetView zoomScaleNormal="100" zoomScaleSheetLayoutView="100" workbookViewId="1">
      <selection activeCell="J9" sqref="A9:J9"/>
    </sheetView>
  </sheetViews>
  <sheetFormatPr defaultRowHeight="15"/>
  <cols>
    <col min="2" max="2" width="14.7109375" bestFit="1" customWidth="1"/>
  </cols>
  <sheetData>
    <row r="2" spans="1:10">
      <c r="A2" s="188" t="s">
        <v>514</v>
      </c>
    </row>
    <row r="3" spans="1:10">
      <c r="A3" s="188" t="s">
        <v>515</v>
      </c>
    </row>
    <row r="4" spans="1:10">
      <c r="A4" s="188" t="s">
        <v>516</v>
      </c>
    </row>
    <row r="5" spans="1:10">
      <c r="B5" t="s">
        <v>517</v>
      </c>
      <c r="C5" t="s">
        <v>518</v>
      </c>
      <c r="D5" t="s">
        <v>519</v>
      </c>
      <c r="E5" t="s">
        <v>90</v>
      </c>
      <c r="F5" t="s">
        <v>520</v>
      </c>
      <c r="G5" t="s">
        <v>521</v>
      </c>
      <c r="H5" t="s">
        <v>93</v>
      </c>
      <c r="I5" t="s">
        <v>94</v>
      </c>
      <c r="J5" t="s">
        <v>313</v>
      </c>
    </row>
    <row r="6" spans="1:10">
      <c r="A6" s="188" t="s">
        <v>522</v>
      </c>
      <c r="B6" s="192">
        <v>63446641</v>
      </c>
      <c r="C6" s="190">
        <v>0.55200000000000005</v>
      </c>
      <c r="D6" s="190">
        <v>0.06</v>
      </c>
      <c r="E6" s="190">
        <v>7.6999999999999999E-2</v>
      </c>
      <c r="F6" s="190">
        <v>0.26</v>
      </c>
      <c r="G6" s="190">
        <v>2.9000000000000001E-2</v>
      </c>
      <c r="H6" s="190">
        <v>1.2999999999999999E-2</v>
      </c>
      <c r="I6" s="190">
        <v>4.0000000000000001E-3</v>
      </c>
      <c r="J6" s="190">
        <v>6.0000000000000001E-3</v>
      </c>
    </row>
    <row r="7" spans="1:10">
      <c r="B7" s="192"/>
      <c r="C7" s="190"/>
      <c r="D7" s="190"/>
      <c r="E7" s="190"/>
      <c r="F7" s="190"/>
      <c r="G7" s="190"/>
      <c r="H7" s="190"/>
      <c r="I7" s="190"/>
      <c r="J7" s="190"/>
    </row>
    <row r="8" spans="1:10">
      <c r="A8" s="188" t="s">
        <v>523</v>
      </c>
      <c r="B8" s="192">
        <v>933269</v>
      </c>
      <c r="C8" s="190">
        <v>0.20599999999999999</v>
      </c>
      <c r="D8" s="190">
        <v>1.4E-2</v>
      </c>
      <c r="E8" s="190">
        <v>5.1999999999999998E-2</v>
      </c>
      <c r="F8" s="190">
        <v>0.71899999999999997</v>
      </c>
      <c r="G8" s="190">
        <v>2E-3</v>
      </c>
      <c r="H8" s="190">
        <v>1E-3</v>
      </c>
      <c r="I8" s="190">
        <v>4.0000000000000001E-3</v>
      </c>
      <c r="J8" s="190">
        <v>1E-3</v>
      </c>
    </row>
    <row r="9" spans="1:10">
      <c r="A9" s="189" t="s">
        <v>108</v>
      </c>
      <c r="B9" s="193">
        <v>1759692</v>
      </c>
      <c r="C9" s="191">
        <v>0.28000000000000003</v>
      </c>
      <c r="D9" s="191">
        <v>0.01</v>
      </c>
      <c r="E9" s="191">
        <v>4.1000000000000002E-2</v>
      </c>
      <c r="F9" s="191">
        <v>0.65800000000000003</v>
      </c>
      <c r="G9" s="191">
        <v>4.0000000000000001E-3</v>
      </c>
      <c r="H9" s="191">
        <v>1E-3</v>
      </c>
      <c r="I9" s="191">
        <v>4.0000000000000001E-3</v>
      </c>
      <c r="J9" s="191">
        <v>1E-3</v>
      </c>
    </row>
    <row r="10" spans="1:10">
      <c r="A10" s="188" t="s">
        <v>524</v>
      </c>
      <c r="B10" s="192">
        <v>302923</v>
      </c>
      <c r="C10" s="190">
        <v>1.7999999999999999E-2</v>
      </c>
      <c r="D10" s="190">
        <v>1.4E-2</v>
      </c>
      <c r="E10" s="190">
        <v>1.9E-2</v>
      </c>
      <c r="F10" s="190">
        <v>0.91800000000000004</v>
      </c>
      <c r="G10" s="190">
        <v>8.0000000000000002E-3</v>
      </c>
      <c r="H10" s="190">
        <v>2.1000000000000001E-2</v>
      </c>
      <c r="I10" s="190">
        <v>2E-3</v>
      </c>
      <c r="J10" s="190">
        <v>0</v>
      </c>
    </row>
    <row r="11" spans="1:10">
      <c r="A11" s="188" t="s">
        <v>525</v>
      </c>
      <c r="B11" s="192">
        <v>225378</v>
      </c>
      <c r="C11" s="190">
        <v>0.109</v>
      </c>
      <c r="D11" s="190">
        <v>2.5000000000000001E-2</v>
      </c>
      <c r="E11" s="190">
        <v>4.3999999999999997E-2</v>
      </c>
      <c r="F11" s="190">
        <v>0.80500000000000005</v>
      </c>
      <c r="G11" s="190">
        <v>6.0000000000000001E-3</v>
      </c>
      <c r="H11" s="190">
        <v>8.9999999999999993E-3</v>
      </c>
      <c r="I11" s="190">
        <v>1E-3</v>
      </c>
      <c r="J11" s="190">
        <v>1E-3</v>
      </c>
    </row>
    <row r="12" spans="1:10">
      <c r="A12" s="188" t="s">
        <v>526</v>
      </c>
      <c r="B12" s="192">
        <v>291965</v>
      </c>
      <c r="C12" s="190">
        <v>0.27400000000000002</v>
      </c>
      <c r="D12" s="190">
        <v>1.0999999999999999E-2</v>
      </c>
      <c r="E12" s="190">
        <v>2.7E-2</v>
      </c>
      <c r="F12" s="190">
        <v>0.67900000000000005</v>
      </c>
      <c r="G12" s="190">
        <v>1E-3</v>
      </c>
      <c r="H12" s="190">
        <v>1E-3</v>
      </c>
      <c r="I12" s="190">
        <v>3.0000000000000001E-3</v>
      </c>
      <c r="J12" s="190">
        <v>2E-3</v>
      </c>
    </row>
    <row r="13" spans="1:10">
      <c r="A13" s="188" t="s">
        <v>527</v>
      </c>
      <c r="B13" s="192">
        <v>132098</v>
      </c>
      <c r="C13" s="190">
        <v>0.05</v>
      </c>
      <c r="D13" s="190">
        <v>5.2999999999999999E-2</v>
      </c>
      <c r="E13" s="190">
        <v>5.8999999999999997E-2</v>
      </c>
      <c r="F13" s="190">
        <v>0.80400000000000005</v>
      </c>
      <c r="G13" s="190">
        <v>1.7000000000000001E-2</v>
      </c>
      <c r="H13" s="190">
        <v>1.4E-2</v>
      </c>
      <c r="I13" s="190">
        <v>2E-3</v>
      </c>
      <c r="J13" s="190">
        <v>0</v>
      </c>
    </row>
    <row r="14" spans="1:10">
      <c r="A14" s="189" t="s">
        <v>111</v>
      </c>
      <c r="B14" s="193">
        <v>2218182</v>
      </c>
      <c r="C14" s="191">
        <v>0.41199999999999998</v>
      </c>
      <c r="D14" s="191">
        <v>8.0000000000000002E-3</v>
      </c>
      <c r="E14" s="191">
        <v>3.3000000000000002E-2</v>
      </c>
      <c r="F14" s="191">
        <v>0.52600000000000002</v>
      </c>
      <c r="G14" s="191">
        <v>1.2999999999999999E-2</v>
      </c>
      <c r="H14" s="191">
        <v>0</v>
      </c>
      <c r="I14" s="191">
        <v>6.0000000000000001E-3</v>
      </c>
      <c r="J14" s="191">
        <v>1E-3</v>
      </c>
    </row>
    <row r="15" spans="1:10">
      <c r="A15" s="189" t="s">
        <v>109</v>
      </c>
      <c r="B15" s="193">
        <v>5913861</v>
      </c>
      <c r="C15" s="191">
        <v>0.378</v>
      </c>
      <c r="D15" s="191">
        <v>1.0999999999999999E-2</v>
      </c>
      <c r="E15" s="191">
        <v>1.7999999999999999E-2</v>
      </c>
      <c r="F15" s="191">
        <v>0.56799999999999995</v>
      </c>
      <c r="G15" s="191">
        <v>1.4E-2</v>
      </c>
      <c r="H15" s="191">
        <v>1E-3</v>
      </c>
      <c r="I15" s="191">
        <v>0.01</v>
      </c>
      <c r="J15" s="191">
        <v>1E-3</v>
      </c>
    </row>
    <row r="16" spans="1:10">
      <c r="A16" s="189" t="s">
        <v>110</v>
      </c>
      <c r="B16" s="193">
        <v>3702304</v>
      </c>
      <c r="C16" s="191">
        <v>0.48299999999999998</v>
      </c>
      <c r="D16" s="191">
        <v>8.0000000000000002E-3</v>
      </c>
      <c r="E16" s="191">
        <v>3.9E-2</v>
      </c>
      <c r="F16" s="191">
        <v>0.35</v>
      </c>
      <c r="G16" s="191">
        <v>0.112</v>
      </c>
      <c r="H16" s="191">
        <v>2E-3</v>
      </c>
      <c r="I16" s="191">
        <v>5.0000000000000001E-3</v>
      </c>
      <c r="J16" s="191">
        <v>1E-3</v>
      </c>
    </row>
    <row r="17" spans="1:10">
      <c r="A17" s="188" t="s">
        <v>528</v>
      </c>
      <c r="B17" s="192">
        <v>79059</v>
      </c>
      <c r="C17" s="190">
        <v>0.26</v>
      </c>
      <c r="D17" s="190">
        <v>1.6E-2</v>
      </c>
      <c r="E17" s="190">
        <v>4.8000000000000001E-2</v>
      </c>
      <c r="F17" s="190">
        <v>0.56599999999999995</v>
      </c>
      <c r="G17" s="190">
        <v>0.04</v>
      </c>
      <c r="H17" s="190">
        <v>3.6999999999999998E-2</v>
      </c>
      <c r="I17" s="190">
        <v>3.2000000000000001E-2</v>
      </c>
      <c r="J17" s="190">
        <v>1E-3</v>
      </c>
    </row>
    <row r="18" spans="1:10">
      <c r="A18" s="188" t="s">
        <v>529</v>
      </c>
      <c r="B18" s="192">
        <v>1034113</v>
      </c>
      <c r="C18" s="190">
        <v>0.55100000000000005</v>
      </c>
      <c r="D18" s="190">
        <v>0.186</v>
      </c>
      <c r="E18" s="190">
        <v>0.13600000000000001</v>
      </c>
      <c r="F18" s="190">
        <v>1.9E-2</v>
      </c>
      <c r="G18" s="190">
        <v>5.1999999999999998E-2</v>
      </c>
      <c r="H18" s="190">
        <v>5.3999999999999999E-2</v>
      </c>
      <c r="I18" s="190">
        <v>1E-3</v>
      </c>
      <c r="J18" s="190">
        <v>1E-3</v>
      </c>
    </row>
    <row r="19" spans="1:10">
      <c r="A19" s="188" t="s">
        <v>530</v>
      </c>
      <c r="B19" s="192">
        <v>615424</v>
      </c>
      <c r="C19" s="190">
        <v>0.64900000000000002</v>
      </c>
      <c r="D19" s="190">
        <v>0.21099999999999999</v>
      </c>
      <c r="E19" s="190">
        <v>4.4999999999999998E-2</v>
      </c>
      <c r="F19" s="190">
        <v>7.0000000000000001E-3</v>
      </c>
      <c r="G19" s="190">
        <v>4.0000000000000001E-3</v>
      </c>
      <c r="H19" s="190">
        <v>8.2000000000000003E-2</v>
      </c>
      <c r="I19" s="190">
        <v>1E-3</v>
      </c>
      <c r="J19" s="190">
        <v>2E-3</v>
      </c>
    </row>
    <row r="20" spans="1:10">
      <c r="A20" s="188" t="s">
        <v>531</v>
      </c>
      <c r="B20" s="192">
        <v>539157</v>
      </c>
      <c r="C20" s="190">
        <v>0.78700000000000003</v>
      </c>
      <c r="D20" s="190">
        <v>0.05</v>
      </c>
      <c r="E20" s="190">
        <v>0.123</v>
      </c>
      <c r="F20" s="190">
        <v>8.0000000000000002E-3</v>
      </c>
      <c r="G20" s="190">
        <v>1E-3</v>
      </c>
      <c r="H20" s="190">
        <v>2.3E-2</v>
      </c>
      <c r="I20" s="190">
        <v>1E-3</v>
      </c>
      <c r="J20" s="190">
        <v>8.0000000000000002E-3</v>
      </c>
    </row>
    <row r="21" spans="1:10">
      <c r="A21" s="188" t="s">
        <v>532</v>
      </c>
      <c r="B21" s="192">
        <v>6573861</v>
      </c>
      <c r="C21" s="190">
        <v>0.86</v>
      </c>
      <c r="D21" s="190">
        <v>3.1E-2</v>
      </c>
      <c r="E21" s="190">
        <v>8.5999999999999993E-2</v>
      </c>
      <c r="F21" s="190">
        <v>7.0000000000000001E-3</v>
      </c>
      <c r="G21" s="190">
        <v>0</v>
      </c>
      <c r="H21" s="190">
        <v>7.0000000000000001E-3</v>
      </c>
      <c r="I21" s="190">
        <v>2E-3</v>
      </c>
      <c r="J21" s="190">
        <v>7.0000000000000001E-3</v>
      </c>
    </row>
    <row r="22" spans="1:10">
      <c r="A22" s="188" t="s">
        <v>533</v>
      </c>
      <c r="B22" s="192">
        <v>690928</v>
      </c>
      <c r="C22" s="190">
        <v>0.84799999999999998</v>
      </c>
      <c r="D22" s="190">
        <v>7.2999999999999995E-2</v>
      </c>
      <c r="E22" s="190">
        <v>3.5000000000000003E-2</v>
      </c>
      <c r="F22" s="190">
        <v>1.7000000000000001E-2</v>
      </c>
      <c r="G22" s="190">
        <v>0.02</v>
      </c>
      <c r="H22" s="190">
        <v>2E-3</v>
      </c>
      <c r="I22" s="190">
        <v>4.0000000000000001E-3</v>
      </c>
      <c r="J22" s="190">
        <v>0</v>
      </c>
    </row>
    <row r="23" spans="1:10">
      <c r="A23" s="188" t="s">
        <v>534</v>
      </c>
      <c r="B23" s="192">
        <v>262538</v>
      </c>
      <c r="C23" s="190">
        <v>0.52300000000000002</v>
      </c>
      <c r="D23" s="190">
        <v>1.7999999999999999E-2</v>
      </c>
      <c r="E23" s="190">
        <v>5.8000000000000003E-2</v>
      </c>
      <c r="F23" s="190">
        <v>0.34899999999999998</v>
      </c>
      <c r="G23" s="190">
        <v>3.7999999999999999E-2</v>
      </c>
      <c r="H23" s="190">
        <v>0</v>
      </c>
      <c r="I23" s="190">
        <v>1.2E-2</v>
      </c>
      <c r="J23" s="190">
        <v>1E-3</v>
      </c>
    </row>
    <row r="24" spans="1:10">
      <c r="A24" s="188" t="s">
        <v>535</v>
      </c>
      <c r="B24" s="192">
        <v>164804</v>
      </c>
      <c r="C24" s="190">
        <v>0.30299999999999999</v>
      </c>
      <c r="D24" s="190">
        <v>2.1000000000000001E-2</v>
      </c>
      <c r="E24" s="190">
        <v>4.2000000000000003E-2</v>
      </c>
      <c r="F24" s="190">
        <v>0.61499999999999999</v>
      </c>
      <c r="G24" s="190">
        <v>0.01</v>
      </c>
      <c r="H24" s="190">
        <v>4.0000000000000001E-3</v>
      </c>
      <c r="I24" s="190">
        <v>4.0000000000000001E-3</v>
      </c>
      <c r="J24" s="190">
        <v>1E-3</v>
      </c>
    </row>
    <row r="25" spans="1:10">
      <c r="A25" s="188" t="s">
        <v>536</v>
      </c>
      <c r="B25" s="192">
        <v>2284786</v>
      </c>
      <c r="C25" s="190">
        <v>0.154</v>
      </c>
      <c r="D25" s="190">
        <v>0.17699999999999999</v>
      </c>
      <c r="E25" s="190">
        <v>0.32300000000000001</v>
      </c>
      <c r="F25" s="190">
        <v>0.29199999999999998</v>
      </c>
      <c r="G25" s="190">
        <v>0</v>
      </c>
      <c r="H25" s="190">
        <v>0.01</v>
      </c>
      <c r="I25" s="190">
        <v>1E-3</v>
      </c>
      <c r="J25" s="190">
        <v>4.2000000000000003E-2</v>
      </c>
    </row>
    <row r="26" spans="1:10">
      <c r="A26" s="188" t="s">
        <v>537</v>
      </c>
      <c r="B26" s="192">
        <v>1369225</v>
      </c>
      <c r="C26" s="190">
        <v>0.59099999999999997</v>
      </c>
      <c r="D26" s="190">
        <v>0.183</v>
      </c>
      <c r="E26" s="190">
        <v>0.107</v>
      </c>
      <c r="F26" s="190">
        <v>0.05</v>
      </c>
      <c r="G26" s="190">
        <v>1.7999999999999999E-2</v>
      </c>
      <c r="H26" s="190">
        <v>4.9000000000000002E-2</v>
      </c>
      <c r="I26" s="190">
        <v>2E-3</v>
      </c>
      <c r="J26" s="190">
        <v>1E-3</v>
      </c>
    </row>
    <row r="27" spans="1:10">
      <c r="A27" s="188" t="s">
        <v>538</v>
      </c>
      <c r="B27" s="192">
        <v>203088</v>
      </c>
      <c r="C27" s="190">
        <v>4.0000000000000001E-3</v>
      </c>
      <c r="D27" s="190">
        <v>2E-3</v>
      </c>
      <c r="E27" s="190">
        <v>0.03</v>
      </c>
      <c r="F27" s="190">
        <v>3.0000000000000001E-3</v>
      </c>
      <c r="G27" s="190">
        <v>1E-3</v>
      </c>
      <c r="H27" s="190">
        <v>0.01</v>
      </c>
      <c r="I27" s="190">
        <v>0</v>
      </c>
      <c r="J27" s="190">
        <v>0.95</v>
      </c>
    </row>
    <row r="28" spans="1:10">
      <c r="A28" s="188" t="s">
        <v>539</v>
      </c>
      <c r="B28" s="192">
        <v>896311</v>
      </c>
      <c r="C28" s="190">
        <v>0.628</v>
      </c>
      <c r="D28" s="190">
        <v>0.125</v>
      </c>
      <c r="E28" s="190">
        <v>1.9E-2</v>
      </c>
      <c r="F28" s="190">
        <v>0.20799999999999999</v>
      </c>
      <c r="G28" s="190">
        <v>1.4999999999999999E-2</v>
      </c>
      <c r="H28" s="190">
        <v>2E-3</v>
      </c>
      <c r="I28" s="190">
        <v>4.0000000000000001E-3</v>
      </c>
      <c r="J28" s="190">
        <v>0</v>
      </c>
    </row>
    <row r="29" spans="1:10">
      <c r="A29" s="188" t="s">
        <v>540</v>
      </c>
      <c r="B29" s="192">
        <v>218960</v>
      </c>
      <c r="C29" s="190">
        <v>0.32200000000000001</v>
      </c>
      <c r="D29" s="190">
        <v>5.3999999999999999E-2</v>
      </c>
      <c r="E29" s="190">
        <v>9.8000000000000004E-2</v>
      </c>
      <c r="F29" s="190">
        <v>0.40200000000000002</v>
      </c>
      <c r="G29" s="190">
        <v>9.4E-2</v>
      </c>
      <c r="H29" s="190">
        <v>2.5000000000000001E-2</v>
      </c>
      <c r="I29" s="190">
        <v>6.0000000000000001E-3</v>
      </c>
      <c r="J29" s="190">
        <v>0</v>
      </c>
    </row>
    <row r="30" spans="1:10">
      <c r="A30" s="188" t="s">
        <v>541</v>
      </c>
      <c r="B30" s="192">
        <v>3502138</v>
      </c>
      <c r="C30" s="190">
        <v>0.70499999999999996</v>
      </c>
      <c r="D30" s="190">
        <v>3.9E-2</v>
      </c>
      <c r="E30" s="190">
        <v>0.03</v>
      </c>
      <c r="F30" s="190">
        <v>0.14099999999999999</v>
      </c>
      <c r="G30" s="190">
        <v>7.6999999999999999E-2</v>
      </c>
      <c r="H30" s="190">
        <v>1E-3</v>
      </c>
      <c r="I30" s="190">
        <v>6.0000000000000001E-3</v>
      </c>
      <c r="J30" s="190">
        <v>1E-3</v>
      </c>
    </row>
    <row r="31" spans="1:10">
      <c r="A31" s="188" t="s">
        <v>542</v>
      </c>
      <c r="B31" s="192">
        <v>1609494</v>
      </c>
      <c r="C31" s="190">
        <v>0.56999999999999995</v>
      </c>
      <c r="D31" s="190">
        <v>0.06</v>
      </c>
      <c r="E31" s="190">
        <v>5.8999999999999997E-2</v>
      </c>
      <c r="F31" s="190">
        <v>0.26900000000000002</v>
      </c>
      <c r="G31" s="190">
        <v>3.4000000000000002E-2</v>
      </c>
      <c r="H31" s="190">
        <v>4.0000000000000001E-3</v>
      </c>
      <c r="I31" s="190">
        <v>4.0000000000000001E-3</v>
      </c>
      <c r="J31" s="190">
        <v>1E-3</v>
      </c>
    </row>
    <row r="32" spans="1:10">
      <c r="A32" s="188" t="s">
        <v>543</v>
      </c>
      <c r="B32" s="192">
        <v>727364</v>
      </c>
      <c r="C32" s="190">
        <v>0.82199999999999995</v>
      </c>
      <c r="D32" s="190">
        <v>0.123</v>
      </c>
      <c r="E32" s="190">
        <v>3.1E-2</v>
      </c>
      <c r="F32" s="190">
        <v>1.6E-2</v>
      </c>
      <c r="G32" s="190">
        <v>2E-3</v>
      </c>
      <c r="H32" s="190">
        <v>4.0000000000000001E-3</v>
      </c>
      <c r="I32" s="190">
        <v>2E-3</v>
      </c>
      <c r="J32" s="190">
        <v>0</v>
      </c>
    </row>
    <row r="33" spans="1:10">
      <c r="A33" s="188" t="s">
        <v>544</v>
      </c>
      <c r="B33" s="192">
        <v>983665</v>
      </c>
      <c r="C33" s="190">
        <v>0.57999999999999996</v>
      </c>
      <c r="D33" s="190">
        <v>7.9000000000000001E-2</v>
      </c>
      <c r="E33" s="190">
        <v>8.3000000000000004E-2</v>
      </c>
      <c r="F33" s="190">
        <v>0.09</v>
      </c>
      <c r="G33" s="190">
        <v>0.13700000000000001</v>
      </c>
      <c r="H33" s="190">
        <v>2.5999999999999999E-2</v>
      </c>
      <c r="I33" s="190">
        <v>5.0000000000000001E-3</v>
      </c>
      <c r="J33" s="190">
        <v>1E-3</v>
      </c>
    </row>
    <row r="34" spans="1:10">
      <c r="A34" s="188" t="s">
        <v>545</v>
      </c>
      <c r="B34" s="192">
        <v>1052038</v>
      </c>
      <c r="C34" s="190">
        <v>0.81699999999999995</v>
      </c>
      <c r="D34" s="190">
        <v>0.1</v>
      </c>
      <c r="E34" s="190">
        <v>6.0999999999999999E-2</v>
      </c>
      <c r="F34" s="190">
        <v>5.0000000000000001E-3</v>
      </c>
      <c r="G34" s="190">
        <v>0</v>
      </c>
      <c r="H34" s="190">
        <v>1.4999999999999999E-2</v>
      </c>
      <c r="I34" s="190">
        <v>1E-3</v>
      </c>
      <c r="J34" s="190">
        <v>2E-3</v>
      </c>
    </row>
    <row r="35" spans="1:10">
      <c r="A35" s="188" t="s">
        <v>546</v>
      </c>
      <c r="B35" s="192">
        <v>1175073</v>
      </c>
      <c r="C35" s="190">
        <v>0.46800000000000003</v>
      </c>
      <c r="D35" s="190">
        <v>1.4999999999999999E-2</v>
      </c>
      <c r="E35" s="190">
        <v>4.9000000000000002E-2</v>
      </c>
      <c r="F35" s="190">
        <v>0.438</v>
      </c>
      <c r="G35" s="190">
        <v>1.7999999999999999E-2</v>
      </c>
      <c r="H35" s="190">
        <v>5.0000000000000001E-3</v>
      </c>
      <c r="I35" s="190">
        <v>6.0000000000000001E-3</v>
      </c>
      <c r="J35" s="190">
        <v>1E-3</v>
      </c>
    </row>
    <row r="36" spans="1:10">
      <c r="A36" s="188" t="s">
        <v>547</v>
      </c>
      <c r="B36" s="192">
        <v>2653059</v>
      </c>
      <c r="C36" s="190">
        <v>0.7</v>
      </c>
      <c r="D36" s="190">
        <v>2.5999999999999999E-2</v>
      </c>
      <c r="E36" s="190">
        <v>2.5999999999999999E-2</v>
      </c>
      <c r="F36" s="190">
        <v>0.22</v>
      </c>
      <c r="G36" s="190">
        <v>2.1999999999999999E-2</v>
      </c>
      <c r="H36" s="190">
        <v>2E-3</v>
      </c>
      <c r="I36" s="190">
        <v>4.0000000000000001E-3</v>
      </c>
      <c r="J36" s="190">
        <v>0</v>
      </c>
    </row>
    <row r="37" spans="1:10">
      <c r="A37" s="188" t="s">
        <v>548</v>
      </c>
      <c r="B37" s="192">
        <v>1153946</v>
      </c>
      <c r="C37" s="190">
        <v>0.53900000000000003</v>
      </c>
      <c r="D37" s="190">
        <v>6.2E-2</v>
      </c>
      <c r="E37" s="190">
        <v>2.5999999999999999E-2</v>
      </c>
      <c r="F37" s="190">
        <v>0.34300000000000003</v>
      </c>
      <c r="G37" s="190">
        <v>1.4E-2</v>
      </c>
      <c r="H37" s="190">
        <v>6.0000000000000001E-3</v>
      </c>
      <c r="I37" s="190">
        <v>0.01</v>
      </c>
      <c r="J37" s="190">
        <v>0</v>
      </c>
    </row>
    <row r="38" spans="1:10">
      <c r="A38" s="188" t="s">
        <v>549</v>
      </c>
      <c r="B38" s="192">
        <v>1520567</v>
      </c>
      <c r="C38" s="190">
        <v>0.67800000000000005</v>
      </c>
      <c r="D38" s="190">
        <v>0.16700000000000001</v>
      </c>
      <c r="E38" s="190">
        <v>2.9000000000000001E-2</v>
      </c>
      <c r="F38" s="190">
        <v>8.6999999999999994E-2</v>
      </c>
      <c r="G38" s="190">
        <v>8.9999999999999993E-3</v>
      </c>
      <c r="H38" s="190">
        <v>2.5000000000000001E-2</v>
      </c>
      <c r="I38" s="190">
        <v>4.0000000000000001E-3</v>
      </c>
      <c r="J38" s="190">
        <v>1E-3</v>
      </c>
    </row>
    <row r="39" spans="1:10">
      <c r="A39" s="188" t="s">
        <v>550</v>
      </c>
      <c r="B39" s="192">
        <v>636724</v>
      </c>
      <c r="C39" s="190">
        <v>0.52300000000000002</v>
      </c>
      <c r="D39" s="190">
        <v>0.26600000000000001</v>
      </c>
      <c r="E39" s="190">
        <v>0.111</v>
      </c>
      <c r="F39" s="190">
        <v>6.0000000000000001E-3</v>
      </c>
      <c r="G39" s="190">
        <v>8.0000000000000002E-3</v>
      </c>
      <c r="H39" s="190">
        <v>8.4000000000000005E-2</v>
      </c>
      <c r="I39" s="190">
        <v>1E-3</v>
      </c>
      <c r="J39" s="190">
        <v>1E-3</v>
      </c>
    </row>
    <row r="40" spans="1:10">
      <c r="A40" s="188" t="s">
        <v>551</v>
      </c>
      <c r="B40" s="192">
        <v>217304</v>
      </c>
      <c r="C40" s="190">
        <v>0.69499999999999995</v>
      </c>
      <c r="D40" s="190">
        <v>8.5000000000000006E-2</v>
      </c>
      <c r="E40" s="190">
        <v>3.9E-2</v>
      </c>
      <c r="F40" s="190">
        <v>0.13700000000000001</v>
      </c>
      <c r="G40" s="190">
        <v>2.1000000000000001E-2</v>
      </c>
      <c r="H40" s="190">
        <v>1.9E-2</v>
      </c>
      <c r="I40" s="190">
        <v>3.0000000000000001E-3</v>
      </c>
      <c r="J40" s="190">
        <v>0</v>
      </c>
    </row>
    <row r="41" spans="1:10">
      <c r="A41" s="188" t="s">
        <v>552</v>
      </c>
      <c r="B41" s="192">
        <v>1509564</v>
      </c>
      <c r="C41" s="190">
        <v>0.14899999999999999</v>
      </c>
      <c r="D41" s="190">
        <v>4.9000000000000002E-2</v>
      </c>
      <c r="E41" s="190">
        <v>0.108</v>
      </c>
      <c r="F41" s="190">
        <v>0.61899999999999999</v>
      </c>
      <c r="G41" s="190">
        <v>3.2000000000000001E-2</v>
      </c>
      <c r="H41" s="190">
        <v>4.1000000000000002E-2</v>
      </c>
      <c r="I41" s="190">
        <v>2E-3</v>
      </c>
      <c r="J41" s="190">
        <v>1E-3</v>
      </c>
    </row>
    <row r="42" spans="1:10">
      <c r="A42" s="188" t="s">
        <v>553</v>
      </c>
      <c r="B42" s="192">
        <v>181613</v>
      </c>
      <c r="C42" s="190">
        <v>0.318</v>
      </c>
      <c r="D42" s="190">
        <v>0.109</v>
      </c>
      <c r="E42" s="190">
        <v>3.3000000000000002E-2</v>
      </c>
      <c r="F42" s="190">
        <v>0.47899999999999998</v>
      </c>
      <c r="G42" s="190">
        <v>5.1999999999999998E-2</v>
      </c>
      <c r="H42" s="190">
        <v>1E-3</v>
      </c>
      <c r="I42" s="190">
        <v>8.0000000000000002E-3</v>
      </c>
      <c r="J42" s="190">
        <v>0</v>
      </c>
    </row>
    <row r="43" spans="1:10">
      <c r="A43" s="188" t="s">
        <v>554</v>
      </c>
      <c r="B43" s="192">
        <v>473721</v>
      </c>
      <c r="C43" s="190">
        <v>0.71899999999999997</v>
      </c>
      <c r="D43" s="190">
        <v>0.13800000000000001</v>
      </c>
      <c r="E43" s="190">
        <v>3.2000000000000001E-2</v>
      </c>
      <c r="F43" s="190">
        <v>9.9000000000000005E-2</v>
      </c>
      <c r="G43" s="190">
        <v>5.0000000000000001E-3</v>
      </c>
      <c r="H43" s="190">
        <v>2E-3</v>
      </c>
      <c r="I43" s="190">
        <v>4.0000000000000001E-3</v>
      </c>
      <c r="J43" s="190">
        <v>0</v>
      </c>
    </row>
    <row r="44" spans="1:10">
      <c r="A44" s="188" t="s">
        <v>555</v>
      </c>
      <c r="B44" s="192">
        <v>289389</v>
      </c>
      <c r="C44" s="190">
        <v>0.78</v>
      </c>
      <c r="D44" s="190">
        <v>0.121</v>
      </c>
      <c r="E44" s="190">
        <v>2.5999999999999999E-2</v>
      </c>
      <c r="F44" s="190">
        <v>1.4E-2</v>
      </c>
      <c r="G44" s="190">
        <v>3.0000000000000001E-3</v>
      </c>
      <c r="H44" s="190">
        <v>5.1999999999999998E-2</v>
      </c>
      <c r="I44" s="190">
        <v>1E-3</v>
      </c>
      <c r="J44" s="190">
        <v>2E-3</v>
      </c>
    </row>
    <row r="45" spans="1:10">
      <c r="A45" s="188" t="s">
        <v>556</v>
      </c>
      <c r="B45" s="192">
        <v>160052</v>
      </c>
      <c r="C45" s="190">
        <v>0.39</v>
      </c>
      <c r="D45" s="190">
        <v>9.0999999999999998E-2</v>
      </c>
      <c r="E45" s="190">
        <v>0.34599999999999997</v>
      </c>
      <c r="F45" s="190">
        <v>0.158</v>
      </c>
      <c r="G45" s="190">
        <v>4.0000000000000001E-3</v>
      </c>
      <c r="H45" s="190">
        <v>8.0000000000000002E-3</v>
      </c>
      <c r="I45" s="190">
        <v>2E-3</v>
      </c>
      <c r="J45" s="190">
        <v>1E-3</v>
      </c>
    </row>
    <row r="46" spans="1:10">
      <c r="A46" s="188" t="s">
        <v>557</v>
      </c>
      <c r="B46" s="192">
        <v>3289432</v>
      </c>
      <c r="C46" s="190">
        <v>0.76500000000000001</v>
      </c>
      <c r="D46" s="190">
        <v>2.1999999999999999E-2</v>
      </c>
      <c r="E46" s="190">
        <v>3.4000000000000002E-2</v>
      </c>
      <c r="F46" s="190">
        <v>0.14099999999999999</v>
      </c>
      <c r="G46" s="190">
        <v>3.1E-2</v>
      </c>
      <c r="H46" s="190">
        <v>1E-3</v>
      </c>
      <c r="I46" s="190">
        <v>5.0000000000000001E-3</v>
      </c>
      <c r="J46" s="190">
        <v>1E-3</v>
      </c>
    </row>
    <row r="47" spans="1:10">
      <c r="A47" s="188" t="s">
        <v>558</v>
      </c>
      <c r="B47" s="192">
        <v>850803</v>
      </c>
      <c r="C47" s="190">
        <v>0.79</v>
      </c>
      <c r="D47" s="190">
        <v>0.14000000000000001</v>
      </c>
      <c r="E47" s="190">
        <v>0.05</v>
      </c>
      <c r="F47" s="190">
        <v>2E-3</v>
      </c>
      <c r="G47" s="190">
        <v>1E-3</v>
      </c>
      <c r="H47" s="190">
        <v>1.4999999999999999E-2</v>
      </c>
      <c r="I47" s="190">
        <v>2E-3</v>
      </c>
      <c r="J47" s="190">
        <v>0</v>
      </c>
    </row>
    <row r="48" spans="1:10">
      <c r="A48" s="188" t="s">
        <v>559</v>
      </c>
      <c r="B48" s="192">
        <v>691631</v>
      </c>
      <c r="C48" s="190">
        <v>0.23599999999999999</v>
      </c>
      <c r="D48" s="190">
        <v>2.7E-2</v>
      </c>
      <c r="E48" s="190">
        <v>0.29799999999999999</v>
      </c>
      <c r="F48" s="190">
        <v>0.378</v>
      </c>
      <c r="G48" s="190">
        <v>4.0000000000000001E-3</v>
      </c>
      <c r="H48" s="190">
        <v>4.7E-2</v>
      </c>
      <c r="I48" s="190">
        <v>8.9999999999999993E-3</v>
      </c>
      <c r="J48" s="190">
        <v>1E-3</v>
      </c>
    </row>
    <row r="49" spans="1:10">
      <c r="A49" s="188" t="s">
        <v>560</v>
      </c>
      <c r="B49" s="192">
        <v>734373</v>
      </c>
      <c r="C49" s="190">
        <v>0.27</v>
      </c>
      <c r="D49" s="190">
        <v>9.7000000000000003E-2</v>
      </c>
      <c r="E49" s="190">
        <v>0.09</v>
      </c>
      <c r="F49" s="190">
        <v>0.44600000000000001</v>
      </c>
      <c r="G49" s="190">
        <v>3.2000000000000001E-2</v>
      </c>
      <c r="H49" s="190">
        <v>6.3E-2</v>
      </c>
      <c r="I49" s="190">
        <v>1E-3</v>
      </c>
      <c r="J49" s="190">
        <v>1E-3</v>
      </c>
    </row>
    <row r="50" spans="1:10">
      <c r="A50" s="188" t="s">
        <v>561</v>
      </c>
      <c r="B50" s="192">
        <v>200807</v>
      </c>
      <c r="C50" s="190">
        <v>0.40100000000000002</v>
      </c>
      <c r="D50" s="190">
        <v>0.16200000000000001</v>
      </c>
      <c r="E50" s="190">
        <v>3.3000000000000002E-2</v>
      </c>
      <c r="F50" s="190">
        <v>0.38</v>
      </c>
      <c r="G50" s="190">
        <v>1.4E-2</v>
      </c>
      <c r="H50" s="190">
        <v>8.0000000000000002E-3</v>
      </c>
      <c r="I50" s="190">
        <v>2E-3</v>
      </c>
      <c r="J50" s="190">
        <v>0</v>
      </c>
    </row>
    <row r="51" spans="1:10">
      <c r="A51" s="188" t="s">
        <v>562</v>
      </c>
      <c r="B51" s="192">
        <v>1213187</v>
      </c>
      <c r="C51" s="190">
        <v>0.32600000000000001</v>
      </c>
      <c r="D51" s="190">
        <v>5.2999999999999999E-2</v>
      </c>
      <c r="E51" s="190">
        <v>0.40400000000000003</v>
      </c>
      <c r="F51" s="190">
        <v>6.3E-2</v>
      </c>
      <c r="G51" s="190">
        <v>0.104</v>
      </c>
      <c r="H51" s="190">
        <v>4.7E-2</v>
      </c>
      <c r="I51" s="190">
        <v>1E-3</v>
      </c>
      <c r="J51" s="190">
        <v>1E-3</v>
      </c>
    </row>
    <row r="52" spans="1:10">
      <c r="A52" s="188" t="s">
        <v>563</v>
      </c>
      <c r="B52" s="192">
        <v>3433996</v>
      </c>
      <c r="C52" s="190">
        <v>0.78800000000000003</v>
      </c>
      <c r="D52" s="190">
        <v>0.114</v>
      </c>
      <c r="E52" s="190">
        <v>8.2000000000000003E-2</v>
      </c>
      <c r="F52" s="190">
        <v>4.0000000000000001E-3</v>
      </c>
      <c r="G52" s="190">
        <v>0</v>
      </c>
      <c r="H52" s="190">
        <v>7.0000000000000001E-3</v>
      </c>
      <c r="I52" s="190">
        <v>1E-3</v>
      </c>
      <c r="J52" s="190">
        <v>4.0000000000000001E-3</v>
      </c>
    </row>
    <row r="53" spans="1:10">
      <c r="A53" s="188" t="s">
        <v>564</v>
      </c>
      <c r="B53" s="192">
        <v>297934</v>
      </c>
      <c r="C53" s="190">
        <v>0.81799999999999995</v>
      </c>
      <c r="D53" s="190">
        <v>3.5999999999999997E-2</v>
      </c>
      <c r="E53" s="190">
        <v>2.8000000000000001E-2</v>
      </c>
      <c r="F53" s="190">
        <v>0.05</v>
      </c>
      <c r="G53" s="190">
        <v>0.06</v>
      </c>
      <c r="H53" s="190">
        <v>3.0000000000000001E-3</v>
      </c>
      <c r="I53" s="190">
        <v>4.0000000000000001E-3</v>
      </c>
      <c r="J53" s="190">
        <v>0</v>
      </c>
    </row>
    <row r="54" spans="1:10">
      <c r="A54" s="188" t="s">
        <v>565</v>
      </c>
      <c r="B54" s="192">
        <v>1390636</v>
      </c>
      <c r="C54" s="190">
        <v>0.30399999999999999</v>
      </c>
      <c r="D54" s="190">
        <v>1.6E-2</v>
      </c>
      <c r="E54" s="190">
        <v>8.8999999999999996E-2</v>
      </c>
      <c r="F54" s="190">
        <v>0.48599999999999999</v>
      </c>
      <c r="G54" s="190">
        <v>6.7000000000000004E-2</v>
      </c>
      <c r="H54" s="190">
        <v>3.3000000000000002E-2</v>
      </c>
      <c r="I54" s="190">
        <v>4.0000000000000001E-3</v>
      </c>
      <c r="J54" s="190">
        <v>1E-3</v>
      </c>
    </row>
    <row r="55" spans="1:10">
      <c r="A55" s="188" t="s">
        <v>566</v>
      </c>
      <c r="B55" s="192">
        <v>1105587</v>
      </c>
      <c r="C55" s="190">
        <v>0.23400000000000001</v>
      </c>
      <c r="D55" s="190">
        <v>1.7999999999999999E-2</v>
      </c>
      <c r="E55" s="190">
        <v>0.30399999999999999</v>
      </c>
      <c r="F55" s="190">
        <v>0.40799999999999997</v>
      </c>
      <c r="G55" s="190">
        <v>1.0999999999999999E-2</v>
      </c>
      <c r="H55" s="190">
        <v>1.6E-2</v>
      </c>
      <c r="I55" s="190">
        <v>8.0000000000000002E-3</v>
      </c>
      <c r="J55" s="190">
        <v>1E-3</v>
      </c>
    </row>
    <row r="56" spans="1:10">
      <c r="A56" s="188" t="s">
        <v>567</v>
      </c>
      <c r="B56" s="192">
        <v>1328804</v>
      </c>
      <c r="C56" s="190">
        <v>0.49299999999999999</v>
      </c>
      <c r="D56" s="190">
        <v>6.4000000000000001E-2</v>
      </c>
      <c r="E56" s="190">
        <v>1.9E-2</v>
      </c>
      <c r="F56" s="190">
        <v>0.39200000000000002</v>
      </c>
      <c r="G56" s="190">
        <v>2.1999999999999999E-2</v>
      </c>
      <c r="H56" s="190">
        <v>5.0000000000000001E-3</v>
      </c>
      <c r="I56" s="190">
        <v>4.0000000000000001E-3</v>
      </c>
      <c r="J56" s="190">
        <v>0</v>
      </c>
    </row>
    <row r="57" spans="1:10">
      <c r="A57" s="188" t="s">
        <v>568</v>
      </c>
      <c r="B57" s="192">
        <v>547214</v>
      </c>
      <c r="C57" s="190">
        <v>0.68799999999999994</v>
      </c>
      <c r="D57" s="190">
        <v>0.02</v>
      </c>
      <c r="E57" s="190">
        <v>4.5999999999999999E-2</v>
      </c>
      <c r="F57" s="190">
        <v>9.1999999999999998E-2</v>
      </c>
      <c r="G57" s="190">
        <v>0.14399999999999999</v>
      </c>
      <c r="H57" s="190">
        <v>8.9999999999999993E-3</v>
      </c>
      <c r="I57" s="190">
        <v>1E-3</v>
      </c>
      <c r="J57" s="190">
        <v>1E-3</v>
      </c>
    </row>
    <row r="58" spans="1:10">
      <c r="A58" s="188" t="s">
        <v>569</v>
      </c>
      <c r="B58" s="192">
        <v>104600</v>
      </c>
      <c r="C58" s="190">
        <v>0.77</v>
      </c>
      <c r="D58" s="190">
        <v>0.129</v>
      </c>
      <c r="E58" s="190">
        <v>2.5000000000000001E-2</v>
      </c>
      <c r="F58" s="190">
        <v>3.4000000000000002E-2</v>
      </c>
      <c r="G58" s="190">
        <v>3.4000000000000002E-2</v>
      </c>
      <c r="H58" s="190">
        <v>7.0000000000000001E-3</v>
      </c>
      <c r="I58" s="190">
        <v>1E-3</v>
      </c>
      <c r="J58" s="190">
        <v>0</v>
      </c>
    </row>
  </sheetData>
  <sortState xmlns:xlrd2="http://schemas.microsoft.com/office/spreadsheetml/2017/richdata2" ref="A7:J58">
    <sortCondition ref="A7:A58"/>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407935E43F4149BD27F899D609E5A1" ma:contentTypeVersion="13" ma:contentTypeDescription="Create a new document." ma:contentTypeScope="" ma:versionID="a139dc54b7b3223375323edc0a1e653c">
  <xsd:schema xmlns:xsd="http://www.w3.org/2001/XMLSchema" xmlns:xs="http://www.w3.org/2001/XMLSchema" xmlns:p="http://schemas.microsoft.com/office/2006/metadata/properties" xmlns:ns3="e857edc0-520f-4533-8f0e-2471aabd30f4" xmlns:ns4="f3cc449e-d972-460a-b378-179ab45bd9c2" targetNamespace="http://schemas.microsoft.com/office/2006/metadata/properties" ma:root="true" ma:fieldsID="f2eb62f303b484f0f734a115bc47a910" ns3:_="" ns4:_="">
    <xsd:import namespace="e857edc0-520f-4533-8f0e-2471aabd30f4"/>
    <xsd:import namespace="f3cc449e-d972-460a-b378-179ab45bd9c2"/>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57edc0-520f-4533-8f0e-2471aabd30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cc449e-d972-460a-b378-179ab45bd9c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e857edc0-520f-4533-8f0e-2471aabd30f4" xsi:nil="true"/>
  </documentManagement>
</p:properties>
</file>

<file path=customXml/itemProps1.xml><?xml version="1.0" encoding="utf-8"?>
<ds:datastoreItem xmlns:ds="http://schemas.openxmlformats.org/officeDocument/2006/customXml" ds:itemID="{2391F909-1433-4366-A6B2-112BFE14B4C4}"/>
</file>

<file path=customXml/itemProps2.xml><?xml version="1.0" encoding="utf-8"?>
<ds:datastoreItem xmlns:ds="http://schemas.openxmlformats.org/officeDocument/2006/customXml" ds:itemID="{AA2CF738-3D54-425A-9886-9A300D9BDA15}"/>
</file>

<file path=customXml/itemProps3.xml><?xml version="1.0" encoding="utf-8"?>
<ds:datastoreItem xmlns:ds="http://schemas.openxmlformats.org/officeDocument/2006/customXml" ds:itemID="{7BE6149A-B72D-4B47-A46F-42C80126067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2023-09-13T09:27:52Z</dcterms:created>
  <dcterms:modified xsi:type="dcterms:W3CDTF">2023-10-04T20:54:22Z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893f0bd0-979c-4d5b-a2c9-1c9363dae3fc</vt:lpwstr>
  </property>
  <property fmtid="{D5CDD505-2E9C-101B-9397-08002B2CF9AE}" pid="3" name="ContentTypeId">
    <vt:lpwstr>0x010100FD407935E43F4149BD27F899D609E5A1</vt:lpwstr>
  </property>
</Properties>
</file>