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WillBrownsberger\Documents\"/>
    </mc:Choice>
  </mc:AlternateContent>
  <xr:revisionPtr revIDLastSave="0" documentId="8_{9C19E76B-C39D-4BFC-89C6-686BC0E254AF}" xr6:coauthVersionLast="47" xr6:coauthVersionMax="47" xr10:uidLastSave="{00000000-0000-0000-0000-000000000000}"/>
  <bookViews>
    <workbookView xWindow="13785" yWindow="1500" windowWidth="16290" windowHeight="18285" xr2:uid="{C819940A-BECB-495B-8E2B-2DACC60D3232}"/>
  </bookViews>
  <sheets>
    <sheet name="Efficiency Improvement Summary" sheetId="8" r:id="rId1"/>
    <sheet name="Saturation and Characteristics " sheetId="5" r:id="rId2"/>
    <sheet name="Replacement Studies" sheetId="4" r:id="rId3"/>
    <sheet name="Misc Efficiency Notes" sheetId="7"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8" l="1"/>
  <c r="B34" i="8"/>
  <c r="B31" i="8"/>
  <c r="B32" i="8" s="1"/>
  <c r="B33" i="8" s="1"/>
  <c r="C5" i="8"/>
  <c r="D18" i="8" s="1"/>
  <c r="B5" i="8"/>
  <c r="C19" i="8" l="1"/>
  <c r="C20" i="8" s="1"/>
  <c r="C22" i="8" s="1"/>
  <c r="C24" i="8" s="1"/>
  <c r="D19" i="8"/>
  <c r="D20" i="8" s="1"/>
  <c r="D22" i="8" s="1"/>
  <c r="D24" i="8" s="1"/>
  <c r="C8" i="8" l="1"/>
  <c r="C14" i="8" s="1"/>
  <c r="B8" i="8"/>
  <c r="M8" i="5"/>
  <c r="B9" i="8" l="1"/>
  <c r="B10" i="8" s="1"/>
  <c r="B12" i="8" s="1"/>
  <c r="B14" i="8"/>
  <c r="C9" i="8"/>
  <c r="C11" i="8" s="1"/>
  <c r="C13" i="8" s="1"/>
  <c r="B11" i="8"/>
  <c r="W11" i="7"/>
  <c r="X11" i="7" s="1"/>
  <c r="K10" i="5"/>
  <c r="K9" i="5"/>
  <c r="K8" i="5"/>
  <c r="I10" i="5"/>
  <c r="J10" i="5" s="1"/>
  <c r="I9" i="5"/>
  <c r="J9" i="5" s="1"/>
  <c r="I8" i="5"/>
  <c r="J8" i="5" s="1"/>
  <c r="U9" i="4"/>
  <c r="U8" i="4"/>
  <c r="T9" i="4"/>
  <c r="T8" i="4"/>
  <c r="C10" i="8" l="1"/>
  <c r="C12" i="8"/>
  <c r="B13" i="8"/>
</calcChain>
</file>

<file path=xl/sharedStrings.xml><?xml version="1.0" encoding="utf-8"?>
<sst xmlns="http://schemas.openxmlformats.org/spreadsheetml/2006/main" count="564" uniqueCount="182">
  <si>
    <t>Burner efficiency multiplicity of factors</t>
  </si>
  <si>
    <t>https://www.osti.gov/servlets/purl/7295419/</t>
  </si>
  <si>
    <t>page 2</t>
  </si>
  <si>
    <t>The seasonal performance of such a well-studied device is - not determinable on the basis of laboratory measurements alone. Seasonal performance is ultimately measured, by the consumer, in terms of operating costs for the installed device, serving a specific house, in a specific city, during a specific heating season, subject to the infinitude of house variables (house size, shape, degree of insulation, wind exposure, solar exposure, airtightness, internal heat sources, venting, sight topography, landscaping effects, etc.) as well as variables pertaining to the wisdom of the heating systems' installation (line losses, design firing rate, use/nonuse of conditioned air for combustion, etc.) and servicing (cleanliness of boiler, fuel nozzle cleanliness, etc.). O</t>
  </si>
  <si>
    <t>https://www.eia.gov/analysis/studies/buildings/households/pdf/drivers_hhec.pdf</t>
  </si>
  <si>
    <t>Drivers of U.S. Household Energy
Consumption, 1980-2009</t>
  </si>
  <si>
    <t>10 A standard gas furnace in the 1970s had an annual fuel utilization efficiency (AFUE) of 65%. Effective on January 1, 1992, the minimum AFUE was set to 78%.</t>
  </si>
  <si>
    <t>60% -&gt; 85%</t>
  </si>
  <si>
    <t>Cites Consumer reports</t>
  </si>
  <si>
    <t>30% drop</t>
  </si>
  <si>
    <t>As a result, the aggregate energy intensity per household and per square foot declined by 24.2% and 43.1%, respectively.</t>
  </si>
  <si>
    <t>The decline in natural gas intensity was mainly the result of improvements in the efficiency of household space heating units and building codes as well as an increase in natural gas prices</t>
  </si>
  <si>
    <t>https://www.annualreviews.org/doi/pdf/10.1146/annurev.eg.08.110183.001335</t>
  </si>
  <si>
    <t>EFFICIENCY IMPROVEMENTS IN SPACE HEATING BY GAS AND OIL</t>
  </si>
  <si>
    <t>Ann. Rev. Energy. 1983. 8: 247-67</t>
  </si>
  <si>
    <t>These full- and part-load operation losses affect the annual fuel utilization efficiency (AFUE) of the furnace installation, which for the "traditional" furnace and boiler usually varies from 53%-65% (8).</t>
  </si>
  <si>
    <t>; the higher level applies to indoor furnace and boiler installations. E</t>
  </si>
  <si>
    <t xml:space="preserve">Oil </t>
  </si>
  <si>
    <t>Average AFUE values for the "traditional" oil-fired furnace and boiler have been estimated (12) to vary between 63% and 71%. The low values are for boiler installations and the higher values are for oil furnace installations.</t>
  </si>
  <si>
    <t>Federal Register May 10, 1978</t>
  </si>
  <si>
    <r>
      <t>Final Energy Conservation Test Procedures</t>
    </r>
    <r>
      <rPr>
        <sz val="11"/>
        <color rgb="FF4D5156"/>
        <rFont val="Roboto"/>
      </rPr>
      <t>”</t>
    </r>
  </si>
  <si>
    <t>https://archives.federalregister.gov/issue_slice/1978/5/10/20084-20185.pdf#page=25</t>
  </si>
  <si>
    <t>Page 44 of document</t>
  </si>
  <si>
    <t>https://www.law.cornell.edu/cfr/text/10/chapter-II/subchapter-D</t>
  </si>
  <si>
    <t>Energy efficiency regulations</t>
  </si>
  <si>
    <t>Rules for tax credits</t>
  </si>
  <si>
    <t>https://archives.federalregister.gov/issue_slice/1980/8/29/57711-57722.pdf</t>
  </si>
  <si>
    <t>https://www.federalregister.gov/documents/2011/10/31/2011-28146/energy-conservation-program-energy-conservation-standards-for-residential-furnaces-and-residential</t>
  </si>
  <si>
    <t>https://www.federalregister.gov/documents/2022/07/07/2022-13108/energy-conservation-program-energy-conservation-standards-for-consumer-furnaces#citation-155-p40638</t>
  </si>
  <si>
    <t>https://archives.federalregister.gov/issue_slice/1980/9/19/62415-62423.pdf</t>
  </si>
  <si>
    <t>amended test procedures</t>
  </si>
  <si>
    <t>https://archives.federalregister.gov/issue_slice/1980/2/27/12986-13019.pdf</t>
  </si>
  <si>
    <t>weatherizaiton</t>
  </si>
  <si>
    <t>https://www.govinfo.gov/content/pkg/FR-1980-06-30/pdf/FR-1980-06-30.pdf</t>
  </si>
  <si>
    <t>Minimum energy efficiency standards</t>
  </si>
  <si>
    <t>Near page 270</t>
  </si>
  <si>
    <t>Doc page 294, 44002</t>
  </si>
  <si>
    <t>Brookhaven, June 1980</t>
  </si>
  <si>
    <t>TECHNOLOGY FOR THE DEVELOPMENT OF HIGH-EFFICIENCY OIL-FIREO RESIDENTIAL HEATING EQUIPMENT</t>
  </si>
  <si>
    <t>https://www.osti.gov/servlets/purl/6370295</t>
  </si>
  <si>
    <t>Shift to efficiency as opposed to cost and reliability in design</t>
  </si>
  <si>
    <t>See publications list on page 53 (pdf 67)</t>
  </si>
  <si>
    <t>SEASONAL PERFORMANCE AND ENERGY COSTS OF OIL OR GAS-FIRED BOILERS AND FURNACES</t>
  </si>
  <si>
    <t>Brookhaven</t>
  </si>
  <si>
    <t xml:space="preserve">Interaction with hot water consumption </t>
  </si>
  <si>
    <t xml:space="preserve">Seasonal performance factor </t>
  </si>
  <si>
    <t>50 to 72 -- depending on overfiring ratio and hot water consumption</t>
  </si>
  <si>
    <t>-------------------&gt;</t>
  </si>
  <si>
    <t>See same work at:</t>
  </si>
  <si>
    <t>https://www.osti.gov/servlets/purl/6483756</t>
  </si>
  <si>
    <t>BROOKHAVEN NATIONAL LABORATORY BURNER-BOILER/FURNACE EFFICIENCY TEST PROJECT</t>
  </si>
  <si>
    <t>https://www.osti.gov/servlets/purl/7096538/</t>
  </si>
  <si>
    <t>ANNUAL FUEL USE AND EFFICIENCY REFERENCE MANUAL HYDRONIC EQUIPMENT</t>
  </si>
  <si>
    <t>Definitions of terms</t>
  </si>
  <si>
    <t>https://ma-eeac.org/wp-content/uploads/RES-1-Residential-Baseline-Study-Ph4-Comprehensive-Report-2020-04-02.pdf</t>
  </si>
  <si>
    <t>Saturation, 2019</t>
  </si>
  <si>
    <t>Appendix B-4: Characterization</t>
  </si>
  <si>
    <t>https://ma-eeac.org/wp-content/uploads/Appendix-B-4-MA-Statewide-Characterization-Results-2020-03-31.xlsx</t>
  </si>
  <si>
    <t>Appendix B-2: Saturation</t>
  </si>
  <si>
    <t>00-79</t>
  </si>
  <si>
    <t>80-82</t>
  </si>
  <si>
    <t>83-85</t>
  </si>
  <si>
    <t>86-88</t>
  </si>
  <si>
    <t>89-91</t>
  </si>
  <si>
    <t>92-94</t>
  </si>
  <si>
    <t>95+</t>
  </si>
  <si>
    <t>Total</t>
  </si>
  <si>
    <t>Weighted Average</t>
  </si>
  <si>
    <t>https://ma-eeac.org/wp-content/uploads/Appendix-B-3-MA-Statewide-Saturation-Results-2020-03-31.xlsx</t>
  </si>
  <si>
    <t>Assumed bin average</t>
  </si>
  <si>
    <t>Sat</t>
  </si>
  <si>
    <t>Furnace Natural Gas</t>
  </si>
  <si>
    <t>Boiler Natural Gas</t>
  </si>
  <si>
    <t>Boiler Fuel Oil</t>
  </si>
  <si>
    <t>Efficiency -2019</t>
  </si>
  <si>
    <t>Saturation 2019, Compare Figures 2-2</t>
  </si>
  <si>
    <t>PA</t>
  </si>
  <si>
    <t>Group</t>
  </si>
  <si>
    <t>Bin Variable</t>
  </si>
  <si>
    <t>Bin Variable Value</t>
  </si>
  <si>
    <t>End Use Category</t>
  </si>
  <si>
    <t>End Use</t>
  </si>
  <si>
    <t>Metric</t>
  </si>
  <si>
    <t>Value</t>
  </si>
  <si>
    <t>Total Units in Bin</t>
  </si>
  <si>
    <t>Weighted Proportion of Units in Bin With This Value</t>
  </si>
  <si>
    <t>Bin Variable 1</t>
  </si>
  <si>
    <t>Variable 1 Value</t>
  </si>
  <si>
    <t>Bin Variable 2</t>
  </si>
  <si>
    <t>Variable 2 Value</t>
  </si>
  <si>
    <t>Total Homes in Bin</t>
  </si>
  <si>
    <t>Adjusted and Weighted Proportion of Homes in Bin with End Use</t>
  </si>
  <si>
    <t>Adjusted and Weighted Average Quantity of End Use Across Homes in Bin</t>
  </si>
  <si>
    <t>MA Statewide</t>
  </si>
  <si>
    <t>Existing Equipment</t>
  </si>
  <si>
    <t>All Homes</t>
  </si>
  <si>
    <t>1. HVAC - Heating</t>
  </si>
  <si>
    <t>Furnace - Natural Gas</t>
  </si>
  <si>
    <t>AFUE</t>
  </si>
  <si>
    <t>Shared Central Heating</t>
  </si>
  <si>
    <t>Furnace - Fuel Oil</t>
  </si>
  <si>
    <t>Furnace - Electric</t>
  </si>
  <si>
    <t>Furnace - Other Fuel Type</t>
  </si>
  <si>
    <t>Boiler - Natural Gas</t>
  </si>
  <si>
    <t>Boiler - Fuel Oil</t>
  </si>
  <si>
    <t>Boiler - Other Fuel Type</t>
  </si>
  <si>
    <t>Electric Baseboard Heat</t>
  </si>
  <si>
    <t>Fireplace - Natural Gas</t>
  </si>
  <si>
    <t>Fireplace or Heating Stove - Other Fuel Type</t>
  </si>
  <si>
    <t>Other Heating System</t>
  </si>
  <si>
    <t>No Heating System</t>
  </si>
  <si>
    <t>1. HVAC - Cooling/Heating</t>
  </si>
  <si>
    <t>Central Heat Pump (Ducted)</t>
  </si>
  <si>
    <t>6504</t>
  </si>
  <si>
    <t>0.02</t>
  </si>
  <si>
    <t>0.01</t>
  </si>
  <si>
    <t>Mini-Split Heat Pump (Ductless)</t>
  </si>
  <si>
    <t>0.07</t>
  </si>
  <si>
    <t>0.08</t>
  </si>
  <si>
    <t>Ground Source or Geothermal Heat Pump</t>
  </si>
  <si>
    <t>0</t>
  </si>
  <si>
    <t>Replacement</t>
  </si>
  <si>
    <t>Water heater saturation</t>
  </si>
  <si>
    <t>3. Domestic Hot Water</t>
  </si>
  <si>
    <t>Shared Central Water Heater</t>
  </si>
  <si>
    <t>Water Heater - Electric</t>
  </si>
  <si>
    <t>Tankless Water Heater - Electric</t>
  </si>
  <si>
    <t>Water Heater - Heat Pump</t>
  </si>
  <si>
    <t>Water Heater - Natural Gas</t>
  </si>
  <si>
    <t>Tankless Water Heater - Natural Gas</t>
  </si>
  <si>
    <t>Water Heater - Fuel Oil</t>
  </si>
  <si>
    <t>Tankless Water Heater - Fuel Oil</t>
  </si>
  <si>
    <t>Water Heater - Propane</t>
  </si>
  <si>
    <t>Tankless Water Heater - Propane</t>
  </si>
  <si>
    <t>Water Heater - Solar</t>
  </si>
  <si>
    <t>Water Heater - Indirect</t>
  </si>
  <si>
    <t>Other Water Heater</t>
  </si>
  <si>
    <t>Hot Water Recirculation Pump</t>
  </si>
  <si>
    <t>Showerhead</t>
  </si>
  <si>
    <t>Sink Faucet</t>
  </si>
  <si>
    <t>https://ma-eeac.org/wp-content/uploads/Residential-Building-Use-and-Equipment-Characterization-Study-Comprehensive-Report-2022-03-01.pdf</t>
  </si>
  <si>
    <t>2022 Baseline Study</t>
  </si>
  <si>
    <t>Only includes gas results for equipment efficiency</t>
  </si>
  <si>
    <t>PAGE 146:</t>
  </si>
  <si>
    <t>Average logged winter temperature = 67</t>
  </si>
  <si>
    <t>Also have water heater efficiencies for gas and electric: Figure 3-54</t>
  </si>
  <si>
    <t>Page 148</t>
  </si>
  <si>
    <t>Space heating accounts for 81% of the annual natural gas consumption and 94% of winter peak in Massachusetts homes. T</t>
  </si>
  <si>
    <t>AFUE  data read from figures 3-14 and 3-15</t>
  </si>
  <si>
    <t>Gas Furnaces</t>
  </si>
  <si>
    <t>Gas Boilers</t>
  </si>
  <si>
    <t>Has replacement</t>
  </si>
  <si>
    <t>Has Window count</t>
  </si>
  <si>
    <t>All of these notes have been built into the text</t>
  </si>
  <si>
    <t>Summary of impact calculation</t>
  </si>
  <si>
    <t>High</t>
  </si>
  <si>
    <t>Low</t>
  </si>
  <si>
    <t>Average heating system AFUE in 2009</t>
  </si>
  <si>
    <t>Average heating system  AFUE in 1972</t>
  </si>
  <si>
    <t>Fossil Fuel load for heating 2009 RECS Share</t>
  </si>
  <si>
    <t>Total fossil EUI in 2009</t>
  </si>
  <si>
    <t>Total fossil heating EUI implied from share</t>
  </si>
  <si>
    <t>Implied total fossil heating demand/sqft</t>
  </si>
  <si>
    <t>If served at lower efficiency range of 1972</t>
  </si>
  <si>
    <t>If served at higher  efficiency range of 1972</t>
  </si>
  <si>
    <t>Change in BTU low range of 1972</t>
  </si>
  <si>
    <t>Change in BTU High range of 1972</t>
  </si>
  <si>
    <t>% by which MA Fossil heating load would be higher if no AFUE Improvement (High-Low Cross)</t>
  </si>
  <si>
    <t>Share of 2009 load</t>
  </si>
  <si>
    <t>Space heating</t>
  </si>
  <si>
    <t>Water heating and other appliances</t>
  </si>
  <si>
    <t>Total, load-weighted average efficiency % improvement</t>
  </si>
  <si>
    <t>Load shares from 2009 RECS Data -- see this spreadsheet</t>
  </si>
  <si>
    <t>https://willbrownsberger.com/wp-content/uploads/2023/10/Electricification-Share-of-Decline-2.xlsx</t>
  </si>
  <si>
    <t>Fossil fuel EUI would be higher if no efficiency improvement (kbtu/sqft/year)</t>
  </si>
  <si>
    <t>Check results</t>
  </si>
  <si>
    <t>Total fossil EUI decline</t>
  </si>
  <si>
    <t>Contribution as % of decline</t>
  </si>
  <si>
    <t>Memo:  If do computation in reverse, look at impact on 1972 load</t>
  </si>
  <si>
    <t>Change in BTU High range of 2009</t>
  </si>
  <si>
    <t>Implied demand low efficiency in 1972</t>
  </si>
  <si>
    <t>If serve at higher efficiency from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</si>
</sst>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
    <numFmt numFmtId="171" formatCode="0.0"/>
  </numFmts>
  <fonts count="16">
    <font>
      <sz val="11"/>
      <color theme="1"/>
      <name val="Calibri"/>
      <family val="2"/>
      <scheme val="minor"/>
    </font>
    <font>
      <u/>
      <sz val="11"/>
      <color theme="10"/>
      <name val="Calibri"/>
      <family val="2"/>
      <scheme val="minor"/>
    </font>
    <font>
      <sz val="8"/>
      <name val="Arial"/>
      <family val="2"/>
    </font>
    <font>
      <sz val="10"/>
      <name val="Arial"/>
      <family val="2"/>
    </font>
    <font>
      <b/>
      <sz val="11"/>
      <color theme="1"/>
      <name val="Calibri"/>
      <family val="2"/>
      <scheme val="minor"/>
    </font>
    <font>
      <b/>
      <sz val="10"/>
      <color rgb="FFFFFFFF"/>
      <name val="Arial"/>
      <family val="2"/>
    </font>
    <font>
      <sz val="10"/>
      <color rgb="FF000000"/>
      <name val="Arial"/>
      <family val="2"/>
    </font>
    <font>
      <b/>
      <sz val="10"/>
      <color rgb="FF000000"/>
      <name val="Arial"/>
      <family val="2"/>
    </font>
    <font>
      <sz val="15"/>
      <color rgb="FF000000"/>
      <name val="Averta W01 Regular"/>
      <charset val="1"/>
    </font>
    <font>
      <sz val="11"/>
      <color rgb="FF4D5156"/>
      <name val="Roboto"/>
    </font>
    <font>
      <b/>
      <sz val="11"/>
      <color rgb="FF5F6368"/>
      <name val="Roboto"/>
    </font>
    <font>
      <sz val="16"/>
      <color theme="1"/>
      <name val="Calibri"/>
      <family val="2"/>
      <scheme val="minor"/>
    </font>
    <font>
      <b/>
      <sz val="16"/>
      <color theme="1"/>
      <name val="Calibri"/>
      <family val="2"/>
      <scheme val="minor"/>
    </font>
    <font>
      <sz val="11"/>
      <color rgb="FF006100"/>
      <name val="Calibri"/>
      <family val="2"/>
      <scheme val="minor"/>
    </font>
    <font>
      <sz val="11"/>
      <color theme="1"/>
      <name val="Calibri"/>
      <family val="2"/>
      <scheme val="minor"/>
    </font>
    <font>
      <b/>
      <sz val="11"/>
      <color theme="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555759"/>
        <bgColor rgb="FF000000"/>
      </patternFill>
    </fill>
    <fill>
      <patternFill patternType="solid">
        <fgColor rgb="FFD9D9D9"/>
        <bgColor rgb="FFD9D9D9"/>
      </patternFill>
    </fill>
    <fill>
      <patternFill patternType="solid">
        <fgColor rgb="FFDCDDDE"/>
        <bgColor rgb="FFDCDDDE"/>
      </patternFill>
    </fill>
    <fill>
      <patternFill patternType="solid">
        <fgColor rgb="FFFFC000"/>
        <bgColor indexed="64"/>
      </patternFill>
    </fill>
    <fill>
      <patternFill patternType="solid">
        <fgColor rgb="FFC6EFCE"/>
      </patternFill>
    </fill>
    <fill>
      <patternFill patternType="solid">
        <fgColor theme="4" tint="0.79998168889431442"/>
        <bgColor theme="4" tint="0.79998168889431442"/>
      </patternFill>
    </fill>
    <fill>
      <patternFill patternType="solid">
        <fgColor rgb="FFA5A5A5"/>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ck">
        <color rgb="FF95D600"/>
      </bottom>
      <diagonal/>
    </border>
    <border>
      <left/>
      <right/>
      <top style="thin">
        <color rgb="FF555759"/>
      </top>
      <bottom style="thick">
        <color rgb="FF95D600"/>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6">
    <xf numFmtId="0" fontId="0" fillId="0" borderId="0"/>
    <xf numFmtId="0" fontId="1" fillId="0" borderId="0" applyNumberFormat="0" applyFill="0" applyBorder="0" applyAlignment="0" applyProtection="0"/>
    <xf numFmtId="0" fontId="13" fillId="7" borderId="0" applyNumberFormat="0" applyBorder="0" applyAlignment="0" applyProtection="0"/>
    <xf numFmtId="0" fontId="3" fillId="0" borderId="0"/>
    <xf numFmtId="9" fontId="14" fillId="0" borderId="0" applyFont="0" applyFill="0" applyBorder="0" applyAlignment="0" applyProtection="0"/>
    <xf numFmtId="0" fontId="15" fillId="9" borderId="4" applyNumberFormat="0" applyAlignment="0" applyProtection="0"/>
  </cellStyleXfs>
  <cellXfs count="40">
    <xf numFmtId="0" fontId="0" fillId="0" borderId="0" xfId="0"/>
    <xf numFmtId="0" fontId="1" fillId="0" borderId="0" xfId="1"/>
    <xf numFmtId="0" fontId="2" fillId="0" borderId="0" xfId="0" applyFont="1"/>
    <xf numFmtId="0" fontId="0" fillId="0" borderId="1" xfId="0" applyBorder="1"/>
    <xf numFmtId="0" fontId="4" fillId="0" borderId="0" xfId="0" applyFont="1"/>
    <xf numFmtId="0" fontId="4" fillId="2" borderId="0" xfId="0" applyFont="1" applyFill="1"/>
    <xf numFmtId="0" fontId="0" fillId="2" borderId="0" xfId="0" applyFill="1"/>
    <xf numFmtId="0" fontId="5" fillId="3" borderId="2" xfId="0" applyFont="1" applyFill="1" applyBorder="1" applyAlignment="1">
      <alignment wrapText="1"/>
    </xf>
    <xf numFmtId="0" fontId="6" fillId="4" borderId="0" xfId="0" applyFont="1" applyFill="1"/>
    <xf numFmtId="0" fontId="6" fillId="0" borderId="0" xfId="0" applyFont="1"/>
    <xf numFmtId="0" fontId="7" fillId="5" borderId="0" xfId="0" applyFont="1" applyFill="1"/>
    <xf numFmtId="0" fontId="7" fillId="0" borderId="0" xfId="0" applyFont="1"/>
    <xf numFmtId="0" fontId="8" fillId="0" borderId="0" xfId="0" applyFont="1"/>
    <xf numFmtId="0" fontId="10" fillId="0" borderId="0" xfId="0" applyFont="1"/>
    <xf numFmtId="0" fontId="11" fillId="6" borderId="0" xfId="0" applyFont="1" applyFill="1"/>
    <xf numFmtId="0" fontId="12" fillId="6" borderId="0" xfId="0" applyFont="1" applyFill="1"/>
    <xf numFmtId="17" fontId="0" fillId="0" borderId="0" xfId="0" applyNumberFormat="1"/>
    <xf numFmtId="0" fontId="13" fillId="7" borderId="1" xfId="2" applyBorder="1"/>
    <xf numFmtId="0" fontId="13" fillId="7" borderId="0" xfId="2"/>
    <xf numFmtId="0" fontId="13" fillId="7" borderId="1" xfId="2" applyBorder="1" applyAlignment="1"/>
    <xf numFmtId="1" fontId="13" fillId="7" borderId="1" xfId="2" applyNumberFormat="1" applyBorder="1"/>
    <xf numFmtId="0" fontId="6" fillId="8" borderId="0" xfId="0" applyFont="1" applyFill="1" applyAlignment="1">
      <alignment vertical="center"/>
    </xf>
    <xf numFmtId="0" fontId="6" fillId="0" borderId="0" xfId="0" applyFont="1" applyAlignment="1">
      <alignment vertical="center"/>
    </xf>
    <xf numFmtId="0" fontId="5" fillId="3" borderId="3" xfId="0" applyFont="1" applyFill="1" applyBorder="1" applyAlignment="1">
      <alignment wrapText="1"/>
    </xf>
    <xf numFmtId="0" fontId="6" fillId="5" borderId="0" xfId="0" applyFont="1" applyFill="1"/>
    <xf numFmtId="0" fontId="0" fillId="0" borderId="0" xfId="0" applyAlignment="1">
      <alignment horizontal="center" wrapText="1"/>
    </xf>
    <xf numFmtId="0" fontId="0" fillId="0" borderId="5" xfId="0" applyBorder="1"/>
    <xf numFmtId="9" fontId="0" fillId="0" borderId="5" xfId="0" applyNumberFormat="1" applyBorder="1"/>
    <xf numFmtId="10" fontId="0" fillId="0" borderId="5" xfId="0" applyNumberFormat="1" applyBorder="1"/>
    <xf numFmtId="0" fontId="13" fillId="7" borderId="5" xfId="2" applyBorder="1"/>
    <xf numFmtId="0" fontId="15" fillId="9" borderId="4" xfId="5"/>
    <xf numFmtId="10" fontId="15" fillId="9" borderId="4" xfId="5" applyNumberFormat="1"/>
    <xf numFmtId="9" fontId="0" fillId="0" borderId="0" xfId="4" applyFont="1"/>
    <xf numFmtId="171" fontId="0" fillId="0" borderId="0" xfId="0" applyNumberFormat="1"/>
    <xf numFmtId="0" fontId="0" fillId="0" borderId="6" xfId="0" applyFill="1" applyBorder="1"/>
    <xf numFmtId="166" fontId="0" fillId="0" borderId="5" xfId="0" applyNumberFormat="1" applyBorder="1"/>
    <xf numFmtId="166" fontId="0" fillId="0" borderId="5" xfId="4" applyNumberFormat="1" applyFont="1" applyBorder="1"/>
    <xf numFmtId="0" fontId="15" fillId="9" borderId="5" xfId="5" applyBorder="1"/>
    <xf numFmtId="171" fontId="0" fillId="0" borderId="5" xfId="0" applyNumberFormat="1" applyBorder="1"/>
    <xf numFmtId="9" fontId="0" fillId="0" borderId="5" xfId="4" applyFont="1" applyBorder="1"/>
  </cellXfs>
  <cellStyles count="6">
    <cellStyle name="Check Cell" xfId="5" builtinId="23"/>
    <cellStyle name="Good" xfId="2" builtinId="26"/>
    <cellStyle name="Hyperlink" xfId="1" builtinId="8"/>
    <cellStyle name="Normal" xfId="0" builtinId="0"/>
    <cellStyle name="Normal 2" xfId="3" xr:uid="{FFC57431-7CF2-41A4-AD17-55DEEA05CF9B}"/>
    <cellStyle name="Percent" xfId="4"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tmp"/><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tmp"/><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30</xdr:row>
      <xdr:rowOff>0</xdr:rowOff>
    </xdr:from>
    <xdr:to>
      <xdr:col>18</xdr:col>
      <xdr:colOff>57150</xdr:colOff>
      <xdr:row>46</xdr:row>
      <xdr:rowOff>9525</xdr:rowOff>
    </xdr:to>
    <xdr:pic>
      <xdr:nvPicPr>
        <xdr:cNvPr id="2" name="Picture 1">
          <a:extLst>
            <a:ext uri="{FF2B5EF4-FFF2-40B4-BE49-F238E27FC236}">
              <a16:creationId xmlns:a16="http://schemas.microsoft.com/office/drawing/2014/main" id="{96202BAB-11C1-4326-7BFE-935E387241D9}"/>
            </a:ext>
          </a:extLst>
        </xdr:cNvPr>
        <xdr:cNvPicPr>
          <a:picLocks noChangeAspect="1"/>
        </xdr:cNvPicPr>
      </xdr:nvPicPr>
      <xdr:blipFill>
        <a:blip xmlns:r="http://schemas.openxmlformats.org/officeDocument/2006/relationships" r:embed="rId1"/>
        <a:stretch>
          <a:fillRect/>
        </a:stretch>
      </xdr:blipFill>
      <xdr:spPr>
        <a:xfrm>
          <a:off x="10020300" y="7029450"/>
          <a:ext cx="4572000" cy="3057525"/>
        </a:xfrm>
        <a:prstGeom prst="rect">
          <a:avLst/>
        </a:prstGeom>
      </xdr:spPr>
    </xdr:pic>
    <xdr:clientData/>
  </xdr:twoCellAnchor>
  <xdr:twoCellAnchor editAs="oneCell">
    <xdr:from>
      <xdr:col>12</xdr:col>
      <xdr:colOff>409575</xdr:colOff>
      <xdr:row>32</xdr:row>
      <xdr:rowOff>0</xdr:rowOff>
    </xdr:from>
    <xdr:to>
      <xdr:col>18</xdr:col>
      <xdr:colOff>466725</xdr:colOff>
      <xdr:row>46</xdr:row>
      <xdr:rowOff>114300</xdr:rowOff>
    </xdr:to>
    <xdr:pic>
      <xdr:nvPicPr>
        <xdr:cNvPr id="3" name="Picture 2">
          <a:extLst>
            <a:ext uri="{FF2B5EF4-FFF2-40B4-BE49-F238E27FC236}">
              <a16:creationId xmlns:a16="http://schemas.microsoft.com/office/drawing/2014/main" id="{6D349D80-AF87-4C62-0E72-3DF698EA15DB}"/>
            </a:ext>
            <a:ext uri="{147F2762-F138-4A5C-976F-8EAC2B608ADB}">
              <a16:predDERef xmlns:a16="http://schemas.microsoft.com/office/drawing/2014/main" pred="{96202BAB-11C1-4326-7BFE-935E387241D9}"/>
            </a:ext>
          </a:extLst>
        </xdr:cNvPr>
        <xdr:cNvPicPr>
          <a:picLocks noChangeAspect="1"/>
        </xdr:cNvPicPr>
      </xdr:nvPicPr>
      <xdr:blipFill>
        <a:blip xmlns:r="http://schemas.openxmlformats.org/officeDocument/2006/relationships" r:embed="rId2"/>
        <a:stretch>
          <a:fillRect/>
        </a:stretch>
      </xdr:blipFill>
      <xdr:spPr>
        <a:xfrm>
          <a:off x="10429875" y="7410450"/>
          <a:ext cx="4572000" cy="2781300"/>
        </a:xfrm>
        <a:prstGeom prst="rect">
          <a:avLst/>
        </a:prstGeom>
      </xdr:spPr>
    </xdr:pic>
    <xdr:clientData/>
  </xdr:twoCellAnchor>
  <xdr:twoCellAnchor editAs="oneCell">
    <xdr:from>
      <xdr:col>0</xdr:col>
      <xdr:colOff>0</xdr:colOff>
      <xdr:row>36</xdr:row>
      <xdr:rowOff>0</xdr:rowOff>
    </xdr:from>
    <xdr:to>
      <xdr:col>4</xdr:col>
      <xdr:colOff>561975</xdr:colOff>
      <xdr:row>48</xdr:row>
      <xdr:rowOff>923925</xdr:rowOff>
    </xdr:to>
    <xdr:pic>
      <xdr:nvPicPr>
        <xdr:cNvPr id="4" name="Picture 3">
          <a:extLst>
            <a:ext uri="{FF2B5EF4-FFF2-40B4-BE49-F238E27FC236}">
              <a16:creationId xmlns:a16="http://schemas.microsoft.com/office/drawing/2014/main" id="{91A0D37B-B213-9EB3-F056-3019FEC54BF9}"/>
            </a:ext>
            <a:ext uri="{147F2762-F138-4A5C-976F-8EAC2B608ADB}">
              <a16:predDERef xmlns:a16="http://schemas.microsoft.com/office/drawing/2014/main" pred="{6D349D80-AF87-4C62-0E72-3DF698EA15DB}"/>
            </a:ext>
          </a:extLst>
        </xdr:cNvPr>
        <xdr:cNvPicPr>
          <a:picLocks noChangeAspect="1"/>
        </xdr:cNvPicPr>
      </xdr:nvPicPr>
      <xdr:blipFill>
        <a:blip xmlns:r="http://schemas.openxmlformats.org/officeDocument/2006/relationships" r:embed="rId3"/>
        <a:stretch>
          <a:fillRect/>
        </a:stretch>
      </xdr:blipFill>
      <xdr:spPr>
        <a:xfrm>
          <a:off x="0" y="8172450"/>
          <a:ext cx="4572000" cy="3209925"/>
        </a:xfrm>
        <a:prstGeom prst="rect">
          <a:avLst/>
        </a:prstGeom>
      </xdr:spPr>
    </xdr:pic>
    <xdr:clientData/>
  </xdr:twoCellAnchor>
  <xdr:twoCellAnchor editAs="oneCell">
    <xdr:from>
      <xdr:col>5</xdr:col>
      <xdr:colOff>0</xdr:colOff>
      <xdr:row>37</xdr:row>
      <xdr:rowOff>0</xdr:rowOff>
    </xdr:from>
    <xdr:to>
      <xdr:col>10</xdr:col>
      <xdr:colOff>361950</xdr:colOff>
      <xdr:row>48</xdr:row>
      <xdr:rowOff>752475</xdr:rowOff>
    </xdr:to>
    <xdr:pic>
      <xdr:nvPicPr>
        <xdr:cNvPr id="5" name="Picture 4">
          <a:extLst>
            <a:ext uri="{FF2B5EF4-FFF2-40B4-BE49-F238E27FC236}">
              <a16:creationId xmlns:a16="http://schemas.microsoft.com/office/drawing/2014/main" id="{CE8BEF09-62D9-E50B-B396-28A737725207}"/>
            </a:ext>
            <a:ext uri="{147F2762-F138-4A5C-976F-8EAC2B608ADB}">
              <a16:predDERef xmlns:a16="http://schemas.microsoft.com/office/drawing/2014/main" pred="{91A0D37B-B213-9EB3-F056-3019FEC54BF9}"/>
            </a:ext>
          </a:extLst>
        </xdr:cNvPr>
        <xdr:cNvPicPr>
          <a:picLocks noChangeAspect="1"/>
        </xdr:cNvPicPr>
      </xdr:nvPicPr>
      <xdr:blipFill>
        <a:blip xmlns:r="http://schemas.openxmlformats.org/officeDocument/2006/relationships" r:embed="rId4"/>
        <a:stretch>
          <a:fillRect/>
        </a:stretch>
      </xdr:blipFill>
      <xdr:spPr>
        <a:xfrm>
          <a:off x="4619625" y="8362950"/>
          <a:ext cx="4572000" cy="2847975"/>
        </a:xfrm>
        <a:prstGeom prst="rect">
          <a:avLst/>
        </a:prstGeom>
      </xdr:spPr>
    </xdr:pic>
    <xdr:clientData/>
  </xdr:twoCellAnchor>
  <xdr:twoCellAnchor editAs="oneCell">
    <xdr:from>
      <xdr:col>0</xdr:col>
      <xdr:colOff>0</xdr:colOff>
      <xdr:row>50</xdr:row>
      <xdr:rowOff>0</xdr:rowOff>
    </xdr:from>
    <xdr:to>
      <xdr:col>5</xdr:col>
      <xdr:colOff>1572489</xdr:colOff>
      <xdr:row>78</xdr:row>
      <xdr:rowOff>744</xdr:rowOff>
    </xdr:to>
    <xdr:pic>
      <xdr:nvPicPr>
        <xdr:cNvPr id="6" name="Picture 5">
          <a:extLst>
            <a:ext uri="{FF2B5EF4-FFF2-40B4-BE49-F238E27FC236}">
              <a16:creationId xmlns:a16="http://schemas.microsoft.com/office/drawing/2014/main" id="{22B19BCC-3D40-834A-9172-31055E99D100}"/>
            </a:ext>
            <a:ext uri="{147F2762-F138-4A5C-976F-8EAC2B608ADB}">
              <a16:predDERef xmlns:a16="http://schemas.microsoft.com/office/drawing/2014/main" pred="{CE8BEF09-62D9-E50B-B396-28A737725207}"/>
            </a:ext>
          </a:extLst>
        </xdr:cNvPr>
        <xdr:cNvPicPr>
          <a:picLocks noChangeAspect="1"/>
        </xdr:cNvPicPr>
      </xdr:nvPicPr>
      <xdr:blipFill>
        <a:blip xmlns:r="http://schemas.openxmlformats.org/officeDocument/2006/relationships" r:embed="rId5"/>
        <a:stretch>
          <a:fillRect/>
        </a:stretch>
      </xdr:blipFill>
      <xdr:spPr>
        <a:xfrm>
          <a:off x="0" y="12153900"/>
          <a:ext cx="6192114" cy="5334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9525</xdr:colOff>
      <xdr:row>25</xdr:row>
      <xdr:rowOff>47625</xdr:rowOff>
    </xdr:to>
    <xdr:pic>
      <xdr:nvPicPr>
        <xdr:cNvPr id="2" name="Picture 1">
          <a:extLst>
            <a:ext uri="{FF2B5EF4-FFF2-40B4-BE49-F238E27FC236}">
              <a16:creationId xmlns:a16="http://schemas.microsoft.com/office/drawing/2014/main" id="{43428885-9137-ADC9-F545-C2D78AB218F3}"/>
            </a:ext>
          </a:extLst>
        </xdr:cNvPr>
        <xdr:cNvPicPr>
          <a:picLocks noChangeAspect="1"/>
        </xdr:cNvPicPr>
      </xdr:nvPicPr>
      <xdr:blipFill>
        <a:blip xmlns:r="http://schemas.openxmlformats.org/officeDocument/2006/relationships" r:embed="rId1"/>
        <a:stretch>
          <a:fillRect/>
        </a:stretch>
      </xdr:blipFill>
      <xdr:spPr>
        <a:xfrm>
          <a:off x="0" y="762000"/>
          <a:ext cx="5495925" cy="4048125"/>
        </a:xfrm>
        <a:prstGeom prst="rect">
          <a:avLst/>
        </a:prstGeom>
      </xdr:spPr>
    </xdr:pic>
    <xdr:clientData/>
  </xdr:twoCellAnchor>
  <xdr:twoCellAnchor editAs="oneCell">
    <xdr:from>
      <xdr:col>1</xdr:col>
      <xdr:colOff>28575</xdr:colOff>
      <xdr:row>6</xdr:row>
      <xdr:rowOff>171450</xdr:rowOff>
    </xdr:from>
    <xdr:to>
      <xdr:col>9</xdr:col>
      <xdr:colOff>342900</xdr:colOff>
      <xdr:row>25</xdr:row>
      <xdr:rowOff>133350</xdr:rowOff>
    </xdr:to>
    <xdr:pic>
      <xdr:nvPicPr>
        <xdr:cNvPr id="3" name="Picture 2">
          <a:extLst>
            <a:ext uri="{FF2B5EF4-FFF2-40B4-BE49-F238E27FC236}">
              <a16:creationId xmlns:a16="http://schemas.microsoft.com/office/drawing/2014/main" id="{7912C037-FB86-0E77-B7FE-825F805348B6}"/>
            </a:ext>
            <a:ext uri="{147F2762-F138-4A5C-976F-8EAC2B608ADB}">
              <a16:predDERef xmlns:a16="http://schemas.microsoft.com/office/drawing/2014/main" pred="{43428885-9137-ADC9-F545-C2D78AB218F3}"/>
            </a:ext>
          </a:extLst>
        </xdr:cNvPr>
        <xdr:cNvPicPr>
          <a:picLocks noChangeAspect="1"/>
        </xdr:cNvPicPr>
      </xdr:nvPicPr>
      <xdr:blipFill>
        <a:blip xmlns:r="http://schemas.openxmlformats.org/officeDocument/2006/relationships" r:embed="rId2"/>
        <a:stretch>
          <a:fillRect/>
        </a:stretch>
      </xdr:blipFill>
      <xdr:spPr>
        <a:xfrm>
          <a:off x="638175" y="1314450"/>
          <a:ext cx="5191125" cy="3581400"/>
        </a:xfrm>
        <a:prstGeom prst="rect">
          <a:avLst/>
        </a:prstGeom>
      </xdr:spPr>
    </xdr:pic>
    <xdr:clientData/>
  </xdr:twoCellAnchor>
  <xdr:twoCellAnchor editAs="oneCell">
    <xdr:from>
      <xdr:col>0</xdr:col>
      <xdr:colOff>0</xdr:colOff>
      <xdr:row>29</xdr:row>
      <xdr:rowOff>0</xdr:rowOff>
    </xdr:from>
    <xdr:to>
      <xdr:col>7</xdr:col>
      <xdr:colOff>304800</xdr:colOff>
      <xdr:row>43</xdr:row>
      <xdr:rowOff>19050</xdr:rowOff>
    </xdr:to>
    <xdr:pic>
      <xdr:nvPicPr>
        <xdr:cNvPr id="4" name="Picture 3">
          <a:extLst>
            <a:ext uri="{FF2B5EF4-FFF2-40B4-BE49-F238E27FC236}">
              <a16:creationId xmlns:a16="http://schemas.microsoft.com/office/drawing/2014/main" id="{CED6ABD8-D54C-9354-BDC0-DAFD9EFE06DD}"/>
            </a:ext>
            <a:ext uri="{147F2762-F138-4A5C-976F-8EAC2B608ADB}">
              <a16:predDERef xmlns:a16="http://schemas.microsoft.com/office/drawing/2014/main" pred="{7912C037-FB86-0E77-B7FE-825F805348B6}"/>
            </a:ext>
          </a:extLst>
        </xdr:cNvPr>
        <xdr:cNvPicPr>
          <a:picLocks noChangeAspect="1"/>
        </xdr:cNvPicPr>
      </xdr:nvPicPr>
      <xdr:blipFill>
        <a:blip xmlns:r="http://schemas.openxmlformats.org/officeDocument/2006/relationships" r:embed="rId3"/>
        <a:stretch>
          <a:fillRect/>
        </a:stretch>
      </xdr:blipFill>
      <xdr:spPr>
        <a:xfrm>
          <a:off x="0" y="5524500"/>
          <a:ext cx="4572000" cy="2686050"/>
        </a:xfrm>
        <a:prstGeom prst="rect">
          <a:avLst/>
        </a:prstGeom>
      </xdr:spPr>
    </xdr:pic>
    <xdr:clientData/>
  </xdr:twoCellAnchor>
  <xdr:twoCellAnchor editAs="oneCell">
    <xdr:from>
      <xdr:col>11</xdr:col>
      <xdr:colOff>0</xdr:colOff>
      <xdr:row>12</xdr:row>
      <xdr:rowOff>0</xdr:rowOff>
    </xdr:from>
    <xdr:to>
      <xdr:col>17</xdr:col>
      <xdr:colOff>457200</xdr:colOff>
      <xdr:row>28</xdr:row>
      <xdr:rowOff>85725</xdr:rowOff>
    </xdr:to>
    <xdr:pic>
      <xdr:nvPicPr>
        <xdr:cNvPr id="5" name="Picture 4">
          <a:extLst>
            <a:ext uri="{FF2B5EF4-FFF2-40B4-BE49-F238E27FC236}">
              <a16:creationId xmlns:a16="http://schemas.microsoft.com/office/drawing/2014/main" id="{439E405D-9176-E730-14CC-5DAFC85BFFF7}"/>
            </a:ext>
            <a:ext uri="{147F2762-F138-4A5C-976F-8EAC2B608ADB}">
              <a16:predDERef xmlns:a16="http://schemas.microsoft.com/office/drawing/2014/main" pred="{CED6ABD8-D54C-9354-BDC0-DAFD9EFE06DD}"/>
            </a:ext>
          </a:extLst>
        </xdr:cNvPr>
        <xdr:cNvPicPr>
          <a:picLocks noChangeAspect="1"/>
        </xdr:cNvPicPr>
      </xdr:nvPicPr>
      <xdr:blipFill>
        <a:blip xmlns:r="http://schemas.openxmlformats.org/officeDocument/2006/relationships" r:embed="rId4"/>
        <a:stretch>
          <a:fillRect/>
        </a:stretch>
      </xdr:blipFill>
      <xdr:spPr>
        <a:xfrm>
          <a:off x="6705600" y="2286000"/>
          <a:ext cx="4572000" cy="3133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52</xdr:row>
      <xdr:rowOff>38100</xdr:rowOff>
    </xdr:from>
    <xdr:to>
      <xdr:col>10</xdr:col>
      <xdr:colOff>449197</xdr:colOff>
      <xdr:row>74</xdr:row>
      <xdr:rowOff>9525</xdr:rowOff>
    </xdr:to>
    <xdr:pic>
      <xdr:nvPicPr>
        <xdr:cNvPr id="2" name="Picture 1">
          <a:extLst>
            <a:ext uri="{FF2B5EF4-FFF2-40B4-BE49-F238E27FC236}">
              <a16:creationId xmlns:a16="http://schemas.microsoft.com/office/drawing/2014/main" id="{42F8E494-FBB7-6C95-2DDE-EE15C97E04F9}"/>
            </a:ext>
          </a:extLst>
        </xdr:cNvPr>
        <xdr:cNvPicPr>
          <a:picLocks noChangeAspect="1"/>
        </xdr:cNvPicPr>
      </xdr:nvPicPr>
      <xdr:blipFill>
        <a:blip xmlns:r="http://schemas.openxmlformats.org/officeDocument/2006/relationships" r:embed="rId1"/>
        <a:stretch>
          <a:fillRect/>
        </a:stretch>
      </xdr:blipFill>
      <xdr:spPr>
        <a:xfrm>
          <a:off x="161925" y="11763375"/>
          <a:ext cx="6383272" cy="4162425"/>
        </a:xfrm>
        <a:prstGeom prst="rect">
          <a:avLst/>
        </a:prstGeom>
      </xdr:spPr>
    </xdr:pic>
    <xdr:clientData/>
  </xdr:twoCellAnchor>
  <xdr:twoCellAnchor editAs="oneCell">
    <xdr:from>
      <xdr:col>1</xdr:col>
      <xdr:colOff>152400</xdr:colOff>
      <xdr:row>74</xdr:row>
      <xdr:rowOff>180975</xdr:rowOff>
    </xdr:from>
    <xdr:to>
      <xdr:col>7</xdr:col>
      <xdr:colOff>333375</xdr:colOff>
      <xdr:row>89</xdr:row>
      <xdr:rowOff>123825</xdr:rowOff>
    </xdr:to>
    <xdr:pic>
      <xdr:nvPicPr>
        <xdr:cNvPr id="3" name="Picture 2">
          <a:extLst>
            <a:ext uri="{FF2B5EF4-FFF2-40B4-BE49-F238E27FC236}">
              <a16:creationId xmlns:a16="http://schemas.microsoft.com/office/drawing/2014/main" id="{4581E930-AC1C-FC8D-A46E-DBAC2D3A2D1A}"/>
            </a:ext>
            <a:ext uri="{147F2762-F138-4A5C-976F-8EAC2B608ADB}">
              <a16:predDERef xmlns:a16="http://schemas.microsoft.com/office/drawing/2014/main" pred="{42F8E494-FBB7-6C95-2DDE-EE15C97E04F9}"/>
            </a:ext>
          </a:extLst>
        </xdr:cNvPr>
        <xdr:cNvPicPr>
          <a:picLocks noChangeAspect="1"/>
        </xdr:cNvPicPr>
      </xdr:nvPicPr>
      <xdr:blipFill>
        <a:blip xmlns:r="http://schemas.openxmlformats.org/officeDocument/2006/relationships" r:embed="rId2"/>
        <a:stretch>
          <a:fillRect/>
        </a:stretch>
      </xdr:blipFill>
      <xdr:spPr>
        <a:xfrm>
          <a:off x="762000" y="16097250"/>
          <a:ext cx="3838575" cy="2800350"/>
        </a:xfrm>
        <a:prstGeom prst="rect">
          <a:avLst/>
        </a:prstGeom>
      </xdr:spPr>
    </xdr:pic>
    <xdr:clientData/>
  </xdr:twoCellAnchor>
  <xdr:twoCellAnchor editAs="oneCell">
    <xdr:from>
      <xdr:col>11</xdr:col>
      <xdr:colOff>390525</xdr:colOff>
      <xdr:row>59</xdr:row>
      <xdr:rowOff>19050</xdr:rowOff>
    </xdr:from>
    <xdr:to>
      <xdr:col>20</xdr:col>
      <xdr:colOff>314325</xdr:colOff>
      <xdr:row>82</xdr:row>
      <xdr:rowOff>38100</xdr:rowOff>
    </xdr:to>
    <xdr:pic>
      <xdr:nvPicPr>
        <xdr:cNvPr id="4" name="Picture 3">
          <a:extLst>
            <a:ext uri="{FF2B5EF4-FFF2-40B4-BE49-F238E27FC236}">
              <a16:creationId xmlns:a16="http://schemas.microsoft.com/office/drawing/2014/main" id="{8929335C-849E-E855-EB6B-C2312F367F7D}"/>
            </a:ext>
            <a:ext uri="{147F2762-F138-4A5C-976F-8EAC2B608ADB}">
              <a16:predDERef xmlns:a16="http://schemas.microsoft.com/office/drawing/2014/main" pred="{4581E930-AC1C-FC8D-A46E-DBAC2D3A2D1A}"/>
            </a:ext>
          </a:extLst>
        </xdr:cNvPr>
        <xdr:cNvPicPr>
          <a:picLocks noChangeAspect="1"/>
        </xdr:cNvPicPr>
      </xdr:nvPicPr>
      <xdr:blipFill>
        <a:blip xmlns:r="http://schemas.openxmlformats.org/officeDocument/2006/relationships" r:embed="rId3"/>
        <a:stretch>
          <a:fillRect/>
        </a:stretch>
      </xdr:blipFill>
      <xdr:spPr>
        <a:xfrm>
          <a:off x="7096125" y="13077825"/>
          <a:ext cx="5410200" cy="4400550"/>
        </a:xfrm>
        <a:prstGeom prst="rect">
          <a:avLst/>
        </a:prstGeom>
      </xdr:spPr>
    </xdr:pic>
    <xdr:clientData/>
  </xdr:twoCellAnchor>
  <xdr:twoCellAnchor editAs="oneCell">
    <xdr:from>
      <xdr:col>20</xdr:col>
      <xdr:colOff>47625</xdr:colOff>
      <xdr:row>81</xdr:row>
      <xdr:rowOff>9525</xdr:rowOff>
    </xdr:from>
    <xdr:to>
      <xdr:col>27</xdr:col>
      <xdr:colOff>342900</xdr:colOff>
      <xdr:row>97</xdr:row>
      <xdr:rowOff>9525</xdr:rowOff>
    </xdr:to>
    <xdr:pic>
      <xdr:nvPicPr>
        <xdr:cNvPr id="5" name="Picture 4">
          <a:extLst>
            <a:ext uri="{FF2B5EF4-FFF2-40B4-BE49-F238E27FC236}">
              <a16:creationId xmlns:a16="http://schemas.microsoft.com/office/drawing/2014/main" id="{F1862E55-598B-630D-2D44-89DDEB083CB9}"/>
            </a:ext>
            <a:ext uri="{147F2762-F138-4A5C-976F-8EAC2B608ADB}">
              <a16:predDERef xmlns:a16="http://schemas.microsoft.com/office/drawing/2014/main" pred="{8929335C-849E-E855-EB6B-C2312F367F7D}"/>
            </a:ext>
          </a:extLst>
        </xdr:cNvPr>
        <xdr:cNvPicPr>
          <a:picLocks noChangeAspect="1"/>
        </xdr:cNvPicPr>
      </xdr:nvPicPr>
      <xdr:blipFill>
        <a:blip xmlns:r="http://schemas.openxmlformats.org/officeDocument/2006/relationships" r:embed="rId4"/>
        <a:stretch>
          <a:fillRect/>
        </a:stretch>
      </xdr:blipFill>
      <xdr:spPr>
        <a:xfrm>
          <a:off x="12239625" y="17849850"/>
          <a:ext cx="4572000" cy="3048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https://ma-eeac.org/wp-content/uploads/Appendix-B-3-MA-Statewide-Saturation-Results-2020-03-31.xlsx" TargetMode="External"/><Relationship Id="rId2" Type="http://schemas.openxmlformats.org/officeDocument/2006/relationships/hyperlink" Target="https://ma-eeac.org/wp-content/uploads/Appendix-B-4-MA-Statewide-Characterization-Results-2020-03-31.xlsx" TargetMode="External"/><Relationship Id="rId1" Type="http://schemas.openxmlformats.org/officeDocument/2006/relationships/hyperlink" Target="https://ma-eeac.org/wp-content/uploads/RES-1-Residential-Baseline-Study-Ph4-Comprehensive-Report-2020-04-02.pdf"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ma-eeac.org/wp-content/uploads/Residential-Building-Use-and-Equipment-Characterization-Study-Comprehensive-Report-2022-03-0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archives.federalregister.gov/issue_slice/1980/8/29/57711-57722.pdf" TargetMode="External"/><Relationship Id="rId13" Type="http://schemas.openxmlformats.org/officeDocument/2006/relationships/hyperlink" Target="https://www.osti.gov/servlets/purl/7295419/" TargetMode="External"/><Relationship Id="rId3" Type="http://schemas.openxmlformats.org/officeDocument/2006/relationships/hyperlink" Target="https://archives.federalregister.gov/issue_slice/1978/5/10/20084-20185.pdf" TargetMode="External"/><Relationship Id="rId7" Type="http://schemas.openxmlformats.org/officeDocument/2006/relationships/hyperlink" Target="https://archives.federalregister.gov/issue_slice/1980/2/27/12986-13019.pdf" TargetMode="External"/><Relationship Id="rId12" Type="http://schemas.openxmlformats.org/officeDocument/2006/relationships/hyperlink" Target="https://www.osti.gov/servlets/purl/6483756" TargetMode="External"/><Relationship Id="rId17" Type="http://schemas.openxmlformats.org/officeDocument/2006/relationships/drawing" Target="../drawings/drawing3.xml"/><Relationship Id="rId2" Type="http://schemas.openxmlformats.org/officeDocument/2006/relationships/hyperlink" Target="https://www.annualreviews.org/doi/pdf/10.1146/annurev.eg.08.110183.001335" TargetMode="External"/><Relationship Id="rId16" Type="http://schemas.openxmlformats.org/officeDocument/2006/relationships/printerSettings" Target="../printerSettings/printerSettings1.bin"/><Relationship Id="rId1" Type="http://schemas.openxmlformats.org/officeDocument/2006/relationships/hyperlink" Target="https://www.eia.gov/analysis/studies/buildings/households/pdf/drivers_hhec.pdf" TargetMode="External"/><Relationship Id="rId6" Type="http://schemas.openxmlformats.org/officeDocument/2006/relationships/hyperlink" Target="https://archives.federalregister.gov/issue_slice/1980/9/19/62415-62423.pdf" TargetMode="External"/><Relationship Id="rId11" Type="http://schemas.openxmlformats.org/officeDocument/2006/relationships/hyperlink" Target="https://www.osti.gov/servlets/purl/6370295" TargetMode="External"/><Relationship Id="rId5" Type="http://schemas.openxmlformats.org/officeDocument/2006/relationships/hyperlink" Target="https://www.federalregister.gov/documents/2011/10/31/2011-28146/energy-conservation-program-energy-conservation-standards-for-residential-furnaces-and-residential" TargetMode="External"/><Relationship Id="rId15" Type="http://schemas.openxmlformats.org/officeDocument/2006/relationships/hyperlink" Target="https://www.osti.gov/servlets/purl/7295419/" TargetMode="External"/><Relationship Id="rId10" Type="http://schemas.openxmlformats.org/officeDocument/2006/relationships/hyperlink" Target="https://www.govinfo.gov/content/pkg/FR-1980-06-30/pdf/FR-1980-06-30.pdf" TargetMode="External"/><Relationship Id="rId4" Type="http://schemas.openxmlformats.org/officeDocument/2006/relationships/hyperlink" Target="https://www.federalregister.gov/documents/2022/07/07/2022-13108/energy-conservation-program-energy-conservation-standards-for-consumer-furnaces" TargetMode="External"/><Relationship Id="rId9" Type="http://schemas.openxmlformats.org/officeDocument/2006/relationships/hyperlink" Target="https://www.law.cornell.edu/cfr/text/10/chapter-II/subchapter-D" TargetMode="External"/><Relationship Id="rId14" Type="http://schemas.openxmlformats.org/officeDocument/2006/relationships/hyperlink" Target="https://www.osti.gov/servlets/purl/70965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907F5-8ADD-4A5A-8676-6CEF9F801378}">
  <dimension ref="A1:E34"/>
  <sheetViews>
    <sheetView tabSelected="1" workbookViewId="0">
      <selection activeCell="B5" sqref="B5:C5"/>
    </sheetView>
  </sheetViews>
  <sheetFormatPr defaultRowHeight="15"/>
  <cols>
    <col min="1" max="1" width="87.28515625" customWidth="1"/>
    <col min="2" max="2" width="9.5703125" bestFit="1" customWidth="1"/>
    <col min="3" max="3" width="10.5703125" bestFit="1" customWidth="1"/>
    <col min="4" max="4" width="9.5703125" bestFit="1" customWidth="1"/>
  </cols>
  <sheetData>
    <row r="1" spans="1:5">
      <c r="A1" s="26" t="s">
        <v>154</v>
      </c>
      <c r="B1" s="26"/>
      <c r="C1" s="26"/>
    </row>
    <row r="2" spans="1:5">
      <c r="A2" s="26"/>
      <c r="B2" s="26" t="s">
        <v>156</v>
      </c>
      <c r="C2" s="26" t="s">
        <v>155</v>
      </c>
    </row>
    <row r="3" spans="1:5">
      <c r="A3" s="26" t="s">
        <v>158</v>
      </c>
      <c r="B3" s="27">
        <v>0.55000000000000004</v>
      </c>
      <c r="C3" s="27">
        <v>0.65</v>
      </c>
    </row>
    <row r="4" spans="1:5">
      <c r="A4" s="26" t="s">
        <v>157</v>
      </c>
      <c r="B4" s="27">
        <v>0.77</v>
      </c>
      <c r="C4" s="27">
        <v>0.81</v>
      </c>
    </row>
    <row r="5" spans="1:5" ht="15.75" thickBot="1">
      <c r="A5" s="26" t="s">
        <v>167</v>
      </c>
      <c r="B5" s="28">
        <f>B4/C3-1</f>
        <v>0.18461538461538463</v>
      </c>
      <c r="C5" s="28">
        <f>+C4/B3-1</f>
        <v>0.47272727272727266</v>
      </c>
      <c r="D5" s="32"/>
      <c r="E5" s="32"/>
    </row>
    <row r="6" spans="1:5" ht="16.5" thickTop="1" thickBot="1">
      <c r="A6" s="30" t="s">
        <v>159</v>
      </c>
      <c r="B6" s="31">
        <v>0.73599999999999999</v>
      </c>
      <c r="C6" s="31">
        <v>0.73599999999999999</v>
      </c>
    </row>
    <row r="7" spans="1:5" ht="16.5" thickTop="1" thickBot="1">
      <c r="A7" s="30" t="s">
        <v>160</v>
      </c>
      <c r="B7" s="30">
        <v>76.400000000000006</v>
      </c>
      <c r="C7" s="30">
        <v>76.400000000000006</v>
      </c>
    </row>
    <row r="8" spans="1:5" ht="16.5" thickTop="1" thickBot="1">
      <c r="A8" s="30" t="s">
        <v>161</v>
      </c>
      <c r="B8" s="30">
        <f>B7*B6</f>
        <v>56.230400000000003</v>
      </c>
      <c r="C8" s="30">
        <f>C7*C6</f>
        <v>56.230400000000003</v>
      </c>
    </row>
    <row r="9" spans="1:5" ht="15.75" thickTop="1">
      <c r="A9" s="26" t="s">
        <v>162</v>
      </c>
      <c r="B9" s="26">
        <f>B8*B4</f>
        <v>43.297408000000004</v>
      </c>
      <c r="C9" s="26">
        <f>C8*C4</f>
        <v>45.546624000000008</v>
      </c>
    </row>
    <row r="10" spans="1:5">
      <c r="A10" s="26" t="s">
        <v>163</v>
      </c>
      <c r="B10" s="26">
        <f>B9/$B$3</f>
        <v>78.722560000000001</v>
      </c>
      <c r="C10" s="29">
        <f>C9/$B$3</f>
        <v>82.81204363636364</v>
      </c>
    </row>
    <row r="11" spans="1:5">
      <c r="A11" s="26" t="s">
        <v>164</v>
      </c>
      <c r="B11" s="29">
        <f>+B9/$C$3</f>
        <v>66.611396923076924</v>
      </c>
      <c r="C11" s="26">
        <f>+C9/$C$3</f>
        <v>70.071729230769236</v>
      </c>
    </row>
    <row r="12" spans="1:5">
      <c r="A12" s="26" t="s">
        <v>165</v>
      </c>
      <c r="B12" s="26">
        <f>+B10-B8</f>
        <v>22.492159999999998</v>
      </c>
      <c r="C12" s="29">
        <f>+C10-C8</f>
        <v>26.581643636363637</v>
      </c>
    </row>
    <row r="13" spans="1:5">
      <c r="A13" s="26" t="s">
        <v>166</v>
      </c>
      <c r="B13" s="29">
        <f>+B11-B8</f>
        <v>10.380996923076921</v>
      </c>
      <c r="C13" s="26">
        <f>+C11-C8</f>
        <v>13.841329230769233</v>
      </c>
    </row>
    <row r="14" spans="1:5">
      <c r="A14" s="34" t="s">
        <v>175</v>
      </c>
      <c r="B14" s="18">
        <f>+B5*B8</f>
        <v>10.380996923076925</v>
      </c>
      <c r="C14" s="18">
        <f>+C5*C8</f>
        <v>26.581643636363633</v>
      </c>
    </row>
    <row r="17" spans="1:4">
      <c r="A17" s="26"/>
      <c r="B17" s="26" t="s">
        <v>168</v>
      </c>
      <c r="C17" s="26" t="s">
        <v>156</v>
      </c>
      <c r="D17" s="26" t="s">
        <v>155</v>
      </c>
    </row>
    <row r="18" spans="1:4">
      <c r="A18" s="26" t="s">
        <v>169</v>
      </c>
      <c r="B18" s="35">
        <v>0.73599999999999999</v>
      </c>
      <c r="C18" s="35">
        <f>+B5</f>
        <v>0.18461538461538463</v>
      </c>
      <c r="D18" s="35">
        <f>+C5</f>
        <v>0.47272727272727266</v>
      </c>
    </row>
    <row r="19" spans="1:4">
      <c r="A19" s="26" t="s">
        <v>170</v>
      </c>
      <c r="B19" s="35">
        <v>0.26400000000000001</v>
      </c>
      <c r="C19" s="36">
        <f>C18/2</f>
        <v>9.2307692307692313E-2</v>
      </c>
      <c r="D19" s="35">
        <f>+D18</f>
        <v>0.47272727272727266</v>
      </c>
    </row>
    <row r="20" spans="1:4">
      <c r="A20" s="26" t="s">
        <v>171</v>
      </c>
      <c r="B20" s="26"/>
      <c r="C20" s="36">
        <f>SUMPRODUCT(B18:B19,C18:C19)</f>
        <v>0.16024615384615387</v>
      </c>
      <c r="D20" s="36">
        <f>SUMPRODUCT(B18:B19,D18:D19)</f>
        <v>0.47272727272727266</v>
      </c>
    </row>
    <row r="21" spans="1:4">
      <c r="A21" s="37" t="s">
        <v>160</v>
      </c>
      <c r="B21" s="26"/>
      <c r="C21" s="37">
        <v>57.1</v>
      </c>
      <c r="D21" s="37">
        <v>57.1</v>
      </c>
    </row>
    <row r="22" spans="1:4">
      <c r="A22" s="26" t="s">
        <v>174</v>
      </c>
      <c r="B22" s="26"/>
      <c r="C22" s="38">
        <f>C20*C21</f>
        <v>9.1500553846153867</v>
      </c>
      <c r="D22" s="38">
        <f>D20*D21</f>
        <v>26.992727272727269</v>
      </c>
    </row>
    <row r="23" spans="1:4">
      <c r="A23" s="26" t="s">
        <v>176</v>
      </c>
      <c r="B23" s="26"/>
      <c r="C23" s="26">
        <v>-77.900000000000006</v>
      </c>
      <c r="D23" s="26">
        <v>-77.900000000000006</v>
      </c>
    </row>
    <row r="24" spans="1:4">
      <c r="A24" s="26" t="s">
        <v>177</v>
      </c>
      <c r="B24" s="26"/>
      <c r="C24" s="36">
        <f>+C22/C23</f>
        <v>-0.11745899081662883</v>
      </c>
      <c r="D24" s="36">
        <f>+D22/D23</f>
        <v>-0.34650484303886092</v>
      </c>
    </row>
    <row r="25" spans="1:4">
      <c r="A25" t="s">
        <v>172</v>
      </c>
    </row>
    <row r="26" spans="1:4">
      <c r="A26" t="s">
        <v>173</v>
      </c>
    </row>
    <row r="30" spans="1:4">
      <c r="A30" t="s">
        <v>178</v>
      </c>
      <c r="B30" s="33">
        <v>135</v>
      </c>
      <c r="C30" s="33"/>
    </row>
    <row r="31" spans="1:4">
      <c r="A31" s="26" t="s">
        <v>180</v>
      </c>
      <c r="B31" s="33">
        <f>B30*B3</f>
        <v>74.25</v>
      </c>
      <c r="C31" s="33"/>
    </row>
    <row r="32" spans="1:4">
      <c r="A32" s="26" t="s">
        <v>181</v>
      </c>
      <c r="B32" s="33">
        <f>B31/$C$4</f>
        <v>91.666666666666657</v>
      </c>
      <c r="C32" s="33"/>
    </row>
    <row r="33" spans="1:4">
      <c r="A33" s="26" t="s">
        <v>179</v>
      </c>
      <c r="B33" s="33">
        <f>B32-B$30</f>
        <v>-43.333333333333343</v>
      </c>
      <c r="C33" s="33"/>
    </row>
    <row r="34" spans="1:4">
      <c r="A34" s="26" t="s">
        <v>176</v>
      </c>
      <c r="B34" s="39">
        <f>B33/B30</f>
        <v>-0.32098765432098775</v>
      </c>
      <c r="C34" s="26"/>
      <c r="D34"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06D-19C1-4F59-B26F-AF5DB750255F}">
  <dimension ref="A1:V66"/>
  <sheetViews>
    <sheetView topLeftCell="A25" workbookViewId="0">
      <selection activeCell="G67" sqref="G66:G67"/>
    </sheetView>
  </sheetViews>
  <sheetFormatPr defaultRowHeight="15"/>
  <cols>
    <col min="1" max="1" width="26" customWidth="1"/>
    <col min="2" max="2" width="15.85546875" customWidth="1"/>
    <col min="6" max="6" width="26.140625" customWidth="1"/>
    <col min="10" max="10" width="9.5703125" bestFit="1" customWidth="1"/>
    <col min="18" max="18" width="22" customWidth="1"/>
    <col min="19" max="19" width="32.7109375" customWidth="1"/>
  </cols>
  <sheetData>
    <row r="1" spans="1:22">
      <c r="A1" s="1" t="s">
        <v>54</v>
      </c>
    </row>
    <row r="3" spans="1:22">
      <c r="A3" t="s">
        <v>55</v>
      </c>
    </row>
    <row r="5" spans="1:22">
      <c r="A5" s="4" t="s">
        <v>56</v>
      </c>
      <c r="B5" s="1" t="s">
        <v>57</v>
      </c>
      <c r="M5" s="4" t="s">
        <v>58</v>
      </c>
    </row>
    <row r="6" spans="1:22">
      <c r="A6" s="3"/>
      <c r="B6" s="17" t="s">
        <v>59</v>
      </c>
      <c r="C6" s="17" t="s">
        <v>60</v>
      </c>
      <c r="D6" s="17" t="s">
        <v>61</v>
      </c>
      <c r="E6" s="17" t="s">
        <v>62</v>
      </c>
      <c r="F6" s="17" t="s">
        <v>63</v>
      </c>
      <c r="G6" s="17" t="s">
        <v>64</v>
      </c>
      <c r="H6" s="17" t="s">
        <v>65</v>
      </c>
      <c r="I6" s="17" t="s">
        <v>66</v>
      </c>
      <c r="J6" s="17" t="s">
        <v>67</v>
      </c>
      <c r="K6" s="18"/>
      <c r="M6" s="1" t="s">
        <v>68</v>
      </c>
    </row>
    <row r="7" spans="1:22">
      <c r="A7" s="3" t="s">
        <v>69</v>
      </c>
      <c r="B7" s="17">
        <v>75</v>
      </c>
      <c r="C7" s="17">
        <v>81</v>
      </c>
      <c r="D7" s="17">
        <v>84</v>
      </c>
      <c r="E7" s="17">
        <v>87</v>
      </c>
      <c r="F7" s="17">
        <v>90</v>
      </c>
      <c r="G7" s="17">
        <v>93</v>
      </c>
      <c r="H7" s="17">
        <v>96</v>
      </c>
      <c r="I7" s="17"/>
      <c r="J7" s="17"/>
      <c r="K7" s="18" t="s">
        <v>70</v>
      </c>
    </row>
    <row r="8" spans="1:22">
      <c r="A8" s="3" t="s">
        <v>71</v>
      </c>
      <c r="B8" s="19">
        <v>0.14000000000000001</v>
      </c>
      <c r="C8" s="19">
        <v>0.37</v>
      </c>
      <c r="D8" s="19">
        <v>0.03</v>
      </c>
      <c r="E8" s="19">
        <v>0.01</v>
      </c>
      <c r="F8" s="19">
        <v>0.06</v>
      </c>
      <c r="G8" s="19">
        <v>0.11</v>
      </c>
      <c r="H8" s="19">
        <v>0.27</v>
      </c>
      <c r="I8" s="17">
        <f>SUM(B8:H8)</f>
        <v>0.9900000000000001</v>
      </c>
      <c r="J8" s="20">
        <f>SUMPRODUCT(B$7:H$7,B8:H8)/I8</f>
        <v>86.272727272727266</v>
      </c>
      <c r="K8" s="18">
        <f>+U15</f>
        <v>0.24</v>
      </c>
      <c r="M8">
        <f>SUMPRODUCT(J8:J10,K8:K10)/SUM(K8:K10)</f>
        <v>85.255708435708442</v>
      </c>
    </row>
    <row r="9" spans="1:22">
      <c r="A9" s="3" t="s">
        <v>72</v>
      </c>
      <c r="B9" s="19">
        <v>0.01</v>
      </c>
      <c r="C9" s="19">
        <v>0.52</v>
      </c>
      <c r="D9" s="19">
        <v>0.19</v>
      </c>
      <c r="E9" s="19">
        <v>0.02</v>
      </c>
      <c r="F9" s="19">
        <v>0.06</v>
      </c>
      <c r="G9" s="19">
        <v>7.0000000000000007E-2</v>
      </c>
      <c r="H9" s="19">
        <v>0.13</v>
      </c>
      <c r="I9" s="17">
        <f>SUM(B9:H9)</f>
        <v>1</v>
      </c>
      <c r="J9" s="20">
        <f>SUMPRODUCT(B$7:H$7,B9:H9)/I9</f>
        <v>84.960000000000022</v>
      </c>
      <c r="K9" s="18">
        <f>+U19</f>
        <v>0.33</v>
      </c>
    </row>
    <row r="10" spans="1:22">
      <c r="A10" s="3" t="s">
        <v>73</v>
      </c>
      <c r="B10" s="19">
        <v>0</v>
      </c>
      <c r="C10" s="19">
        <v>0.2</v>
      </c>
      <c r="D10" s="19">
        <v>0.46</v>
      </c>
      <c r="E10" s="19">
        <v>0.33</v>
      </c>
      <c r="F10" s="19">
        <v>0</v>
      </c>
      <c r="G10" s="19">
        <v>0</v>
      </c>
      <c r="H10" s="19">
        <v>0</v>
      </c>
      <c r="I10" s="17">
        <f>SUM(B10:H10)</f>
        <v>0.99</v>
      </c>
      <c r="J10" s="20">
        <f>SUMPRODUCT(B$7:H$7,B10:H10)/I10</f>
        <v>84.393939393939405</v>
      </c>
      <c r="K10" s="18">
        <f>+U20</f>
        <v>0.17</v>
      </c>
    </row>
    <row r="12" spans="1:22">
      <c r="A12" s="4" t="s">
        <v>74</v>
      </c>
      <c r="M12" t="s">
        <v>75</v>
      </c>
    </row>
    <row r="13" spans="1:22" ht="141">
      <c r="A13" s="7" t="s">
        <v>76</v>
      </c>
      <c r="B13" s="7" t="s">
        <v>77</v>
      </c>
      <c r="C13" s="7" t="s">
        <v>78</v>
      </c>
      <c r="D13" s="7" t="s">
        <v>79</v>
      </c>
      <c r="E13" s="7" t="s">
        <v>80</v>
      </c>
      <c r="F13" s="7" t="s">
        <v>81</v>
      </c>
      <c r="G13" s="7" t="s">
        <v>82</v>
      </c>
      <c r="H13" s="7" t="s">
        <v>83</v>
      </c>
      <c r="I13" s="7" t="s">
        <v>84</v>
      </c>
      <c r="J13" s="7" t="s">
        <v>85</v>
      </c>
      <c r="M13" s="23" t="s">
        <v>76</v>
      </c>
      <c r="N13" s="23" t="s">
        <v>86</v>
      </c>
      <c r="O13" s="23" t="s">
        <v>87</v>
      </c>
      <c r="P13" s="23" t="s">
        <v>88</v>
      </c>
      <c r="Q13" s="23" t="s">
        <v>89</v>
      </c>
      <c r="R13" s="23" t="s">
        <v>80</v>
      </c>
      <c r="S13" s="23" t="s">
        <v>81</v>
      </c>
      <c r="T13" s="23" t="s">
        <v>90</v>
      </c>
      <c r="U13" s="23" t="s">
        <v>91</v>
      </c>
      <c r="V13" s="23" t="s">
        <v>92</v>
      </c>
    </row>
    <row r="14" spans="1:22">
      <c r="A14" s="8" t="s">
        <v>93</v>
      </c>
      <c r="B14" s="8" t="s">
        <v>94</v>
      </c>
      <c r="C14" s="8" t="s">
        <v>95</v>
      </c>
      <c r="D14" s="8" t="s">
        <v>95</v>
      </c>
      <c r="E14" s="8" t="s">
        <v>96</v>
      </c>
      <c r="F14" s="8" t="s">
        <v>97</v>
      </c>
      <c r="G14" s="8" t="s">
        <v>98</v>
      </c>
      <c r="H14" s="8" t="s">
        <v>59</v>
      </c>
      <c r="I14" s="8">
        <v>70</v>
      </c>
      <c r="J14" s="8">
        <v>0.14000000000000001</v>
      </c>
      <c r="M14" s="24" t="s">
        <v>93</v>
      </c>
      <c r="N14" s="24" t="s">
        <v>95</v>
      </c>
      <c r="O14" s="24" t="s">
        <v>95</v>
      </c>
      <c r="P14" s="24" t="s">
        <v>95</v>
      </c>
      <c r="Q14" s="24" t="s">
        <v>95</v>
      </c>
      <c r="R14" s="24" t="s">
        <v>96</v>
      </c>
      <c r="S14" s="24" t="s">
        <v>99</v>
      </c>
      <c r="T14" s="24">
        <v>6504</v>
      </c>
      <c r="U14" s="10">
        <v>0.09</v>
      </c>
      <c r="V14" s="24">
        <v>0.09</v>
      </c>
    </row>
    <row r="15" spans="1:22">
      <c r="A15" s="9" t="s">
        <v>93</v>
      </c>
      <c r="B15" s="9" t="s">
        <v>94</v>
      </c>
      <c r="C15" s="9" t="s">
        <v>95</v>
      </c>
      <c r="D15" s="9" t="s">
        <v>95</v>
      </c>
      <c r="E15" s="9" t="s">
        <v>96</v>
      </c>
      <c r="F15" s="9" t="s">
        <v>97</v>
      </c>
      <c r="G15" s="9" t="s">
        <v>98</v>
      </c>
      <c r="H15" s="9" t="s">
        <v>60</v>
      </c>
      <c r="I15" s="9">
        <v>70</v>
      </c>
      <c r="J15" s="9">
        <v>0.37</v>
      </c>
      <c r="M15" s="9" t="s">
        <v>93</v>
      </c>
      <c r="N15" s="9" t="s">
        <v>95</v>
      </c>
      <c r="O15" s="9" t="s">
        <v>95</v>
      </c>
      <c r="P15" s="9" t="s">
        <v>95</v>
      </c>
      <c r="Q15" s="9" t="s">
        <v>95</v>
      </c>
      <c r="R15" s="9" t="s">
        <v>96</v>
      </c>
      <c r="S15" s="9" t="s">
        <v>97</v>
      </c>
      <c r="T15" s="9">
        <v>6504</v>
      </c>
      <c r="U15" s="11">
        <v>0.24</v>
      </c>
      <c r="V15" s="9">
        <v>0.32</v>
      </c>
    </row>
    <row r="16" spans="1:22">
      <c r="A16" s="8" t="s">
        <v>93</v>
      </c>
      <c r="B16" s="8" t="s">
        <v>94</v>
      </c>
      <c r="C16" s="8" t="s">
        <v>95</v>
      </c>
      <c r="D16" s="8" t="s">
        <v>95</v>
      </c>
      <c r="E16" s="8" t="s">
        <v>96</v>
      </c>
      <c r="F16" s="8" t="s">
        <v>97</v>
      </c>
      <c r="G16" s="8" t="s">
        <v>98</v>
      </c>
      <c r="H16" s="8" t="s">
        <v>61</v>
      </c>
      <c r="I16" s="8">
        <v>70</v>
      </c>
      <c r="J16" s="8">
        <v>0.03</v>
      </c>
      <c r="M16" s="24" t="s">
        <v>93</v>
      </c>
      <c r="N16" s="24" t="s">
        <v>95</v>
      </c>
      <c r="O16" s="24" t="s">
        <v>95</v>
      </c>
      <c r="P16" s="24" t="s">
        <v>95</v>
      </c>
      <c r="Q16" s="24" t="s">
        <v>95</v>
      </c>
      <c r="R16" s="24" t="s">
        <v>96</v>
      </c>
      <c r="S16" s="24" t="s">
        <v>100</v>
      </c>
      <c r="T16" s="24">
        <v>6504</v>
      </c>
      <c r="U16" s="10">
        <v>0.04</v>
      </c>
      <c r="V16" s="24">
        <v>0.03</v>
      </c>
    </row>
    <row r="17" spans="1:22">
      <c r="A17" s="9" t="s">
        <v>93</v>
      </c>
      <c r="B17" s="9" t="s">
        <v>94</v>
      </c>
      <c r="C17" s="9" t="s">
        <v>95</v>
      </c>
      <c r="D17" s="9" t="s">
        <v>95</v>
      </c>
      <c r="E17" s="9" t="s">
        <v>96</v>
      </c>
      <c r="F17" s="9" t="s">
        <v>97</v>
      </c>
      <c r="G17" s="9" t="s">
        <v>98</v>
      </c>
      <c r="H17" s="9" t="s">
        <v>62</v>
      </c>
      <c r="I17" s="9">
        <v>70</v>
      </c>
      <c r="J17" s="9">
        <v>0.01</v>
      </c>
      <c r="M17" s="9" t="s">
        <v>93</v>
      </c>
      <c r="N17" s="9" t="s">
        <v>95</v>
      </c>
      <c r="O17" s="9" t="s">
        <v>95</v>
      </c>
      <c r="P17" s="9" t="s">
        <v>95</v>
      </c>
      <c r="Q17" s="9" t="s">
        <v>95</v>
      </c>
      <c r="R17" s="9" t="s">
        <v>96</v>
      </c>
      <c r="S17" s="9" t="s">
        <v>101</v>
      </c>
      <c r="T17" s="9">
        <v>6504</v>
      </c>
      <c r="U17" s="11">
        <v>0.02</v>
      </c>
      <c r="V17" s="9">
        <v>0.04</v>
      </c>
    </row>
    <row r="18" spans="1:22">
      <c r="A18" s="8" t="s">
        <v>93</v>
      </c>
      <c r="B18" s="8" t="s">
        <v>94</v>
      </c>
      <c r="C18" s="8" t="s">
        <v>95</v>
      </c>
      <c r="D18" s="8" t="s">
        <v>95</v>
      </c>
      <c r="E18" s="8" t="s">
        <v>96</v>
      </c>
      <c r="F18" s="8" t="s">
        <v>97</v>
      </c>
      <c r="G18" s="8" t="s">
        <v>98</v>
      </c>
      <c r="H18" s="8" t="s">
        <v>63</v>
      </c>
      <c r="I18" s="8">
        <v>70</v>
      </c>
      <c r="J18" s="8">
        <v>0.06</v>
      </c>
      <c r="M18" s="24" t="s">
        <v>93</v>
      </c>
      <c r="N18" s="24" t="s">
        <v>95</v>
      </c>
      <c r="O18" s="24" t="s">
        <v>95</v>
      </c>
      <c r="P18" s="24" t="s">
        <v>95</v>
      </c>
      <c r="Q18" s="24" t="s">
        <v>95</v>
      </c>
      <c r="R18" s="24" t="s">
        <v>96</v>
      </c>
      <c r="S18" s="24" t="s">
        <v>102</v>
      </c>
      <c r="T18" s="24">
        <v>6504</v>
      </c>
      <c r="U18" s="10">
        <v>0.02</v>
      </c>
      <c r="V18" s="24">
        <v>0.02</v>
      </c>
    </row>
    <row r="19" spans="1:22">
      <c r="A19" s="9" t="s">
        <v>93</v>
      </c>
      <c r="B19" s="9" t="s">
        <v>94</v>
      </c>
      <c r="C19" s="9" t="s">
        <v>95</v>
      </c>
      <c r="D19" s="9" t="s">
        <v>95</v>
      </c>
      <c r="E19" s="9" t="s">
        <v>96</v>
      </c>
      <c r="F19" s="9" t="s">
        <v>97</v>
      </c>
      <c r="G19" s="9" t="s">
        <v>98</v>
      </c>
      <c r="H19" s="9" t="s">
        <v>64</v>
      </c>
      <c r="I19" s="9">
        <v>70</v>
      </c>
      <c r="J19" s="9">
        <v>0.11</v>
      </c>
      <c r="M19" s="9" t="s">
        <v>93</v>
      </c>
      <c r="N19" s="9" t="s">
        <v>95</v>
      </c>
      <c r="O19" s="9" t="s">
        <v>95</v>
      </c>
      <c r="P19" s="9" t="s">
        <v>95</v>
      </c>
      <c r="Q19" s="9" t="s">
        <v>95</v>
      </c>
      <c r="R19" s="9" t="s">
        <v>96</v>
      </c>
      <c r="S19" s="9" t="s">
        <v>103</v>
      </c>
      <c r="T19" s="9">
        <v>6504</v>
      </c>
      <c r="U19" s="11">
        <v>0.33</v>
      </c>
      <c r="V19" s="9">
        <v>0.37</v>
      </c>
    </row>
    <row r="20" spans="1:22">
      <c r="A20" s="8" t="s">
        <v>93</v>
      </c>
      <c r="B20" s="8" t="s">
        <v>94</v>
      </c>
      <c r="C20" s="8" t="s">
        <v>95</v>
      </c>
      <c r="D20" s="8" t="s">
        <v>95</v>
      </c>
      <c r="E20" s="8" t="s">
        <v>96</v>
      </c>
      <c r="F20" s="8" t="s">
        <v>97</v>
      </c>
      <c r="G20" s="8" t="s">
        <v>98</v>
      </c>
      <c r="H20" s="8" t="s">
        <v>65</v>
      </c>
      <c r="I20" s="8">
        <v>70</v>
      </c>
      <c r="J20" s="8">
        <v>0.27</v>
      </c>
      <c r="M20" s="24" t="s">
        <v>93</v>
      </c>
      <c r="N20" s="24" t="s">
        <v>95</v>
      </c>
      <c r="O20" s="24" t="s">
        <v>95</v>
      </c>
      <c r="P20" s="24" t="s">
        <v>95</v>
      </c>
      <c r="Q20" s="24" t="s">
        <v>95</v>
      </c>
      <c r="R20" s="24" t="s">
        <v>96</v>
      </c>
      <c r="S20" s="24" t="s">
        <v>104</v>
      </c>
      <c r="T20" s="24">
        <v>6504</v>
      </c>
      <c r="U20" s="10">
        <v>0.17</v>
      </c>
      <c r="V20" s="24">
        <v>0.16</v>
      </c>
    </row>
    <row r="21" spans="1:22">
      <c r="A21" s="9" t="s">
        <v>93</v>
      </c>
      <c r="B21" s="9" t="s">
        <v>94</v>
      </c>
      <c r="C21" s="9" t="s">
        <v>95</v>
      </c>
      <c r="D21" s="9" t="s">
        <v>95</v>
      </c>
      <c r="E21" s="9" t="s">
        <v>96</v>
      </c>
      <c r="F21" s="9" t="s">
        <v>103</v>
      </c>
      <c r="G21" s="9" t="s">
        <v>98</v>
      </c>
      <c r="H21" s="9" t="s">
        <v>59</v>
      </c>
      <c r="I21" s="9">
        <v>89</v>
      </c>
      <c r="J21" s="9">
        <v>0.01</v>
      </c>
      <c r="M21" s="9" t="s">
        <v>93</v>
      </c>
      <c r="N21" s="9" t="s">
        <v>95</v>
      </c>
      <c r="O21" s="9" t="s">
        <v>95</v>
      </c>
      <c r="P21" s="9" t="s">
        <v>95</v>
      </c>
      <c r="Q21" s="9" t="s">
        <v>95</v>
      </c>
      <c r="R21" s="9" t="s">
        <v>96</v>
      </c>
      <c r="S21" s="9" t="s">
        <v>105</v>
      </c>
      <c r="T21" s="9">
        <v>6504</v>
      </c>
      <c r="U21" s="11">
        <v>0.02</v>
      </c>
      <c r="V21" s="9">
        <v>0.03</v>
      </c>
    </row>
    <row r="22" spans="1:22">
      <c r="A22" s="8" t="s">
        <v>93</v>
      </c>
      <c r="B22" s="8" t="s">
        <v>94</v>
      </c>
      <c r="C22" s="8" t="s">
        <v>95</v>
      </c>
      <c r="D22" s="8" t="s">
        <v>95</v>
      </c>
      <c r="E22" s="8" t="s">
        <v>96</v>
      </c>
      <c r="F22" s="8" t="s">
        <v>103</v>
      </c>
      <c r="G22" s="8" t="s">
        <v>98</v>
      </c>
      <c r="H22" s="8" t="s">
        <v>60</v>
      </c>
      <c r="I22" s="8">
        <v>89</v>
      </c>
      <c r="J22" s="8">
        <v>0.52</v>
      </c>
      <c r="M22" s="24" t="s">
        <v>93</v>
      </c>
      <c r="N22" s="24" t="s">
        <v>95</v>
      </c>
      <c r="O22" s="24" t="s">
        <v>95</v>
      </c>
      <c r="P22" s="24" t="s">
        <v>95</v>
      </c>
      <c r="Q22" s="24" t="s">
        <v>95</v>
      </c>
      <c r="R22" s="24" t="s">
        <v>96</v>
      </c>
      <c r="S22" s="24" t="s">
        <v>106</v>
      </c>
      <c r="T22" s="24">
        <v>6504</v>
      </c>
      <c r="U22" s="10">
        <v>0.14000000000000001</v>
      </c>
      <c r="V22" s="24">
        <v>0.39</v>
      </c>
    </row>
    <row r="23" spans="1:22">
      <c r="A23" s="9" t="s">
        <v>93</v>
      </c>
      <c r="B23" s="9" t="s">
        <v>94</v>
      </c>
      <c r="C23" s="9" t="s">
        <v>95</v>
      </c>
      <c r="D23" s="9" t="s">
        <v>95</v>
      </c>
      <c r="E23" s="9" t="s">
        <v>96</v>
      </c>
      <c r="F23" s="9" t="s">
        <v>103</v>
      </c>
      <c r="G23" s="9" t="s">
        <v>98</v>
      </c>
      <c r="H23" s="9" t="s">
        <v>61</v>
      </c>
      <c r="I23" s="9">
        <v>89</v>
      </c>
      <c r="J23" s="9">
        <v>0.19</v>
      </c>
      <c r="M23" s="9" t="s">
        <v>93</v>
      </c>
      <c r="N23" s="9" t="s">
        <v>95</v>
      </c>
      <c r="O23" s="9" t="s">
        <v>95</v>
      </c>
      <c r="P23" s="9" t="s">
        <v>95</v>
      </c>
      <c r="Q23" s="9" t="s">
        <v>95</v>
      </c>
      <c r="R23" s="9" t="s">
        <v>96</v>
      </c>
      <c r="S23" s="9" t="s">
        <v>107</v>
      </c>
      <c r="T23" s="9">
        <v>6504</v>
      </c>
      <c r="U23" s="11">
        <v>0.06</v>
      </c>
      <c r="V23" s="9">
        <v>7.0000000000000007E-2</v>
      </c>
    </row>
    <row r="24" spans="1:22">
      <c r="A24" s="8" t="s">
        <v>93</v>
      </c>
      <c r="B24" s="8" t="s">
        <v>94</v>
      </c>
      <c r="C24" s="8" t="s">
        <v>95</v>
      </c>
      <c r="D24" s="8" t="s">
        <v>95</v>
      </c>
      <c r="E24" s="8" t="s">
        <v>96</v>
      </c>
      <c r="F24" s="8" t="s">
        <v>103</v>
      </c>
      <c r="G24" s="8" t="s">
        <v>98</v>
      </c>
      <c r="H24" s="8" t="s">
        <v>62</v>
      </c>
      <c r="I24" s="8">
        <v>89</v>
      </c>
      <c r="J24" s="8">
        <v>0.02</v>
      </c>
      <c r="M24" s="24" t="s">
        <v>93</v>
      </c>
      <c r="N24" s="24" t="s">
        <v>95</v>
      </c>
      <c r="O24" s="24" t="s">
        <v>95</v>
      </c>
      <c r="P24" s="24" t="s">
        <v>95</v>
      </c>
      <c r="Q24" s="24" t="s">
        <v>95</v>
      </c>
      <c r="R24" s="24" t="s">
        <v>96</v>
      </c>
      <c r="S24" s="24" t="s">
        <v>108</v>
      </c>
      <c r="T24" s="24">
        <v>6504</v>
      </c>
      <c r="U24" s="10">
        <v>0.11</v>
      </c>
      <c r="V24" s="24">
        <v>0.14000000000000001</v>
      </c>
    </row>
    <row r="25" spans="1:22">
      <c r="A25" s="9" t="s">
        <v>93</v>
      </c>
      <c r="B25" s="9" t="s">
        <v>94</v>
      </c>
      <c r="C25" s="9" t="s">
        <v>95</v>
      </c>
      <c r="D25" s="9" t="s">
        <v>95</v>
      </c>
      <c r="E25" s="9" t="s">
        <v>96</v>
      </c>
      <c r="F25" s="9" t="s">
        <v>103</v>
      </c>
      <c r="G25" s="9" t="s">
        <v>98</v>
      </c>
      <c r="H25" s="9" t="s">
        <v>63</v>
      </c>
      <c r="I25" s="9">
        <v>89</v>
      </c>
      <c r="J25" s="9">
        <v>0.06</v>
      </c>
      <c r="M25" s="9" t="s">
        <v>93</v>
      </c>
      <c r="N25" s="9" t="s">
        <v>95</v>
      </c>
      <c r="O25" s="9" t="s">
        <v>95</v>
      </c>
      <c r="P25" s="9" t="s">
        <v>95</v>
      </c>
      <c r="Q25" s="9" t="s">
        <v>95</v>
      </c>
      <c r="R25" s="9" t="s">
        <v>96</v>
      </c>
      <c r="S25" s="9" t="s">
        <v>109</v>
      </c>
      <c r="T25" s="9">
        <v>6504</v>
      </c>
      <c r="U25" s="11">
        <v>0.04</v>
      </c>
      <c r="V25" s="9">
        <v>0.06</v>
      </c>
    </row>
    <row r="26" spans="1:22">
      <c r="A26" s="8" t="s">
        <v>93</v>
      </c>
      <c r="B26" s="8" t="s">
        <v>94</v>
      </c>
      <c r="C26" s="8" t="s">
        <v>95</v>
      </c>
      <c r="D26" s="8" t="s">
        <v>95</v>
      </c>
      <c r="E26" s="8" t="s">
        <v>96</v>
      </c>
      <c r="F26" s="8" t="s">
        <v>103</v>
      </c>
      <c r="G26" s="8" t="s">
        <v>98</v>
      </c>
      <c r="H26" s="8" t="s">
        <v>64</v>
      </c>
      <c r="I26" s="8">
        <v>89</v>
      </c>
      <c r="J26" s="8">
        <v>7.0000000000000007E-2</v>
      </c>
      <c r="M26" s="24" t="s">
        <v>93</v>
      </c>
      <c r="N26" s="24" t="s">
        <v>95</v>
      </c>
      <c r="O26" s="24" t="s">
        <v>95</v>
      </c>
      <c r="P26" s="24" t="s">
        <v>95</v>
      </c>
      <c r="Q26" s="24" t="s">
        <v>95</v>
      </c>
      <c r="R26" s="24" t="s">
        <v>96</v>
      </c>
      <c r="S26" s="24" t="s">
        <v>110</v>
      </c>
      <c r="T26" s="24">
        <v>6504</v>
      </c>
      <c r="U26" s="10">
        <v>0.03</v>
      </c>
      <c r="V26" s="24">
        <v>0.03</v>
      </c>
    </row>
    <row r="27" spans="1:22">
      <c r="A27" s="9" t="s">
        <v>93</v>
      </c>
      <c r="B27" s="9" t="s">
        <v>94</v>
      </c>
      <c r="C27" s="9" t="s">
        <v>95</v>
      </c>
      <c r="D27" s="9" t="s">
        <v>95</v>
      </c>
      <c r="E27" s="9" t="s">
        <v>96</v>
      </c>
      <c r="F27" s="9" t="s">
        <v>103</v>
      </c>
      <c r="G27" s="9" t="s">
        <v>98</v>
      </c>
      <c r="H27" s="9" t="s">
        <v>65</v>
      </c>
      <c r="I27" s="9">
        <v>89</v>
      </c>
      <c r="J27" s="9">
        <v>0.13</v>
      </c>
      <c r="M27" s="21" t="s">
        <v>93</v>
      </c>
      <c r="N27" s="21" t="s">
        <v>95</v>
      </c>
      <c r="O27" s="21" t="s">
        <v>95</v>
      </c>
      <c r="P27" s="21" t="s">
        <v>95</v>
      </c>
      <c r="Q27" s="21" t="s">
        <v>95</v>
      </c>
      <c r="R27" s="21" t="s">
        <v>111</v>
      </c>
      <c r="S27" s="21" t="s">
        <v>112</v>
      </c>
      <c r="T27" s="21" t="s">
        <v>113</v>
      </c>
      <c r="U27" s="21" t="s">
        <v>114</v>
      </c>
      <c r="V27" s="21" t="s">
        <v>115</v>
      </c>
    </row>
    <row r="28" spans="1:22">
      <c r="A28" s="8" t="s">
        <v>93</v>
      </c>
      <c r="B28" s="8" t="s">
        <v>94</v>
      </c>
      <c r="C28" s="8" t="s">
        <v>95</v>
      </c>
      <c r="D28" s="8" t="s">
        <v>95</v>
      </c>
      <c r="E28" s="8" t="s">
        <v>96</v>
      </c>
      <c r="F28" s="8" t="s">
        <v>104</v>
      </c>
      <c r="G28" s="8" t="s">
        <v>98</v>
      </c>
      <c r="H28" s="8" t="s">
        <v>59</v>
      </c>
      <c r="I28" s="8">
        <v>54</v>
      </c>
      <c r="J28" s="8">
        <v>0</v>
      </c>
      <c r="M28" s="22" t="s">
        <v>93</v>
      </c>
      <c r="N28" s="22" t="s">
        <v>95</v>
      </c>
      <c r="O28" s="22" t="s">
        <v>95</v>
      </c>
      <c r="P28" s="22" t="s">
        <v>95</v>
      </c>
      <c r="Q28" s="22" t="s">
        <v>95</v>
      </c>
      <c r="R28" s="22" t="s">
        <v>111</v>
      </c>
      <c r="S28" s="22" t="s">
        <v>116</v>
      </c>
      <c r="T28" s="22" t="s">
        <v>113</v>
      </c>
      <c r="U28" s="22" t="s">
        <v>117</v>
      </c>
      <c r="V28" s="22" t="s">
        <v>118</v>
      </c>
    </row>
    <row r="29" spans="1:22">
      <c r="A29" s="9" t="s">
        <v>93</v>
      </c>
      <c r="B29" s="9" t="s">
        <v>94</v>
      </c>
      <c r="C29" s="9" t="s">
        <v>95</v>
      </c>
      <c r="D29" s="9" t="s">
        <v>95</v>
      </c>
      <c r="E29" s="9" t="s">
        <v>96</v>
      </c>
      <c r="F29" s="9" t="s">
        <v>104</v>
      </c>
      <c r="G29" s="9" t="s">
        <v>98</v>
      </c>
      <c r="H29" s="9" t="s">
        <v>60</v>
      </c>
      <c r="I29" s="9">
        <v>54</v>
      </c>
      <c r="J29" s="9">
        <v>0.2</v>
      </c>
      <c r="M29" s="21" t="s">
        <v>93</v>
      </c>
      <c r="N29" s="21" t="s">
        <v>95</v>
      </c>
      <c r="O29" s="21" t="s">
        <v>95</v>
      </c>
      <c r="P29" s="21" t="s">
        <v>95</v>
      </c>
      <c r="Q29" s="21" t="s">
        <v>95</v>
      </c>
      <c r="R29" s="21" t="s">
        <v>111</v>
      </c>
      <c r="S29" s="21" t="s">
        <v>119</v>
      </c>
      <c r="T29" s="21" t="s">
        <v>113</v>
      </c>
      <c r="U29" s="21" t="s">
        <v>120</v>
      </c>
      <c r="V29" s="21" t="s">
        <v>120</v>
      </c>
    </row>
    <row r="30" spans="1:22">
      <c r="A30" s="8" t="s">
        <v>93</v>
      </c>
      <c r="B30" s="8" t="s">
        <v>94</v>
      </c>
      <c r="C30" s="8" t="s">
        <v>95</v>
      </c>
      <c r="D30" s="8" t="s">
        <v>95</v>
      </c>
      <c r="E30" s="8" t="s">
        <v>96</v>
      </c>
      <c r="F30" s="8" t="s">
        <v>104</v>
      </c>
      <c r="G30" s="8" t="s">
        <v>98</v>
      </c>
      <c r="H30" s="8" t="s">
        <v>61</v>
      </c>
      <c r="I30" s="8">
        <v>54</v>
      </c>
      <c r="J30" s="8">
        <v>0.46</v>
      </c>
      <c r="M30" t="s">
        <v>121</v>
      </c>
    </row>
    <row r="31" spans="1:22">
      <c r="A31" s="9" t="s">
        <v>93</v>
      </c>
      <c r="B31" s="9" t="s">
        <v>94</v>
      </c>
      <c r="C31" s="9" t="s">
        <v>95</v>
      </c>
      <c r="D31" s="9" t="s">
        <v>95</v>
      </c>
      <c r="E31" s="9" t="s">
        <v>96</v>
      </c>
      <c r="F31" s="9" t="s">
        <v>104</v>
      </c>
      <c r="G31" s="9" t="s">
        <v>98</v>
      </c>
      <c r="H31" s="9" t="s">
        <v>62</v>
      </c>
      <c r="I31" s="9">
        <v>54</v>
      </c>
      <c r="J31" s="9">
        <v>0.33</v>
      </c>
    </row>
    <row r="32" spans="1:22">
      <c r="A32" s="8" t="s">
        <v>93</v>
      </c>
      <c r="B32" s="8" t="s">
        <v>94</v>
      </c>
      <c r="C32" s="8" t="s">
        <v>95</v>
      </c>
      <c r="D32" s="8" t="s">
        <v>95</v>
      </c>
      <c r="E32" s="8" t="s">
        <v>96</v>
      </c>
      <c r="F32" s="8" t="s">
        <v>104</v>
      </c>
      <c r="G32" s="8" t="s">
        <v>98</v>
      </c>
      <c r="H32" s="8" t="s">
        <v>63</v>
      </c>
      <c r="I32" s="8">
        <v>54</v>
      </c>
      <c r="J32" s="8">
        <v>0</v>
      </c>
    </row>
    <row r="33" spans="1:13">
      <c r="A33" s="9" t="s">
        <v>93</v>
      </c>
      <c r="B33" s="9" t="s">
        <v>94</v>
      </c>
      <c r="C33" s="9" t="s">
        <v>95</v>
      </c>
      <c r="D33" s="9" t="s">
        <v>95</v>
      </c>
      <c r="E33" s="9" t="s">
        <v>96</v>
      </c>
      <c r="F33" s="9" t="s">
        <v>104</v>
      </c>
      <c r="G33" s="9" t="s">
        <v>98</v>
      </c>
      <c r="H33" s="9" t="s">
        <v>64</v>
      </c>
      <c r="I33" s="9">
        <v>54</v>
      </c>
      <c r="J33" s="9">
        <v>0</v>
      </c>
    </row>
    <row r="34" spans="1:13">
      <c r="A34" s="8" t="s">
        <v>93</v>
      </c>
      <c r="B34" s="8" t="s">
        <v>94</v>
      </c>
      <c r="C34" s="8" t="s">
        <v>95</v>
      </c>
      <c r="D34" s="8" t="s">
        <v>95</v>
      </c>
      <c r="E34" s="8" t="s">
        <v>96</v>
      </c>
      <c r="F34" s="8" t="s">
        <v>104</v>
      </c>
      <c r="G34" s="8" t="s">
        <v>98</v>
      </c>
      <c r="H34" s="8" t="s">
        <v>65</v>
      </c>
      <c r="I34" s="8">
        <v>54</v>
      </c>
      <c r="J34" s="8">
        <v>0</v>
      </c>
    </row>
    <row r="48" spans="1:13">
      <c r="M48" t="s">
        <v>122</v>
      </c>
    </row>
    <row r="49" spans="13:22" ht="141">
      <c r="M49" s="23"/>
      <c r="N49" s="23" t="s">
        <v>86</v>
      </c>
      <c r="O49" s="23" t="s">
        <v>87</v>
      </c>
      <c r="P49" s="23" t="s">
        <v>88</v>
      </c>
      <c r="Q49" s="23" t="s">
        <v>89</v>
      </c>
      <c r="R49" s="23" t="s">
        <v>80</v>
      </c>
      <c r="S49" s="23" t="s">
        <v>81</v>
      </c>
      <c r="T49" s="23" t="s">
        <v>90</v>
      </c>
      <c r="U49" s="23" t="s">
        <v>91</v>
      </c>
      <c r="V49" s="23" t="s">
        <v>92</v>
      </c>
    </row>
    <row r="50" spans="13:22">
      <c r="M50" s="24" t="s">
        <v>93</v>
      </c>
      <c r="N50" s="24" t="s">
        <v>95</v>
      </c>
      <c r="O50" s="24" t="s">
        <v>95</v>
      </c>
      <c r="P50" s="24" t="s">
        <v>95</v>
      </c>
      <c r="Q50" s="24" t="s">
        <v>95</v>
      </c>
      <c r="R50" s="24" t="s">
        <v>123</v>
      </c>
      <c r="S50" s="24" t="s">
        <v>124</v>
      </c>
      <c r="T50" s="24">
        <v>6504</v>
      </c>
      <c r="U50" s="24">
        <v>0.1</v>
      </c>
      <c r="V50" s="24">
        <v>0.1</v>
      </c>
    </row>
    <row r="51" spans="13:22">
      <c r="M51" s="9" t="s">
        <v>93</v>
      </c>
      <c r="N51" s="9" t="s">
        <v>95</v>
      </c>
      <c r="O51" s="9" t="s">
        <v>95</v>
      </c>
      <c r="P51" s="9" t="s">
        <v>95</v>
      </c>
      <c r="Q51" s="9" t="s">
        <v>95</v>
      </c>
      <c r="R51" s="9" t="s">
        <v>123</v>
      </c>
      <c r="S51" s="9" t="s">
        <v>125</v>
      </c>
      <c r="T51" s="9">
        <v>6504</v>
      </c>
      <c r="U51" s="9">
        <v>0.16</v>
      </c>
      <c r="V51" s="9">
        <v>0.17</v>
      </c>
    </row>
    <row r="52" spans="13:22">
      <c r="M52" s="24" t="s">
        <v>93</v>
      </c>
      <c r="N52" s="24" t="s">
        <v>95</v>
      </c>
      <c r="O52" s="24" t="s">
        <v>95</v>
      </c>
      <c r="P52" s="24" t="s">
        <v>95</v>
      </c>
      <c r="Q52" s="24" t="s">
        <v>95</v>
      </c>
      <c r="R52" s="24" t="s">
        <v>123</v>
      </c>
      <c r="S52" s="24" t="s">
        <v>126</v>
      </c>
      <c r="T52" s="24">
        <v>6504</v>
      </c>
      <c r="U52" s="24">
        <v>0.02</v>
      </c>
      <c r="V52" s="24">
        <v>0.03</v>
      </c>
    </row>
    <row r="53" spans="13:22">
      <c r="M53" s="9" t="s">
        <v>93</v>
      </c>
      <c r="N53" s="9" t="s">
        <v>95</v>
      </c>
      <c r="O53" s="9" t="s">
        <v>95</v>
      </c>
      <c r="P53" s="9" t="s">
        <v>95</v>
      </c>
      <c r="Q53" s="9" t="s">
        <v>95</v>
      </c>
      <c r="R53" s="9" t="s">
        <v>123</v>
      </c>
      <c r="S53" s="9" t="s">
        <v>127</v>
      </c>
      <c r="T53" s="9">
        <v>6504</v>
      </c>
      <c r="U53" s="9">
        <v>0.02</v>
      </c>
      <c r="V53" s="9">
        <v>0.02</v>
      </c>
    </row>
    <row r="54" spans="13:22">
      <c r="M54" s="24" t="s">
        <v>93</v>
      </c>
      <c r="N54" s="24" t="s">
        <v>95</v>
      </c>
      <c r="O54" s="24" t="s">
        <v>95</v>
      </c>
      <c r="P54" s="24" t="s">
        <v>95</v>
      </c>
      <c r="Q54" s="24" t="s">
        <v>95</v>
      </c>
      <c r="R54" s="24" t="s">
        <v>123</v>
      </c>
      <c r="S54" s="24" t="s">
        <v>128</v>
      </c>
      <c r="T54" s="24">
        <v>6504</v>
      </c>
      <c r="U54" s="24">
        <v>0.39</v>
      </c>
      <c r="V54" s="24">
        <v>0.41</v>
      </c>
    </row>
    <row r="55" spans="13:22">
      <c r="M55" s="9" t="s">
        <v>93</v>
      </c>
      <c r="N55" s="9" t="s">
        <v>95</v>
      </c>
      <c r="O55" s="9" t="s">
        <v>95</v>
      </c>
      <c r="P55" s="9" t="s">
        <v>95</v>
      </c>
      <c r="Q55" s="9" t="s">
        <v>95</v>
      </c>
      <c r="R55" s="9" t="s">
        <v>123</v>
      </c>
      <c r="S55" s="9" t="s">
        <v>129</v>
      </c>
      <c r="T55" s="9">
        <v>6504</v>
      </c>
      <c r="U55" s="9">
        <v>0.03</v>
      </c>
      <c r="V55" s="9">
        <v>0.04</v>
      </c>
    </row>
    <row r="56" spans="13:22">
      <c r="M56" s="24" t="s">
        <v>93</v>
      </c>
      <c r="N56" s="24" t="s">
        <v>95</v>
      </c>
      <c r="O56" s="24" t="s">
        <v>95</v>
      </c>
      <c r="P56" s="24" t="s">
        <v>95</v>
      </c>
      <c r="Q56" s="24" t="s">
        <v>95</v>
      </c>
      <c r="R56" s="24" t="s">
        <v>123</v>
      </c>
      <c r="S56" s="24" t="s">
        <v>130</v>
      </c>
      <c r="T56" s="24">
        <v>6504</v>
      </c>
      <c r="U56" s="24">
        <v>0.01</v>
      </c>
      <c r="V56" s="24">
        <v>0.01</v>
      </c>
    </row>
    <row r="57" spans="13:22">
      <c r="M57" s="9" t="s">
        <v>93</v>
      </c>
      <c r="N57" s="9" t="s">
        <v>95</v>
      </c>
      <c r="O57" s="9" t="s">
        <v>95</v>
      </c>
      <c r="P57" s="9" t="s">
        <v>95</v>
      </c>
      <c r="Q57" s="9" t="s">
        <v>95</v>
      </c>
      <c r="R57" s="9" t="s">
        <v>123</v>
      </c>
      <c r="S57" s="9" t="s">
        <v>131</v>
      </c>
      <c r="T57" s="9">
        <v>6504</v>
      </c>
      <c r="U57" s="9">
        <v>0.03</v>
      </c>
      <c r="V57" s="9">
        <v>0.03</v>
      </c>
    </row>
    <row r="58" spans="13:22">
      <c r="M58" s="24" t="s">
        <v>93</v>
      </c>
      <c r="N58" s="24" t="s">
        <v>95</v>
      </c>
      <c r="O58" s="24" t="s">
        <v>95</v>
      </c>
      <c r="P58" s="24" t="s">
        <v>95</v>
      </c>
      <c r="Q58" s="24" t="s">
        <v>95</v>
      </c>
      <c r="R58" s="24" t="s">
        <v>123</v>
      </c>
      <c r="S58" s="24" t="s">
        <v>132</v>
      </c>
      <c r="T58" s="24">
        <v>6504</v>
      </c>
      <c r="U58" s="24">
        <v>0.01</v>
      </c>
      <c r="V58" s="24">
        <v>0.01</v>
      </c>
    </row>
    <row r="59" spans="13:22">
      <c r="M59" s="9" t="s">
        <v>93</v>
      </c>
      <c r="N59" s="9" t="s">
        <v>95</v>
      </c>
      <c r="O59" s="9" t="s">
        <v>95</v>
      </c>
      <c r="P59" s="9" t="s">
        <v>95</v>
      </c>
      <c r="Q59" s="9" t="s">
        <v>95</v>
      </c>
      <c r="R59" s="9" t="s">
        <v>123</v>
      </c>
      <c r="S59" s="9" t="s">
        <v>133</v>
      </c>
      <c r="T59" s="9">
        <v>6504</v>
      </c>
      <c r="U59" s="9">
        <v>0.01</v>
      </c>
      <c r="V59" s="9">
        <v>0.01</v>
      </c>
    </row>
    <row r="60" spans="13:22">
      <c r="M60" s="24" t="s">
        <v>93</v>
      </c>
      <c r="N60" s="24" t="s">
        <v>95</v>
      </c>
      <c r="O60" s="24" t="s">
        <v>95</v>
      </c>
      <c r="P60" s="24" t="s">
        <v>95</v>
      </c>
      <c r="Q60" s="24" t="s">
        <v>95</v>
      </c>
      <c r="R60" s="24" t="s">
        <v>123</v>
      </c>
      <c r="S60" s="24" t="s">
        <v>134</v>
      </c>
      <c r="T60" s="24">
        <v>6504</v>
      </c>
      <c r="U60" s="24">
        <v>0.01</v>
      </c>
      <c r="V60" s="24">
        <v>0</v>
      </c>
    </row>
    <row r="61" spans="13:22">
      <c r="M61" s="9" t="s">
        <v>93</v>
      </c>
      <c r="N61" s="9" t="s">
        <v>95</v>
      </c>
      <c r="O61" s="9" t="s">
        <v>95</v>
      </c>
      <c r="P61" s="9" t="s">
        <v>95</v>
      </c>
      <c r="Q61" s="9" t="s">
        <v>95</v>
      </c>
      <c r="R61" s="9" t="s">
        <v>123</v>
      </c>
      <c r="S61" s="9" t="s">
        <v>135</v>
      </c>
      <c r="T61" s="9">
        <v>6504</v>
      </c>
      <c r="U61" s="9">
        <v>0.2</v>
      </c>
      <c r="V61" s="9">
        <v>0.21</v>
      </c>
    </row>
    <row r="62" spans="13:22">
      <c r="M62" s="24" t="s">
        <v>93</v>
      </c>
      <c r="N62" s="24" t="s">
        <v>95</v>
      </c>
      <c r="O62" s="24" t="s">
        <v>95</v>
      </c>
      <c r="P62" s="24" t="s">
        <v>95</v>
      </c>
      <c r="Q62" s="24" t="s">
        <v>95</v>
      </c>
      <c r="R62" s="24" t="s">
        <v>123</v>
      </c>
      <c r="S62" s="24" t="s">
        <v>136</v>
      </c>
      <c r="T62" s="24">
        <v>6504</v>
      </c>
      <c r="U62" s="24">
        <v>0.01</v>
      </c>
      <c r="V62" s="24">
        <v>0.01</v>
      </c>
    </row>
    <row r="63" spans="13:22">
      <c r="M63" s="9" t="s">
        <v>93</v>
      </c>
      <c r="N63" s="9" t="s">
        <v>95</v>
      </c>
      <c r="O63" s="9" t="s">
        <v>95</v>
      </c>
      <c r="P63" s="9" t="s">
        <v>95</v>
      </c>
      <c r="Q63" s="9" t="s">
        <v>95</v>
      </c>
      <c r="R63" s="9" t="s">
        <v>123</v>
      </c>
      <c r="S63" s="9" t="s">
        <v>137</v>
      </c>
      <c r="T63" s="9">
        <v>6504</v>
      </c>
      <c r="U63" s="9">
        <v>0.03</v>
      </c>
      <c r="V63" s="9">
        <v>0.03</v>
      </c>
    </row>
    <row r="64" spans="13:22">
      <c r="M64" s="24" t="s">
        <v>93</v>
      </c>
      <c r="N64" s="24" t="s">
        <v>95</v>
      </c>
      <c r="O64" s="24" t="s">
        <v>95</v>
      </c>
      <c r="P64" s="24" t="s">
        <v>95</v>
      </c>
      <c r="Q64" s="24" t="s">
        <v>95</v>
      </c>
      <c r="R64" s="24" t="s">
        <v>123</v>
      </c>
      <c r="S64" s="24" t="s">
        <v>138</v>
      </c>
      <c r="T64" s="24">
        <v>6504</v>
      </c>
      <c r="U64" s="24">
        <v>1</v>
      </c>
      <c r="V64" s="24">
        <v>1.64</v>
      </c>
    </row>
    <row r="65" spans="13:22">
      <c r="M65" s="9" t="s">
        <v>93</v>
      </c>
      <c r="N65" s="9" t="s">
        <v>95</v>
      </c>
      <c r="O65" s="9" t="s">
        <v>95</v>
      </c>
      <c r="P65" s="9" t="s">
        <v>95</v>
      </c>
      <c r="Q65" s="9" t="s">
        <v>95</v>
      </c>
      <c r="R65" s="9" t="s">
        <v>123</v>
      </c>
      <c r="S65" s="9" t="s">
        <v>139</v>
      </c>
      <c r="T65" s="9">
        <v>6504</v>
      </c>
      <c r="U65" s="9">
        <v>1</v>
      </c>
      <c r="V65" s="9">
        <v>3.49</v>
      </c>
    </row>
    <row r="66" spans="13:22">
      <c r="M66" s="2"/>
      <c r="N66" s="2"/>
      <c r="O66" s="2"/>
      <c r="P66" s="2"/>
      <c r="Q66" s="2"/>
      <c r="R66" s="2"/>
      <c r="S66" s="2"/>
      <c r="T66" s="2"/>
      <c r="U66" s="2"/>
      <c r="V66" s="2"/>
    </row>
  </sheetData>
  <hyperlinks>
    <hyperlink ref="A1" r:id="rId1" xr:uid="{DF249CE5-B7B7-4DBB-9474-5EC630FB78D7}"/>
    <hyperlink ref="B5" r:id="rId2" xr:uid="{93047ED5-A563-4345-805B-E2B6BEAE7181}"/>
    <hyperlink ref="M6" r:id="rId3" xr:uid="{BE1BC85C-1315-45EB-A882-47A457DBBD02}"/>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B96D-FB38-4923-A394-B4B8C17FFAB2}">
  <dimension ref="A1:U28"/>
  <sheetViews>
    <sheetView topLeftCell="A4" workbookViewId="0">
      <selection activeCell="N43" sqref="N43"/>
    </sheetView>
  </sheetViews>
  <sheetFormatPr defaultRowHeight="15"/>
  <cols>
    <col min="12" max="12" width="16" customWidth="1"/>
  </cols>
  <sheetData>
    <row r="1" spans="1:21">
      <c r="A1" s="1" t="s">
        <v>140</v>
      </c>
    </row>
    <row r="2" spans="1:21">
      <c r="A2" t="s">
        <v>141</v>
      </c>
    </row>
    <row r="3" spans="1:21">
      <c r="A3" t="s">
        <v>142</v>
      </c>
      <c r="L3" s="5" t="s">
        <v>143</v>
      </c>
      <c r="M3" s="5" t="s">
        <v>144</v>
      </c>
      <c r="N3" s="6"/>
      <c r="O3" s="6"/>
      <c r="P3" s="6"/>
    </row>
    <row r="4" spans="1:21">
      <c r="A4" t="s">
        <v>145</v>
      </c>
      <c r="L4" t="s">
        <v>146</v>
      </c>
      <c r="M4" s="4" t="s">
        <v>147</v>
      </c>
    </row>
    <row r="5" spans="1:21">
      <c r="M5" t="s">
        <v>148</v>
      </c>
    </row>
    <row r="6" spans="1:21">
      <c r="M6" t="s">
        <v>59</v>
      </c>
      <c r="N6" t="s">
        <v>60</v>
      </c>
      <c r="O6" t="s">
        <v>61</v>
      </c>
      <c r="P6" t="s">
        <v>62</v>
      </c>
      <c r="Q6" t="s">
        <v>63</v>
      </c>
      <c r="R6" t="s">
        <v>64</v>
      </c>
      <c r="S6" t="s">
        <v>65</v>
      </c>
      <c r="T6" t="s">
        <v>66</v>
      </c>
      <c r="U6" t="s">
        <v>67</v>
      </c>
    </row>
    <row r="7" spans="1:21">
      <c r="M7">
        <v>75</v>
      </c>
      <c r="N7">
        <v>81</v>
      </c>
      <c r="O7">
        <v>84</v>
      </c>
      <c r="P7">
        <v>87</v>
      </c>
      <c r="Q7">
        <v>90</v>
      </c>
      <c r="R7">
        <v>93</v>
      </c>
      <c r="S7">
        <v>96</v>
      </c>
    </row>
    <row r="8" spans="1:21">
      <c r="L8" t="s">
        <v>149</v>
      </c>
      <c r="M8">
        <v>17</v>
      </c>
      <c r="N8">
        <v>35</v>
      </c>
      <c r="O8">
        <v>2</v>
      </c>
      <c r="P8">
        <v>0</v>
      </c>
      <c r="Q8">
        <v>4</v>
      </c>
      <c r="R8">
        <v>12</v>
      </c>
      <c r="S8">
        <v>29</v>
      </c>
      <c r="T8">
        <f>SUM(M8:S8)</f>
        <v>99</v>
      </c>
      <c r="U8">
        <f>SUMPRODUCT(M$7:S$7,M8:S8)/T8</f>
        <v>86.242424242424249</v>
      </c>
    </row>
    <row r="9" spans="1:21">
      <c r="L9" t="s">
        <v>150</v>
      </c>
      <c r="M9">
        <v>1</v>
      </c>
      <c r="N9">
        <v>49</v>
      </c>
      <c r="O9">
        <v>23</v>
      </c>
      <c r="P9">
        <v>2</v>
      </c>
      <c r="Q9">
        <v>4</v>
      </c>
      <c r="R9">
        <v>6</v>
      </c>
      <c r="S9">
        <v>14</v>
      </c>
      <c r="T9">
        <f>SUM(M9:S9)</f>
        <v>99</v>
      </c>
      <c r="U9">
        <f>SUMPRODUCT(M$7:S$7,M9:S9)/T9</f>
        <v>84.969696969696969</v>
      </c>
    </row>
    <row r="12" spans="1:21">
      <c r="L12" t="s">
        <v>151</v>
      </c>
    </row>
    <row r="28" spans="1:1">
      <c r="A28" t="s">
        <v>152</v>
      </c>
    </row>
  </sheetData>
  <hyperlinks>
    <hyperlink ref="A1" r:id="rId1" xr:uid="{1662A41C-247C-4A45-A3F2-DA9630DD6256}"/>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ADCD-A993-402A-AE90-881DAA079013}">
  <dimension ref="A1:Z98"/>
  <sheetViews>
    <sheetView workbookViewId="0">
      <selection activeCell="O30" sqref="O30"/>
    </sheetView>
  </sheetViews>
  <sheetFormatPr defaultRowHeight="15"/>
  <cols>
    <col min="24" max="24" width="9.28515625" bestFit="1" customWidth="1"/>
  </cols>
  <sheetData>
    <row r="1" spans="1:26">
      <c r="A1" t="s">
        <v>153</v>
      </c>
    </row>
    <row r="3" spans="1:26">
      <c r="A3" t="s">
        <v>0</v>
      </c>
    </row>
    <row r="4" spans="1:26">
      <c r="B4" s="1" t="s">
        <v>1</v>
      </c>
      <c r="G4" t="s">
        <v>2</v>
      </c>
    </row>
    <row r="5" spans="1:26" ht="160.5" customHeight="1">
      <c r="B5" s="1"/>
      <c r="C5" s="25" t="s">
        <v>3</v>
      </c>
      <c r="D5" s="25"/>
      <c r="E5" s="25"/>
      <c r="F5" s="25"/>
      <c r="G5" s="25"/>
      <c r="H5" s="25"/>
      <c r="I5" s="25"/>
    </row>
    <row r="6" spans="1:26">
      <c r="A6" s="1"/>
    </row>
    <row r="8" spans="1:26">
      <c r="A8" s="1" t="s">
        <v>4</v>
      </c>
    </row>
    <row r="9" spans="1:26" ht="21">
      <c r="A9" t="s">
        <v>5</v>
      </c>
      <c r="U9" s="14"/>
      <c r="V9" s="14"/>
      <c r="W9" s="14"/>
      <c r="X9" s="14"/>
      <c r="Y9" s="14"/>
      <c r="Z9" s="14"/>
    </row>
    <row r="10" spans="1:26" ht="21">
      <c r="B10" t="s">
        <v>6</v>
      </c>
      <c r="U10" s="14"/>
      <c r="V10" s="14" t="s">
        <v>7</v>
      </c>
      <c r="W10" s="14"/>
      <c r="X10" s="14"/>
      <c r="Y10" s="14"/>
      <c r="Z10" s="14"/>
    </row>
    <row r="11" spans="1:26" ht="21">
      <c r="C11" t="s">
        <v>8</v>
      </c>
      <c r="U11" s="14"/>
      <c r="V11" s="14">
        <v>60</v>
      </c>
      <c r="W11" s="14">
        <f>0.5*85</f>
        <v>42.5</v>
      </c>
      <c r="X11" s="14">
        <f>W11/V11</f>
        <v>0.70833333333333337</v>
      </c>
      <c r="Y11" s="15" t="s">
        <v>9</v>
      </c>
      <c r="Z11" s="14"/>
    </row>
    <row r="12" spans="1:26" ht="21">
      <c r="B12" s="4" t="s">
        <v>10</v>
      </c>
      <c r="U12" s="14"/>
      <c r="V12" s="14"/>
      <c r="W12" s="14"/>
      <c r="X12" s="14"/>
      <c r="Y12" s="14"/>
      <c r="Z12" s="14"/>
    </row>
    <row r="14" spans="1:26">
      <c r="B14" t="s">
        <v>11</v>
      </c>
    </row>
    <row r="16" spans="1:26">
      <c r="A16" s="1"/>
    </row>
    <row r="17" spans="1:4" ht="18.75">
      <c r="B17" s="12"/>
    </row>
    <row r="19" spans="1:4">
      <c r="A19" s="1" t="s">
        <v>12</v>
      </c>
    </row>
    <row r="20" spans="1:4">
      <c r="B20" t="s">
        <v>13</v>
      </c>
    </row>
    <row r="21" spans="1:4">
      <c r="B21" t="s">
        <v>14</v>
      </c>
    </row>
    <row r="22" spans="1:4">
      <c r="B22" t="s">
        <v>15</v>
      </c>
    </row>
    <row r="23" spans="1:4">
      <c r="D23" t="s">
        <v>16</v>
      </c>
    </row>
    <row r="24" spans="1:4">
      <c r="B24" t="s">
        <v>17</v>
      </c>
    </row>
    <row r="25" spans="1:4">
      <c r="C25" t="s">
        <v>18</v>
      </c>
    </row>
    <row r="27" spans="1:4">
      <c r="B27" t="s">
        <v>19</v>
      </c>
    </row>
    <row r="28" spans="1:4">
      <c r="B28" s="13" t="s">
        <v>20</v>
      </c>
    </row>
    <row r="29" spans="1:4">
      <c r="C29" s="1" t="s">
        <v>21</v>
      </c>
    </row>
    <row r="30" spans="1:4">
      <c r="C30" t="s">
        <v>22</v>
      </c>
    </row>
    <row r="35" spans="1:9">
      <c r="A35" s="1" t="s">
        <v>23</v>
      </c>
    </row>
    <row r="36" spans="1:9">
      <c r="B36" t="s">
        <v>24</v>
      </c>
    </row>
    <row r="38" spans="1:9">
      <c r="A38" t="s">
        <v>25</v>
      </c>
    </row>
    <row r="39" spans="1:9">
      <c r="A39" s="1" t="s">
        <v>26</v>
      </c>
    </row>
    <row r="43" spans="1:9">
      <c r="A43" s="1" t="s">
        <v>27</v>
      </c>
    </row>
    <row r="44" spans="1:9">
      <c r="A44" s="1" t="s">
        <v>28</v>
      </c>
    </row>
    <row r="45" spans="1:9">
      <c r="A45" s="1" t="s">
        <v>29</v>
      </c>
      <c r="I45" t="s">
        <v>30</v>
      </c>
    </row>
    <row r="46" spans="1:9">
      <c r="A46" s="1" t="s">
        <v>31</v>
      </c>
      <c r="I46" t="s">
        <v>32</v>
      </c>
    </row>
    <row r="49" spans="1:13">
      <c r="A49" s="1" t="s">
        <v>33</v>
      </c>
    </row>
    <row r="50" spans="1:13">
      <c r="B50" t="s">
        <v>34</v>
      </c>
    </row>
    <row r="51" spans="1:13">
      <c r="B51" t="s">
        <v>35</v>
      </c>
    </row>
    <row r="52" spans="1:13">
      <c r="B52" t="s">
        <v>36</v>
      </c>
    </row>
    <row r="55" spans="1:13">
      <c r="L55" t="s">
        <v>37</v>
      </c>
    </row>
    <row r="56" spans="1:13">
      <c r="L56" t="s">
        <v>38</v>
      </c>
    </row>
    <row r="57" spans="1:13">
      <c r="L57" s="1" t="s">
        <v>39</v>
      </c>
    </row>
    <row r="58" spans="1:13">
      <c r="M58" t="s">
        <v>40</v>
      </c>
    </row>
    <row r="59" spans="1:13">
      <c r="M59" t="s">
        <v>41</v>
      </c>
    </row>
    <row r="85" spans="12:19">
      <c r="L85" t="s">
        <v>42</v>
      </c>
    </row>
    <row r="86" spans="12:19">
      <c r="L86" s="16">
        <v>28185</v>
      </c>
      <c r="M86" t="s">
        <v>43</v>
      </c>
    </row>
    <row r="87" spans="12:19">
      <c r="L87" s="1" t="s">
        <v>1</v>
      </c>
    </row>
    <row r="89" spans="12:19">
      <c r="L89" t="s">
        <v>44</v>
      </c>
    </row>
    <row r="90" spans="12:19">
      <c r="L90" t="s">
        <v>45</v>
      </c>
    </row>
    <row r="91" spans="12:19">
      <c r="L91" t="s">
        <v>46</v>
      </c>
      <c r="S91" t="s">
        <v>47</v>
      </c>
    </row>
    <row r="92" spans="12:19">
      <c r="L92" t="s">
        <v>48</v>
      </c>
      <c r="N92" s="1" t="s">
        <v>49</v>
      </c>
    </row>
    <row r="95" spans="12:19">
      <c r="L95" t="s">
        <v>50</v>
      </c>
    </row>
    <row r="96" spans="12:19">
      <c r="L96" s="1" t="s">
        <v>51</v>
      </c>
    </row>
    <row r="97" spans="12:12">
      <c r="L97" t="s">
        <v>52</v>
      </c>
    </row>
    <row r="98" spans="12:12">
      <c r="L98" t="s">
        <v>53</v>
      </c>
    </row>
  </sheetData>
  <mergeCells count="1">
    <mergeCell ref="C5:I5"/>
  </mergeCells>
  <hyperlinks>
    <hyperlink ref="A8" r:id="rId1" xr:uid="{4C9D180A-39E9-424E-81E4-E6984FE55DC0}"/>
    <hyperlink ref="A19" r:id="rId2" xr:uid="{AC61B746-5195-47D4-9D60-A231E22CE5E5}"/>
    <hyperlink ref="C29" r:id="rId3" location="page=25" xr:uid="{29A9A04A-5CB9-42E8-90E2-40DBAB9468CA}"/>
    <hyperlink ref="A44" r:id="rId4" location="citation-155-p40638" xr:uid="{8A99F3F8-43A4-434B-B178-F651D6CBAC18}"/>
    <hyperlink ref="A43" r:id="rId5" xr:uid="{ABB79743-2D80-44DC-88EB-98BF58A66527}"/>
    <hyperlink ref="A45" r:id="rId6" xr:uid="{6990DD51-7870-4DA9-A43F-0BC0BDB678BE}"/>
    <hyperlink ref="A46" r:id="rId7" xr:uid="{571A723F-D048-45B4-901F-8985C5F96655}"/>
    <hyperlink ref="A39" r:id="rId8" xr:uid="{74738468-9002-4592-94B5-632D42955DE3}"/>
    <hyperlink ref="A35" r:id="rId9" xr:uid="{3332247F-FBAE-4468-805C-B2102542112B}"/>
    <hyperlink ref="A49" r:id="rId10" xr:uid="{373BA3AC-3614-454C-ACBE-BA87B1979650}"/>
    <hyperlink ref="L57" r:id="rId11" xr:uid="{0007B313-5CC6-416B-9616-53C46BA51FEB}"/>
    <hyperlink ref="N92" r:id="rId12" xr:uid="{927CC1CE-C11D-4D83-BE5B-7B3ECEBA1C82}"/>
    <hyperlink ref="L87" r:id="rId13" xr:uid="{A1029C9E-E032-460F-8E0B-EEB039F280C5}"/>
    <hyperlink ref="L96" r:id="rId14" xr:uid="{233BC872-5DBC-4A09-9B4C-F013B3A79371}"/>
    <hyperlink ref="B4" r:id="rId15" xr:uid="{67822B1F-6EDE-4771-9544-82455C700FF5}"/>
  </hyperlinks>
  <pageMargins left="0.7" right="0.7" top="0.75" bottom="0.75" header="0.3" footer="0.3"/>
  <pageSetup orientation="portrait" r:id="rId16"/>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407935E43F4149BD27F899D609E5A1" ma:contentTypeVersion="13" ma:contentTypeDescription="Create a new document." ma:contentTypeScope="" ma:versionID="a139dc54b7b3223375323edc0a1e653c">
  <xsd:schema xmlns:xsd="http://www.w3.org/2001/XMLSchema" xmlns:xs="http://www.w3.org/2001/XMLSchema" xmlns:p="http://schemas.microsoft.com/office/2006/metadata/properties" xmlns:ns3="e857edc0-520f-4533-8f0e-2471aabd30f4" xmlns:ns4="f3cc449e-d972-460a-b378-179ab45bd9c2" targetNamespace="http://schemas.microsoft.com/office/2006/metadata/properties" ma:root="true" ma:fieldsID="f2eb62f303b484f0f734a115bc47a910" ns3:_="" ns4:_="">
    <xsd:import namespace="e857edc0-520f-4533-8f0e-2471aabd30f4"/>
    <xsd:import namespace="f3cc449e-d972-460a-b378-179ab45bd9c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7edc0-520f-4533-8f0e-2471aabd30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cc449e-d972-460a-b378-179ab45bd9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857edc0-520f-4533-8f0e-2471aabd30f4" xsi:nil="true"/>
  </documentManagement>
</p:properties>
</file>

<file path=customXml/itemProps1.xml><?xml version="1.0" encoding="utf-8"?>
<ds:datastoreItem xmlns:ds="http://schemas.openxmlformats.org/officeDocument/2006/customXml" ds:itemID="{B6CE439E-DEE3-41D5-964C-94A938758D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57edc0-520f-4533-8f0e-2471aabd30f4"/>
    <ds:schemaRef ds:uri="f3cc449e-d972-460a-b378-179ab45bd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3EBC32-0DAD-45B7-912C-1D9775B01269}">
  <ds:schemaRefs>
    <ds:schemaRef ds:uri="http://schemas.microsoft.com/sharepoint/v3/contenttype/forms"/>
  </ds:schemaRefs>
</ds:datastoreItem>
</file>

<file path=customXml/itemProps3.xml><?xml version="1.0" encoding="utf-8"?>
<ds:datastoreItem xmlns:ds="http://schemas.openxmlformats.org/officeDocument/2006/customXml" ds:itemID="{088CE288-0229-4F68-9D15-0375B43230CE}">
  <ds:schemaRefs>
    <ds:schemaRef ds:uri="http://purl.org/dc/terms/"/>
    <ds:schemaRef ds:uri="f3cc449e-d972-460a-b378-179ab45bd9c2"/>
    <ds:schemaRef ds:uri="http://www.w3.org/XML/1998/namespace"/>
    <ds:schemaRef ds:uri="e857edc0-520f-4533-8f0e-2471aabd30f4"/>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Efficiency Improvement Summary</vt:lpstr>
      <vt:lpstr>Saturation and Characteristics </vt:lpstr>
      <vt:lpstr>Replacement Studies</vt:lpstr>
      <vt:lpstr>Misc Efficiency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Brownsberger, William (SEN)</cp:lastModifiedBy>
  <cp:revision/>
  <dcterms:created xsi:type="dcterms:W3CDTF">2023-09-13T09:27:52Z</dcterms:created>
  <dcterms:modified xsi:type="dcterms:W3CDTF">2023-10-04T11:29:28Z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893f0bd0-979c-4d5b-a2c9-1c9363dae3fc</vt:lpwstr>
  </property>
  <property fmtid="{D5CDD505-2E9C-101B-9397-08002B2CF9AE}" pid="3" name="ContentTypeId">
    <vt:lpwstr>0x010100FD407935E43F4149BD27F899D609E5A1</vt:lpwstr>
  </property>
</Properties>
</file>