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16"/>
  <workbookPr codeName="ThisWorkbook" defaultThemeVersion="166925"/>
  <mc:AlternateContent xmlns:mc="http://schemas.openxmlformats.org/markup-compatibility/2006">
    <mc:Choice Requires="x15">
      <x15ac:absPath xmlns:x15ac="http://schemas.microsoft.com/office/spreadsheetml/2010/11/ac" url="https://malegislature-my.sharepoint.com/personal/william_brownsberger_masenate_gov/Documents/insulation/"/>
    </mc:Choice>
  </mc:AlternateContent>
  <xr:revisionPtr revIDLastSave="0" documentId="8_{95256B77-4067-4DE0-BA09-A3FEA423CCF8}" xr6:coauthVersionLast="47" xr6:coauthVersionMax="47" xr10:uidLastSave="{00000000-0000-0000-0000-000000000000}"/>
  <bookViews>
    <workbookView xWindow="5385" yWindow="240" windowWidth="64875" windowHeight="20910" tabRatio="971" xr2:uid="{083C8304-B92C-49A6-BBC2-B173134A7943}"/>
  </bookViews>
  <sheets>
    <sheet name="README" sheetId="35" r:id="rId1"/>
    <sheet name="Summary Analysis II" sheetId="34" r:id="rId2"/>
    <sheet name="Summary Analysis I" sheetId="32" r:id="rId3"/>
    <sheet name="RECS Methological Notes" sheetId="9" r:id="rId4"/>
    <sheet name="RECS as snapped" sheetId="1" r:id="rId5"/>
    <sheet name="RECS as Compiled" sheetId="2" r:id="rId6"/>
    <sheet name="RECS Weighting for geo combine" sheetId="4" r:id="rId7"/>
    <sheet name="RECS GeoRecode" sheetId="6" r:id="rId8"/>
    <sheet name="RECS, Geography Recoded" sheetId="3" r:id="rId9"/>
    <sheet name="RECS Pivot" sheetId="8" r:id="rId10"/>
    <sheet name=" PUMS" sheetId="17" r:id="rId11"/>
    <sheet name="Reports v PUMS" sheetId="18" r:id="rId12"/>
    <sheet name="Massachusetts Comparison" sheetId="10" r:id="rId13"/>
    <sheet name="American Energy Consumer " sheetId="19" r:id="rId14"/>
    <sheet name="Behavior Change " sheetId="33" r:id="rId15"/>
    <sheet name="Space heating computations" sheetId="20" r:id="rId16"/>
    <sheet name="Bedford Degree Days" sheetId="11" r:id="rId17"/>
    <sheet name="Bedford Degree Day Pivot" sheetId="12" r:id="rId18"/>
    <sheet name="Bedford Degree Day Pivot 2" sheetId="14" r:id="rId19"/>
    <sheet name="Logan HDD" sheetId="15" r:id="rId20"/>
    <sheet name="Logan Pivot" sheetId="16" r:id="rId21"/>
    <sheet name="Inaccessible sources on 1970s " sheetId="13" r:id="rId22"/>
    <sheet name="Energy Price Relationship" sheetId="31" r:id="rId23"/>
  </sheets>
  <calcPr calcId="191028"/>
  <pivotCaches>
    <pivotCache cacheId="291" r:id="rId24"/>
    <pivotCache cacheId="292" r:id="rId25"/>
    <pivotCache cacheId="293"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34" l="1"/>
  <c r="K14" i="34" s="1"/>
  <c r="J13" i="34"/>
  <c r="J14" i="34" s="1"/>
  <c r="I13" i="34"/>
  <c r="I14" i="34" s="1"/>
  <c r="H13" i="34"/>
  <c r="H14" i="34" s="1"/>
  <c r="G13" i="34"/>
  <c r="G14" i="34" s="1"/>
  <c r="F13" i="34"/>
  <c r="F14" i="34" s="1"/>
  <c r="E13" i="34"/>
  <c r="E14" i="34" s="1"/>
  <c r="D13" i="34"/>
  <c r="D14" i="34" s="1"/>
  <c r="C13" i="34"/>
  <c r="C14" i="34" s="1"/>
  <c r="C15" i="34"/>
  <c r="C18" i="34"/>
  <c r="C19" i="34" s="1"/>
  <c r="C16" i="34" l="1"/>
  <c r="F47" i="32" l="1"/>
  <c r="F46" i="32"/>
  <c r="F45" i="32"/>
  <c r="F44" i="32"/>
  <c r="C42" i="34"/>
  <c r="K40" i="34"/>
  <c r="J40" i="34"/>
  <c r="I40" i="34"/>
  <c r="H40" i="34"/>
  <c r="G40" i="34"/>
  <c r="F40" i="34"/>
  <c r="E40" i="34"/>
  <c r="D40" i="34"/>
  <c r="C40" i="34"/>
  <c r="E26" i="34"/>
  <c r="K18" i="34"/>
  <c r="K19" i="34" s="1"/>
  <c r="J18" i="34"/>
  <c r="J19" i="34" s="1"/>
  <c r="I18" i="34"/>
  <c r="I19" i="34" s="1"/>
  <c r="H18" i="34"/>
  <c r="H19" i="34" s="1"/>
  <c r="G18" i="34"/>
  <c r="G19" i="34" s="1"/>
  <c r="F18" i="34"/>
  <c r="F19" i="34" s="1"/>
  <c r="E18" i="34"/>
  <c r="E19" i="34" s="1"/>
  <c r="D18" i="34"/>
  <c r="D19" i="34" s="1"/>
  <c r="A14" i="34"/>
  <c r="A15" i="34" s="1"/>
  <c r="A16" i="34" s="1"/>
  <c r="A17" i="34" s="1"/>
  <c r="A18" i="34" s="1"/>
  <c r="A19" i="34" s="1"/>
  <c r="A20" i="34" s="1"/>
  <c r="A21" i="34" s="1"/>
  <c r="A22" i="34" s="1"/>
  <c r="A23" i="34" s="1"/>
  <c r="A24" i="34" s="1"/>
  <c r="A25" i="34" s="1"/>
  <c r="A26" i="34" s="1"/>
  <c r="A27" i="34" s="1"/>
  <c r="K10" i="34"/>
  <c r="J10" i="34"/>
  <c r="I10" i="34"/>
  <c r="H10" i="34"/>
  <c r="G10" i="34"/>
  <c r="F10" i="34"/>
  <c r="E10" i="34"/>
  <c r="D10" i="34"/>
  <c r="A13" i="32"/>
  <c r="A14" i="32" s="1"/>
  <c r="A15" i="32" s="1"/>
  <c r="A16" i="32" s="1"/>
  <c r="A17" i="32" s="1"/>
  <c r="A18" i="32" s="1"/>
  <c r="A19" i="32" s="1"/>
  <c r="A20" i="32" s="1"/>
  <c r="A21" i="32" s="1"/>
  <c r="A22" i="32" s="1"/>
  <c r="A23" i="32" s="1"/>
  <c r="A24" i="32" s="1"/>
  <c r="A25" i="32" s="1"/>
  <c r="A26" i="32" s="1"/>
  <c r="A27" i="32" s="1"/>
  <c r="A28" i="32" s="1"/>
  <c r="A29" i="32" s="1"/>
  <c r="A12" i="32"/>
  <c r="K14" i="32"/>
  <c r="C12" i="32"/>
  <c r="C13" i="32" s="1"/>
  <c r="K10" i="32"/>
  <c r="J10" i="32"/>
  <c r="I10" i="32"/>
  <c r="H10" i="32"/>
  <c r="G10" i="32"/>
  <c r="F10" i="32"/>
  <c r="E10" i="32"/>
  <c r="D10" i="32"/>
  <c r="K54" i="32"/>
  <c r="J54" i="32"/>
  <c r="I54" i="32"/>
  <c r="H54" i="32"/>
  <c r="G54" i="32"/>
  <c r="F54" i="32"/>
  <c r="E54" i="32"/>
  <c r="D54" i="32"/>
  <c r="C54" i="32"/>
  <c r="K20" i="32"/>
  <c r="J20" i="32"/>
  <c r="I20" i="32"/>
  <c r="H20" i="32"/>
  <c r="H21" i="32" s="1"/>
  <c r="G20" i="32"/>
  <c r="F20" i="32"/>
  <c r="E20" i="32"/>
  <c r="E21" i="32" s="1"/>
  <c r="D20" i="32"/>
  <c r="C20" i="32"/>
  <c r="C21" i="32" s="1"/>
  <c r="C14" i="32"/>
  <c r="C16" i="32"/>
  <c r="C15" i="32"/>
  <c r="D44" i="32"/>
  <c r="E44" i="32" s="1"/>
  <c r="D47" i="32"/>
  <c r="E47" i="32" s="1"/>
  <c r="D46" i="32"/>
  <c r="E46" i="32" s="1"/>
  <c r="D45" i="32"/>
  <c r="E45" i="32" s="1"/>
  <c r="C56" i="32"/>
  <c r="K15" i="34" l="1"/>
  <c r="D15" i="34"/>
  <c r="E15" i="34"/>
  <c r="F15" i="34"/>
  <c r="G15" i="34"/>
  <c r="H15" i="34"/>
  <c r="I15" i="34"/>
  <c r="J15" i="34"/>
  <c r="C27" i="34"/>
  <c r="C17" i="32"/>
  <c r="C29" i="32"/>
  <c r="E14" i="32"/>
  <c r="K15" i="32"/>
  <c r="F14" i="32"/>
  <c r="H14" i="32"/>
  <c r="D14" i="32"/>
  <c r="G14" i="32"/>
  <c r="I14" i="32"/>
  <c r="J14" i="32"/>
  <c r="K21" i="32"/>
  <c r="D21" i="32"/>
  <c r="F21" i="32"/>
  <c r="G21" i="32"/>
  <c r="I21" i="32"/>
  <c r="J21" i="32"/>
  <c r="D16" i="32"/>
  <c r="G27" i="34" l="1"/>
  <c r="C20" i="34"/>
  <c r="C21" i="34" s="1"/>
  <c r="C22" i="34" s="1"/>
  <c r="K27" i="34"/>
  <c r="K16" i="34"/>
  <c r="D15" i="32"/>
  <c r="D13" i="32" s="1"/>
  <c r="E15" i="32"/>
  <c r="J15" i="32"/>
  <c r="F15" i="32"/>
  <c r="H15" i="32"/>
  <c r="I15" i="32"/>
  <c r="G15" i="32"/>
  <c r="E16" i="32"/>
  <c r="G16" i="34" l="1"/>
  <c r="E27" i="34"/>
  <c r="E16" i="34"/>
  <c r="J27" i="34"/>
  <c r="J16" i="34"/>
  <c r="F27" i="34"/>
  <c r="F16" i="34"/>
  <c r="D27" i="34"/>
  <c r="D16" i="34"/>
  <c r="H27" i="34"/>
  <c r="H16" i="34"/>
  <c r="F20" i="34"/>
  <c r="F21" i="34" s="1"/>
  <c r="F22" i="34" s="1"/>
  <c r="J20" i="34"/>
  <c r="J21" i="34" s="1"/>
  <c r="J22" i="34" s="1"/>
  <c r="E20" i="34"/>
  <c r="E21" i="34" s="1"/>
  <c r="E22" i="34" s="1"/>
  <c r="K20" i="34"/>
  <c r="K21" i="34" s="1"/>
  <c r="K22" i="34" s="1"/>
  <c r="H20" i="34"/>
  <c r="H21" i="34" s="1"/>
  <c r="H22" i="34" s="1"/>
  <c r="G20" i="34"/>
  <c r="G21" i="34" s="1"/>
  <c r="G22" i="34" s="1"/>
  <c r="D20" i="34"/>
  <c r="D21" i="34" s="1"/>
  <c r="D22" i="34" s="1"/>
  <c r="D23" i="34" s="1"/>
  <c r="I27" i="34"/>
  <c r="I16" i="34"/>
  <c r="E13" i="32"/>
  <c r="E12" i="32" s="1"/>
  <c r="D12" i="32"/>
  <c r="F16" i="32"/>
  <c r="F13" i="32" s="1"/>
  <c r="G16" i="32" l="1"/>
  <c r="G13" i="32" s="1"/>
  <c r="G12" i="32" s="1"/>
  <c r="G23" i="34"/>
  <c r="K23" i="34"/>
  <c r="E23" i="34"/>
  <c r="D24" i="34" s="1"/>
  <c r="D26" i="34" s="1"/>
  <c r="H23" i="34"/>
  <c r="F23" i="34"/>
  <c r="F24" i="34" s="1"/>
  <c r="G24" i="34" s="1"/>
  <c r="G26" i="34" s="1"/>
  <c r="I20" i="34"/>
  <c r="I21" i="34" s="1"/>
  <c r="I22" i="34" s="1"/>
  <c r="D29" i="32"/>
  <c r="D17" i="32"/>
  <c r="E29" i="32"/>
  <c r="E17" i="32"/>
  <c r="F12" i="32"/>
  <c r="H16" i="32" l="1"/>
  <c r="H13" i="32" s="1"/>
  <c r="F26" i="34"/>
  <c r="C24" i="34"/>
  <c r="I23" i="34"/>
  <c r="J23" i="34"/>
  <c r="H24" i="34"/>
  <c r="I24" i="34" s="1"/>
  <c r="F29" i="32"/>
  <c r="F17" i="32"/>
  <c r="G29" i="32"/>
  <c r="G17" i="32"/>
  <c r="H12" i="32"/>
  <c r="I16" i="32"/>
  <c r="I13" i="32" s="1"/>
  <c r="V22" i="12"/>
  <c r="U22" i="12"/>
  <c r="T22" i="12"/>
  <c r="S22" i="12"/>
  <c r="R22" i="12"/>
  <c r="Q22" i="12"/>
  <c r="P22" i="12"/>
  <c r="O22" i="12"/>
  <c r="N22" i="12"/>
  <c r="M22" i="12"/>
  <c r="L22" i="12"/>
  <c r="K22" i="12"/>
  <c r="J22" i="12"/>
  <c r="I22" i="12"/>
  <c r="H22" i="12"/>
  <c r="G22" i="12"/>
  <c r="F22" i="12"/>
  <c r="E22" i="12"/>
  <c r="D22" i="12"/>
  <c r="C22" i="12"/>
  <c r="P21" i="12"/>
  <c r="O21" i="12"/>
  <c r="N21" i="12"/>
  <c r="M21" i="12"/>
  <c r="L21" i="12"/>
  <c r="K21" i="12"/>
  <c r="J21" i="12"/>
  <c r="I21" i="12"/>
  <c r="H21" i="12"/>
  <c r="G21" i="12"/>
  <c r="F21" i="12"/>
  <c r="E21" i="12"/>
  <c r="D21" i="12"/>
  <c r="C21" i="12"/>
  <c r="V21" i="12"/>
  <c r="U21" i="12"/>
  <c r="T21" i="12"/>
  <c r="S21" i="12"/>
  <c r="R21" i="12"/>
  <c r="Q21" i="12"/>
  <c r="P20" i="12"/>
  <c r="O20" i="12"/>
  <c r="N20" i="12"/>
  <c r="M20" i="12"/>
  <c r="L20" i="12"/>
  <c r="K20" i="12"/>
  <c r="J20" i="12"/>
  <c r="I20" i="12"/>
  <c r="H20" i="12"/>
  <c r="G20" i="12"/>
  <c r="F20" i="12"/>
  <c r="E20" i="12"/>
  <c r="D20" i="12"/>
  <c r="C20" i="12"/>
  <c r="V20" i="12"/>
  <c r="U20" i="12"/>
  <c r="T20" i="12"/>
  <c r="S20" i="12"/>
  <c r="R20" i="12"/>
  <c r="Q20" i="12"/>
  <c r="Q65" i="17"/>
  <c r="Q64" i="17"/>
  <c r="Q63" i="17"/>
  <c r="Q62" i="17"/>
  <c r="Q61" i="17"/>
  <c r="Q60" i="17"/>
  <c r="Q59" i="17"/>
  <c r="Q58" i="17"/>
  <c r="Q57" i="17"/>
  <c r="P63" i="17"/>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P77" i="17"/>
  <c r="P76" i="17"/>
  <c r="P75" i="17"/>
  <c r="P74" i="17"/>
  <c r="P73" i="17"/>
  <c r="P72" i="17"/>
  <c r="P71" i="17"/>
  <c r="P70" i="17"/>
  <c r="P69" i="17"/>
  <c r="G41" i="17"/>
  <c r="G40" i="17"/>
  <c r="G39" i="17"/>
  <c r="G38" i="17"/>
  <c r="G37" i="17"/>
  <c r="G36" i="17"/>
  <c r="G35" i="17"/>
  <c r="G34" i="17"/>
  <c r="G33" i="17"/>
  <c r="P65" i="17"/>
  <c r="P64" i="17"/>
  <c r="P62" i="17"/>
  <c r="P61" i="17"/>
  <c r="P60" i="17"/>
  <c r="P59" i="17"/>
  <c r="P58" i="17"/>
  <c r="P57" i="17"/>
  <c r="P53" i="17"/>
  <c r="P52" i="17"/>
  <c r="P51" i="17"/>
  <c r="P50" i="17"/>
  <c r="P49" i="17"/>
  <c r="P48" i="17"/>
  <c r="P47" i="17"/>
  <c r="P46" i="17"/>
  <c r="P45" i="17"/>
  <c r="H97" i="3"/>
  <c r="N57" i="8"/>
  <c r="N56" i="8"/>
  <c r="N55" i="8"/>
  <c r="N54" i="8"/>
  <c r="N53" i="8"/>
  <c r="N52" i="8"/>
  <c r="N51" i="8"/>
  <c r="N50" i="8"/>
  <c r="N49" i="8"/>
  <c r="N48" i="8"/>
  <c r="N47" i="8"/>
  <c r="N46" i="8"/>
  <c r="M40" i="8"/>
  <c r="M39" i="8"/>
  <c r="M38" i="8"/>
  <c r="M37" i="8"/>
  <c r="M36" i="8"/>
  <c r="M35" i="8"/>
  <c r="M34" i="8"/>
  <c r="M33" i="8"/>
  <c r="M32" i="8"/>
  <c r="M31" i="8"/>
  <c r="M30" i="8"/>
  <c r="M29" i="8"/>
  <c r="K20" i="18"/>
  <c r="K21" i="18"/>
  <c r="K22" i="18"/>
  <c r="K23" i="18"/>
  <c r="K24" i="18"/>
  <c r="K25" i="18"/>
  <c r="K26" i="18"/>
  <c r="K27" i="18"/>
  <c r="K28" i="18"/>
  <c r="K29" i="18"/>
  <c r="K30" i="18"/>
  <c r="K19" i="18"/>
  <c r="L30" i="18"/>
  <c r="M30" i="18"/>
  <c r="L20" i="18"/>
  <c r="M20" i="18"/>
  <c r="L21" i="18"/>
  <c r="M21" i="18"/>
  <c r="L22" i="18"/>
  <c r="M22" i="18"/>
  <c r="L23" i="18"/>
  <c r="M23" i="18"/>
  <c r="L24" i="18"/>
  <c r="M24" i="18"/>
  <c r="L25" i="18"/>
  <c r="M25" i="18"/>
  <c r="L26" i="18"/>
  <c r="M26" i="18"/>
  <c r="L27" i="18"/>
  <c r="M27" i="18"/>
  <c r="L28" i="18"/>
  <c r="M28" i="18"/>
  <c r="L29" i="18"/>
  <c r="M29" i="18"/>
  <c r="M19" i="18"/>
  <c r="L19" i="18"/>
  <c r="AI8" i="18"/>
  <c r="AJ8" i="18"/>
  <c r="AK8" i="18"/>
  <c r="AL8" i="18"/>
  <c r="AI9" i="18"/>
  <c r="AJ9" i="18"/>
  <c r="AK9" i="18"/>
  <c r="AL9" i="18"/>
  <c r="AI10" i="18"/>
  <c r="AJ10" i="18"/>
  <c r="AK10" i="18"/>
  <c r="AL10" i="18"/>
  <c r="AI11" i="18"/>
  <c r="AJ11" i="18"/>
  <c r="AK11" i="18"/>
  <c r="AI12" i="18"/>
  <c r="AJ12" i="18"/>
  <c r="AK12" i="18"/>
  <c r="AI13" i="18"/>
  <c r="AJ13" i="18"/>
  <c r="AK13" i="18"/>
  <c r="AL13" i="18"/>
  <c r="AI14" i="18"/>
  <c r="AJ14" i="18"/>
  <c r="AK14" i="18"/>
  <c r="AI15" i="18"/>
  <c r="AJ15" i="18"/>
  <c r="AK15" i="18"/>
  <c r="AL15" i="18"/>
  <c r="AJ7" i="18"/>
  <c r="AK7" i="18"/>
  <c r="AI7" i="18"/>
  <c r="AH8" i="18"/>
  <c r="AH9" i="18"/>
  <c r="AH10" i="18"/>
  <c r="AH11" i="18"/>
  <c r="AL11" i="18" s="1"/>
  <c r="AH12" i="18"/>
  <c r="AL12" i="18" s="1"/>
  <c r="AH13" i="18"/>
  <c r="AH14" i="18"/>
  <c r="AL14" i="18" s="1"/>
  <c r="AH15" i="18"/>
  <c r="AH7" i="18"/>
  <c r="AL7" i="18" s="1"/>
  <c r="T8" i="18"/>
  <c r="U8" i="18"/>
  <c r="V8" i="18"/>
  <c r="W8" i="18"/>
  <c r="T9" i="18"/>
  <c r="U9" i="18"/>
  <c r="V9" i="18"/>
  <c r="T10" i="18"/>
  <c r="U10" i="18"/>
  <c r="V10" i="18"/>
  <c r="W10" i="18"/>
  <c r="T11" i="18"/>
  <c r="U11" i="18"/>
  <c r="V11" i="18"/>
  <c r="T12" i="18"/>
  <c r="U12" i="18"/>
  <c r="V12" i="18"/>
  <c r="T13" i="18"/>
  <c r="U13" i="18"/>
  <c r="V13" i="18"/>
  <c r="T14" i="18"/>
  <c r="U14" i="18"/>
  <c r="V14" i="18"/>
  <c r="T15" i="18"/>
  <c r="U15" i="18"/>
  <c r="V15" i="18"/>
  <c r="U7" i="18"/>
  <c r="V7" i="18"/>
  <c r="W7" i="18"/>
  <c r="T7" i="18"/>
  <c r="P8" i="18"/>
  <c r="Q8" i="18"/>
  <c r="R8" i="18"/>
  <c r="P9" i="18"/>
  <c r="Q9" i="18"/>
  <c r="R9" i="18"/>
  <c r="P10" i="18"/>
  <c r="Q10" i="18"/>
  <c r="R10" i="18"/>
  <c r="S10" i="18"/>
  <c r="P11" i="18"/>
  <c r="Q11" i="18"/>
  <c r="R11" i="18"/>
  <c r="S11" i="18"/>
  <c r="P12" i="18"/>
  <c r="Q12" i="18"/>
  <c r="R12" i="18"/>
  <c r="P13" i="18"/>
  <c r="Q13" i="18"/>
  <c r="R13" i="18"/>
  <c r="P14" i="18"/>
  <c r="Q14" i="18"/>
  <c r="R14" i="18"/>
  <c r="P15" i="18"/>
  <c r="Q15" i="18"/>
  <c r="R15" i="18"/>
  <c r="Q7" i="18"/>
  <c r="R7" i="18"/>
  <c r="P7" i="18"/>
  <c r="O15" i="18"/>
  <c r="S15" i="18" s="1"/>
  <c r="O14" i="18"/>
  <c r="S14" i="18" s="1"/>
  <c r="O13" i="18"/>
  <c r="S13" i="18" s="1"/>
  <c r="O12" i="18"/>
  <c r="W12" i="18" s="1"/>
  <c r="O11" i="18"/>
  <c r="W11" i="18" s="1"/>
  <c r="O10" i="18"/>
  <c r="O9" i="18"/>
  <c r="W9" i="18" s="1"/>
  <c r="O8" i="18"/>
  <c r="S8" i="18" s="1"/>
  <c r="O7" i="18"/>
  <c r="S7" i="18" s="1"/>
  <c r="G29" i="17"/>
  <c r="G28" i="17"/>
  <c r="G27" i="17"/>
  <c r="G26" i="17"/>
  <c r="G25" i="17"/>
  <c r="G24" i="17"/>
  <c r="G23" i="17"/>
  <c r="G22" i="17"/>
  <c r="G21" i="17"/>
  <c r="B29" i="14"/>
  <c r="B28" i="14"/>
  <c r="B30" i="16"/>
  <c r="B29" i="16"/>
  <c r="V18" i="12"/>
  <c r="U18" i="12"/>
  <c r="T18" i="12"/>
  <c r="S18" i="12"/>
  <c r="R18" i="12"/>
  <c r="Q18" i="12"/>
  <c r="P18" i="12"/>
  <c r="O18" i="12"/>
  <c r="N18" i="12"/>
  <c r="M18" i="12"/>
  <c r="L18" i="12"/>
  <c r="K18" i="12"/>
  <c r="J18" i="12"/>
  <c r="I18" i="12"/>
  <c r="H18" i="12"/>
  <c r="G18" i="12"/>
  <c r="F18" i="12"/>
  <c r="E18" i="12"/>
  <c r="D18" i="12"/>
  <c r="C18" i="12"/>
  <c r="B18" i="12"/>
  <c r="V17" i="12"/>
  <c r="U17" i="12"/>
  <c r="T17" i="12"/>
  <c r="S17" i="12"/>
  <c r="R17" i="12"/>
  <c r="Q17" i="12"/>
  <c r="P17" i="12"/>
  <c r="O17" i="12"/>
  <c r="N17" i="12"/>
  <c r="M17" i="12"/>
  <c r="L17" i="12"/>
  <c r="K17" i="12"/>
  <c r="J17" i="12"/>
  <c r="I17" i="12"/>
  <c r="H17" i="12"/>
  <c r="G17" i="12"/>
  <c r="F17" i="12"/>
  <c r="E17" i="12"/>
  <c r="D17" i="12"/>
  <c r="C17" i="12"/>
  <c r="B17" i="12"/>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AI6" i="11"/>
  <c r="C23" i="10"/>
  <c r="M8" i="10"/>
  <c r="F10" i="10"/>
  <c r="E10" i="10"/>
  <c r="E9" i="10"/>
  <c r="E8" i="10"/>
  <c r="E7" i="10"/>
  <c r="E6" i="10"/>
  <c r="E5" i="10"/>
  <c r="D10" i="10"/>
  <c r="F36" i="10"/>
  <c r="E36" i="10"/>
  <c r="D36" i="10"/>
  <c r="C36" i="10"/>
  <c r="E35" i="10"/>
  <c r="E34" i="10"/>
  <c r="E33" i="10"/>
  <c r="J57" i="8"/>
  <c r="J56" i="8"/>
  <c r="J55" i="8"/>
  <c r="J54" i="8"/>
  <c r="J53" i="8"/>
  <c r="J52" i="8"/>
  <c r="J51" i="8"/>
  <c r="J50" i="8"/>
  <c r="J49" i="8"/>
  <c r="J48" i="8"/>
  <c r="J47" i="8"/>
  <c r="J46" i="8"/>
  <c r="J150" i="3"/>
  <c r="O5" i="1"/>
  <c r="J40" i="8"/>
  <c r="J39" i="8"/>
  <c r="J38" i="8"/>
  <c r="J37" i="8"/>
  <c r="J36" i="8"/>
  <c r="J35" i="8"/>
  <c r="J34" i="8"/>
  <c r="J33" i="8"/>
  <c r="J32" i="8"/>
  <c r="J31" i="8"/>
  <c r="J30" i="8"/>
  <c r="J29" i="8"/>
  <c r="J171" i="3"/>
  <c r="J170" i="3"/>
  <c r="J169" i="3"/>
  <c r="J168" i="3"/>
  <c r="J167" i="3"/>
  <c r="J166" i="3"/>
  <c r="J165" i="3"/>
  <c r="J164" i="3"/>
  <c r="J163" i="3"/>
  <c r="J162" i="3"/>
  <c r="J161" i="3"/>
  <c r="J160" i="3"/>
  <c r="J159" i="3"/>
  <c r="K159" i="3" s="1"/>
  <c r="J158" i="3"/>
  <c r="J157" i="3"/>
  <c r="K157" i="3" s="1"/>
  <c r="J156" i="3"/>
  <c r="K156" i="3" s="1"/>
  <c r="J155" i="3"/>
  <c r="J154" i="3"/>
  <c r="K154" i="3" s="1"/>
  <c r="J153" i="3"/>
  <c r="K153" i="3" s="1"/>
  <c r="J152" i="3"/>
  <c r="K152" i="3" s="1"/>
  <c r="J151" i="3"/>
  <c r="K151" i="3" s="1"/>
  <c r="J149" i="3"/>
  <c r="K149" i="3" s="1"/>
  <c r="J148" i="3"/>
  <c r="K148" i="3" s="1"/>
  <c r="J147" i="3"/>
  <c r="J146" i="3"/>
  <c r="J145" i="3"/>
  <c r="J144" i="3"/>
  <c r="J143" i="3"/>
  <c r="J142" i="3"/>
  <c r="J141" i="3"/>
  <c r="J140" i="3"/>
  <c r="J139" i="3"/>
  <c r="J138" i="3"/>
  <c r="J137" i="3"/>
  <c r="J136" i="3"/>
  <c r="K136" i="3" s="1"/>
  <c r="J135" i="3"/>
  <c r="K135" i="3" s="1"/>
  <c r="J134" i="3"/>
  <c r="J133" i="3"/>
  <c r="J132" i="3"/>
  <c r="J131" i="3"/>
  <c r="J130" i="3"/>
  <c r="K130" i="3" s="1"/>
  <c r="J129" i="3"/>
  <c r="J128" i="3"/>
  <c r="K128" i="3" s="1"/>
  <c r="J127" i="3"/>
  <c r="K127" i="3" s="1"/>
  <c r="J126" i="3"/>
  <c r="J125" i="3"/>
  <c r="K125" i="3" s="1"/>
  <c r="J124" i="3"/>
  <c r="K124" i="3" s="1"/>
  <c r="J123" i="3"/>
  <c r="J122" i="3"/>
  <c r="J121" i="3"/>
  <c r="J120" i="3"/>
  <c r="J119" i="3"/>
  <c r="J118" i="3"/>
  <c r="J117" i="3"/>
  <c r="J116" i="3"/>
  <c r="J115" i="3"/>
  <c r="J114" i="3"/>
  <c r="J113" i="3"/>
  <c r="J112" i="3"/>
  <c r="J111" i="3"/>
  <c r="K111" i="3" s="1"/>
  <c r="J110" i="3"/>
  <c r="J109" i="3"/>
  <c r="J108" i="3"/>
  <c r="J107" i="3"/>
  <c r="J106" i="3"/>
  <c r="K106" i="3" s="1"/>
  <c r="J105" i="3"/>
  <c r="K105" i="3" s="1"/>
  <c r="J104" i="3"/>
  <c r="K104" i="3" s="1"/>
  <c r="J103" i="3"/>
  <c r="K103" i="3" s="1"/>
  <c r="J102" i="3"/>
  <c r="J101" i="3"/>
  <c r="K101" i="3" s="1"/>
  <c r="J100" i="3"/>
  <c r="K100" i="3" s="1"/>
  <c r="J99" i="3"/>
  <c r="J98" i="3"/>
  <c r="J97" i="3"/>
  <c r="J96" i="3"/>
  <c r="J95" i="3"/>
  <c r="J94" i="3"/>
  <c r="J93" i="3"/>
  <c r="J92" i="3"/>
  <c r="J91" i="3"/>
  <c r="J90" i="3"/>
  <c r="J89" i="3"/>
  <c r="J88" i="3"/>
  <c r="J87" i="3"/>
  <c r="K87" i="3" s="1"/>
  <c r="J86" i="3"/>
  <c r="J85" i="3"/>
  <c r="J84" i="3"/>
  <c r="J83" i="3"/>
  <c r="J82" i="3"/>
  <c r="K82" i="3" s="1"/>
  <c r="J78" i="3"/>
  <c r="J77" i="3"/>
  <c r="K77" i="3" s="1"/>
  <c r="J76" i="3"/>
  <c r="K76" i="3" s="1"/>
  <c r="J75" i="3"/>
  <c r="J74" i="3"/>
  <c r="J73" i="3"/>
  <c r="J72" i="3"/>
  <c r="J71" i="3"/>
  <c r="J70" i="3"/>
  <c r="J69" i="3"/>
  <c r="J68" i="3"/>
  <c r="J67" i="3"/>
  <c r="J66" i="3"/>
  <c r="J65" i="3"/>
  <c r="J64" i="3"/>
  <c r="J63" i="3"/>
  <c r="K63" i="3" s="1"/>
  <c r="J62" i="3"/>
  <c r="J61" i="3"/>
  <c r="J60" i="3"/>
  <c r="J59" i="3"/>
  <c r="J58" i="3"/>
  <c r="K58" i="3" s="1"/>
  <c r="J57" i="3"/>
  <c r="K57" i="3" s="1"/>
  <c r="J56" i="3"/>
  <c r="K56" i="3" s="1"/>
  <c r="J55" i="3"/>
  <c r="K55" i="3" s="1"/>
  <c r="J54" i="3"/>
  <c r="J53" i="3"/>
  <c r="K53" i="3" s="1"/>
  <c r="J52" i="3"/>
  <c r="K52" i="3" s="1"/>
  <c r="J51" i="3"/>
  <c r="J50" i="3"/>
  <c r="J49" i="3"/>
  <c r="J48" i="3"/>
  <c r="J47" i="3"/>
  <c r="J46" i="3"/>
  <c r="J45" i="3"/>
  <c r="J44" i="3"/>
  <c r="J43" i="3"/>
  <c r="J42" i="3"/>
  <c r="J41" i="3"/>
  <c r="J40" i="3"/>
  <c r="J39" i="3"/>
  <c r="K39" i="3" s="1"/>
  <c r="J38" i="3"/>
  <c r="J37" i="3"/>
  <c r="J36" i="3"/>
  <c r="J35" i="3"/>
  <c r="J34" i="3"/>
  <c r="K34" i="3" s="1"/>
  <c r="J33" i="3"/>
  <c r="K33" i="3" s="1"/>
  <c r="J32" i="3"/>
  <c r="K32" i="3" s="1"/>
  <c r="J31" i="3"/>
  <c r="K31" i="3" s="1"/>
  <c r="J30" i="3"/>
  <c r="J29" i="3"/>
  <c r="K29" i="3" s="1"/>
  <c r="J28" i="3"/>
  <c r="K28" i="3" s="1"/>
  <c r="J27" i="3"/>
  <c r="J26" i="3"/>
  <c r="J25" i="3"/>
  <c r="J24" i="3"/>
  <c r="J23" i="3"/>
  <c r="J22" i="3"/>
  <c r="J21" i="3"/>
  <c r="J20" i="3"/>
  <c r="J19" i="3"/>
  <c r="J18" i="3"/>
  <c r="J17" i="3"/>
  <c r="J16" i="3"/>
  <c r="J15" i="3"/>
  <c r="K15" i="3" s="1"/>
  <c r="J14" i="3"/>
  <c r="J13" i="3"/>
  <c r="J12" i="3"/>
  <c r="J11" i="3"/>
  <c r="J10" i="3"/>
  <c r="K10" i="3" s="1"/>
  <c r="J9" i="3"/>
  <c r="K9" i="3" s="1"/>
  <c r="J8" i="3"/>
  <c r="K8" i="3" s="1"/>
  <c r="J7" i="3"/>
  <c r="P5" i="1"/>
  <c r="N5" i="1"/>
  <c r="N6" i="1"/>
  <c r="M7" i="1"/>
  <c r="L7" i="1"/>
  <c r="K6" i="1"/>
  <c r="K5" i="1"/>
  <c r="J16" i="8"/>
  <c r="J15" i="8"/>
  <c r="J14" i="8"/>
  <c r="J13" i="8"/>
  <c r="J12" i="8"/>
  <c r="J11" i="8"/>
  <c r="J10" i="8"/>
  <c r="J9" i="8"/>
  <c r="J8" i="8"/>
  <c r="J7" i="8"/>
  <c r="J6" i="8"/>
  <c r="J5"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6" i="8"/>
  <c r="G15" i="8"/>
  <c r="G14" i="8"/>
  <c r="G13" i="8"/>
  <c r="G12" i="8"/>
  <c r="G11" i="8"/>
  <c r="G10" i="8"/>
  <c r="G9" i="8"/>
  <c r="G8" i="8"/>
  <c r="G7" i="8"/>
  <c r="G6" i="8"/>
  <c r="G5" i="8"/>
  <c r="K171" i="3"/>
  <c r="K170" i="3"/>
  <c r="K169" i="3"/>
  <c r="K168" i="3"/>
  <c r="K167" i="3"/>
  <c r="K166" i="3"/>
  <c r="K165" i="3"/>
  <c r="K164" i="3"/>
  <c r="K163" i="3"/>
  <c r="K162" i="3"/>
  <c r="K161" i="3"/>
  <c r="K160" i="3"/>
  <c r="K158" i="3"/>
  <c r="K155" i="3"/>
  <c r="K150" i="3"/>
  <c r="K147" i="3"/>
  <c r="K146" i="3"/>
  <c r="K145" i="3"/>
  <c r="K144" i="3"/>
  <c r="K143" i="3"/>
  <c r="K142" i="3"/>
  <c r="K141" i="3"/>
  <c r="K140" i="3"/>
  <c r="K139" i="3"/>
  <c r="K138" i="3"/>
  <c r="K137" i="3"/>
  <c r="K134" i="3"/>
  <c r="K133" i="3"/>
  <c r="K132" i="3"/>
  <c r="K131" i="3"/>
  <c r="K129" i="3"/>
  <c r="K126" i="3"/>
  <c r="K123" i="3"/>
  <c r="K122" i="3"/>
  <c r="K121" i="3"/>
  <c r="K120" i="3"/>
  <c r="K119" i="3"/>
  <c r="K118" i="3"/>
  <c r="K117" i="3"/>
  <c r="K116" i="3"/>
  <c r="K115" i="3"/>
  <c r="K114" i="3"/>
  <c r="K113" i="3"/>
  <c r="K112" i="3"/>
  <c r="K110" i="3"/>
  <c r="K109" i="3"/>
  <c r="K108" i="3"/>
  <c r="K107" i="3"/>
  <c r="K102" i="3"/>
  <c r="K99" i="3"/>
  <c r="K98" i="3"/>
  <c r="K97" i="3"/>
  <c r="K96" i="3"/>
  <c r="K95" i="3"/>
  <c r="K94" i="3"/>
  <c r="K93" i="3"/>
  <c r="K92" i="3"/>
  <c r="K91" i="3"/>
  <c r="K90" i="3"/>
  <c r="K89" i="3"/>
  <c r="K88" i="3"/>
  <c r="K86" i="3"/>
  <c r="K85" i="3"/>
  <c r="K84" i="3"/>
  <c r="K83" i="3"/>
  <c r="K78" i="3"/>
  <c r="K75" i="3"/>
  <c r="K74" i="3"/>
  <c r="K73" i="3"/>
  <c r="K72" i="3"/>
  <c r="K71" i="3"/>
  <c r="K70" i="3"/>
  <c r="K69" i="3"/>
  <c r="K68" i="3"/>
  <c r="K67" i="3"/>
  <c r="K66" i="3"/>
  <c r="K65" i="3"/>
  <c r="K64" i="3"/>
  <c r="K62" i="3"/>
  <c r="K61" i="3"/>
  <c r="K60" i="3"/>
  <c r="K59" i="3"/>
  <c r="K54" i="3"/>
  <c r="K51" i="3"/>
  <c r="K50" i="3"/>
  <c r="K49" i="3"/>
  <c r="K48" i="3"/>
  <c r="K47" i="3"/>
  <c r="K46" i="3"/>
  <c r="K45" i="3"/>
  <c r="K44" i="3"/>
  <c r="K43" i="3"/>
  <c r="K42" i="3"/>
  <c r="K41" i="3"/>
  <c r="K40" i="3"/>
  <c r="K38" i="3"/>
  <c r="K37" i="3"/>
  <c r="K36" i="3"/>
  <c r="K35" i="3"/>
  <c r="K30" i="3"/>
  <c r="K27" i="3"/>
  <c r="K26" i="3"/>
  <c r="K25" i="3"/>
  <c r="K24" i="3"/>
  <c r="K23" i="3"/>
  <c r="K22" i="3"/>
  <c r="K21" i="3"/>
  <c r="K20" i="3"/>
  <c r="K19" i="3"/>
  <c r="K18" i="3"/>
  <c r="K17" i="3"/>
  <c r="K16" i="3"/>
  <c r="K14" i="3"/>
  <c r="K13" i="3"/>
  <c r="K12" i="3"/>
  <c r="K11" i="3"/>
  <c r="K7" i="3"/>
  <c r="F19" i="8"/>
  <c r="F26" i="8"/>
  <c r="F34" i="8"/>
  <c r="F49" i="8"/>
  <c r="F35" i="8"/>
  <c r="F47" i="8"/>
  <c r="F46" i="8"/>
  <c r="F45" i="8"/>
  <c r="F44" i="8"/>
  <c r="F43" i="8"/>
  <c r="F42" i="8"/>
  <c r="F41" i="8"/>
  <c r="F40" i="8"/>
  <c r="F39" i="8"/>
  <c r="F38" i="8"/>
  <c r="F37" i="8"/>
  <c r="F36" i="8"/>
  <c r="F33" i="8"/>
  <c r="F32" i="8"/>
  <c r="F31" i="8"/>
  <c r="F30" i="8"/>
  <c r="F29" i="8"/>
  <c r="F28" i="8"/>
  <c r="F27" i="8"/>
  <c r="F18" i="8"/>
  <c r="F25" i="8"/>
  <c r="F24" i="8"/>
  <c r="F23" i="8"/>
  <c r="F22" i="8"/>
  <c r="F21" i="8"/>
  <c r="F20" i="8"/>
  <c r="F16" i="8"/>
  <c r="F15" i="8"/>
  <c r="F14" i="8"/>
  <c r="F13" i="8"/>
  <c r="F12" i="8"/>
  <c r="F11" i="8"/>
  <c r="F10" i="8"/>
  <c r="F9" i="8"/>
  <c r="F8" i="8"/>
  <c r="F7" i="8"/>
  <c r="F6" i="8"/>
  <c r="F5" i="8"/>
  <c r="C171" i="3"/>
  <c r="C170" i="3"/>
  <c r="C169" i="3"/>
  <c r="C168" i="3"/>
  <c r="C167" i="3"/>
  <c r="C166" i="3"/>
  <c r="C165" i="3"/>
  <c r="C164" i="3"/>
  <c r="C163" i="3"/>
  <c r="C162" i="3"/>
  <c r="C161" i="3"/>
  <c r="C160" i="3"/>
  <c r="C159" i="3"/>
  <c r="C158" i="3"/>
  <c r="C157" i="3"/>
  <c r="C156" i="3"/>
  <c r="C155" i="3"/>
  <c r="C154" i="3"/>
  <c r="C153" i="3"/>
  <c r="C152" i="3"/>
  <c r="C150" i="3"/>
  <c r="C147" i="3"/>
  <c r="C146" i="3"/>
  <c r="C145" i="3"/>
  <c r="C144" i="3"/>
  <c r="C143" i="3"/>
  <c r="C142" i="3"/>
  <c r="C141" i="3"/>
  <c r="C140" i="3"/>
  <c r="C139" i="3"/>
  <c r="C138" i="3"/>
  <c r="C137" i="3"/>
  <c r="C136" i="3"/>
  <c r="C135" i="3"/>
  <c r="C134" i="3"/>
  <c r="C133" i="3"/>
  <c r="C132" i="3"/>
  <c r="C131" i="3"/>
  <c r="C130" i="3"/>
  <c r="C129" i="3"/>
  <c r="C128" i="3"/>
  <c r="C127" i="3"/>
  <c r="C126" i="3"/>
  <c r="C125" i="3"/>
  <c r="C123"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G171" i="3"/>
  <c r="G170" i="3"/>
  <c r="G169" i="3"/>
  <c r="G168" i="3"/>
  <c r="G167" i="3"/>
  <c r="G166" i="3"/>
  <c r="G165" i="3"/>
  <c r="G164" i="3"/>
  <c r="G163" i="3"/>
  <c r="G162" i="3"/>
  <c r="G161" i="3"/>
  <c r="G160" i="3"/>
  <c r="G159" i="3"/>
  <c r="G158" i="3"/>
  <c r="G157" i="3"/>
  <c r="G156" i="3"/>
  <c r="G155" i="3"/>
  <c r="G154" i="3"/>
  <c r="G153" i="3"/>
  <c r="G152" i="3"/>
  <c r="G151" i="3"/>
  <c r="G150" i="3"/>
  <c r="G149" i="3"/>
  <c r="G147" i="3"/>
  <c r="G146" i="3"/>
  <c r="G145" i="3"/>
  <c r="G144" i="3"/>
  <c r="G143" i="3"/>
  <c r="G142" i="3"/>
  <c r="G141" i="3"/>
  <c r="G140" i="3"/>
  <c r="G139" i="3"/>
  <c r="G138" i="3"/>
  <c r="G137" i="3"/>
  <c r="G136" i="3"/>
  <c r="I136" i="3" s="1"/>
  <c r="G135" i="3"/>
  <c r="G134" i="3"/>
  <c r="G133" i="3"/>
  <c r="G132" i="3"/>
  <c r="G131" i="3"/>
  <c r="G130" i="3"/>
  <c r="G129" i="3"/>
  <c r="G128" i="3"/>
  <c r="G127" i="3"/>
  <c r="G126" i="3"/>
  <c r="G125" i="3"/>
  <c r="G124" i="3"/>
  <c r="G123" i="3"/>
  <c r="G122"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I87" i="3" s="1"/>
  <c r="G86" i="3"/>
  <c r="G85" i="3"/>
  <c r="G84" i="3"/>
  <c r="G83" i="3"/>
  <c r="G82" i="3"/>
  <c r="G81" i="3"/>
  <c r="G80" i="3"/>
  <c r="G79" i="3"/>
  <c r="G78" i="3"/>
  <c r="G77" i="3"/>
  <c r="G76" i="3"/>
  <c r="G75" i="3"/>
  <c r="G74" i="3"/>
  <c r="G73" i="3"/>
  <c r="G72" i="3"/>
  <c r="G71" i="3"/>
  <c r="G70" i="3"/>
  <c r="G69" i="3"/>
  <c r="G68" i="3"/>
  <c r="G67" i="3"/>
  <c r="G66" i="3"/>
  <c r="G65" i="3"/>
  <c r="G64" i="3"/>
  <c r="G63" i="3"/>
  <c r="G62" i="3"/>
  <c r="G61" i="3"/>
  <c r="I61" i="3" s="1"/>
  <c r="G60" i="3"/>
  <c r="G59" i="3"/>
  <c r="G58" i="3"/>
  <c r="G57" i="3"/>
  <c r="G56" i="3"/>
  <c r="G55" i="3"/>
  <c r="G54" i="3"/>
  <c r="G53" i="3"/>
  <c r="G52" i="3"/>
  <c r="G51" i="3"/>
  <c r="G50" i="3"/>
  <c r="G49" i="3"/>
  <c r="G48" i="3"/>
  <c r="G47" i="3"/>
  <c r="G46" i="3"/>
  <c r="G45" i="3"/>
  <c r="G44" i="3"/>
  <c r="G43" i="3"/>
  <c r="G42" i="3"/>
  <c r="G41" i="3"/>
  <c r="G40" i="3"/>
  <c r="G39" i="3"/>
  <c r="G38" i="3"/>
  <c r="G37" i="3"/>
  <c r="I37" i="3" s="1"/>
  <c r="G36" i="3"/>
  <c r="G35" i="3"/>
  <c r="G34" i="3"/>
  <c r="G33" i="3"/>
  <c r="G32" i="3"/>
  <c r="G31" i="3"/>
  <c r="G30" i="3"/>
  <c r="G29" i="3"/>
  <c r="G28" i="3"/>
  <c r="G27" i="3"/>
  <c r="G26" i="3"/>
  <c r="G25" i="3"/>
  <c r="G24" i="3"/>
  <c r="G23" i="3"/>
  <c r="G22" i="3"/>
  <c r="G21" i="3"/>
  <c r="G20" i="3"/>
  <c r="G19" i="3"/>
  <c r="G18" i="3"/>
  <c r="G17" i="3"/>
  <c r="G16" i="3"/>
  <c r="G15" i="3"/>
  <c r="G14" i="3"/>
  <c r="G13" i="3"/>
  <c r="I13" i="3" s="1"/>
  <c r="G12" i="3"/>
  <c r="I12" i="3" s="1"/>
  <c r="G11" i="3"/>
  <c r="G10" i="3"/>
  <c r="G9" i="3"/>
  <c r="G8" i="3"/>
  <c r="G7" i="3"/>
  <c r="E42" i="4"/>
  <c r="E41" i="4"/>
  <c r="E40" i="4"/>
  <c r="D43" i="4"/>
  <c r="H14" i="3"/>
  <c r="H171" i="3"/>
  <c r="H170" i="3"/>
  <c r="H169" i="3"/>
  <c r="I169" i="3" s="1"/>
  <c r="H168" i="3"/>
  <c r="H167" i="3"/>
  <c r="H166" i="3"/>
  <c r="H165" i="3"/>
  <c r="H164" i="3"/>
  <c r="H163" i="3"/>
  <c r="H162" i="3"/>
  <c r="H161" i="3"/>
  <c r="H160" i="3"/>
  <c r="H159" i="3"/>
  <c r="H158" i="3"/>
  <c r="H157" i="3"/>
  <c r="H156" i="3"/>
  <c r="H155" i="3"/>
  <c r="H154" i="3"/>
  <c r="H153" i="3"/>
  <c r="I153" i="3" s="1"/>
  <c r="H152" i="3"/>
  <c r="H151" i="3"/>
  <c r="H150" i="3"/>
  <c r="H147" i="3"/>
  <c r="H146" i="3"/>
  <c r="H145" i="3"/>
  <c r="H144" i="3"/>
  <c r="H143" i="3"/>
  <c r="I143" i="3" s="1"/>
  <c r="H142" i="3"/>
  <c r="H141" i="3"/>
  <c r="H140" i="3"/>
  <c r="H139" i="3"/>
  <c r="H138" i="3"/>
  <c r="H137" i="3"/>
  <c r="H136" i="3"/>
  <c r="H135" i="3"/>
  <c r="H134" i="3"/>
  <c r="H133" i="3"/>
  <c r="H132" i="3"/>
  <c r="H131" i="3"/>
  <c r="H130" i="3"/>
  <c r="H129" i="3"/>
  <c r="H128" i="3"/>
  <c r="H127" i="3"/>
  <c r="I127" i="3" s="1"/>
  <c r="H126" i="3"/>
  <c r="H125" i="3"/>
  <c r="H124" i="3"/>
  <c r="H123" i="3"/>
  <c r="H120" i="3"/>
  <c r="H119" i="3"/>
  <c r="H118" i="3"/>
  <c r="H117" i="3"/>
  <c r="I117" i="3" s="1"/>
  <c r="H116" i="3"/>
  <c r="H115" i="3"/>
  <c r="H114" i="3"/>
  <c r="H113" i="3"/>
  <c r="H112" i="3"/>
  <c r="H111" i="3"/>
  <c r="H110" i="3"/>
  <c r="H109" i="3"/>
  <c r="H108" i="3"/>
  <c r="H107" i="3"/>
  <c r="H106" i="3"/>
  <c r="H105" i="3"/>
  <c r="H104" i="3"/>
  <c r="H103" i="3"/>
  <c r="H102" i="3"/>
  <c r="H101" i="3"/>
  <c r="H100" i="3"/>
  <c r="H99" i="3"/>
  <c r="H98" i="3"/>
  <c r="H96" i="3"/>
  <c r="H95" i="3"/>
  <c r="H94" i="3"/>
  <c r="H93" i="3"/>
  <c r="I93" i="3" s="1"/>
  <c r="H92" i="3"/>
  <c r="H91" i="3"/>
  <c r="H90" i="3"/>
  <c r="H89" i="3"/>
  <c r="H88" i="3"/>
  <c r="H87" i="3"/>
  <c r="H86" i="3"/>
  <c r="H85" i="3"/>
  <c r="H84" i="3"/>
  <c r="H83" i="3"/>
  <c r="H82" i="3"/>
  <c r="H78" i="3"/>
  <c r="H77" i="3"/>
  <c r="H76" i="3"/>
  <c r="H75" i="3"/>
  <c r="H74" i="3"/>
  <c r="I74" i="3" s="1"/>
  <c r="H73" i="3"/>
  <c r="H72" i="3"/>
  <c r="H71" i="3"/>
  <c r="H70" i="3"/>
  <c r="H69" i="3"/>
  <c r="H68" i="3"/>
  <c r="H67" i="3"/>
  <c r="H66" i="3"/>
  <c r="I66" i="3" s="1"/>
  <c r="H65" i="3"/>
  <c r="H64" i="3"/>
  <c r="H63" i="3"/>
  <c r="H62" i="3"/>
  <c r="H61" i="3"/>
  <c r="H60" i="3"/>
  <c r="H59" i="3"/>
  <c r="H58" i="3"/>
  <c r="H57" i="3"/>
  <c r="H56" i="3"/>
  <c r="H55" i="3"/>
  <c r="H54" i="3"/>
  <c r="H53" i="3"/>
  <c r="H52" i="3"/>
  <c r="H51" i="3"/>
  <c r="H50" i="3"/>
  <c r="I50" i="3" s="1"/>
  <c r="H49" i="3"/>
  <c r="H48" i="3"/>
  <c r="H47" i="3"/>
  <c r="H46" i="3"/>
  <c r="H45" i="3"/>
  <c r="H44" i="3"/>
  <c r="H43" i="3"/>
  <c r="H42" i="3"/>
  <c r="I42" i="3" s="1"/>
  <c r="H41" i="3"/>
  <c r="H40" i="3"/>
  <c r="H39" i="3"/>
  <c r="H38" i="3"/>
  <c r="H37" i="3"/>
  <c r="H36" i="3"/>
  <c r="H35" i="3"/>
  <c r="H34" i="3"/>
  <c r="H33" i="3"/>
  <c r="H32" i="3"/>
  <c r="H31" i="3"/>
  <c r="H30" i="3"/>
  <c r="H29" i="3"/>
  <c r="H28" i="3"/>
  <c r="H27" i="3"/>
  <c r="H26" i="3"/>
  <c r="I26" i="3" s="1"/>
  <c r="H25" i="3"/>
  <c r="H24" i="3"/>
  <c r="H23" i="3"/>
  <c r="H22" i="3"/>
  <c r="H21" i="3"/>
  <c r="H20" i="3"/>
  <c r="H19" i="3"/>
  <c r="H18" i="3"/>
  <c r="I18" i="3" s="1"/>
  <c r="H17" i="3"/>
  <c r="H16" i="3"/>
  <c r="H15" i="3"/>
  <c r="H13" i="3"/>
  <c r="H12" i="3"/>
  <c r="H11" i="3"/>
  <c r="H10" i="3"/>
  <c r="H9" i="3"/>
  <c r="H8" i="3"/>
  <c r="H7" i="3"/>
  <c r="AC99" i="3"/>
  <c r="AB99" i="3"/>
  <c r="AA99" i="3"/>
  <c r="AC120" i="3"/>
  <c r="AB120" i="3"/>
  <c r="AA120" i="3"/>
  <c r="AC93" i="3"/>
  <c r="AB93" i="3"/>
  <c r="AA93" i="3"/>
  <c r="AC113" i="3"/>
  <c r="AB113" i="3"/>
  <c r="AA113" i="3"/>
  <c r="AC87" i="3"/>
  <c r="AB87" i="3"/>
  <c r="AA87" i="3"/>
  <c r="AC106" i="3"/>
  <c r="AB106" i="3"/>
  <c r="AA106" i="3"/>
  <c r="AC171" i="3"/>
  <c r="AB171" i="3"/>
  <c r="AA171" i="3"/>
  <c r="AC162" i="3"/>
  <c r="AB162" i="3"/>
  <c r="AA162" i="3"/>
  <c r="AC168" i="3"/>
  <c r="AB168" i="3"/>
  <c r="AA168" i="3"/>
  <c r="AC147" i="3"/>
  <c r="AB147" i="3"/>
  <c r="AA147" i="3"/>
  <c r="AC165" i="3"/>
  <c r="AB165" i="3"/>
  <c r="AA165" i="3"/>
  <c r="AC135" i="3"/>
  <c r="AB135" i="3"/>
  <c r="AA135" i="3"/>
  <c r="AC98" i="3"/>
  <c r="AB98" i="3"/>
  <c r="AA98" i="3"/>
  <c r="AC119" i="3"/>
  <c r="AB119" i="3"/>
  <c r="AA119" i="3"/>
  <c r="AC92" i="3"/>
  <c r="AB92" i="3"/>
  <c r="AA92" i="3"/>
  <c r="AC112" i="3"/>
  <c r="AB112" i="3"/>
  <c r="AA112" i="3"/>
  <c r="AC86" i="3"/>
  <c r="AB86" i="3"/>
  <c r="AA86" i="3"/>
  <c r="AC105" i="3"/>
  <c r="AB105" i="3"/>
  <c r="AA105" i="3"/>
  <c r="AC170" i="3"/>
  <c r="AB170" i="3"/>
  <c r="AA170" i="3"/>
  <c r="AC161" i="3"/>
  <c r="AB161" i="3"/>
  <c r="AA161" i="3"/>
  <c r="AC167" i="3"/>
  <c r="AB167" i="3"/>
  <c r="AA167" i="3"/>
  <c r="AC146" i="3"/>
  <c r="AB146" i="3"/>
  <c r="AA146" i="3"/>
  <c r="AC164" i="3"/>
  <c r="AB164" i="3"/>
  <c r="AA164" i="3"/>
  <c r="AC134" i="3"/>
  <c r="AB134" i="3"/>
  <c r="AA134" i="3"/>
  <c r="AC78" i="3"/>
  <c r="AB78" i="3"/>
  <c r="AA78" i="3"/>
  <c r="AC77" i="3"/>
  <c r="AB77" i="3"/>
  <c r="AA77" i="3"/>
  <c r="AC76" i="3"/>
  <c r="AB76" i="3"/>
  <c r="AA76" i="3"/>
  <c r="AC97" i="3"/>
  <c r="AB97" i="3"/>
  <c r="AA97" i="3"/>
  <c r="AC91" i="3"/>
  <c r="AB91" i="3"/>
  <c r="AA91" i="3"/>
  <c r="AC85" i="3"/>
  <c r="AB85" i="3"/>
  <c r="AA85" i="3"/>
  <c r="AC118" i="3"/>
  <c r="AB118" i="3"/>
  <c r="AA118" i="3"/>
  <c r="AC111" i="3"/>
  <c r="AB111" i="3"/>
  <c r="AA111" i="3"/>
  <c r="AC104" i="3"/>
  <c r="AB104" i="3"/>
  <c r="AA104" i="3"/>
  <c r="AC169" i="3"/>
  <c r="AB169" i="3"/>
  <c r="AA169" i="3"/>
  <c r="AC166" i="3"/>
  <c r="AB166" i="3"/>
  <c r="AA166" i="3"/>
  <c r="AC163" i="3"/>
  <c r="AB163" i="3"/>
  <c r="AA163" i="3"/>
  <c r="AC160" i="3"/>
  <c r="AB160" i="3"/>
  <c r="AA160" i="3"/>
  <c r="AC145" i="3"/>
  <c r="AB145" i="3"/>
  <c r="AA145" i="3"/>
  <c r="AC133" i="3"/>
  <c r="AB133" i="3"/>
  <c r="AA133" i="3"/>
  <c r="AB96" i="3"/>
  <c r="AA96" i="3"/>
  <c r="AB90" i="3"/>
  <c r="AA90" i="3"/>
  <c r="AB84" i="3"/>
  <c r="AA84" i="3"/>
  <c r="AB117" i="3"/>
  <c r="AA117" i="3"/>
  <c r="AB110" i="3"/>
  <c r="AA110" i="3"/>
  <c r="AB103" i="3"/>
  <c r="AA103" i="3"/>
  <c r="AB75" i="3"/>
  <c r="AA75" i="3"/>
  <c r="AB63" i="3"/>
  <c r="AA63" i="3"/>
  <c r="AB159" i="3"/>
  <c r="AA159" i="3"/>
  <c r="AB71" i="3"/>
  <c r="AA71" i="3"/>
  <c r="AB59" i="3"/>
  <c r="AA59" i="3"/>
  <c r="AB144" i="3"/>
  <c r="AA144" i="3"/>
  <c r="AB67" i="3"/>
  <c r="AA67" i="3"/>
  <c r="AB55" i="3"/>
  <c r="AA55" i="3"/>
  <c r="AB132" i="3"/>
  <c r="AA132" i="3"/>
  <c r="AB95" i="3"/>
  <c r="AA95" i="3"/>
  <c r="AB89" i="3"/>
  <c r="AA89" i="3"/>
  <c r="AB83" i="3"/>
  <c r="AA83" i="3"/>
  <c r="AB116" i="3"/>
  <c r="AA116" i="3"/>
  <c r="AB109" i="3"/>
  <c r="AA109" i="3"/>
  <c r="AB102" i="3"/>
  <c r="AA102" i="3"/>
  <c r="AB74" i="3"/>
  <c r="AA74" i="3"/>
  <c r="AB62" i="3"/>
  <c r="AA62" i="3"/>
  <c r="AB158" i="3"/>
  <c r="AA158" i="3"/>
  <c r="AB70" i="3"/>
  <c r="AA70" i="3"/>
  <c r="AB58" i="3"/>
  <c r="AA58" i="3"/>
  <c r="AB143" i="3"/>
  <c r="AA143" i="3"/>
  <c r="AB66" i="3"/>
  <c r="AA66" i="3"/>
  <c r="AB54" i="3"/>
  <c r="AA54" i="3"/>
  <c r="AB131" i="3"/>
  <c r="AA131" i="3"/>
  <c r="AB94" i="3"/>
  <c r="AA94" i="3"/>
  <c r="AB88" i="3"/>
  <c r="AA88" i="3"/>
  <c r="AB82" i="3"/>
  <c r="AA82" i="3"/>
  <c r="AB115" i="3"/>
  <c r="AA115" i="3"/>
  <c r="AB108" i="3"/>
  <c r="AA108" i="3"/>
  <c r="AB101" i="3"/>
  <c r="AA101" i="3"/>
  <c r="AB73" i="3"/>
  <c r="AA73" i="3"/>
  <c r="AB61" i="3"/>
  <c r="AA61" i="3"/>
  <c r="AB157" i="3"/>
  <c r="AA157" i="3"/>
  <c r="AB69" i="3"/>
  <c r="AA69" i="3"/>
  <c r="AB57" i="3"/>
  <c r="AA57" i="3"/>
  <c r="AB142" i="3"/>
  <c r="AA142" i="3"/>
  <c r="AB65" i="3"/>
  <c r="AA65" i="3"/>
  <c r="AB53" i="3"/>
  <c r="AA53" i="3"/>
  <c r="AB130" i="3"/>
  <c r="AA130" i="3"/>
  <c r="AB72" i="3"/>
  <c r="AA72" i="3"/>
  <c r="AB60" i="3"/>
  <c r="AA60" i="3"/>
  <c r="AB114" i="3"/>
  <c r="AA114" i="3"/>
  <c r="AB156" i="3"/>
  <c r="AA156" i="3"/>
  <c r="AB68" i="3"/>
  <c r="AA68" i="3"/>
  <c r="AB56" i="3"/>
  <c r="AA56" i="3"/>
  <c r="AB107" i="3"/>
  <c r="AA107" i="3"/>
  <c r="AB141" i="3"/>
  <c r="AA141" i="3"/>
  <c r="AB64" i="3"/>
  <c r="AA64" i="3"/>
  <c r="AB52" i="3"/>
  <c r="AA52" i="3"/>
  <c r="AB100" i="3"/>
  <c r="AA100" i="3"/>
  <c r="AB129" i="3"/>
  <c r="AA129" i="3"/>
  <c r="AD36" i="3"/>
  <c r="AB36" i="3"/>
  <c r="AA36" i="3"/>
  <c r="AD51" i="3"/>
  <c r="AB51" i="3"/>
  <c r="AA51" i="3"/>
  <c r="AD21" i="3"/>
  <c r="AB21" i="3"/>
  <c r="AA21" i="3"/>
  <c r="AD155" i="3"/>
  <c r="AB155" i="3"/>
  <c r="AA155" i="3"/>
  <c r="AD31" i="3"/>
  <c r="AB31" i="3"/>
  <c r="AA31" i="3"/>
  <c r="AD46" i="3"/>
  <c r="AB46" i="3"/>
  <c r="AA46" i="3"/>
  <c r="AD16" i="3"/>
  <c r="AB16" i="3"/>
  <c r="AA16" i="3"/>
  <c r="AD140" i="3"/>
  <c r="AB140" i="3"/>
  <c r="AA140" i="3"/>
  <c r="AD26" i="3"/>
  <c r="AB26" i="3"/>
  <c r="AA26" i="3"/>
  <c r="AD41" i="3"/>
  <c r="AB41" i="3"/>
  <c r="AA41" i="3"/>
  <c r="AD11" i="3"/>
  <c r="AB11" i="3"/>
  <c r="AA11" i="3"/>
  <c r="AD128" i="3"/>
  <c r="AB128" i="3"/>
  <c r="AA128" i="3"/>
  <c r="AD151" i="3"/>
  <c r="AD124" i="3"/>
  <c r="AD35" i="3"/>
  <c r="AB35" i="3"/>
  <c r="AA35" i="3"/>
  <c r="AD50" i="3"/>
  <c r="AB50" i="3"/>
  <c r="AA50" i="3"/>
  <c r="AD20" i="3"/>
  <c r="AB20" i="3"/>
  <c r="AA20" i="3"/>
  <c r="AD154" i="3"/>
  <c r="AB154" i="3"/>
  <c r="AA154" i="3"/>
  <c r="AD30" i="3"/>
  <c r="AB30" i="3"/>
  <c r="AA30" i="3"/>
  <c r="AD45" i="3"/>
  <c r="AB45" i="3"/>
  <c r="AA45" i="3"/>
  <c r="AD15" i="3"/>
  <c r="AB15" i="3"/>
  <c r="AA15" i="3"/>
  <c r="AD139" i="3"/>
  <c r="AB139" i="3"/>
  <c r="AA139" i="3"/>
  <c r="AD25" i="3"/>
  <c r="AB25" i="3"/>
  <c r="AA25" i="3"/>
  <c r="AD40" i="3"/>
  <c r="AB40" i="3"/>
  <c r="AA40" i="3"/>
  <c r="AD10" i="3"/>
  <c r="AB10" i="3"/>
  <c r="AA10" i="3"/>
  <c r="AD127" i="3"/>
  <c r="AB127" i="3"/>
  <c r="AA127" i="3"/>
  <c r="AD34" i="3"/>
  <c r="AB34" i="3"/>
  <c r="AA34" i="3"/>
  <c r="AD49" i="3"/>
  <c r="AB49" i="3"/>
  <c r="AA49" i="3"/>
  <c r="AD19" i="3"/>
  <c r="AB19" i="3"/>
  <c r="AA19" i="3"/>
  <c r="AD153" i="3"/>
  <c r="AB153" i="3"/>
  <c r="AA153" i="3"/>
  <c r="AD29" i="3"/>
  <c r="AB29" i="3"/>
  <c r="AA29" i="3"/>
  <c r="AD44" i="3"/>
  <c r="AB44" i="3"/>
  <c r="AA44" i="3"/>
  <c r="AD14" i="3"/>
  <c r="AB14" i="3"/>
  <c r="AA14" i="3"/>
  <c r="AD138" i="3"/>
  <c r="AB138" i="3"/>
  <c r="AA138" i="3"/>
  <c r="AD24" i="3"/>
  <c r="AB24" i="3"/>
  <c r="AA24" i="3"/>
  <c r="AD39" i="3"/>
  <c r="AB39" i="3"/>
  <c r="AA39" i="3"/>
  <c r="AD9" i="3"/>
  <c r="AB9" i="3"/>
  <c r="AA9" i="3"/>
  <c r="AD126" i="3"/>
  <c r="AB126" i="3"/>
  <c r="AA126" i="3"/>
  <c r="AD33" i="3"/>
  <c r="AB33" i="3"/>
  <c r="AA33" i="3"/>
  <c r="AD48" i="3"/>
  <c r="AB48" i="3"/>
  <c r="AA48" i="3"/>
  <c r="AD18" i="3"/>
  <c r="AB18" i="3"/>
  <c r="AA18" i="3"/>
  <c r="AD152" i="3"/>
  <c r="AB152" i="3"/>
  <c r="AA152" i="3"/>
  <c r="AD28" i="3"/>
  <c r="AB28" i="3"/>
  <c r="AA28" i="3"/>
  <c r="AD43" i="3"/>
  <c r="AB43" i="3"/>
  <c r="AA43" i="3"/>
  <c r="AD13" i="3"/>
  <c r="AB13" i="3"/>
  <c r="AA13" i="3"/>
  <c r="AD137" i="3"/>
  <c r="AB137" i="3"/>
  <c r="AA137" i="3"/>
  <c r="AD23" i="3"/>
  <c r="AB23" i="3"/>
  <c r="AA23" i="3"/>
  <c r="AD38" i="3"/>
  <c r="AB38" i="3"/>
  <c r="AA38" i="3"/>
  <c r="AD8" i="3"/>
  <c r="AB8" i="3"/>
  <c r="AA8" i="3"/>
  <c r="AD125" i="3"/>
  <c r="AB125" i="3"/>
  <c r="AA125" i="3"/>
  <c r="AD32" i="3"/>
  <c r="AB32" i="3"/>
  <c r="AA32" i="3"/>
  <c r="AD47" i="3"/>
  <c r="AB47" i="3"/>
  <c r="AA47" i="3"/>
  <c r="AD17" i="3"/>
  <c r="AB17" i="3"/>
  <c r="AA17" i="3"/>
  <c r="AD150" i="3"/>
  <c r="AB150" i="3"/>
  <c r="AA150" i="3"/>
  <c r="AD27" i="3"/>
  <c r="AB27" i="3"/>
  <c r="AA27" i="3"/>
  <c r="AD42" i="3"/>
  <c r="AB42" i="3"/>
  <c r="AA42" i="3"/>
  <c r="AD12" i="3"/>
  <c r="AB12" i="3"/>
  <c r="AA12" i="3"/>
  <c r="AD136" i="3"/>
  <c r="AB136" i="3"/>
  <c r="AA136" i="3"/>
  <c r="AD22" i="3"/>
  <c r="AB22" i="3"/>
  <c r="AA22" i="3"/>
  <c r="AD37" i="3"/>
  <c r="AB37" i="3"/>
  <c r="AA37" i="3"/>
  <c r="AD7" i="3"/>
  <c r="AB7" i="3"/>
  <c r="AA7" i="3"/>
  <c r="AD123" i="3"/>
  <c r="AB123" i="3"/>
  <c r="AA123" i="3"/>
  <c r="AD149" i="3"/>
  <c r="AD148" i="3"/>
  <c r="AD122" i="3"/>
  <c r="AD121" i="3"/>
  <c r="W171" i="2"/>
  <c r="V171" i="2"/>
  <c r="U171" i="2"/>
  <c r="W170" i="2"/>
  <c r="V170" i="2"/>
  <c r="U170" i="2"/>
  <c r="W169" i="2"/>
  <c r="V169" i="2"/>
  <c r="U169" i="2"/>
  <c r="W168" i="2"/>
  <c r="V168" i="2"/>
  <c r="U168" i="2"/>
  <c r="W167" i="2"/>
  <c r="V167" i="2"/>
  <c r="U167" i="2"/>
  <c r="W166" i="2"/>
  <c r="V166" i="2"/>
  <c r="U166" i="2"/>
  <c r="W165" i="2"/>
  <c r="V165" i="2"/>
  <c r="U165" i="2"/>
  <c r="W164" i="2"/>
  <c r="V164" i="2"/>
  <c r="U164" i="2"/>
  <c r="W163" i="2"/>
  <c r="V163" i="2"/>
  <c r="U163" i="2"/>
  <c r="W162" i="2"/>
  <c r="V162" i="2"/>
  <c r="U162" i="2"/>
  <c r="W161" i="2"/>
  <c r="V161" i="2"/>
  <c r="U161" i="2"/>
  <c r="W160" i="2"/>
  <c r="V160" i="2"/>
  <c r="U160" i="2"/>
  <c r="W159" i="2"/>
  <c r="V159" i="2"/>
  <c r="U159" i="2"/>
  <c r="W158" i="2"/>
  <c r="V158" i="2"/>
  <c r="U158" i="2"/>
  <c r="W157" i="2"/>
  <c r="V157" i="2"/>
  <c r="U157" i="2"/>
  <c r="W156" i="2"/>
  <c r="V156" i="2"/>
  <c r="U156" i="2"/>
  <c r="W155" i="2"/>
  <c r="V155" i="2"/>
  <c r="U155" i="2"/>
  <c r="W154" i="2"/>
  <c r="V154" i="2"/>
  <c r="U154" i="2"/>
  <c r="W153" i="2"/>
  <c r="V153" i="2"/>
  <c r="U153" i="2"/>
  <c r="W152" i="2"/>
  <c r="V152" i="2"/>
  <c r="U152" i="2"/>
  <c r="W151" i="2"/>
  <c r="V151" i="2"/>
  <c r="U151" i="2"/>
  <c r="W150" i="2"/>
  <c r="V150" i="2"/>
  <c r="U150" i="2"/>
  <c r="W149" i="2"/>
  <c r="V149" i="2"/>
  <c r="U149" i="2"/>
  <c r="W148" i="2"/>
  <c r="V148" i="2"/>
  <c r="U148" i="2"/>
  <c r="V139" i="2"/>
  <c r="W147" i="2"/>
  <c r="V147" i="2"/>
  <c r="U147" i="2"/>
  <c r="W146" i="2"/>
  <c r="V146" i="2"/>
  <c r="U146" i="2"/>
  <c r="W145" i="2"/>
  <c r="V145" i="2"/>
  <c r="U145" i="2"/>
  <c r="W144" i="2"/>
  <c r="V144" i="2"/>
  <c r="U144" i="2"/>
  <c r="W143" i="2"/>
  <c r="V143" i="2"/>
  <c r="U143" i="2"/>
  <c r="W142" i="2"/>
  <c r="V142" i="2"/>
  <c r="U142" i="2"/>
  <c r="W141" i="2"/>
  <c r="V141" i="2"/>
  <c r="U141" i="2"/>
  <c r="W140" i="2"/>
  <c r="V140" i="2"/>
  <c r="U140" i="2"/>
  <c r="W139" i="2"/>
  <c r="U139" i="2"/>
  <c r="W138" i="2"/>
  <c r="W137" i="2"/>
  <c r="W136" i="2"/>
  <c r="W135" i="2"/>
  <c r="W134" i="2"/>
  <c r="W133" i="2"/>
  <c r="V138" i="2"/>
  <c r="U138" i="2"/>
  <c r="V137" i="2"/>
  <c r="U137" i="2"/>
  <c r="V136" i="2"/>
  <c r="U136" i="2"/>
  <c r="V135" i="2"/>
  <c r="U135" i="2"/>
  <c r="V134" i="2"/>
  <c r="U134" i="2"/>
  <c r="V133" i="2"/>
  <c r="U133" i="2"/>
  <c r="V132" i="2"/>
  <c r="V131" i="2"/>
  <c r="V130" i="2"/>
  <c r="U132" i="2"/>
  <c r="U131" i="2"/>
  <c r="U130" i="2"/>
  <c r="V125" i="2"/>
  <c r="V129" i="2"/>
  <c r="U129" i="2"/>
  <c r="V128" i="2"/>
  <c r="U128" i="2"/>
  <c r="V127" i="2"/>
  <c r="U127" i="2"/>
  <c r="V126" i="2"/>
  <c r="U126" i="2"/>
  <c r="U125" i="2"/>
  <c r="V124" i="2"/>
  <c r="U124" i="2"/>
  <c r="V123" i="2"/>
  <c r="U123" i="2"/>
  <c r="V122" i="2"/>
  <c r="U122" i="2"/>
  <c r="V121" i="2"/>
  <c r="U121" i="2"/>
  <c r="V120" i="2"/>
  <c r="U120" i="2"/>
  <c r="V119" i="2"/>
  <c r="U119" i="2"/>
  <c r="V118" i="2"/>
  <c r="U118" i="2"/>
  <c r="V117" i="2"/>
  <c r="U117" i="2"/>
  <c r="V116" i="2"/>
  <c r="U116" i="2"/>
  <c r="V115" i="2"/>
  <c r="U115" i="2"/>
  <c r="V114" i="2"/>
  <c r="U114" i="2"/>
  <c r="V113" i="2"/>
  <c r="U113" i="2"/>
  <c r="V112" i="2"/>
  <c r="U112" i="2"/>
  <c r="U104" i="2"/>
  <c r="V111" i="2"/>
  <c r="U111" i="2"/>
  <c r="V110" i="2"/>
  <c r="U110" i="2"/>
  <c r="V109" i="2"/>
  <c r="U109" i="2"/>
  <c r="V108" i="2"/>
  <c r="U108" i="2"/>
  <c r="V107" i="2"/>
  <c r="U107" i="2"/>
  <c r="V106" i="2"/>
  <c r="U106" i="2"/>
  <c r="V105" i="2"/>
  <c r="U105" i="2"/>
  <c r="V104" i="2"/>
  <c r="V103" i="2"/>
  <c r="U103" i="2"/>
  <c r="V102" i="2"/>
  <c r="U102" i="2"/>
  <c r="V101" i="2"/>
  <c r="U101" i="2"/>
  <c r="V100" i="2"/>
  <c r="U100" i="2"/>
  <c r="V99" i="2"/>
  <c r="U99" i="2"/>
  <c r="V98" i="2"/>
  <c r="U98" i="2"/>
  <c r="V97" i="2"/>
  <c r="U97" i="2"/>
  <c r="V96" i="2"/>
  <c r="U96" i="2"/>
  <c r="V95" i="2"/>
  <c r="U95" i="2"/>
  <c r="V94" i="2"/>
  <c r="U94" i="2"/>
  <c r="V93" i="2"/>
  <c r="U93" i="2"/>
  <c r="V92" i="2"/>
  <c r="U92" i="2"/>
  <c r="V91" i="2"/>
  <c r="U91" i="2"/>
  <c r="U90" i="2"/>
  <c r="U89" i="2"/>
  <c r="U88" i="2"/>
  <c r="V90" i="2"/>
  <c r="V89" i="2"/>
  <c r="V88" i="2"/>
  <c r="V87" i="2"/>
  <c r="U87" i="2"/>
  <c r="V86" i="2"/>
  <c r="U86" i="2"/>
  <c r="V85" i="2"/>
  <c r="U85" i="2"/>
  <c r="V84" i="2"/>
  <c r="U84" i="2"/>
  <c r="V83" i="2"/>
  <c r="U83" i="2"/>
  <c r="V82" i="2"/>
  <c r="U82" i="2"/>
  <c r="V81" i="2"/>
  <c r="U81" i="2"/>
  <c r="V80" i="2"/>
  <c r="U80" i="2"/>
  <c r="V79" i="2"/>
  <c r="U79" i="2"/>
  <c r="V78" i="2"/>
  <c r="U78" i="2"/>
  <c r="V77" i="2"/>
  <c r="U77" i="2"/>
  <c r="V76" i="2"/>
  <c r="U76" i="2"/>
  <c r="X75" i="2"/>
  <c r="X74" i="2"/>
  <c r="X73" i="2"/>
  <c r="X72" i="2"/>
  <c r="X71" i="2"/>
  <c r="X70" i="2"/>
  <c r="X69" i="2"/>
  <c r="X68" i="2"/>
  <c r="X67" i="2"/>
  <c r="X66" i="2"/>
  <c r="X65" i="2"/>
  <c r="X64" i="2"/>
  <c r="V75" i="2"/>
  <c r="U75" i="2"/>
  <c r="V74" i="2"/>
  <c r="U74" i="2"/>
  <c r="V73" i="2"/>
  <c r="U73" i="2"/>
  <c r="V72" i="2"/>
  <c r="U72" i="2"/>
  <c r="V71" i="2"/>
  <c r="U71" i="2"/>
  <c r="V70" i="2"/>
  <c r="U70" i="2"/>
  <c r="V69" i="2"/>
  <c r="U69" i="2"/>
  <c r="V68" i="2"/>
  <c r="U68" i="2"/>
  <c r="V67" i="2"/>
  <c r="U67" i="2"/>
  <c r="V66" i="2"/>
  <c r="U66" i="2"/>
  <c r="V65" i="2"/>
  <c r="U65" i="2"/>
  <c r="V64" i="2"/>
  <c r="U64" i="2"/>
  <c r="X63" i="2"/>
  <c r="X62" i="2"/>
  <c r="X61" i="2"/>
  <c r="X60" i="2"/>
  <c r="X59" i="2"/>
  <c r="X58" i="2"/>
  <c r="X57" i="2"/>
  <c r="X56" i="2"/>
  <c r="X55" i="2"/>
  <c r="X54" i="2"/>
  <c r="X53" i="2"/>
  <c r="X52" i="2"/>
  <c r="X51" i="2"/>
  <c r="X50" i="2"/>
  <c r="X47" i="2"/>
  <c r="X46" i="2"/>
  <c r="X45" i="2"/>
  <c r="X44" i="2"/>
  <c r="X43" i="2"/>
  <c r="X42" i="2"/>
  <c r="X41" i="2"/>
  <c r="X40" i="2"/>
  <c r="X39" i="2"/>
  <c r="X38" i="2"/>
  <c r="X37" i="2"/>
  <c r="X36" i="2"/>
  <c r="X34" i="2"/>
  <c r="X33" i="2"/>
  <c r="X32" i="2"/>
  <c r="X31" i="2"/>
  <c r="X30" i="2"/>
  <c r="X29" i="2"/>
  <c r="X28" i="2"/>
  <c r="X27" i="2"/>
  <c r="X26" i="2"/>
  <c r="X25" i="2"/>
  <c r="X24" i="2"/>
  <c r="X23" i="2"/>
  <c r="X22" i="2"/>
  <c r="X21" i="2"/>
  <c r="X20" i="2"/>
  <c r="X19" i="2"/>
  <c r="X18" i="2"/>
  <c r="X17" i="2"/>
  <c r="X16" i="2"/>
  <c r="X15" i="2"/>
  <c r="X14" i="2"/>
  <c r="X13" i="2"/>
  <c r="X12" i="2"/>
  <c r="X11" i="2"/>
  <c r="X10" i="2"/>
  <c r="X9" i="2"/>
  <c r="X8" i="2"/>
  <c r="X7" i="2"/>
  <c r="V61" i="2"/>
  <c r="U61" i="2"/>
  <c r="V60" i="2"/>
  <c r="U60" i="2"/>
  <c r="V59" i="2"/>
  <c r="U59" i="2"/>
  <c r="V58" i="2"/>
  <c r="U58" i="2"/>
  <c r="V57" i="2"/>
  <c r="U57" i="2"/>
  <c r="V56" i="2"/>
  <c r="U56" i="2"/>
  <c r="V55" i="2"/>
  <c r="U55" i="2"/>
  <c r="V54" i="2"/>
  <c r="U54" i="2"/>
  <c r="V53" i="2"/>
  <c r="U53" i="2"/>
  <c r="V52" i="2"/>
  <c r="U52" i="2"/>
  <c r="V51" i="2"/>
  <c r="U51" i="2"/>
  <c r="V50" i="2"/>
  <c r="U50" i="2"/>
  <c r="V47" i="2"/>
  <c r="U47" i="2"/>
  <c r="V46" i="2"/>
  <c r="U46" i="2"/>
  <c r="V45" i="2"/>
  <c r="U45" i="2"/>
  <c r="V44" i="2"/>
  <c r="U44" i="2"/>
  <c r="V43" i="2"/>
  <c r="U43" i="2"/>
  <c r="V42" i="2"/>
  <c r="U42" i="2"/>
  <c r="V41" i="2"/>
  <c r="U41" i="2"/>
  <c r="V40" i="2"/>
  <c r="U40" i="2"/>
  <c r="V39" i="2"/>
  <c r="U39" i="2"/>
  <c r="V38" i="2"/>
  <c r="U38" i="2"/>
  <c r="V37" i="2"/>
  <c r="U37" i="2"/>
  <c r="V36" i="2"/>
  <c r="U36" i="2"/>
  <c r="U34" i="2"/>
  <c r="U33" i="2"/>
  <c r="U32" i="2"/>
  <c r="U31" i="2"/>
  <c r="U30" i="2"/>
  <c r="U29" i="2"/>
  <c r="U28" i="2"/>
  <c r="U27" i="2"/>
  <c r="U26" i="2"/>
  <c r="U25" i="2"/>
  <c r="U24" i="2"/>
  <c r="U23" i="2"/>
  <c r="V34" i="2"/>
  <c r="V33" i="2"/>
  <c r="V32" i="2"/>
  <c r="V31" i="2"/>
  <c r="V30" i="2"/>
  <c r="V29" i="2"/>
  <c r="V28" i="2"/>
  <c r="V27" i="2"/>
  <c r="V26" i="2"/>
  <c r="V25" i="2"/>
  <c r="V24" i="2"/>
  <c r="V23" i="2"/>
  <c r="V11" i="2"/>
  <c r="V22" i="2"/>
  <c r="V21" i="2"/>
  <c r="V20" i="2"/>
  <c r="V19" i="2"/>
  <c r="V18" i="2"/>
  <c r="V17" i="2"/>
  <c r="V16" i="2"/>
  <c r="V15" i="2"/>
  <c r="V14" i="2"/>
  <c r="V13" i="2"/>
  <c r="V12" i="2"/>
  <c r="U22" i="2"/>
  <c r="U21" i="2"/>
  <c r="U20" i="2"/>
  <c r="U19" i="2"/>
  <c r="U18" i="2"/>
  <c r="U17" i="2"/>
  <c r="U16" i="2"/>
  <c r="U15" i="2"/>
  <c r="U14" i="2"/>
  <c r="U13" i="2"/>
  <c r="U12" i="2"/>
  <c r="U11" i="2"/>
  <c r="J1019" i="1"/>
  <c r="I1019" i="1"/>
  <c r="H1019" i="1"/>
  <c r="G1019" i="1"/>
  <c r="F1019" i="1"/>
  <c r="E1019" i="1"/>
  <c r="D1019" i="1"/>
  <c r="C1019" i="1"/>
  <c r="B1019" i="1"/>
  <c r="H26" i="34" l="1"/>
  <c r="J24" i="34"/>
  <c r="I26" i="34"/>
  <c r="H29" i="32"/>
  <c r="H17" i="32"/>
  <c r="I12" i="32"/>
  <c r="J16" i="32"/>
  <c r="J13" i="32" s="1"/>
  <c r="J19" i="12"/>
  <c r="M19" i="12"/>
  <c r="E19" i="12"/>
  <c r="F19" i="12"/>
  <c r="K19" i="12"/>
  <c r="L19" i="12"/>
  <c r="B19" i="12"/>
  <c r="C19" i="12"/>
  <c r="D19" i="12"/>
  <c r="G19" i="12"/>
  <c r="H19" i="12"/>
  <c r="I19" i="12"/>
  <c r="U19" i="12"/>
  <c r="N19" i="12"/>
  <c r="P19" i="12"/>
  <c r="Q19" i="12"/>
  <c r="R19" i="12"/>
  <c r="O19" i="12"/>
  <c r="S19" i="12"/>
  <c r="T19" i="12"/>
  <c r="V19" i="12"/>
  <c r="I111" i="3"/>
  <c r="I36" i="3"/>
  <c r="I60" i="3"/>
  <c r="I84" i="3"/>
  <c r="I108" i="3"/>
  <c r="I85" i="3"/>
  <c r="I109" i="3"/>
  <c r="I134" i="3"/>
  <c r="I14" i="3"/>
  <c r="I38" i="3"/>
  <c r="I62" i="3"/>
  <c r="I15" i="3"/>
  <c r="I39" i="3"/>
  <c r="I63" i="3"/>
  <c r="S9" i="18"/>
  <c r="I9" i="3"/>
  <c r="I33" i="3"/>
  <c r="I57" i="3"/>
  <c r="W13" i="18"/>
  <c r="I34" i="3"/>
  <c r="I10" i="3"/>
  <c r="I58" i="3"/>
  <c r="I11" i="3"/>
  <c r="I35" i="3"/>
  <c r="I59" i="3"/>
  <c r="I83" i="3"/>
  <c r="I107" i="3"/>
  <c r="I142" i="3"/>
  <c r="I133" i="3"/>
  <c r="I86" i="3"/>
  <c r="I110" i="3"/>
  <c r="I135" i="3"/>
  <c r="S12" i="18"/>
  <c r="W15" i="18"/>
  <c r="I92" i="3"/>
  <c r="I116" i="3"/>
  <c r="W14" i="18"/>
  <c r="I16" i="3"/>
  <c r="I40" i="3"/>
  <c r="I64" i="3"/>
  <c r="I88" i="3"/>
  <c r="I112" i="3"/>
  <c r="I137" i="3"/>
  <c r="I162" i="3"/>
  <c r="I161" i="3"/>
  <c r="I17" i="3"/>
  <c r="I41" i="3"/>
  <c r="I65" i="3"/>
  <c r="I89" i="3"/>
  <c r="I113" i="3"/>
  <c r="I138" i="3"/>
  <c r="I163" i="3"/>
  <c r="I160" i="3"/>
  <c r="I90" i="3"/>
  <c r="I114" i="3"/>
  <c r="I139" i="3"/>
  <c r="I164" i="3"/>
  <c r="I19" i="3"/>
  <c r="I43" i="3"/>
  <c r="I67" i="3"/>
  <c r="I91" i="3"/>
  <c r="I115" i="3"/>
  <c r="I140" i="3"/>
  <c r="I165" i="3"/>
  <c r="I20" i="3"/>
  <c r="I44" i="3"/>
  <c r="I68" i="3"/>
  <c r="I141" i="3"/>
  <c r="I166" i="3"/>
  <c r="I21" i="3"/>
  <c r="I45" i="3"/>
  <c r="I69" i="3"/>
  <c r="I167" i="3"/>
  <c r="I22" i="3"/>
  <c r="I46" i="3"/>
  <c r="I70" i="3"/>
  <c r="I94" i="3"/>
  <c r="I118" i="3"/>
  <c r="I168" i="3"/>
  <c r="I23" i="3"/>
  <c r="I47" i="3"/>
  <c r="I71" i="3"/>
  <c r="I95" i="3"/>
  <c r="I119" i="3"/>
  <c r="I144" i="3"/>
  <c r="I24" i="3"/>
  <c r="I48" i="3"/>
  <c r="I72" i="3"/>
  <c r="I96" i="3"/>
  <c r="I120" i="3"/>
  <c r="I145" i="3"/>
  <c r="I170" i="3"/>
  <c r="I25" i="3"/>
  <c r="I49" i="3"/>
  <c r="I73" i="3"/>
  <c r="I97" i="3"/>
  <c r="I146" i="3"/>
  <c r="I171" i="3"/>
  <c r="I158" i="3"/>
  <c r="I159" i="3"/>
  <c r="I98" i="3"/>
  <c r="I123" i="3"/>
  <c r="I147" i="3"/>
  <c r="I27" i="3"/>
  <c r="I51" i="3"/>
  <c r="I75" i="3"/>
  <c r="I99" i="3"/>
  <c r="I124" i="3"/>
  <c r="I28" i="3"/>
  <c r="I52" i="3"/>
  <c r="I76" i="3"/>
  <c r="I100" i="3"/>
  <c r="I125" i="3"/>
  <c r="I150" i="3"/>
  <c r="I29" i="3"/>
  <c r="I53" i="3"/>
  <c r="I77" i="3"/>
  <c r="I101" i="3"/>
  <c r="I126" i="3"/>
  <c r="I151" i="3"/>
  <c r="I30" i="3"/>
  <c r="I54" i="3"/>
  <c r="I78" i="3"/>
  <c r="I102" i="3"/>
  <c r="I152" i="3"/>
  <c r="I7" i="3"/>
  <c r="I31" i="3"/>
  <c r="I55" i="3"/>
  <c r="I103" i="3"/>
  <c r="I128" i="3"/>
  <c r="I8" i="3"/>
  <c r="I32" i="3"/>
  <c r="I56" i="3"/>
  <c r="I104" i="3"/>
  <c r="I129" i="3"/>
  <c r="I154" i="3"/>
  <c r="I105" i="3"/>
  <c r="I130" i="3"/>
  <c r="I155" i="3"/>
  <c r="I82" i="3"/>
  <c r="I106" i="3"/>
  <c r="I131" i="3"/>
  <c r="I156" i="3"/>
  <c r="I132" i="3"/>
  <c r="I157" i="3"/>
  <c r="H23" i="8"/>
  <c r="H25" i="8"/>
  <c r="H22" i="8"/>
  <c r="H24" i="8"/>
  <c r="H21" i="8"/>
  <c r="H20" i="8"/>
  <c r="N7" i="1"/>
  <c r="E43" i="4"/>
  <c r="J26" i="34" l="1"/>
  <c r="K24" i="34"/>
  <c r="K26" i="34" s="1"/>
  <c r="I29" i="32"/>
  <c r="I17" i="32"/>
  <c r="J12" i="32"/>
  <c r="K16" i="32"/>
  <c r="K13" i="32" s="1"/>
  <c r="F42" i="4"/>
  <c r="F41" i="4"/>
  <c r="F43" i="4"/>
  <c r="F40" i="4"/>
  <c r="J29" i="32" l="1"/>
  <c r="J17" i="32"/>
  <c r="K12" i="32"/>
  <c r="K29" i="32" l="1"/>
  <c r="K17" i="32"/>
  <c r="F18" i="32" l="1"/>
  <c r="I18" i="32"/>
  <c r="G18" i="32"/>
  <c r="C18" i="32"/>
  <c r="K18" i="32"/>
  <c r="J18" i="32"/>
  <c r="C22" i="32" l="1"/>
  <c r="C23" i="32" s="1"/>
  <c r="C24" i="32" s="1"/>
  <c r="K22" i="32"/>
  <c r="K23" i="32" s="1"/>
  <c r="K24" i="32" s="1"/>
  <c r="I22" i="32"/>
  <c r="I23" i="32" s="1"/>
  <c r="I24" i="32" s="1"/>
  <c r="J22" i="32"/>
  <c r="J23" i="32" s="1"/>
  <c r="J24" i="32" s="1"/>
  <c r="G22" i="32"/>
  <c r="G23" i="32" s="1"/>
  <c r="G24" i="32" s="1"/>
  <c r="F22" i="32"/>
  <c r="F23" i="32" s="1"/>
  <c r="F24" i="32" s="1"/>
  <c r="E18" i="32"/>
  <c r="D18" i="32"/>
  <c r="H18" i="32"/>
  <c r="J25" i="32" l="1"/>
  <c r="D22" i="32"/>
  <c r="D23" i="32" s="1"/>
  <c r="D24" i="32" s="1"/>
  <c r="D25" i="32" s="1"/>
  <c r="G25" i="32"/>
  <c r="K25" i="32"/>
  <c r="E22" i="32"/>
  <c r="E23" i="32" s="1"/>
  <c r="E24" i="32" s="1"/>
  <c r="H22" i="32"/>
  <c r="H23" i="32" s="1"/>
  <c r="H24" i="32" s="1"/>
  <c r="H25" i="32" l="1"/>
  <c r="I25" i="32"/>
  <c r="F25" i="32"/>
  <c r="F26" i="32" s="1"/>
  <c r="G26" i="32" s="1"/>
  <c r="H26" i="32" s="1"/>
  <c r="I26" i="32" s="1"/>
  <c r="J26" i="32" s="1"/>
  <c r="K26" i="32" s="1"/>
  <c r="K28" i="32" s="1"/>
  <c r="E25" i="32"/>
  <c r="D26" i="32" s="1"/>
  <c r="C26" i="32" l="1"/>
  <c r="D28" i="32"/>
  <c r="E28" i="32"/>
  <c r="F28" i="32" l="1"/>
  <c r="G28" i="32" l="1"/>
  <c r="H28" i="32" l="1"/>
  <c r="I28" i="32" l="1"/>
  <c r="J28" i="32" l="1"/>
</calcChain>
</file>

<file path=xl/sharedStrings.xml><?xml version="1.0" encoding="utf-8"?>
<sst xmlns="http://schemas.openxmlformats.org/spreadsheetml/2006/main" count="3089" uniqueCount="837">
  <si>
    <t>This sheet constains the following materials supporting this post:</t>
  </si>
  <si>
    <t>https://willbrownsberger.com/behavior-changes/</t>
  </si>
  <si>
    <t>Summary Analysis I and II are two crude models helpful in exploring the relationship between known energy use numbers and known thermostat numbers</t>
  </si>
  <si>
    <t xml:space="preserve">Tabs beginning "RECS" document steps in consolidating posted RECS reports </t>
  </si>
  <si>
    <t>Tabs with the word PUMS are various slices of temperature settings from the public use microsample for RECS</t>
  </si>
  <si>
    <t>The Massachusetts Comparison tab supports the table in the main post which compares various datapoints from alternative sources on temperature settings in MA</t>
  </si>
  <si>
    <t>The Behavior Change tab collects various early RECS findings and mainly services to establish the limits of the RECS data</t>
  </si>
  <si>
    <t>The space heating computations tab support the scatter of price vs HDD in the post</t>
  </si>
  <si>
    <t>The several degree day pages support the analysis of the impact of shifting base data</t>
  </si>
  <si>
    <t xml:space="preserve">The Energy Price Relationship tab presents a chart that was superseded by the specific state analysis developed on the related spreadsheet </t>
  </si>
  <si>
    <t>The Inaccessible sources on 1970s  just collects some hard copy sources we couldn't locate</t>
  </si>
  <si>
    <t>Look at fossil energy use only in homes on a per square footage basis (implicitly assuming that some shift to electric in smaller buildings is balanced by expanding fossil square footage)</t>
  </si>
  <si>
    <t xml:space="preserve">The goals are to back into thermostat setting estimates for 1978 and 1981 from known data on energy usage and current thermostat settings.  </t>
  </si>
  <si>
    <t xml:space="preserve">Also to ball park effects of insulation improvement over time by testing alternative rates </t>
  </si>
  <si>
    <t>Reasonable to assume that burner efficiency and envelope efficiency improvement rates do not differ widely between the 78 to 81 period and the 81 to 87 period, but might want to vary envelope assumption later.</t>
  </si>
  <si>
    <t xml:space="preserve">     Prices were still high, work force was increasing; more likely to acclerate than decelerate.</t>
  </si>
  <si>
    <t xml:space="preserve">     The burner efficiency assumptions are reasonable estimates from data in prior posts, but the model is not very sensitive to them because upgrade only applies to a fraction</t>
  </si>
  <si>
    <t xml:space="preserve">   The envelope efficiency estimates are pure guesses, for experimentation</t>
  </si>
  <si>
    <t>Survey years</t>
  </si>
  <si>
    <t xml:space="preserve">Years  elapsed from prior survey </t>
  </si>
  <si>
    <t>Total Massachusetts Fossil Fuel use(a)</t>
  </si>
  <si>
    <t>Billions of Square Feet of housing (frrom previous analysis)</t>
  </si>
  <si>
    <t>Total Massachusetts Fossil Fuel use intensity kbtu/sqft</t>
  </si>
  <si>
    <t xml:space="preserve">Fossil BTU used for space heating </t>
  </si>
  <si>
    <t>Estimated average burner efficiency</t>
  </si>
  <si>
    <t xml:space="preserve"> Space heating demand met by fossil</t>
  </si>
  <si>
    <t>Total Massachusetts Residential Wood use (a)</t>
  </si>
  <si>
    <t>Wood use allocated to heating in heated homes (f)</t>
  </si>
  <si>
    <t>Wood contribution to heating BTU (g) (net of efficiency)/sqft</t>
  </si>
  <si>
    <t>Heating demand for all 1978 fossilheated homes /sqft</t>
  </si>
  <si>
    <t>Demand normalized to HDD change to 1978 (h)</t>
  </si>
  <si>
    <t>Demand normalized up for envelope efficiency improvements</t>
  </si>
  <si>
    <t>Percentage change from prior in demand due to thermostat and other</t>
  </si>
  <si>
    <t>Modeled thermostat setting -- chained forward and back from 1987 (j)</t>
  </si>
  <si>
    <t xml:space="preserve">Surveyed thermostat setting (k) </t>
  </si>
  <si>
    <t>Unknown</t>
  </si>
  <si>
    <t>Difference between actual and modeled begin period setting</t>
  </si>
  <si>
    <t>n/a</t>
  </si>
  <si>
    <t>Derived space heating as a % of all use</t>
  </si>
  <si>
    <t>Notes</t>
  </si>
  <si>
    <t>(a)</t>
  </si>
  <si>
    <t>TBTU From EIA State Energy Data Use System</t>
  </si>
  <si>
    <t>(b)</t>
  </si>
  <si>
    <t xml:space="preserve">Assumed percentage of fossil applied to space heating </t>
  </si>
  <si>
    <t xml:space="preserve">(c) </t>
  </si>
  <si>
    <t>Cleanest to assume that efficiency increment is the same for heat and non-heat, but model allows lesser improvement and result is not very sensitive to this assumption.  See discussion at https://willbrownsberger.com/appliance-efficiency-improvements/</t>
  </si>
  <si>
    <t>Installed base efficiency, 1978  -- oil heating and other appliances</t>
  </si>
  <si>
    <t>Efficiency of new burners installed -- see data in this post: https://willbrownsberger.com/appliance-efficiency-improvements/</t>
  </si>
  <si>
    <t>Upgrade rate</t>
  </si>
  <si>
    <t>(f)</t>
  </si>
  <si>
    <t>Assume % of homes using wood that are or were fossil primary</t>
  </si>
  <si>
    <t>(g)</t>
  </si>
  <si>
    <t>Efficiency of wood appliances on average including fireplaces (this estimate is a pure guess, but 50% is the range that leads to plausible values</t>
  </si>
  <si>
    <t>(h)</t>
  </si>
  <si>
    <t xml:space="preserve">From NOAA: </t>
  </si>
  <si>
    <t>Normalization factor as HDD end of period over HDD 1978</t>
  </si>
  <si>
    <t>https://www.ncei.noaa.gov/access/monitoring/climate-at-a-glance/statewide/time-series/19/hdd/12/12/1978-2009?base_prd=true&amp;begbaseyear=1978&amp;endbaseyear=2009</t>
  </si>
  <si>
    <t>(i)</t>
  </si>
  <si>
    <t>Average incremental envelope improvement in building stock</t>
  </si>
  <si>
    <t>This combined result feels high at 1%</t>
  </si>
  <si>
    <t>Annual percentage of homes making changes [provisional guess]</t>
  </si>
  <si>
    <t>This assumption is combined with improvement</t>
  </si>
  <si>
    <t>Percentage improvement from changes [provisional guess]</t>
  </si>
  <si>
    <t xml:space="preserve">This is a key assumption.  </t>
  </si>
  <si>
    <t>With 20% of homes making changes, get following results varying the improvement assumed for change</t>
  </si>
  <si>
    <t>(j)</t>
  </si>
  <si>
    <t>Assumed load change per degree of balance point change</t>
  </si>
  <si>
    <t>Preferred assumption is 3.25, midpoint of range on Bedford Degree Day Pivot Tab</t>
  </si>
  <si>
    <t>(k)</t>
  </si>
  <si>
    <t>Actual values are New England from PUMS for all HDD ranges, combining equally TEMPHOME, TEMPGONE and TEMPNITE, except for 1981 which is &gt;5499 reported (adjusted down from 66.2, by 65.8 vs 66.6 diff in 1987 between NE and &gt;5499</t>
  </si>
  <si>
    <t>Massachusetts oil heated homes energy model: 1978 to 2009</t>
  </si>
  <si>
    <t>The envelope efficiency estimates are pure guesses, for experimentation</t>
  </si>
  <si>
    <t>Total Massachusetts Residential  oil use(a)</t>
  </si>
  <si>
    <t xml:space="preserve">Oil BTU used for space heating </t>
  </si>
  <si>
    <t xml:space="preserve">Oil BTU used for non-space heating </t>
  </si>
  <si>
    <t xml:space="preserve">Estimated average non-heating appliance efficiency (c) </t>
  </si>
  <si>
    <t>Unconverted oil base % (d)</t>
  </si>
  <si>
    <t xml:space="preserve"> Space heating demand met by oil</t>
  </si>
  <si>
    <t xml:space="preserve"> Space heating demand if conversions had not happened (e) </t>
  </si>
  <si>
    <t>Wood use allocated to heating in oil heated homes (f)</t>
  </si>
  <si>
    <t>Wood contribution to heating BTU (g) (net of efficiency)</t>
  </si>
  <si>
    <t>Heating demand for all 1978 oil heated homes</t>
  </si>
  <si>
    <t>Assumed percentage of oil applied to space heating in 1978</t>
  </si>
  <si>
    <t>Use 82%.  78% is 2020 value for MA; 80% is 2020 value for NE; 82% is 1987 value for NE.  Higher value reduces swing, but cannot be justified</t>
  </si>
  <si>
    <t>Not low for oil burners when include conversion rate below -- note that this contemplates almost full replacement over the 31 years.  Note that a refinement would be to assume a gradient of efficiency in the base and replace the worst.</t>
  </si>
  <si>
    <t>Relationship of water efficiency improvement to heating improvement -- 100% assumes same degree of improvement</t>
  </si>
  <si>
    <t>100% is a reasonable assumption, but so is 0, model not highly sensitive; issue is change in efficiency, not absolute efficiency</t>
  </si>
  <si>
    <t xml:space="preserve">(d) </t>
  </si>
  <si>
    <t>Conversion to gas rate (annual remaining oil %)</t>
  </si>
  <si>
    <t>Front load assumed conversion consistent with data point of high oil conversions from RECS around 1980</t>
  </si>
  <si>
    <t>Homes with oil heat in 1970</t>
  </si>
  <si>
    <t>10 year factor</t>
  </si>
  <si>
    <t>1 year factor</t>
  </si>
  <si>
    <t>Cum</t>
  </si>
  <si>
    <t>Homes with oil heat in 1980</t>
  </si>
  <si>
    <t>Homes with oil heat in 1990</t>
  </si>
  <si>
    <t>Homes with oil heat in 2000</t>
  </si>
  <si>
    <t>Homes with oil heat in 2010</t>
  </si>
  <si>
    <t>See Fuel Use from Census tab in Insulation History Sheet</t>
  </si>
  <si>
    <t xml:space="preserve">(e) </t>
  </si>
  <si>
    <t>Attribute oil converted to gas to demand met by oil.</t>
  </si>
  <si>
    <t>Share based on ratio of gas to oil homes in 1980, see Insulation History.xls .  This ratio is 62%</t>
  </si>
  <si>
    <t>Believe something higher than 62% is reasonable; older homes more likely to have wood burning and higher cost motivation</t>
  </si>
  <si>
    <t>METHODOLOGICAL NOTES ON PROCESSING OF RECS DATA</t>
  </si>
  <si>
    <t>Data limits</t>
  </si>
  <si>
    <t>RECS Survey for temperatures not available before 1981</t>
  </si>
  <si>
    <t>RECS Survey for temperatures not available as state level micro data for most of series</t>
  </si>
  <si>
    <t>PUMS data available from 1987</t>
  </si>
  <si>
    <t>Shifting geography definitions</t>
  </si>
  <si>
    <t>https://www.eia.gov/consumption/residential/maps.php</t>
  </si>
  <si>
    <t>"Cold/very Cold"</t>
  </si>
  <si>
    <t xml:space="preserve">used from 2009 forward roughly equates with </t>
  </si>
  <si>
    <t>HDD&gt;5500 (which includes all of New England and MA)</t>
  </si>
  <si>
    <t>Note that the HDD designation in these surveys does not use a normal HDD level for an area, but rather the survey year HDD</t>
  </si>
  <si>
    <t>"Average" temperature</t>
  </si>
  <si>
    <t>Computed using midpoints from binned survey data where heat used and temperature reported.</t>
  </si>
  <si>
    <t>Understates swing because includes open ended high and low ranges which will swing and are represented by points</t>
  </si>
  <si>
    <t xml:space="preserve">Computed combining night, day-not-home, day-home with equal weights </t>
  </si>
  <si>
    <t>Note that night = "sleeping hours"</t>
  </si>
  <si>
    <t>Note: Motion on % below 70 can exaggerate or understate the motion of the average -- just slightly shifting the midpoint of the distribution, not defining the distribution</t>
  </si>
  <si>
    <t>In 1990, there was a subtle change in the forms and related data presentation</t>
  </si>
  <si>
    <t>Temperature tabulation changed;  Question about temperature remained the same</t>
  </si>
  <si>
    <t>https://www.eia.gov/survey/form/eia_457/archive/1987%20RECS%20457-B%20Nationwide%20Household%20Mail%20Survey.pdf</t>
  </si>
  <si>
    <t>At what temperature  do you usually keep your home . . . (Questions 18 to 20)</t>
  </si>
  <si>
    <t>https://www.eia.gov/survey/form/eia_457/archive/1990%20RECS%20457-A%20Household%20Survey.pdf</t>
  </si>
  <si>
    <t>At what temperature  do you usually keep your home . . . (Questions B26)</t>
  </si>
  <si>
    <t>BUT stopped asking question 21 from form 1987 about presence of heating controls</t>
  </si>
  <si>
    <t>Before tabulated temperature question only for have heating controls -- even though questionnaire asked the temperature questions of all respondents and tabulation redundantly allowed no heat turned off answer</t>
  </si>
  <si>
    <t>Then tabulated for all, regardless of if have heating controls</t>
  </si>
  <si>
    <t>As to 1981, this raised the estimated percentage of people keeping homes at &lt;70 at night from 66 (from data in original tabulation) to 72 (recalculated from Microdata in 1990 report, Figure 16)</t>
  </si>
  <si>
    <t>https://www.eia.gov/consumption/residential/data/archive/pdf/DOE%20EIA-0314(90).pdf</t>
  </si>
  <si>
    <t>Cannot infer general impact with conficence, but if consistent (i.e., those without controls report warmer), then our presentation shows slightly warmer temperatures in 1981 through 1987 than a consistent method would</t>
  </si>
  <si>
    <t>In other words consistently presented data would show a stronger up trend</t>
  </si>
  <si>
    <t>Residential Energy Consumption Survey, 1981, Housing Characteristics</t>
  </si>
  <si>
    <t>https://www.eia.gov/consumption/residential/data/archive/pdf/DOE%20EIA-0314(81).pdf</t>
  </si>
  <si>
    <t>Self reported data among households with control over temperature</t>
  </si>
  <si>
    <t>% under 70, weighted by two days</t>
  </si>
  <si>
    <t>High variability</t>
  </si>
  <si>
    <t>1981 from summary table</t>
  </si>
  <si>
    <t>1981 from primary tables</t>
  </si>
  <si>
    <t>DH</t>
  </si>
  <si>
    <t>DNH</t>
  </si>
  <si>
    <t>Colder climates lower</t>
  </si>
  <si>
    <t>Day factor</t>
  </si>
  <si>
    <t>Change since 1973</t>
  </si>
  <si>
    <t>Night factor</t>
  </si>
  <si>
    <t>Average in the colder parts of the Northeast: 67, reported in summary</t>
  </si>
  <si>
    <t>The colder parts of the Northeast, which include most of New England . . .</t>
  </si>
  <si>
    <t>Summary table seems to use only the day home temp</t>
  </si>
  <si>
    <t>Residential Energy Consumption Survey, 1982, Housing Characteristics</t>
  </si>
  <si>
    <t>https://www.eia.gov/consumption/residential/data/archive/pdf/DOE%20EIA-0314(82).pdf</t>
  </si>
  <si>
    <t xml:space="preserve">Mean now published in table -- 67 or 68 in colder parts of Northeast </t>
  </si>
  <si>
    <t>Residential Energy Consumption Survey, 1984, Housing Characteristics</t>
  </si>
  <si>
    <t>https://www.eia.gov/consumption/residential/data/archive/pdf/DOE%20EIA-0314(84).pdf</t>
  </si>
  <si>
    <t>Residential Energy Consumption Survey, 1987, Housing Characteristics</t>
  </si>
  <si>
    <t>https://www.eia.gov/consumption/residential/data/archive/pdf/DOE%20EIA-0314(87).pdf</t>
  </si>
  <si>
    <t>1990 RECS Housing Characteristics</t>
  </si>
  <si>
    <t>1993 RECS new Housing Characteristics Format</t>
  </si>
  <si>
    <t>https://www.eia.gov/consumption/residential/data/1993/</t>
  </si>
  <si>
    <t>RECS Housing Characteristics</t>
  </si>
  <si>
    <t>https://www.eia.gov/consumption/residential/data/1997/pdf/housing-characteristics/usage_percent.pdf</t>
  </si>
  <si>
    <t>2001 RECS Housing Characteristics</t>
  </si>
  <si>
    <t>https://www.eia.gov/consumption/residential/data/2001/hc/pdf/hc6-1a.pdf</t>
  </si>
  <si>
    <t>2005 RECS Space Heating Usage Indicators</t>
  </si>
  <si>
    <t>https://www.eia.gov/consumption/residential/data/2005/#Housing</t>
  </si>
  <si>
    <t>Table HC9.5  Space Heating Usage Indicators by Climate Zone, 2005</t>
  </si>
  <si>
    <t xml:space="preserve">                       Million U.S. Housing Units</t>
  </si>
  <si>
    <t> </t>
  </si>
  <si>
    <r>
      <t>Climate Zone</t>
    </r>
    <r>
      <rPr>
        <b/>
        <vertAlign val="superscript"/>
        <sz val="10"/>
        <rFont val="Arial"/>
        <family val="2"/>
      </rPr>
      <t>1</t>
    </r>
  </si>
  <si>
    <t>Less than 2,000 CDD and --</t>
  </si>
  <si>
    <t>2,000 CDD or More
and Less than 4,000 HDD</t>
  </si>
  <si>
    <r>
      <t xml:space="preserve">Housing Units </t>
    </r>
    <r>
      <rPr>
        <sz val="8"/>
        <rFont val="Arial"/>
        <family val="2"/>
      </rPr>
      <t>(millions)</t>
    </r>
  </si>
  <si>
    <t>Greater than 7,000 HDD</t>
  </si>
  <si>
    <t>5,500 to 7,000 HDD</t>
  </si>
  <si>
    <t>4,000 to 5,499 HDD</t>
  </si>
  <si>
    <t>Less than  4,000 HDD</t>
  </si>
  <si>
    <t>Space Heating Usage Indicators</t>
  </si>
  <si>
    <t>Total U.S. Housing Units...................................</t>
  </si>
  <si>
    <t>Do Not Have Heating Equipment.....................</t>
  </si>
  <si>
    <t>Q</t>
  </si>
  <si>
    <t>N</t>
  </si>
  <si>
    <t>Have Space Heating Equipment......................</t>
  </si>
  <si>
    <t>Use Space Heating Equipment..........................</t>
  </si>
  <si>
    <t>Have But Do Not Use Equipment.......................</t>
  </si>
  <si>
    <t>Winter 2005 Temperature Settings</t>
  </si>
  <si>
    <t>Lower Temperature Settings</t>
  </si>
  <si>
    <t>Daytime When No One is at Home</t>
  </si>
  <si>
    <t>Yes...........................................................</t>
  </si>
  <si>
    <t>No..............................................................</t>
  </si>
  <si>
    <t>Unknown...................................................</t>
  </si>
  <si>
    <t>During Sleeping Hours</t>
  </si>
  <si>
    <t>Daytime Setting When No One is at Home</t>
  </si>
  <si>
    <t>Heat Turned On.............................................</t>
  </si>
  <si>
    <t>63 Degrees or Less..................................</t>
  </si>
  <si>
    <t>64 to 66 Degrees......................................</t>
  </si>
  <si>
    <t>67 to 69 Degrees......................................</t>
  </si>
  <si>
    <t>70 Degrees...............................................</t>
  </si>
  <si>
    <t>71 to 73 Degrees......................................</t>
  </si>
  <si>
    <t>74 Degrees or More..................................</t>
  </si>
  <si>
    <t>Don't Know/No Answer............................</t>
  </si>
  <si>
    <t>Heat Turned Off............................................</t>
  </si>
  <si>
    <t>Do Not Use Space Heating............................</t>
  </si>
  <si>
    <t>Daytime Setting When Someone is at Home</t>
  </si>
  <si>
    <t>Setting During Sleeping Hours</t>
  </si>
  <si>
    <t>Table HC11.5  Space Heating Usage Indicators by Northeast Census Region, 2005</t>
  </si>
  <si>
    <t xml:space="preserve">                         Million U.S. Housing Units</t>
  </si>
  <si>
    <t>Northeast Census Region</t>
  </si>
  <si>
    <r>
      <t>U.S.
Housing
Units</t>
    </r>
    <r>
      <rPr>
        <sz val="8"/>
        <rFont val="Arial"/>
        <family val="2"/>
      </rPr>
      <t xml:space="preserve">
(millions)</t>
    </r>
  </si>
  <si>
    <t>Census Division</t>
  </si>
  <si>
    <t>Total
Northeast</t>
  </si>
  <si>
    <t>Middle Atlantic</t>
  </si>
  <si>
    <t>New England</t>
  </si>
  <si>
    <t>Total U.S. Housing Units..................................</t>
  </si>
  <si>
    <t>Have Space Heating Equipment.....................</t>
  </si>
  <si>
    <t>Use Space Heating Equipment.........................</t>
  </si>
  <si>
    <t>Have But Do Not Use Equipment......................</t>
  </si>
  <si>
    <t>Space Heating Usage During 2005</t>
  </si>
  <si>
    <t>No.............................................................</t>
  </si>
  <si>
    <t>Unknown..................................................</t>
  </si>
  <si>
    <t>Heat Turned On............................................</t>
  </si>
  <si>
    <t>63 Degrees or Less.................................</t>
  </si>
  <si>
    <t>74 Degrees or More.................................</t>
  </si>
  <si>
    <t>Don't Know/No Answer...........................</t>
  </si>
  <si>
    <t>Heat Turned Off...........................................</t>
  </si>
  <si>
    <t>Do Not Use Space Heating...........................</t>
  </si>
  <si>
    <t>2009 RECS</t>
  </si>
  <si>
    <t>https://www.eia.gov/consumption/residential/data/2009/#sh</t>
  </si>
  <si>
    <t>Final Release: April 2013</t>
  </si>
  <si>
    <t>Table HC6.7  Space Heating in U.S. Homes, by Census Region, 2009</t>
  </si>
  <si>
    <t xml:space="preserve">                               Million Housing Units, Final</t>
  </si>
  <si>
    <t>Census Region</t>
  </si>
  <si>
    <r>
      <t>Total
U.S.</t>
    </r>
    <r>
      <rPr>
        <vertAlign val="superscript"/>
        <sz val="10"/>
        <rFont val="Arial"/>
        <family val="2"/>
      </rPr>
      <t>1</t>
    </r>
    <r>
      <rPr>
        <b/>
        <sz val="8"/>
        <rFont val="Arial"/>
        <family val="2"/>
      </rPr>
      <t xml:space="preserve"> (millions)</t>
    </r>
  </si>
  <si>
    <t>Northeast</t>
  </si>
  <si>
    <t>Midwest</t>
  </si>
  <si>
    <t>South</t>
  </si>
  <si>
    <t>West</t>
  </si>
  <si>
    <t>Space Heating</t>
  </si>
  <si>
    <t>Total Homes.................................................</t>
  </si>
  <si>
    <t>Winter Indoor Temperatures</t>
  </si>
  <si>
    <t>Daytime Temperature When</t>
  </si>
  <si>
    <t>Someone is Home</t>
  </si>
  <si>
    <t>63 Degrees or Less................................</t>
  </si>
  <si>
    <t>64 to 66 Degrees....................................</t>
  </si>
  <si>
    <t>67 to 69 Degrees....................................</t>
  </si>
  <si>
    <t>70 Degrees.............................................</t>
  </si>
  <si>
    <t>71 to 73 Degrees....................................</t>
  </si>
  <si>
    <t>74 Degrees or More................................</t>
  </si>
  <si>
    <t>Do Not Have or Use Heating Equipment..</t>
  </si>
  <si>
    <t xml:space="preserve">Daytime Temperature When </t>
  </si>
  <si>
    <t>No One is Home</t>
  </si>
  <si>
    <t>Temperature at Night</t>
  </si>
  <si>
    <t>Humidifier Use During 2009</t>
  </si>
  <si>
    <t>Use a Humidifier..........................................</t>
  </si>
  <si>
    <t>1 to 3 Months..........................................</t>
  </si>
  <si>
    <t>4 to 6 Months..........................................</t>
  </si>
  <si>
    <t>7 to 9 Months..........................................</t>
  </si>
  <si>
    <t>10 to 11 Months......................................</t>
  </si>
  <si>
    <t>Turned on All Year..................................</t>
  </si>
  <si>
    <t>Do Not Use a Humidifier..............................</t>
  </si>
  <si>
    <t>Table HC6.8  Space Heating in U.S. Homes in Northeast Region, Divisions, and States, 2009</t>
  </si>
  <si>
    <t xml:space="preserve">                                Million Housing Units, Final</t>
  </si>
  <si>
    <t>New England
Census Division</t>
  </si>
  <si>
    <t>Middle Atlantic
Census Division</t>
  </si>
  <si>
    <r>
      <t>Total
U.S.</t>
    </r>
    <r>
      <rPr>
        <vertAlign val="superscript"/>
        <sz val="10"/>
        <rFont val="Arial"/>
        <family val="2"/>
      </rPr>
      <t>1
(millions)</t>
    </r>
  </si>
  <si>
    <t>Total
New
England</t>
  </si>
  <si>
    <t>Total
Middle
Atlantic</t>
  </si>
  <si>
    <t>Total Northeast</t>
  </si>
  <si>
    <t>CT, ME,
NH, RI, VT</t>
  </si>
  <si>
    <t>MA</t>
  </si>
  <si>
    <t>NY</t>
  </si>
  <si>
    <t>PA</t>
  </si>
  <si>
    <t>NJ</t>
  </si>
  <si>
    <t>2015 RECS</t>
  </si>
  <si>
    <t>https://www.eia.gov/consumption/residential/data/2015/#sh</t>
  </si>
  <si>
    <t>Release date: February 2017
Revised date: May 2018</t>
  </si>
  <si>
    <r>
      <t>Table HC6.6  Space heating in U.S. homes by climate region, 2015</t>
    </r>
    <r>
      <rPr>
        <b/>
        <vertAlign val="superscript"/>
        <sz val="12"/>
        <color rgb="FF0096D7"/>
        <rFont val="Calibri"/>
        <family val="2"/>
      </rPr>
      <t>1</t>
    </r>
  </si>
  <si>
    <t>Number of housing units (million)</t>
  </si>
  <si>
    <r>
      <t>Climate region</t>
    </r>
    <r>
      <rPr>
        <b/>
        <vertAlign val="superscript"/>
        <sz val="10"/>
        <color rgb="FF000000"/>
        <rFont val="Calibri"/>
        <family val="2"/>
      </rPr>
      <t>3</t>
    </r>
  </si>
  <si>
    <r>
      <t>Total U.S.</t>
    </r>
    <r>
      <rPr>
        <b/>
        <vertAlign val="superscript"/>
        <sz val="10"/>
        <color rgb="FF000000"/>
        <rFont val="Calibri"/>
        <family val="2"/>
      </rPr>
      <t>2</t>
    </r>
  </si>
  <si>
    <t>Very cold/
cold</t>
  </si>
  <si>
    <t>Mixed-humid</t>
  </si>
  <si>
    <t>Mixed-dry/
Hot-dry</t>
  </si>
  <si>
    <t>Hot-humid</t>
  </si>
  <si>
    <t>Marine</t>
  </si>
  <si>
    <t>All homes</t>
  </si>
  <si>
    <t>Winter indoor daytime temperature when someone is home</t>
  </si>
  <si>
    <t>63 degrees or less</t>
  </si>
  <si>
    <t>64 to 66 degrees</t>
  </si>
  <si>
    <t>67 to 69 degrees</t>
  </si>
  <si>
    <t>70 degrees</t>
  </si>
  <si>
    <t>71 to 73 degrees</t>
  </si>
  <si>
    <t>74 degrees or more</t>
  </si>
  <si>
    <t>Do not use heating equipment</t>
  </si>
  <si>
    <t>Winter indoor daytime temperature when no one is home</t>
  </si>
  <si>
    <t>Winter indoor temperature at night</t>
  </si>
  <si>
    <r>
      <t>Table HC6.7  Space heating in homes in the Northeast and Midwest regions, 2015</t>
    </r>
    <r>
      <rPr>
        <b/>
        <vertAlign val="superscript"/>
        <sz val="12"/>
        <color rgb="FF0096D7"/>
        <rFont val="Calibri"/>
        <family val="2"/>
      </rPr>
      <t>1</t>
    </r>
  </si>
  <si>
    <t>Midwest Census Region</t>
  </si>
  <si>
    <t>Total Midwest</t>
  </si>
  <si>
    <t>East North Central</t>
  </si>
  <si>
    <t>West North Central</t>
  </si>
  <si>
    <t>https://www.eia.gov/consumption/residential/data/2020/</t>
  </si>
  <si>
    <t>Preliminary data release date: May 2022
Final data release date: March 2023</t>
  </si>
  <si>
    <t>Table HC6.6  Space heating in U.S. homes, by climate region, 2020</t>
  </si>
  <si>
    <r>
      <t>Climate region</t>
    </r>
    <r>
      <rPr>
        <b/>
        <vertAlign val="superscript"/>
        <sz val="10"/>
        <color rgb="FF000000"/>
        <rFont val="Calibri"/>
        <family val="2"/>
      </rPr>
      <t>b</t>
    </r>
  </si>
  <si>
    <r>
      <t>Total U.S.</t>
    </r>
    <r>
      <rPr>
        <b/>
        <vertAlign val="superscript"/>
        <sz val="10"/>
        <color rgb="FF000000"/>
        <rFont val="Calibri"/>
        <family val="2"/>
      </rPr>
      <t>a</t>
    </r>
  </si>
  <si>
    <t>Very-cold/
Cold</t>
  </si>
  <si>
    <t>Does not use heating equipment</t>
  </si>
  <si>
    <t>Table HC6.7  Space heating in homes in the Northeast and Midwest regions, 2020</t>
  </si>
  <si>
    <t>Space heating equipment</t>
  </si>
  <si>
    <t>Uses space heating equipment</t>
  </si>
  <si>
    <t>Has space heating equipment but does not use it</t>
  </si>
  <si>
    <t>Does not have space heating equipment</t>
  </si>
  <si>
    <t>From 1984 RECS, Table 41 have HDD NE = 6318</t>
  </si>
  <si>
    <t>In 1990, stopped limiting responses to the temp question by whether "have heating controls"</t>
  </si>
  <si>
    <t xml:space="preserve"> Year</t>
  </si>
  <si>
    <t>Geography</t>
  </si>
  <si>
    <t>Units</t>
  </si>
  <si>
    <t>Time*</t>
  </si>
  <si>
    <t>Heat On</t>
  </si>
  <si>
    <t>&lt;70</t>
  </si>
  <si>
    <t>&lt;=63</t>
  </si>
  <si>
    <t>64-66</t>
  </si>
  <si>
    <t>67-69</t>
  </si>
  <si>
    <t>71-73</t>
  </si>
  <si>
    <t>74+</t>
  </si>
  <si>
    <t>71+</t>
  </si>
  <si>
    <t>&gt;=70</t>
  </si>
  <si>
    <t>No heat or off</t>
  </si>
  <si>
    <t>DK</t>
  </si>
  <si>
    <t>DK/ NoHeat</t>
  </si>
  <si>
    <t>Total</t>
  </si>
  <si>
    <t>Stated Average</t>
  </si>
  <si>
    <t>Have heating controls</t>
  </si>
  <si>
    <t>Check Sum 1</t>
  </si>
  <si>
    <t>Check Sum 2</t>
  </si>
  <si>
    <t>Check Sum 3</t>
  </si>
  <si>
    <t>Derived 70+</t>
  </si>
  <si>
    <t>Source</t>
  </si>
  <si>
    <t>US</t>
  </si>
  <si>
    <t>%</t>
  </si>
  <si>
    <t>D</t>
  </si>
  <si>
    <t xml:space="preserve">RECS 1981 referring to American Energy Consumer </t>
  </si>
  <si>
    <t>RECS 1981, As of November 1981</t>
  </si>
  <si>
    <t>&gt;5499 HHD, &lt;1000SQFT</t>
  </si>
  <si>
    <t>&gt;5499 HHD, 1000-1999SQFT</t>
  </si>
  <si>
    <t>&gt;5499 HHD, &gt;2000SQFT</t>
  </si>
  <si>
    <t>RECS 1982 As of November 1982</t>
  </si>
  <si>
    <t>NE &gt; 5500 HDD</t>
  </si>
  <si>
    <t>Mean Daytime Temperature</t>
  </si>
  <si>
    <t>RECS 1984 As of November 1984</t>
  </si>
  <si>
    <t>RECS 1987 As of November 1987</t>
  </si>
  <si>
    <t>RECS 1990, Recalculation</t>
  </si>
  <si>
    <t>RECS 1990 Table 52 Winter Temperatures</t>
  </si>
  <si>
    <t>RECS 1993, Table 3.32b</t>
  </si>
  <si>
    <t>&gt;7000 HDD</t>
  </si>
  <si>
    <t>5500 to 7000 HDD</t>
  </si>
  <si>
    <t>RECS 1997, Table HC6-1b</t>
  </si>
  <si>
    <t>RECS 1997, Table HC6-9b</t>
  </si>
  <si>
    <t>HHs</t>
  </si>
  <si>
    <t>RECS 2001, Table HC6-1a</t>
  </si>
  <si>
    <t>RECS 2001, Table HC6-9a</t>
  </si>
  <si>
    <t>RECS 2005, Table HC9.5</t>
  </si>
  <si>
    <t>RECS 2005, Table HC11.5</t>
  </si>
  <si>
    <t>RECS 2009, Table HC6.6</t>
  </si>
  <si>
    <t>Very Cold/Cold</t>
  </si>
  <si>
    <t>RECS 2009, Table HC6.8</t>
  </si>
  <si>
    <t>RECS 2015, Table HC6.6</t>
  </si>
  <si>
    <t>RECS 2015, Table HC6.7</t>
  </si>
  <si>
    <t>RECS 2020, Table HC6.6</t>
  </si>
  <si>
    <t>RECS 2020, Table HC6.7</t>
  </si>
  <si>
    <t>Year</t>
  </si>
  <si>
    <t>Slice definition</t>
  </si>
  <si>
    <t>YearSlice</t>
  </si>
  <si>
    <t>Tot HH</t>
  </si>
  <si>
    <t>1981&gt;5499 HHD, &lt;1000SQFT</t>
  </si>
  <si>
    <t>1981&gt;5499 HHD, &gt;2000SQFT</t>
  </si>
  <si>
    <t>1981&gt;5499 HHD, 1000-1999SQFT</t>
  </si>
  <si>
    <t>1982&gt;5499 HHD, &lt;1000SQFT</t>
  </si>
  <si>
    <t>1982&gt;5499 HHD, &gt;2000SQFT</t>
  </si>
  <si>
    <t>1982&gt;5499 HHD, 1000-1999SQFT</t>
  </si>
  <si>
    <t>1984&gt;5499 HHD, &lt;1000SQFT</t>
  </si>
  <si>
    <t>1984&gt;5499 HHD, &gt;2000SQFT</t>
  </si>
  <si>
    <t>1984&gt;5499 HHD, 1000-1999SQFT</t>
  </si>
  <si>
    <t>1987&gt;5499 HHD, &lt;1000SQFT</t>
  </si>
  <si>
    <t>1987&gt;5499 HHD, &gt;2000SQFT</t>
  </si>
  <si>
    <t>1987&gt;5499 HHD, 1000-1999SQFT</t>
  </si>
  <si>
    <t>1990&gt;5499 HHD, &lt;1000SQFT</t>
  </si>
  <si>
    <t>1990&gt;5499 HHD, &gt;2000SQFT</t>
  </si>
  <si>
    <t>1990&gt;5499 HHD, 1000-1999SQFT</t>
  </si>
  <si>
    <t>1993&gt;7000 HDD</t>
  </si>
  <si>
    <t>19935500 to 7000 HDD</t>
  </si>
  <si>
    <t>1997&gt;7000 HDD</t>
  </si>
  <si>
    <t>19975500 to 7000 HDD</t>
  </si>
  <si>
    <t>Table 32</t>
  </si>
  <si>
    <t>Table 33</t>
  </si>
  <si>
    <t>Table 50</t>
  </si>
  <si>
    <t>Table 43</t>
  </si>
  <si>
    <t>Table 51</t>
  </si>
  <si>
    <t>Table 3.23a</t>
  </si>
  <si>
    <t>https://www.eia.gov/consumption/residential/data/1993/pdf/rx93hct6.pdf</t>
  </si>
  <si>
    <t>Table HC6-1a</t>
  </si>
  <si>
    <t>https://www.eia.gov/consumption/residential/data/1997/pdf/housing-characteristics/usage_household.pdf</t>
  </si>
  <si>
    <t>HDD is Base 65</t>
  </si>
  <si>
    <t>HDD is for the year in question -- not a fixed universe of households</t>
  </si>
  <si>
    <t>Floor space is heated floor space</t>
  </si>
  <si>
    <t>NOT using red highlighted reasoning -- instead just weight by HH counts, straight arithmetic average, not square footage weighted</t>
  </si>
  <si>
    <t>Design heated floors space weighting to average 1700</t>
  </si>
  <si>
    <t>See table 3 in 1990 Housing Characteristics</t>
  </si>
  <si>
    <t xml:space="preserve"> -- cooler climate homes are larger</t>
  </si>
  <si>
    <t>Sum homes for five surveys</t>
  </si>
  <si>
    <t>Rough estimate for  bin mean</t>
  </si>
  <si>
    <t>Total Sq Footage for weighting</t>
  </si>
  <si>
    <t>Weighting %</t>
  </si>
  <si>
    <t>&lt;1000</t>
  </si>
  <si>
    <t>&gt;2000</t>
  </si>
  <si>
    <t>1000-1999</t>
  </si>
  <si>
    <t>Resulting Average Home Size (test bin estimates)</t>
  </si>
  <si>
    <t>See also: https://willbrownsberger.com/housing-quantity/</t>
  </si>
  <si>
    <t>CZ</t>
  </si>
  <si>
    <t>Row averaging temperature bin midpoints</t>
  </si>
  <si>
    <t>TWEAKED &lt;=63 TO OPTIMIZE</t>
  </si>
  <si>
    <t>Geography Recoded</t>
  </si>
  <si>
    <t>Row household count</t>
  </si>
  <si>
    <t>Known Row Average Computed</t>
  </si>
  <si>
    <t>Row household count * known average</t>
  </si>
  <si>
    <t>&lt;70 computed</t>
  </si>
  <si>
    <t>Row household count * %&lt;70</t>
  </si>
  <si>
    <t>CZ_Temp Data</t>
  </si>
  <si>
    <t>US_Special</t>
  </si>
  <si>
    <t>(Multiple Items)</t>
  </si>
  <si>
    <t>NIGHT</t>
  </si>
  <si>
    <t>Row Labels</t>
  </si>
  <si>
    <t>Sum of Row household count</t>
  </si>
  <si>
    <t>Sum of Known Row Average Computed</t>
  </si>
  <si>
    <t>Sum of Row household count * known average</t>
  </si>
  <si>
    <t>Sum of Row household count * %&lt;70</t>
  </si>
  <si>
    <t>Temp Average</t>
  </si>
  <si>
    <t>%&lt;70</t>
  </si>
  <si>
    <t xml:space="preserve">Cold/Very Cold  Climate </t>
  </si>
  <si>
    <t>US as whole</t>
  </si>
  <si>
    <t>New England vs CZ</t>
  </si>
  <si>
    <t>DAY HOME</t>
  </si>
  <si>
    <t>Grand Total</t>
  </si>
  <si>
    <t>DATA FROM PUBLIC USE MICROFILES</t>
  </si>
  <si>
    <t>Data quality check</t>
  </si>
  <si>
    <t>HH Count</t>
  </si>
  <si>
    <t>Survey N</t>
  </si>
  <si>
    <t>Code book notes on Temps</t>
  </si>
  <si>
    <t>Code book notes, HDD</t>
  </si>
  <si>
    <t>Impute</t>
  </si>
  <si>
    <t>Instances of tempgone = 1 -- note that these are  excluded in the data below</t>
  </si>
  <si>
    <t>&gt;94 are non-temps</t>
  </si>
  <si>
    <t>NO</t>
  </si>
  <si>
    <t>TEMPHOME</t>
  </si>
  <si>
    <t>TEMPGONE</t>
  </si>
  <si>
    <t>TEMPNITE</t>
  </si>
  <si>
    <t>HDD65</t>
  </si>
  <si>
    <t>DIVISION</t>
  </si>
  <si>
    <t>Exclude &lt; 0</t>
  </si>
  <si>
    <t>&gt;94 are non-temps; 1 = home all day; Q withheld</t>
  </si>
  <si>
    <t>?</t>
  </si>
  <si>
    <t>Calendar 2004 HDD?</t>
  </si>
  <si>
    <t>Calendar 2005</t>
  </si>
  <si>
    <t>Yes</t>
  </si>
  <si>
    <t>-2 means not applicable</t>
  </si>
  <si>
    <t>Calendar 2009</t>
  </si>
  <si>
    <t>Calendar 2015</t>
  </si>
  <si>
    <t>Calendar 2020</t>
  </si>
  <si>
    <t>No?</t>
  </si>
  <si>
    <t>No zero values</t>
  </si>
  <si>
    <t>All Check to reports</t>
  </si>
  <si>
    <t>No values below 30 and &gt; 0 ex for the above</t>
  </si>
  <si>
    <t>HDD is for the current calendar year</t>
  </si>
  <si>
    <t>1455 -2 values, of which all but 26 are in HDD &lt; 5500</t>
  </si>
  <si>
    <t>6950 &gt;94 values of which all but 791 are in HDD &lt; 5500</t>
  </si>
  <si>
    <t>All selections are Temps 2-94</t>
  </si>
  <si>
    <t>HDD65&gt;5499</t>
  </si>
  <si>
    <t>HDD &gt; 65</t>
  </si>
  <si>
    <t>SumOfNWEIGHT</t>
  </si>
  <si>
    <t>CountOfNWEIGHT</t>
  </si>
  <si>
    <t>AvgTemphome</t>
  </si>
  <si>
    <t>AvgTempgone</t>
  </si>
  <si>
    <t>AvgTempnite</t>
  </si>
  <si>
    <t>All US, All HDD</t>
  </si>
  <si>
    <t>New England only</t>
  </si>
  <si>
    <t>By Division, all HDD</t>
  </si>
  <si>
    <t>New England Only</t>
  </si>
  <si>
    <t>Expr1</t>
  </si>
  <si>
    <t>New England Only, all HDD</t>
  </si>
  <si>
    <t>US all All HDd</t>
  </si>
  <si>
    <t>All years</t>
  </si>
  <si>
    <t>1987 Average of three Temperatures by heating source (any oil for space heating)</t>
  </si>
  <si>
    <t>oil</t>
  </si>
  <si>
    <t>other</t>
  </si>
  <si>
    <t xml:space="preserve">Sample size for above </t>
  </si>
  <si>
    <t>All other Divisions i.e., not New England</t>
  </si>
  <si>
    <t>MAIN CALIBRATION ISSUES -- MIXED CLIMATE ZONE CONCEPTS</t>
  </si>
  <si>
    <t>With First Cut Midpoints</t>
  </si>
  <si>
    <t>Recalibrated midpoints (&lt;=63 tweaked)</t>
  </si>
  <si>
    <t>Differences from first cut midpoints</t>
  </si>
  <si>
    <t>Differences from recalibrated midpoints</t>
  </si>
  <si>
    <t>From Reports, using calibrated midpoint</t>
  </si>
  <si>
    <t>From PUMS</t>
  </si>
  <si>
    <t>Cold Climate Averages Compiled from Reports</t>
  </si>
  <si>
    <t>Home</t>
  </si>
  <si>
    <t>Gone</t>
  </si>
  <si>
    <t>Nite</t>
  </si>
  <si>
    <t>All</t>
  </si>
  <si>
    <t>HDD&gt;5499 from PUMS</t>
  </si>
  <si>
    <t>Avg</t>
  </si>
  <si>
    <t>Avg/All</t>
  </si>
  <si>
    <t>Average</t>
  </si>
  <si>
    <t>Weighted Average across 3 housing square footage ranges with HDD&gt;5499</t>
  </si>
  <si>
    <t>US from reports</t>
  </si>
  <si>
    <t>US from PUMS</t>
  </si>
  <si>
    <t>Weighted average accross HDD&gt;5499 and &lt;7000 and HDD &gt;7000</t>
  </si>
  <si>
    <t>Very Cold/Cold Climate Zone</t>
  </si>
  <si>
    <t>Selection for final chart presented in post</t>
  </si>
  <si>
    <t>Cold/Very Cold Climate</t>
  </si>
  <si>
    <t>US as a whole</t>
  </si>
  <si>
    <t>Bin Midpoints, First Cut</t>
  </si>
  <si>
    <t>Recalibration</t>
  </si>
  <si>
    <t>Note: Midpoint recalibration results in 1987 and 1990 difference netting to zero for gone -- the two years where have same methodology as for earlier 80s</t>
  </si>
  <si>
    <t>2008 Residential Appliance Survey</t>
  </si>
  <si>
    <t>https://ma-eeac.org/wp-content/uploads/11_MA-Residential-Appliance-Saturation-Survey_Vol_1.pdf</t>
  </si>
  <si>
    <t>Mean thermostat setting from Table 7, page 83</t>
  </si>
  <si>
    <t>Early a.m. (6-9am)</t>
  </si>
  <si>
    <t>Morning (9-1pm)</t>
  </si>
  <si>
    <t>Afternoon (1-5pm)</t>
  </si>
  <si>
    <t>Average Thermostat Settings</t>
  </si>
  <si>
    <t>Evening(5-7pm)</t>
  </si>
  <si>
    <t>MA-- 2008 RAAS</t>
  </si>
  <si>
    <t>2008 RAAS</t>
  </si>
  <si>
    <t>Night (7pm-6am)</t>
  </si>
  <si>
    <t>MA -- 2020 Baselineetting</t>
  </si>
  <si>
    <t>2020 Baseline</t>
  </si>
  <si>
    <t>Mail Survey</t>
  </si>
  <si>
    <t>Response rate is 22% -- self selecting more energy conscious?</t>
  </si>
  <si>
    <t>Total responses  2,667</t>
  </si>
  <si>
    <t>118 onsite verification, no adjustment of thermostat settings</t>
  </si>
  <si>
    <t>2020 RECS</t>
  </si>
  <si>
    <t>https://www.eia.gov/consumption/residential/methodology/2009/pdf/techdoc-summary010413.pdf</t>
  </si>
  <si>
    <t>18,856 selected, 79% response rate</t>
  </si>
  <si>
    <t>Survey conducted in person in home</t>
  </si>
  <si>
    <t xml:space="preserve">2009 responses for MA in Home </t>
  </si>
  <si>
    <t>2020 Baseline Study</t>
  </si>
  <si>
    <t>https://ma-eeac.org/wp-content/uploads/RES-1-Residential-Baseline-Study-Ph4-Comprehensive-Report-2020-04-02.pdf</t>
  </si>
  <si>
    <t xml:space="preserve">Figure 2-40 and following </t>
  </si>
  <si>
    <t>Average set points around 66-67</t>
  </si>
  <si>
    <t>Average logged temperatures around 67 over all hours of the day</t>
  </si>
  <si>
    <t>Large survey, some onsite</t>
  </si>
  <si>
    <t>Figure 2.1</t>
  </si>
  <si>
    <t>Programmable</t>
  </si>
  <si>
    <t>Standard</t>
  </si>
  <si>
    <t>Smart</t>
  </si>
  <si>
    <t>Rersponse Rates</t>
  </si>
  <si>
    <t>Rass, page 8-9, mail; follow up only to complete strata</t>
  </si>
  <si>
    <t>Survey sent in October 2008</t>
  </si>
  <si>
    <t>Baseline Original, page A-2</t>
  </si>
  <si>
    <t>https://ma-eeac.org/wp-content/uploads/RES-1-FINAL-Comprehensive-Report-2018-07-27.pdf</t>
  </si>
  <si>
    <t>2018 add on</t>
  </si>
  <si>
    <t>https://ma-eeac.org/wp-content/uploads/RES-1-Residential-Baseline-Study-Comprehensive-Report-2019-04-30.pdf</t>
  </si>
  <si>
    <t>2019 Add-0on</t>
  </si>
  <si>
    <t>American Energy Consumer Table 3-13</t>
  </si>
  <si>
    <t>Indoor Temperature Control and Preference in Wiinter, by Heating Degree Days, 1973 (percent of households)</t>
  </si>
  <si>
    <t>Winter indoor temperature characteristics</t>
  </si>
  <si>
    <t>All Households</t>
  </si>
  <si>
    <t>&lt;3500 HDD</t>
  </si>
  <si>
    <t>3500-5499 HDD</t>
  </si>
  <si>
    <t>5500+HDD</t>
  </si>
  <si>
    <t>All households</t>
  </si>
  <si>
    <t>With thermostat or valve</t>
  </si>
  <si>
    <t xml:space="preserve">Temperature during day </t>
  </si>
  <si>
    <t>Under 70</t>
  </si>
  <si>
    <t>70-72</t>
  </si>
  <si>
    <t>73 or higher</t>
  </si>
  <si>
    <t>Don't know</t>
  </si>
  <si>
    <t>Temperature at night</t>
  </si>
  <si>
    <t>1979 Survey</t>
  </si>
  <si>
    <t>"Second" residential consumption survey:  NO THERMOSTAT QUESTION</t>
  </si>
  <si>
    <t>April 1979 through March 1980</t>
  </si>
  <si>
    <t>Most interveiws Fall 1979</t>
  </si>
  <si>
    <t>Earlier was: National Interim Energy Consumption Survey (NIECS) covering the preceding 12 months.  NIECS was a pre-test for RECS so apparently same questions</t>
  </si>
  <si>
    <t>For the year ending March 1980,</t>
  </si>
  <si>
    <t>Fuel oil prices rose nearly five times the rate of inflation, forcing expenditures up significantly for those households that continued to use fuel oil as their main source of heat. Many households, however, switched away from fuel oil during the year, primarily into wood or natural gas</t>
  </si>
  <si>
    <t>85  % RESPONSE TO INTERVIEW, 90.6 WITH INTERVIEW</t>
  </si>
  <si>
    <t>Conservation Tables 57 to 62</t>
  </si>
  <si>
    <t>Includes index of prior four surveys</t>
  </si>
  <si>
    <t>questions on temperature maintained in the house were first included with the 1981 RECS;</t>
  </si>
  <si>
    <t>This was included earlier, but this is not temperature setting</t>
  </si>
  <si>
    <t>Adjustment to thermostat control does not mean down-regulation!  This was asked in RECS 1980 and 1981</t>
  </si>
  <si>
    <t>BUT TEMPERATURE SETTING WAS NOT ASKED UNTIL RECS 1981</t>
  </si>
  <si>
    <t>NO THERMOSTAT SETTING QUESTION -- addition of items above the only conservation question</t>
  </si>
  <si>
    <t>HHswHeat</t>
  </si>
  <si>
    <t>DOL Space Heating</t>
  </si>
  <si>
    <t>DoL Sh/hhswheat</t>
  </si>
  <si>
    <t>US Total</t>
  </si>
  <si>
    <t>Fuel oil prices</t>
  </si>
  <si>
    <t>RECS pums DATA</t>
  </si>
  <si>
    <t>Division</t>
  </si>
  <si>
    <t>DOLSPH</t>
  </si>
  <si>
    <t>PerHH</t>
  </si>
  <si>
    <t>East South Central</t>
  </si>
  <si>
    <t>Mountain North</t>
  </si>
  <si>
    <t>Mountain South</t>
  </si>
  <si>
    <t>Pacific</t>
  </si>
  <si>
    <t>South Atlantic</t>
  </si>
  <si>
    <t>West South Central</t>
  </si>
  <si>
    <t>state_name</t>
  </si>
  <si>
    <t>state_postal</t>
  </si>
  <si>
    <t>AvgTempAll</t>
  </si>
  <si>
    <t>DOLperMMBTU</t>
  </si>
  <si>
    <t>AvgHDD</t>
  </si>
  <si>
    <t>Alabama</t>
  </si>
  <si>
    <t>AL</t>
  </si>
  <si>
    <t>Alaska</t>
  </si>
  <si>
    <t>AK</t>
  </si>
  <si>
    <t>Arizona</t>
  </si>
  <si>
    <t>AZ</t>
  </si>
  <si>
    <t>Arkansas</t>
  </si>
  <si>
    <t>AR</t>
  </si>
  <si>
    <t>California</t>
  </si>
  <si>
    <t>CA</t>
  </si>
  <si>
    <t>Colorado</t>
  </si>
  <si>
    <t>CO</t>
  </si>
  <si>
    <t>Connecticut</t>
  </si>
  <si>
    <t>CT</t>
  </si>
  <si>
    <t>Delaware</t>
  </si>
  <si>
    <t>DE</t>
  </si>
  <si>
    <t>District of Columbia</t>
  </si>
  <si>
    <t>DC</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</si>
  <si>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</si>
  <si>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</si>
  <si>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</si>
  <si>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</si>
  <si>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</si>
  <si>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</si>
  <si>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</si>
  <si>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</si>
  <si>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</si>
  <si>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</si>
  <si>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</si>
  <si>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</si>
  <si>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</si>
  <si>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</si>
  <si>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</si>
  <si>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</si>
  <si>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</si>
  <si>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</si>
  <si>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</si>
  <si>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</si>
  <si>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</si>
  <si>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</si>
  <si>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</si>
  <si>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</si>
  <si>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</si>
  <si>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Michigan</t>
  </si>
  <si>
    <t>MI</t>
  </si>
  <si>
    <t>Minnesota</t>
  </si>
  <si>
    <t>MN</t>
  </si>
  <si>
    <t>Mississippi</t>
  </si>
  <si>
    <t>MS</t>
  </si>
  <si>
    <t>Missouri</t>
  </si>
  <si>
    <t>MO</t>
  </si>
  <si>
    <t>Montana</t>
  </si>
  <si>
    <t>MT</t>
  </si>
  <si>
    <t>Nebraska</t>
  </si>
  <si>
    <t>NE</t>
  </si>
  <si>
    <t>Nevada</t>
  </si>
  <si>
    <t>NV</t>
  </si>
  <si>
    <t>New Hampshire</t>
  </si>
  <si>
    <t>NH</t>
  </si>
  <si>
    <t>New Jersey</t>
  </si>
  <si>
    <t>New Mexico</t>
  </si>
  <si>
    <t>NM</t>
  </si>
  <si>
    <t>New York</t>
  </si>
  <si>
    <t>North Carolina</t>
  </si>
  <si>
    <t>NC</t>
  </si>
  <si>
    <t>North Dakota</t>
  </si>
  <si>
    <t>ND</t>
  </si>
  <si>
    <t>Ohio</t>
  </si>
  <si>
    <t>OH</t>
  </si>
  <si>
    <t>Oklahoma</t>
  </si>
  <si>
    <t>OK</t>
  </si>
  <si>
    <t>Oregon</t>
  </si>
  <si>
    <t>OR</t>
  </si>
  <si>
    <t>Pennsylvania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</si>
  <si>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</si>
  <si>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</si>
  <si>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</si>
  <si>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</si>
  <si>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</si>
  <si>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</si>
  <si>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</si>
  <si>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</si>
  <si>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</si>
  <si>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</si>
  <si>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</si>
  <si>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</si>
  <si>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</si>
  <si>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</si>
  <si>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</si>
  <si>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</si>
  <si>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</si>
  <si>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</si>
  <si>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</si>
  <si>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</si>
  <si>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</si>
  <si>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</si>
  <si>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</si>
  <si>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</si>
  <si>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Description:</t>
  </si>
  <si>
    <t>Fahrenheit-based heating degree days with base temperatures at and around 44 F</t>
  </si>
  <si>
    <t>Source:</t>
  </si>
  <si>
    <t>www.degreedays.net</t>
  </si>
  <si>
    <t>Accuracy:</t>
  </si>
  <si>
    <t>Estimates were made to account for missing data: the "% Estimated" column shows how much each figure was affected (0% is best, 100% is worst)</t>
  </si>
  <si>
    <t>Station:</t>
  </si>
  <si>
    <t>Bedford, MA, US (71.29W,42.47N)</t>
  </si>
  <si>
    <t>Station ID:</t>
  </si>
  <si>
    <t>KBED</t>
  </si>
  <si>
    <t>(Column titles show the base temperature in Fahrenheit)</t>
  </si>
  <si>
    <t>Month starting</t>
  </si>
  <si>
    <t>HDD 38</t>
  </si>
  <si>
    <t>HDD 39</t>
  </si>
  <si>
    <t>HDD 40</t>
  </si>
  <si>
    <t>HDD 41</t>
  </si>
  <si>
    <t>HDD 42</t>
  </si>
  <si>
    <t>HDD 43</t>
  </si>
  <si>
    <t>HDD 44</t>
  </si>
  <si>
    <t>HDD 45</t>
  </si>
  <si>
    <t>HDD 46</t>
  </si>
  <si>
    <t>HDD 47</t>
  </si>
  <si>
    <t>HDD 48</t>
  </si>
  <si>
    <t>HDD 49</t>
  </si>
  <si>
    <t>HDD 50</t>
  </si>
  <si>
    <t>HDD 51</t>
  </si>
  <si>
    <t>HDD 52</t>
  </si>
  <si>
    <t>HDD 53</t>
  </si>
  <si>
    <t>HDD 54</t>
  </si>
  <si>
    <t>HDD 55</t>
  </si>
  <si>
    <t>HDD 56</t>
  </si>
  <si>
    <t>HDD 57</t>
  </si>
  <si>
    <t>HDD 58</t>
  </si>
  <si>
    <t>HDD 59</t>
  </si>
  <si>
    <t>HDD 60</t>
  </si>
  <si>
    <t>HDD 61</t>
  </si>
  <si>
    <t>HDD 62</t>
  </si>
  <si>
    <t>HDD 63</t>
  </si>
  <si>
    <t>HDD 64</t>
  </si>
  <si>
    <t>HDD 65</t>
  </si>
  <si>
    <t>HDD 66</t>
  </si>
  <si>
    <t>HDD 67</t>
  </si>
  <si>
    <t>HDD 68</t>
  </si>
  <si>
    <t>HDD 69</t>
  </si>
  <si>
    <t>HDD 70</t>
  </si>
  <si>
    <t>HDD 71</t>
  </si>
  <si>
    <t>% Estimated</t>
  </si>
  <si>
    <t>Sum of HDD 50</t>
  </si>
  <si>
    <t>Sum of HDD 51</t>
  </si>
  <si>
    <t>Sum of HDD 52</t>
  </si>
  <si>
    <t>Sum of HDD 53</t>
  </si>
  <si>
    <t>Sum of HDD 54</t>
  </si>
  <si>
    <t>Sum of HDD 55</t>
  </si>
  <si>
    <t>Sum of HDD 56</t>
  </si>
  <si>
    <t>Sum of HDD 57</t>
  </si>
  <si>
    <t>Sum of HDD 58</t>
  </si>
  <si>
    <t>Sum of HDD 59</t>
  </si>
  <si>
    <t>Sum of HDD 60</t>
  </si>
  <si>
    <t>Sum of HDD 61</t>
  </si>
  <si>
    <t>Sum of HDD 62</t>
  </si>
  <si>
    <t>Sum of HDD 63</t>
  </si>
  <si>
    <t>Sum of HDD 64</t>
  </si>
  <si>
    <t>Sum of HDD 65</t>
  </si>
  <si>
    <t>Sum of HDD 66</t>
  </si>
  <si>
    <t>Sum of HDD 67</t>
  </si>
  <si>
    <t>Sum of HDD 68</t>
  </si>
  <si>
    <t>Sum of HDD 69</t>
  </si>
  <si>
    <t>Sum of HDD 70</t>
  </si>
  <si>
    <t>Jan</t>
  </si>
  <si>
    <t>Feb</t>
  </si>
  <si>
    <t>Mar</t>
  </si>
  <si>
    <t>Apr</t>
  </si>
  <si>
    <t>May</t>
  </si>
  <si>
    <t>Jun</t>
  </si>
  <si>
    <t>Jul</t>
  </si>
  <si>
    <t>Aug</t>
  </si>
  <si>
    <t>Sep</t>
  </si>
  <si>
    <t>Oct</t>
  </si>
  <si>
    <t>Nov</t>
  </si>
  <si>
    <t>Dec</t>
  </si>
  <si>
    <t>October April</t>
  </si>
  <si>
    <t>Degree over degree change</t>
  </si>
  <si>
    <t>Degree over HDD65 Chagne</t>
  </si>
  <si>
    <t>Over 65 at HDD at 71%</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</si>
  <si>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</si>
  <si>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</si>
  <si>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</si>
  <si>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</si>
  <si>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</si>
  <si>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</si>
  <si>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</si>
  <si>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</si>
  <si>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</si>
  <si>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</si>
  <si>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</si>
  <si>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</si>
  <si>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</si>
  <si>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</si>
  <si>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</si>
  <si>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</si>
  <si>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</si>
  <si>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</si>
  <si>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</si>
  <si>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</si>
  <si>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</si>
  <si>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</si>
  <si>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</si>
  <si>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Fahrenheit-based heating degree days with base temperatures at and around 55 F</t>
  </si>
  <si>
    <t>Fahrenheit-based heating degree days with base temperatures at and around 65 F</t>
  </si>
  <si>
    <t>Boston, MA, US (71.00W,42.36N)</t>
  </si>
  <si>
    <t>KBOS</t>
  </si>
  <si>
    <t>2023</t>
  </si>
  <si>
    <r>
      <t>. </t>
    </r>
    <r>
      <rPr>
        <i/>
        <sz val="11"/>
        <color rgb="FF000000"/>
        <rFont val="Courier New"/>
        <family val="3"/>
      </rPr>
      <t>Public attituds and behavior regarding energy conservation: detailed tabulations by U. S. population and population segments, waves 9 and 10 (ending October 12--October 26, 1975)</t>
    </r>
    <r>
      <rPr>
        <sz val="11"/>
        <color rgb="FF000000"/>
        <rFont val="Courier New"/>
        <family val="3"/>
      </rPr>
      <t>. United States: N. p., 1975. Web.</t>
    </r>
  </si>
  <si>
    <t>https://www.osti.gov/biblio/6522135</t>
  </si>
  <si>
    <r>
      <t>Nelson, J P, and Ferrar, T A. </t>
    </r>
    <r>
      <rPr>
        <i/>
        <sz val="11"/>
        <color rgb="FF000000"/>
        <rFont val="Courier New"/>
        <family val="3"/>
      </rPr>
      <t>Economic analysis of recent government energy policy: residential and commercial heating oil demand modifications</t>
    </r>
    <r>
      <rPr>
        <sz val="11"/>
        <color rgb="FF000000"/>
        <rFont val="Courier New"/>
        <family val="3"/>
      </rPr>
      <t>. United States: N. p., 1974. Web.</t>
    </r>
  </si>
  <si>
    <t>https://www.osti.gov/biblio/7335423</t>
  </si>
  <si>
    <r>
      <t>Knauer, V, and Kushner, L M. </t>
    </r>
    <r>
      <rPr>
        <i/>
        <sz val="11"/>
        <color rgb="FF000000"/>
        <rFont val="Courier New"/>
        <family val="3"/>
      </rPr>
      <t>Seven ways to reduce fuel consumption in household heating through energy conservation</t>
    </r>
    <r>
      <rPr>
        <sz val="11"/>
        <color rgb="FF000000"/>
        <rFont val="Courier New"/>
        <family val="3"/>
      </rPr>
      <t>. United States: N. p., 1972. Web.</t>
    </r>
  </si>
  <si>
    <t>https://www.osti.gov/biblio/4337780</t>
  </si>
  <si>
    <t>Dollars per million BTU</t>
  </si>
  <si>
    <t>US All</t>
  </si>
  <si>
    <t>MA Fuel</t>
  </si>
  <si>
    <t>US Fuel</t>
  </si>
  <si>
    <t>MA Gas</t>
  </si>
  <si>
    <t>US Gas</t>
  </si>
  <si>
    <t>US Residential: https://www.eia.gov/state/seds/data.php?incfile=/state/seds/sep_prices/res/pr_res_US.html&amp;sid=US</t>
  </si>
  <si>
    <t xml:space="preserve">MA Residential: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</si>
</sst>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0.0"/>
    <numFmt numFmtId="165" formatCode="0.000"/>
    <numFmt numFmtId="166" formatCode="_(* #,##0.0_);_(* \(#,##0.0\);_(* &quot;-&quot;??_);_(@_)"/>
    <numFmt numFmtId="167" formatCode="_(* #,##0_);_(* \(#,##0\);_(* &quot;-&quot;??_);_(@_)"/>
    <numFmt numFmtId="168" formatCode="_(&quot;$&quot;* #,##0_);_(&quot;$&quot;* \(#,##0\);_(&quot;$&quot;* &quot;-&quot;??_);_(@_)"/>
    <numFmt numFmtId="169" formatCode="0.0%"/>
  </numFmts>
  <fonts count="59">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b/>
      <sz val="12"/>
      <name val="Arial"/>
      <family val="2"/>
    </font>
    <font>
      <b/>
      <sz val="10"/>
      <name val="Arial"/>
      <family val="2"/>
    </font>
    <font>
      <b/>
      <sz val="8"/>
      <name val="Arial"/>
      <family val="2"/>
    </font>
    <font>
      <b/>
      <vertAlign val="superscript"/>
      <sz val="10"/>
      <name val="Arial"/>
      <family val="2"/>
    </font>
    <font>
      <sz val="8"/>
      <name val="Arial"/>
      <family val="2"/>
    </font>
    <font>
      <sz val="10"/>
      <name val="Arial"/>
      <family val="2"/>
    </font>
    <font>
      <sz val="8"/>
      <color rgb="FF808080"/>
      <name val="Arial"/>
      <family val="2"/>
    </font>
    <font>
      <b/>
      <sz val="12"/>
      <color rgb="FF0096D7"/>
      <name val="Times New Roman"/>
      <family val="1"/>
    </font>
    <font>
      <sz val="10"/>
      <color rgb="FF0096D7"/>
      <name val="Times New Roman"/>
      <family val="1"/>
    </font>
    <font>
      <b/>
      <sz val="9"/>
      <name val="Arial"/>
      <family val="2"/>
    </font>
    <font>
      <sz val="9"/>
      <name val="Arial"/>
      <family val="2"/>
    </font>
    <font>
      <vertAlign val="superscript"/>
      <sz val="10"/>
      <name val="Arial"/>
      <family val="2"/>
    </font>
    <font>
      <sz val="11"/>
      <color rgb="FF808080"/>
      <name val="Calibri"/>
      <family val="2"/>
    </font>
    <font>
      <sz val="11"/>
      <color rgb="FF000000"/>
      <name val="Calibri"/>
      <family val="2"/>
    </font>
    <font>
      <b/>
      <vertAlign val="superscript"/>
      <sz val="12"/>
      <color rgb="FF0096D7"/>
      <name val="Calibri"/>
      <family val="2"/>
    </font>
    <font>
      <b/>
      <sz val="12"/>
      <color rgb="FF0096D7"/>
      <name val="Calibri"/>
      <family val="2"/>
    </font>
    <font>
      <b/>
      <sz val="10"/>
      <color rgb="FF000000"/>
      <name val="Calibri"/>
      <family val="2"/>
    </font>
    <font>
      <b/>
      <vertAlign val="superscript"/>
      <sz val="10"/>
      <color rgb="FF000000"/>
      <name val="Calibri"/>
      <family val="2"/>
    </font>
    <font>
      <sz val="10"/>
      <color rgb="FF000000"/>
      <name val="Calibri"/>
      <family val="2"/>
    </font>
    <font>
      <b/>
      <sz val="12"/>
      <name val="Calibri"/>
      <family val="2"/>
    </font>
    <font>
      <sz val="11"/>
      <color theme="1"/>
      <name val="Calibri"/>
      <family val="2"/>
      <scheme val="minor"/>
    </font>
    <font>
      <sz val="11"/>
      <color rgb="FF9C5700"/>
      <name val="Calibri"/>
      <family val="2"/>
      <scheme val="minor"/>
    </font>
    <font>
      <sz val="10"/>
      <name val="Arial"/>
      <family val="2"/>
    </font>
    <font>
      <sz val="9"/>
      <color theme="1"/>
      <name val="Calibri"/>
      <family val="2"/>
      <scheme val="minor"/>
    </font>
    <font>
      <sz val="10"/>
      <color theme="1"/>
      <name val="Calibri"/>
      <family val="2"/>
      <scheme val="minor"/>
    </font>
    <font>
      <b/>
      <sz val="9"/>
      <color theme="1"/>
      <name val="Calibri"/>
      <family val="2"/>
      <scheme val="minor"/>
    </font>
    <font>
      <b/>
      <sz val="10"/>
      <color theme="1"/>
      <name val="Calibri"/>
      <family val="2"/>
      <scheme val="minor"/>
    </font>
    <font>
      <u/>
      <sz val="10"/>
      <color theme="4"/>
      <name val="Calibri"/>
      <family val="2"/>
      <scheme val="minor"/>
    </font>
    <font>
      <u/>
      <sz val="11"/>
      <color theme="6"/>
      <name val="Calibri"/>
      <family val="2"/>
    </font>
    <font>
      <b/>
      <sz val="12"/>
      <color theme="4"/>
      <name val="Calibri"/>
      <family val="2"/>
      <scheme val="minor"/>
    </font>
    <font>
      <sz val="11"/>
      <color rgb="FF006100"/>
      <name val="Calibri"/>
      <family val="2"/>
      <scheme val="minor"/>
    </font>
    <font>
      <sz val="11"/>
      <color rgb="FF9C0006"/>
      <name val="Calibri"/>
      <family val="2"/>
      <scheme val="minor"/>
    </font>
    <font>
      <sz val="11"/>
      <name val="Calibri"/>
      <family val="2"/>
      <scheme val="minor"/>
    </font>
    <font>
      <sz val="14"/>
      <color rgb="FF9C0006"/>
      <name val="Calibri"/>
      <family val="2"/>
      <scheme val="minor"/>
    </font>
    <font>
      <b/>
      <i/>
      <sz val="11"/>
      <color theme="1"/>
      <name val="Calibri"/>
      <family val="2"/>
      <scheme val="minor"/>
    </font>
    <font>
      <sz val="16"/>
      <color rgb="FF00B0F0"/>
      <name val="Calibri"/>
      <family val="2"/>
      <scheme val="minor"/>
    </font>
    <font>
      <b/>
      <sz val="16"/>
      <color theme="1"/>
      <name val="Calibri"/>
      <family val="2"/>
      <scheme val="minor"/>
    </font>
    <font>
      <sz val="11"/>
      <color rgb="FF000000"/>
      <name val="Calibri"/>
      <family val="2"/>
      <scheme val="minor"/>
    </font>
    <font>
      <sz val="11"/>
      <color rgb="FF000000"/>
      <name val="Courier New"/>
      <family val="3"/>
    </font>
    <font>
      <i/>
      <sz val="11"/>
      <color rgb="FF000000"/>
      <name val="Courier New"/>
      <family val="3"/>
    </font>
    <font>
      <sz val="11"/>
      <color indexed="8"/>
      <name val="Calibri"/>
      <family val="2"/>
    </font>
    <font>
      <sz val="10"/>
      <color indexed="8"/>
      <name val="Arial"/>
      <family val="2"/>
    </font>
    <font>
      <sz val="11"/>
      <color theme="1"/>
      <name val="Calibri"/>
      <family val="2"/>
      <scheme val="minor"/>
    </font>
    <font>
      <sz val="11"/>
      <name val="Calibri"/>
      <family val="2"/>
    </font>
    <font>
      <sz val="11"/>
      <color indexed="8"/>
      <name val="Calibri"/>
      <family val="2"/>
      <scheme val="minor"/>
    </font>
    <font>
      <sz val="11"/>
      <color theme="1"/>
      <name val="Calibri"/>
      <family val="2"/>
    </font>
    <font>
      <sz val="11"/>
      <color rgb="FF00B0F0"/>
      <name val="Calibri"/>
      <family val="2"/>
      <scheme val="minor"/>
    </font>
    <font>
      <sz val="11"/>
      <color rgb="FF006100"/>
      <name val="Calibri"/>
      <family val="2"/>
    </font>
    <font>
      <sz val="10"/>
      <color indexed="8"/>
      <name val="Arial"/>
      <family val="2"/>
    </font>
    <font>
      <sz val="11"/>
      <color rgb="FF3F3F76"/>
      <name val="Calibri"/>
      <family val="2"/>
      <scheme val="minor"/>
    </font>
    <font>
      <b/>
      <sz val="11"/>
      <color rgb="FFFA7D00"/>
      <name val="Calibri"/>
      <family val="2"/>
      <scheme val="minor"/>
    </font>
    <font>
      <b/>
      <sz val="11"/>
      <color theme="0"/>
      <name val="Calibri"/>
      <family val="2"/>
      <scheme val="minor"/>
    </font>
    <font>
      <sz val="14"/>
      <color theme="1"/>
      <name val="Calibri"/>
      <family val="2"/>
      <scheme val="minor"/>
    </font>
    <font>
      <i/>
      <sz val="11"/>
      <color theme="1"/>
      <name val="Calibri"/>
      <family val="2"/>
      <scheme val="minor"/>
    </font>
    <font>
      <b/>
      <sz val="24"/>
      <color theme="1"/>
      <name val="Calibri"/>
      <family val="2"/>
      <scheme val="minor"/>
    </font>
  </fonts>
  <fills count="19">
    <fill>
      <patternFill patternType="none"/>
    </fill>
    <fill>
      <patternFill patternType="gray125"/>
    </fill>
    <fill>
      <patternFill patternType="solid">
        <fgColor rgb="FFFFEB9C"/>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22"/>
        <bgColor indexed="0"/>
      </patternFill>
    </fill>
    <fill>
      <patternFill patternType="solid">
        <fgColor rgb="FFFFF2CC"/>
        <bgColor indexed="64"/>
      </patternFill>
    </fill>
    <fill>
      <patternFill patternType="solid">
        <fgColor rgb="FFDDEBF7"/>
        <bgColor indexed="64"/>
      </patternFill>
    </fill>
    <fill>
      <patternFill patternType="solid">
        <fgColor rgb="FFF8CBAD"/>
        <bgColor indexed="64"/>
      </patternFill>
    </fill>
    <fill>
      <patternFill patternType="solid">
        <fgColor rgb="FFFFE699"/>
        <bgColor indexed="64"/>
      </patternFill>
    </fill>
    <fill>
      <patternFill patternType="solid">
        <fgColor rgb="FFE2EFDA"/>
        <bgColor indexed="64"/>
      </patternFill>
    </fill>
    <fill>
      <patternFill patternType="solid">
        <fgColor rgb="FFFFFFFF"/>
        <bgColor indexed="64"/>
      </patternFill>
    </fill>
    <fill>
      <patternFill patternType="solid">
        <fgColor rgb="FFFFCC99"/>
      </patternFill>
    </fill>
    <fill>
      <patternFill patternType="solid">
        <fgColor rgb="FFF2F2F2"/>
      </patternFill>
    </fill>
    <fill>
      <patternFill patternType="solid">
        <fgColor rgb="FFA5A5A5"/>
      </patternFill>
    </fill>
  </fills>
  <borders count="42">
    <border>
      <left/>
      <right/>
      <top/>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style="thin">
        <color indexed="64"/>
      </top>
      <bottom/>
      <diagonal/>
    </border>
    <border>
      <left/>
      <right style="thin">
        <color rgb="FF000000"/>
      </right>
      <top/>
      <bottom style="thin">
        <color rgb="FF000000"/>
      </bottom>
      <diagonal/>
    </border>
    <border>
      <left style="thin">
        <color indexed="64"/>
      </left>
      <right/>
      <top/>
      <bottom/>
      <diagonal/>
    </border>
    <border>
      <left style="thin">
        <color indexed="64"/>
      </left>
      <right style="thin">
        <color indexed="64"/>
      </right>
      <top/>
      <bottom style="thin">
        <color rgb="FF000000"/>
      </bottom>
      <diagonal/>
    </border>
    <border>
      <left/>
      <right style="thin">
        <color indexed="64"/>
      </right>
      <top/>
      <bottom/>
      <diagonal/>
    </border>
    <border>
      <left/>
      <right style="thin">
        <color indexed="64"/>
      </right>
      <top/>
      <bottom style="thin">
        <color rgb="FF000000"/>
      </bottom>
      <diagonal/>
    </border>
    <border>
      <left style="thin">
        <color indexed="64"/>
      </left>
      <right style="thin">
        <color indexed="64"/>
      </right>
      <top/>
      <bottom style="thick">
        <color rgb="FF0096D7"/>
      </bottom>
      <diagonal/>
    </border>
    <border>
      <left/>
      <right/>
      <top/>
      <bottom style="thick">
        <color rgb="FF0096D7"/>
      </bottom>
      <diagonal/>
    </border>
    <border>
      <left style="thin">
        <color indexed="64"/>
      </left>
      <right/>
      <top/>
      <bottom style="thick">
        <color rgb="FF0096D7"/>
      </bottom>
      <diagonal/>
    </border>
    <border>
      <left/>
      <right style="thin">
        <color indexed="64"/>
      </right>
      <top/>
      <bottom style="thick">
        <color rgb="FF0096D7"/>
      </bottom>
      <diagonal/>
    </border>
    <border>
      <left/>
      <right/>
      <top/>
      <bottom style="thick">
        <color rgb="FFA6A6A6"/>
      </bottom>
      <diagonal/>
    </border>
    <border>
      <left/>
      <right/>
      <top/>
      <bottom style="thin">
        <color rgb="FFBFBFBF"/>
      </bottom>
      <diagonal/>
    </border>
    <border>
      <left/>
      <right/>
      <top/>
      <bottom style="dashed">
        <color rgb="FFBFBFBF"/>
      </bottom>
      <diagonal/>
    </border>
    <border>
      <left/>
      <right/>
      <top/>
      <bottom style="thick">
        <color rgb="FFBFBFBF"/>
      </bottom>
      <diagonal/>
    </border>
    <border>
      <left style="thick">
        <color rgb="FFFFFFFF"/>
      </left>
      <right/>
      <top/>
      <bottom style="thin">
        <color rgb="FFBFBFBF"/>
      </bottom>
      <diagonal/>
    </border>
    <border>
      <left/>
      <right style="thick">
        <color rgb="FFFFFFFF"/>
      </right>
      <top/>
      <bottom style="thin">
        <color rgb="FFBFBFBF"/>
      </bottom>
      <diagonal/>
    </border>
    <border>
      <left/>
      <right/>
      <top style="thick">
        <color rgb="FFBFBFBF"/>
      </top>
      <bottom style="thin">
        <color rgb="FFBFBFBF"/>
      </bottom>
      <diagonal/>
    </border>
    <border>
      <left/>
      <right/>
      <top/>
      <bottom style="thick">
        <color theme="4"/>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top/>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bottom/>
      <diagonal/>
    </border>
    <border>
      <left style="thin">
        <color indexed="22"/>
      </left>
      <right/>
      <top/>
      <bottom/>
      <diagonal/>
    </border>
    <border>
      <left/>
      <right style="thin">
        <color indexed="22"/>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bottom/>
      <diagonal/>
    </border>
  </borders>
  <cellStyleXfs count="30">
    <xf numFmtId="0" fontId="0" fillId="0" borderId="0"/>
    <xf numFmtId="0" fontId="2" fillId="0" borderId="0" applyNumberFormat="0" applyFill="0" applyBorder="0" applyAlignment="0" applyProtection="0"/>
    <xf numFmtId="9" fontId="24" fillId="0" borderId="0" applyFont="0" applyFill="0" applyBorder="0" applyAlignment="0" applyProtection="0"/>
    <xf numFmtId="0" fontId="25" fillId="2" borderId="0" applyNumberFormat="0" applyBorder="0" applyAlignment="0" applyProtection="0"/>
    <xf numFmtId="0" fontId="26" fillId="0" borderId="0"/>
    <xf numFmtId="0" fontId="27" fillId="0" borderId="25" applyNumberFormat="0" applyFont="0" applyProtection="0">
      <alignment wrapText="1"/>
    </xf>
    <xf numFmtId="0" fontId="29" fillId="0" borderId="26" applyNumberFormat="0" applyProtection="0">
      <alignment wrapText="1"/>
    </xf>
    <xf numFmtId="0" fontId="29" fillId="0" borderId="24" applyNumberFormat="0" applyProtection="0">
      <alignment wrapText="1"/>
    </xf>
    <xf numFmtId="0" fontId="29" fillId="0" borderId="30" applyNumberFormat="0" applyProtection="0">
      <alignment horizontal="left" wrapText="1"/>
    </xf>
    <xf numFmtId="0" fontId="29" fillId="0" borderId="29" applyNumberFormat="0" applyFill="0" applyProtection="0">
      <alignment wrapText="1"/>
    </xf>
    <xf numFmtId="0" fontId="27" fillId="0" borderId="27" applyNumberFormat="0" applyProtection="0">
      <alignment vertical="top" wrapText="1"/>
    </xf>
    <xf numFmtId="0" fontId="27" fillId="0" borderId="28" applyNumberFormat="0" applyFont="0" applyFill="0" applyProtection="0">
      <alignment wrapText="1"/>
    </xf>
    <xf numFmtId="0" fontId="27"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7" fillId="0" borderId="0" applyNumberFormat="0" applyProtection="0">
      <alignment vertical="top" wrapText="1"/>
    </xf>
    <xf numFmtId="0" fontId="33" fillId="0" borderId="0" applyNumberFormat="0" applyProtection="0">
      <alignment horizontal="left"/>
    </xf>
    <xf numFmtId="43" fontId="24" fillId="0" borderId="0" applyFont="0" applyFill="0" applyBorder="0" applyAlignment="0" applyProtection="0"/>
    <xf numFmtId="0" fontId="34" fillId="4" borderId="0" applyNumberFormat="0" applyBorder="0" applyAlignment="0" applyProtection="0"/>
    <xf numFmtId="0" fontId="35" fillId="5" borderId="0" applyNumberFormat="0" applyBorder="0" applyAlignment="0" applyProtection="0"/>
    <xf numFmtId="0" fontId="24" fillId="6" borderId="0" applyNumberFormat="0" applyBorder="0" applyAlignment="0" applyProtection="0"/>
    <xf numFmtId="0" fontId="45" fillId="0" borderId="0"/>
    <xf numFmtId="44" fontId="24" fillId="0" borderId="0" applyFont="0" applyFill="0" applyBorder="0" applyAlignment="0" applyProtection="0"/>
    <xf numFmtId="0" fontId="52" fillId="0" borderId="0"/>
    <xf numFmtId="0" fontId="52" fillId="0" borderId="0"/>
    <xf numFmtId="0" fontId="45" fillId="0" borderId="0"/>
    <xf numFmtId="0" fontId="53" fillId="16" borderId="39" applyNumberFormat="0" applyAlignment="0" applyProtection="0"/>
    <xf numFmtId="0" fontId="54" fillId="17" borderId="39" applyNumberFormat="0" applyAlignment="0" applyProtection="0"/>
    <xf numFmtId="0" fontId="55" fillId="18" borderId="40" applyNumberFormat="0" applyAlignment="0" applyProtection="0"/>
    <xf numFmtId="0" fontId="45" fillId="0" borderId="0"/>
  </cellStyleXfs>
  <cellXfs count="235">
    <xf numFmtId="0" fontId="0" fillId="0" borderId="0" xfId="0"/>
    <xf numFmtId="0" fontId="2" fillId="0" borderId="0" xfId="1"/>
    <xf numFmtId="0" fontId="3" fillId="0" borderId="0" xfId="0" applyFont="1"/>
    <xf numFmtId="0" fontId="5" fillId="0" borderId="1" xfId="0" applyFont="1" applyBorder="1"/>
    <xf numFmtId="0" fontId="6" fillId="0" borderId="2" xfId="0" applyFont="1" applyBorder="1"/>
    <xf numFmtId="0" fontId="9" fillId="0" borderId="0" xfId="0" applyFont="1"/>
    <xf numFmtId="0" fontId="10" fillId="0" borderId="0" xfId="0" applyFont="1"/>
    <xf numFmtId="0" fontId="11" fillId="0" borderId="0" xfId="0" applyFont="1"/>
    <xf numFmtId="0" fontId="12" fillId="0" borderId="0" xfId="0" applyFont="1"/>
    <xf numFmtId="0" fontId="13" fillId="0" borderId="1" xfId="0" applyFont="1" applyBorder="1"/>
    <xf numFmtId="0" fontId="13" fillId="0" borderId="0" xfId="0" applyFont="1"/>
    <xf numFmtId="0" fontId="14" fillId="0" borderId="1" xfId="0" applyFont="1" applyBorder="1"/>
    <xf numFmtId="0" fontId="9" fillId="0" borderId="11" xfId="0" applyFont="1" applyBorder="1"/>
    <xf numFmtId="0" fontId="6" fillId="0" borderId="16" xfId="0" applyFont="1" applyBorder="1" applyAlignment="1">
      <alignment wrapText="1"/>
    </xf>
    <xf numFmtId="0" fontId="8" fillId="0" borderId="0" xfId="0" applyFont="1"/>
    <xf numFmtId="0" fontId="9" fillId="0" borderId="2" xfId="0" applyFont="1" applyBorder="1"/>
    <xf numFmtId="0" fontId="6" fillId="0" borderId="11" xfId="0" applyFont="1" applyBorder="1" applyAlignment="1">
      <alignment wrapText="1"/>
    </xf>
    <xf numFmtId="9" fontId="8" fillId="0" borderId="0" xfId="0" applyNumberFormat="1" applyFont="1"/>
    <xf numFmtId="0" fontId="17" fillId="0" borderId="0" xfId="0" applyFont="1"/>
    <xf numFmtId="0" fontId="20" fillId="0" borderId="0" xfId="0" applyFont="1" applyAlignment="1">
      <alignment wrapText="1"/>
    </xf>
    <xf numFmtId="0" fontId="20" fillId="0" borderId="14" xfId="0" applyFont="1" applyBorder="1" applyAlignment="1">
      <alignment wrapText="1"/>
    </xf>
    <xf numFmtId="0" fontId="20" fillId="0" borderId="19" xfId="0" applyFont="1" applyBorder="1" applyAlignment="1">
      <alignment wrapText="1"/>
    </xf>
    <xf numFmtId="0" fontId="22" fillId="0" borderId="19" xfId="0" applyFont="1" applyBorder="1" applyAlignment="1">
      <alignment wrapText="1"/>
    </xf>
    <xf numFmtId="0" fontId="0" fillId="0" borderId="0" xfId="0" applyAlignment="1">
      <alignment wrapText="1"/>
    </xf>
    <xf numFmtId="164" fontId="0" fillId="0" borderId="0" xfId="0" applyNumberFormat="1"/>
    <xf numFmtId="0" fontId="0" fillId="3" borderId="0" xfId="0" applyFill="1"/>
    <xf numFmtId="1" fontId="0" fillId="0" borderId="0" xfId="0" applyNumberFormat="1"/>
    <xf numFmtId="0" fontId="25" fillId="2" borderId="0" xfId="3"/>
    <xf numFmtId="164" fontId="25" fillId="2" borderId="0" xfId="3" applyNumberFormat="1"/>
    <xf numFmtId="1" fontId="25" fillId="2" borderId="0" xfId="3" applyNumberFormat="1"/>
    <xf numFmtId="164" fontId="8" fillId="0" borderId="0" xfId="4" applyNumberFormat="1" applyFont="1" applyAlignment="1">
      <alignment horizontal="right" indent="1"/>
    </xf>
    <xf numFmtId="164" fontId="8" fillId="0" borderId="0" xfId="0" applyNumberFormat="1" applyFont="1" applyAlignment="1">
      <alignment horizontal="right" indent="1"/>
    </xf>
    <xf numFmtId="0" fontId="0" fillId="0" borderId="0" xfId="0" applyAlignment="1">
      <alignment vertical="center" wrapText="1"/>
    </xf>
    <xf numFmtId="0" fontId="28" fillId="0" borderId="25" xfId="5" applyFont="1">
      <alignment wrapText="1"/>
    </xf>
    <xf numFmtId="2" fontId="28" fillId="0" borderId="25" xfId="5" applyNumberFormat="1" applyFont="1" applyAlignment="1">
      <alignment horizontal="right" wrapText="1"/>
    </xf>
    <xf numFmtId="0" fontId="28" fillId="0" borderId="25" xfId="5" applyFont="1" applyAlignment="1">
      <alignment horizontal="left" wrapText="1"/>
    </xf>
    <xf numFmtId="0" fontId="30" fillId="0" borderId="26" xfId="6" applyFont="1" applyAlignment="1">
      <alignment horizontal="left" wrapText="1"/>
    </xf>
    <xf numFmtId="2" fontId="30" fillId="0" borderId="26" xfId="6" applyNumberFormat="1" applyFont="1" applyAlignment="1">
      <alignment horizontal="right" wrapText="1"/>
    </xf>
    <xf numFmtId="9" fontId="0" fillId="0" borderId="0" xfId="2" applyFont="1"/>
    <xf numFmtId="164" fontId="0" fillId="0" borderId="25" xfId="0" applyNumberFormat="1" applyBorder="1"/>
    <xf numFmtId="0" fontId="0" fillId="0" borderId="25" xfId="0" applyBorder="1" applyAlignment="1">
      <alignment vertical="center" wrapText="1"/>
    </xf>
    <xf numFmtId="0" fontId="0" fillId="0" borderId="25" xfId="0" applyBorder="1"/>
    <xf numFmtId="164" fontId="8" fillId="0" borderId="25" xfId="0" applyNumberFormat="1" applyFont="1" applyBorder="1" applyAlignment="1">
      <alignment horizontal="right" indent="1"/>
    </xf>
    <xf numFmtId="2" fontId="28" fillId="0" borderId="0" xfId="5" applyNumberFormat="1" applyFont="1" applyBorder="1" applyAlignment="1">
      <alignment horizontal="right" wrapText="1"/>
    </xf>
    <xf numFmtId="0" fontId="0" fillId="0" borderId="31" xfId="0" applyBorder="1"/>
    <xf numFmtId="0" fontId="35" fillId="5" borderId="0" xfId="19" applyAlignment="1">
      <alignment wrapText="1"/>
    </xf>
    <xf numFmtId="9" fontId="35" fillId="5" borderId="0" xfId="19" applyNumberFormat="1"/>
    <xf numFmtId="0" fontId="35" fillId="5" borderId="0" xfId="19"/>
    <xf numFmtId="0" fontId="0" fillId="0" borderId="2" xfId="0" applyBorder="1"/>
    <xf numFmtId="164" fontId="0" fillId="0" borderId="31" xfId="0" applyNumberFormat="1" applyBorder="1"/>
    <xf numFmtId="0" fontId="0" fillId="0" borderId="0" xfId="0" pivotButton="1"/>
    <xf numFmtId="0" fontId="0" fillId="0" borderId="0" xfId="0" applyAlignment="1">
      <alignment horizontal="left"/>
    </xf>
    <xf numFmtId="0" fontId="0" fillId="0" borderId="0" xfId="0" applyAlignment="1">
      <alignment horizontal="left" indent="1"/>
    </xf>
    <xf numFmtId="0" fontId="34" fillId="4" borderId="0" xfId="18"/>
    <xf numFmtId="9" fontId="34" fillId="4" borderId="0" xfId="18" applyNumberFormat="1"/>
    <xf numFmtId="165" fontId="0" fillId="0" borderId="0" xfId="0" applyNumberFormat="1"/>
    <xf numFmtId="164" fontId="34" fillId="4" borderId="0" xfId="18" applyNumberFormat="1"/>
    <xf numFmtId="0" fontId="34" fillId="4" borderId="0" xfId="0" applyFont="1" applyFill="1" applyAlignment="1">
      <alignment horizontal="left" indent="1"/>
    </xf>
    <xf numFmtId="164" fontId="36" fillId="7" borderId="0" xfId="18" applyNumberFormat="1" applyFont="1" applyFill="1"/>
    <xf numFmtId="9" fontId="36" fillId="7" borderId="0" xfId="18" applyNumberFormat="1" applyFont="1" applyFill="1"/>
    <xf numFmtId="0" fontId="37" fillId="5" borderId="0" xfId="19" applyFont="1"/>
    <xf numFmtId="9" fontId="0" fillId="0" borderId="0" xfId="0" applyNumberFormat="1"/>
    <xf numFmtId="43" fontId="0" fillId="0" borderId="0" xfId="17" applyFont="1"/>
    <xf numFmtId="9" fontId="25" fillId="2" borderId="0" xfId="3" applyNumberFormat="1"/>
    <xf numFmtId="9" fontId="24" fillId="7" borderId="0" xfId="20" applyNumberFormat="1" applyFill="1"/>
    <xf numFmtId="0" fontId="38" fillId="0" borderId="0" xfId="0" applyFont="1"/>
    <xf numFmtId="0" fontId="39" fillId="8" borderId="0" xfId="0" applyFont="1" applyFill="1"/>
    <xf numFmtId="166" fontId="0" fillId="0" borderId="0" xfId="17" applyNumberFormat="1" applyFont="1"/>
    <xf numFmtId="0" fontId="41" fillId="0" borderId="0" xfId="0" applyFont="1"/>
    <xf numFmtId="14" fontId="41" fillId="0" borderId="0" xfId="0" applyNumberFormat="1" applyFont="1"/>
    <xf numFmtId="0" fontId="42" fillId="0" borderId="0" xfId="0" applyFont="1" applyAlignment="1">
      <alignment vertical="center" wrapText="1"/>
    </xf>
    <xf numFmtId="0" fontId="44" fillId="9" borderId="32" xfId="21" applyFont="1" applyFill="1" applyBorder="1" applyAlignment="1">
      <alignment horizontal="center"/>
    </xf>
    <xf numFmtId="0" fontId="44" fillId="0" borderId="33" xfId="21" applyFont="1" applyBorder="1" applyAlignment="1">
      <alignment horizontal="right" wrapText="1"/>
    </xf>
    <xf numFmtId="0" fontId="44" fillId="9" borderId="31" xfId="21" applyFont="1" applyFill="1" applyBorder="1" applyAlignment="1">
      <alignment horizontal="center"/>
    </xf>
    <xf numFmtId="0" fontId="44" fillId="0" borderId="31" xfId="21" applyFont="1" applyBorder="1" applyAlignment="1">
      <alignment horizontal="right" wrapText="1"/>
    </xf>
    <xf numFmtId="0" fontId="34" fillId="4" borderId="31" xfId="18" applyBorder="1" applyAlignment="1">
      <alignment horizontal="right" wrapText="1"/>
    </xf>
    <xf numFmtId="0" fontId="0" fillId="0" borderId="0" xfId="0" quotePrefix="1"/>
    <xf numFmtId="0" fontId="44" fillId="0" borderId="0" xfId="21" applyFont="1" applyAlignment="1">
      <alignment horizontal="right" wrapText="1"/>
    </xf>
    <xf numFmtId="0" fontId="44" fillId="0" borderId="0" xfId="21" applyFont="1" applyAlignment="1">
      <alignment horizontal="left" wrapText="1"/>
    </xf>
    <xf numFmtId="0" fontId="35" fillId="5" borderId="33" xfId="19" applyBorder="1" applyAlignment="1">
      <alignment horizontal="right" wrapText="1"/>
    </xf>
    <xf numFmtId="0" fontId="44" fillId="9" borderId="34" xfId="21" applyFont="1" applyFill="1" applyBorder="1" applyAlignment="1">
      <alignment horizontal="center"/>
    </xf>
    <xf numFmtId="0" fontId="46" fillId="0" borderId="0" xfId="0" applyFont="1"/>
    <xf numFmtId="0" fontId="50" fillId="8" borderId="0" xfId="0" applyFont="1" applyFill="1"/>
    <xf numFmtId="0" fontId="49" fillId="0" borderId="0" xfId="0" applyFont="1"/>
    <xf numFmtId="164" fontId="49" fillId="0" borderId="35" xfId="0" applyNumberFormat="1" applyFont="1" applyBorder="1"/>
    <xf numFmtId="0" fontId="0" fillId="11" borderId="35" xfId="0" applyFill="1" applyBorder="1"/>
    <xf numFmtId="164" fontId="48" fillId="11" borderId="35" xfId="21" applyNumberFormat="1" applyFont="1" applyFill="1" applyBorder="1" applyAlignment="1">
      <alignment horizontal="right" wrapText="1"/>
    </xf>
    <xf numFmtId="164" fontId="49" fillId="11" borderId="35" xfId="0" applyNumberFormat="1" applyFont="1" applyFill="1" applyBorder="1"/>
    <xf numFmtId="0" fontId="47" fillId="10" borderId="35" xfId="0" applyFont="1" applyFill="1" applyBorder="1"/>
    <xf numFmtId="164" fontId="49" fillId="12" borderId="35" xfId="0" applyNumberFormat="1" applyFont="1" applyFill="1" applyBorder="1"/>
    <xf numFmtId="0" fontId="49" fillId="13" borderId="35" xfId="0" applyFont="1" applyFill="1" applyBorder="1"/>
    <xf numFmtId="164" fontId="49" fillId="13" borderId="35" xfId="0" applyNumberFormat="1" applyFont="1" applyFill="1" applyBorder="1"/>
    <xf numFmtId="0" fontId="49" fillId="0" borderId="35" xfId="0" applyFont="1" applyBorder="1" applyAlignment="1">
      <alignment horizontal="left" indent="1"/>
    </xf>
    <xf numFmtId="0" fontId="49" fillId="14" borderId="35" xfId="0" applyFont="1" applyFill="1" applyBorder="1"/>
    <xf numFmtId="0" fontId="0" fillId="0" borderId="35" xfId="0" applyBorder="1"/>
    <xf numFmtId="0" fontId="49" fillId="14" borderId="35" xfId="0" applyFont="1" applyFill="1" applyBorder="1" applyAlignment="1">
      <alignment horizontal="left" indent="1"/>
    </xf>
    <xf numFmtId="164" fontId="0" fillId="14" borderId="35" xfId="0" applyNumberFormat="1" applyFill="1" applyBorder="1"/>
    <xf numFmtId="164" fontId="49" fillId="14" borderId="35" xfId="0" applyNumberFormat="1" applyFont="1" applyFill="1" applyBorder="1"/>
    <xf numFmtId="164" fontId="36" fillId="14" borderId="35" xfId="18" applyNumberFormat="1" applyFont="1" applyFill="1" applyBorder="1"/>
    <xf numFmtId="164" fontId="34" fillId="14" borderId="35" xfId="18" applyNumberFormat="1" applyFill="1" applyBorder="1"/>
    <xf numFmtId="0" fontId="51" fillId="15" borderId="35" xfId="0" applyFont="1" applyFill="1" applyBorder="1" applyAlignment="1">
      <alignment horizontal="left" indent="1"/>
    </xf>
    <xf numFmtId="0" fontId="34" fillId="4" borderId="35" xfId="18" applyBorder="1"/>
    <xf numFmtId="164" fontId="34" fillId="4" borderId="35" xfId="18" applyNumberFormat="1" applyBorder="1"/>
    <xf numFmtId="0" fontId="34" fillId="4" borderId="0" xfId="0" applyFont="1" applyFill="1"/>
    <xf numFmtId="43" fontId="0" fillId="0" borderId="0" xfId="0" applyNumberFormat="1"/>
    <xf numFmtId="10" fontId="0" fillId="0" borderId="0" xfId="0" applyNumberFormat="1"/>
    <xf numFmtId="0" fontId="44" fillId="9" borderId="32" xfId="25" applyFont="1" applyFill="1" applyBorder="1" applyAlignment="1">
      <alignment horizontal="center"/>
    </xf>
    <xf numFmtId="0" fontId="44" fillId="0" borderId="33" xfId="25" applyFont="1" applyBorder="1" applyAlignment="1">
      <alignment horizontal="right" wrapText="1"/>
    </xf>
    <xf numFmtId="168" fontId="44" fillId="0" borderId="36" xfId="22" applyNumberFormat="1" applyFont="1" applyFill="1" applyBorder="1" applyAlignment="1">
      <alignment horizontal="right" wrapText="1"/>
    </xf>
    <xf numFmtId="168" fontId="44" fillId="9" borderId="32" xfId="22" applyNumberFormat="1" applyFont="1" applyFill="1" applyBorder="1" applyAlignment="1">
      <alignment horizontal="center"/>
    </xf>
    <xf numFmtId="168" fontId="44" fillId="0" borderId="33" xfId="22" applyNumberFormat="1" applyFont="1" applyFill="1" applyBorder="1" applyAlignment="1">
      <alignment horizontal="right" wrapText="1"/>
    </xf>
    <xf numFmtId="0" fontId="44" fillId="0" borderId="33" xfId="25" applyFont="1" applyBorder="1" applyAlignment="1">
      <alignment wrapText="1"/>
    </xf>
    <xf numFmtId="167" fontId="44" fillId="9" borderId="32" xfId="17" applyNumberFormat="1" applyFont="1" applyFill="1" applyBorder="1" applyAlignment="1">
      <alignment horizontal="center"/>
    </xf>
    <xf numFmtId="167" fontId="34" fillId="4" borderId="33" xfId="18" applyNumberFormat="1" applyBorder="1" applyAlignment="1">
      <alignment horizontal="right" wrapText="1"/>
    </xf>
    <xf numFmtId="168" fontId="44" fillId="0" borderId="37" xfId="22" applyNumberFormat="1" applyFont="1" applyFill="1" applyBorder="1" applyAlignment="1">
      <alignment horizontal="right" wrapText="1"/>
    </xf>
    <xf numFmtId="168" fontId="44" fillId="0" borderId="38" xfId="22" applyNumberFormat="1" applyFont="1" applyFill="1" applyBorder="1" applyAlignment="1">
      <alignment horizontal="right" wrapText="1"/>
    </xf>
    <xf numFmtId="168" fontId="34" fillId="4" borderId="33" xfId="18" applyNumberFormat="1" applyBorder="1" applyAlignment="1">
      <alignment horizontal="right" wrapText="1"/>
    </xf>
    <xf numFmtId="0" fontId="0" fillId="8" borderId="0" xfId="0" applyFill="1"/>
    <xf numFmtId="0" fontId="1" fillId="0" borderId="0" xfId="0" applyFont="1"/>
    <xf numFmtId="0" fontId="1" fillId="0" borderId="35" xfId="0" applyFont="1" applyBorder="1"/>
    <xf numFmtId="0" fontId="1" fillId="10" borderId="35" xfId="0" applyFont="1" applyFill="1" applyBorder="1"/>
    <xf numFmtId="0" fontId="1" fillId="12" borderId="35" xfId="0" applyFont="1" applyFill="1" applyBorder="1"/>
    <xf numFmtId="0" fontId="1" fillId="11" borderId="35" xfId="0" applyFont="1" applyFill="1" applyBorder="1"/>
    <xf numFmtId="0" fontId="1" fillId="14" borderId="35" xfId="0" applyFont="1" applyFill="1" applyBorder="1"/>
    <xf numFmtId="0" fontId="1" fillId="0" borderId="35" xfId="0" applyFont="1" applyBorder="1" applyAlignment="1">
      <alignment horizontal="left" indent="1"/>
    </xf>
    <xf numFmtId="164" fontId="1" fillId="10" borderId="35" xfId="0" applyNumberFormat="1" applyFont="1" applyFill="1" applyBorder="1"/>
    <xf numFmtId="164" fontId="1" fillId="12" borderId="35" xfId="0" applyNumberFormat="1" applyFont="1" applyFill="1" applyBorder="1"/>
    <xf numFmtId="0" fontId="1" fillId="13" borderId="35" xfId="0" applyFont="1" applyFill="1" applyBorder="1"/>
    <xf numFmtId="164" fontId="1" fillId="14" borderId="35" xfId="0" applyNumberFormat="1" applyFont="1" applyFill="1" applyBorder="1"/>
    <xf numFmtId="164" fontId="1" fillId="11" borderId="35" xfId="0" applyNumberFormat="1" applyFont="1" applyFill="1" applyBorder="1"/>
    <xf numFmtId="164" fontId="1" fillId="13" borderId="35" xfId="0" applyNumberFormat="1" applyFont="1" applyFill="1" applyBorder="1"/>
    <xf numFmtId="164" fontId="1" fillId="0" borderId="35" xfId="0" applyNumberFormat="1" applyFont="1" applyBorder="1"/>
    <xf numFmtId="169" fontId="0" fillId="0" borderId="0" xfId="2" applyNumberFormat="1" applyFont="1"/>
    <xf numFmtId="0" fontId="56" fillId="0" borderId="0" xfId="0" applyFont="1" applyAlignment="1">
      <alignment horizontal="left"/>
    </xf>
    <xf numFmtId="0" fontId="56" fillId="0" borderId="0" xfId="0" applyFont="1"/>
    <xf numFmtId="1" fontId="56" fillId="0" borderId="0" xfId="0" applyNumberFormat="1" applyFont="1"/>
    <xf numFmtId="169" fontId="0" fillId="0" borderId="0" xfId="0" applyNumberFormat="1"/>
    <xf numFmtId="167" fontId="0" fillId="0" borderId="0" xfId="17" applyNumberFormat="1" applyFont="1"/>
    <xf numFmtId="3" fontId="41" fillId="0" borderId="0" xfId="0" applyNumberFormat="1" applyFont="1"/>
    <xf numFmtId="0" fontId="0" fillId="0" borderId="0" xfId="0" applyAlignment="1">
      <alignment vertical="top"/>
    </xf>
    <xf numFmtId="9" fontId="41" fillId="0" borderId="0" xfId="2" applyFont="1"/>
    <xf numFmtId="0" fontId="55" fillId="18" borderId="40" xfId="28"/>
    <xf numFmtId="1" fontId="55" fillId="18" borderId="40" xfId="28" applyNumberFormat="1"/>
    <xf numFmtId="165" fontId="0" fillId="0" borderId="31" xfId="0" applyNumberFormat="1" applyBorder="1"/>
    <xf numFmtId="0" fontId="44" fillId="9" borderId="32" xfId="29" applyFont="1" applyFill="1" applyBorder="1" applyAlignment="1">
      <alignment horizontal="center"/>
    </xf>
    <xf numFmtId="0" fontId="44" fillId="0" borderId="33" xfId="29" applyFont="1" applyBorder="1" applyAlignment="1">
      <alignment horizontal="right" wrapText="1"/>
    </xf>
    <xf numFmtId="2" fontId="44" fillId="0" borderId="33" xfId="29" applyNumberFormat="1" applyFont="1" applyBorder="1" applyAlignment="1">
      <alignment horizontal="right" wrapText="1"/>
    </xf>
    <xf numFmtId="0" fontId="45" fillId="0" borderId="0" xfId="29"/>
    <xf numFmtId="0" fontId="55" fillId="18" borderId="31" xfId="28" applyBorder="1"/>
    <xf numFmtId="166" fontId="55" fillId="18" borderId="31" xfId="28" applyNumberFormat="1" applyBorder="1"/>
    <xf numFmtId="9" fontId="0" fillId="0" borderId="31" xfId="2" applyFont="1" applyBorder="1"/>
    <xf numFmtId="166" fontId="0" fillId="0" borderId="31" xfId="0" applyNumberFormat="1" applyBorder="1"/>
    <xf numFmtId="169" fontId="0" fillId="0" borderId="31" xfId="2" applyNumberFormat="1" applyFont="1" applyBorder="1"/>
    <xf numFmtId="166" fontId="0" fillId="0" borderId="31" xfId="17" applyNumberFormat="1" applyFont="1" applyBorder="1"/>
    <xf numFmtId="164" fontId="55" fillId="18" borderId="31" xfId="28" applyNumberFormat="1" applyBorder="1"/>
    <xf numFmtId="0" fontId="36" fillId="7" borderId="31" xfId="27" applyFont="1" applyFill="1" applyBorder="1"/>
    <xf numFmtId="0" fontId="34" fillId="4" borderId="31" xfId="18" applyBorder="1"/>
    <xf numFmtId="164" fontId="34" fillId="4" borderId="31" xfId="18" applyNumberFormat="1" applyBorder="1"/>
    <xf numFmtId="2" fontId="34" fillId="4" borderId="33" xfId="18" applyNumberFormat="1" applyBorder="1" applyAlignment="1">
      <alignment horizontal="right" wrapText="1"/>
    </xf>
    <xf numFmtId="0" fontId="0" fillId="0" borderId="0" xfId="0" quotePrefix="1" applyAlignment="1">
      <alignment vertical="top"/>
    </xf>
    <xf numFmtId="0" fontId="57" fillId="0" borderId="0" xfId="0" applyFont="1"/>
    <xf numFmtId="0" fontId="0" fillId="0" borderId="31" xfId="0" applyBorder="1" applyAlignment="1">
      <alignment wrapText="1"/>
    </xf>
    <xf numFmtId="9" fontId="0" fillId="0" borderId="31" xfId="0" applyNumberFormat="1" applyBorder="1"/>
    <xf numFmtId="169" fontId="0" fillId="0" borderId="31" xfId="0" applyNumberFormat="1" applyBorder="1"/>
    <xf numFmtId="166" fontId="36" fillId="7" borderId="31" xfId="19" applyNumberFormat="1" applyFont="1" applyFill="1" applyBorder="1"/>
    <xf numFmtId="164" fontId="0" fillId="0" borderId="31" xfId="17" applyNumberFormat="1" applyFont="1" applyBorder="1"/>
    <xf numFmtId="164" fontId="36" fillId="7" borderId="31" xfId="27" applyNumberFormat="1" applyFont="1" applyFill="1" applyBorder="1"/>
    <xf numFmtId="169" fontId="34" fillId="4" borderId="31" xfId="2" applyNumberFormat="1" applyFont="1" applyFill="1" applyBorder="1"/>
    <xf numFmtId="169" fontId="36" fillId="7" borderId="31" xfId="2" applyNumberFormat="1" applyFont="1" applyFill="1" applyBorder="1"/>
    <xf numFmtId="164" fontId="54" fillId="17" borderId="31" xfId="27" applyNumberFormat="1" applyBorder="1"/>
    <xf numFmtId="9" fontId="0" fillId="0" borderId="31" xfId="2" applyFont="1" applyFill="1" applyBorder="1"/>
    <xf numFmtId="0" fontId="4" fillId="0" borderId="0" xfId="0" applyFont="1"/>
    <xf numFmtId="0" fontId="6" fillId="0" borderId="9" xfId="0" applyFont="1" applyBorder="1" applyAlignment="1">
      <alignment wrapText="1"/>
    </xf>
    <xf numFmtId="0" fontId="6" fillId="0" borderId="2" xfId="0" applyFont="1" applyBorder="1" applyAlignment="1">
      <alignment wrapText="1"/>
    </xf>
    <xf numFmtId="0" fontId="6" fillId="0" borderId="11" xfId="0" applyFont="1" applyBorder="1"/>
    <xf numFmtId="0" fontId="4" fillId="0" borderId="1" xfId="0" applyFont="1" applyBorder="1"/>
    <xf numFmtId="0" fontId="6" fillId="0" borderId="0" xfId="0" applyFont="1"/>
    <xf numFmtId="0" fontId="6" fillId="0" borderId="0" xfId="0" applyFont="1" applyAlignment="1">
      <alignment wrapText="1"/>
    </xf>
    <xf numFmtId="0" fontId="6" fillId="0" borderId="14" xfId="0" applyFont="1" applyBorder="1" applyAlignment="1">
      <alignment wrapText="1"/>
    </xf>
    <xf numFmtId="0" fontId="19" fillId="0" borderId="0" xfId="0" applyFont="1" applyAlignment="1">
      <alignment wrapText="1"/>
    </xf>
    <xf numFmtId="0" fontId="20" fillId="0" borderId="18" xfId="0" applyFont="1" applyBorder="1" applyAlignment="1">
      <alignment wrapText="1"/>
    </xf>
    <xf numFmtId="0" fontId="16" fillId="0" borderId="0" xfId="0" applyFont="1" applyAlignment="1">
      <alignment wrapText="1"/>
    </xf>
    <xf numFmtId="164" fontId="55" fillId="18" borderId="40" xfId="28" applyNumberFormat="1"/>
    <xf numFmtId="9" fontId="53" fillId="16" borderId="39" xfId="26" applyNumberFormat="1" applyProtection="1">
      <protection locked="0"/>
    </xf>
    <xf numFmtId="169" fontId="53" fillId="16" borderId="39" xfId="26" applyNumberFormat="1" applyProtection="1">
      <protection locked="0"/>
    </xf>
    <xf numFmtId="10" fontId="53" fillId="16" borderId="39" xfId="26" applyNumberFormat="1" applyProtection="1">
      <protection locked="0"/>
    </xf>
    <xf numFmtId="0" fontId="0" fillId="0" borderId="0" xfId="0" applyAlignment="1">
      <alignment vertical="top" wrapText="1"/>
    </xf>
    <xf numFmtId="9" fontId="36" fillId="7" borderId="2" xfId="2" applyFont="1" applyFill="1" applyBorder="1"/>
    <xf numFmtId="164" fontId="55" fillId="18" borderId="41" xfId="28" applyNumberFormat="1" applyBorder="1"/>
    <xf numFmtId="0" fontId="0" fillId="0" borderId="0" xfId="0" applyAlignment="1">
      <alignment horizontal="left" vertical="top" wrapText="1"/>
    </xf>
    <xf numFmtId="0" fontId="20" fillId="0" borderId="23" xfId="0" applyFont="1" applyBorder="1" applyAlignment="1">
      <alignment wrapText="1"/>
    </xf>
    <xf numFmtId="0" fontId="23" fillId="0" borderId="0" xfId="0" applyFont="1" applyAlignment="1">
      <alignment wrapText="1"/>
    </xf>
    <xf numFmtId="0" fontId="20" fillId="0" borderId="20" xfId="0" applyFont="1" applyBorder="1" applyAlignment="1">
      <alignment wrapText="1"/>
    </xf>
    <xf numFmtId="0" fontId="20" fillId="0" borderId="21" xfId="0" applyFont="1" applyBorder="1" applyAlignment="1">
      <alignment wrapText="1"/>
    </xf>
    <xf numFmtId="0" fontId="20" fillId="0" borderId="18" xfId="0" applyFont="1" applyBorder="1" applyAlignment="1">
      <alignment wrapText="1"/>
    </xf>
    <xf numFmtId="0" fontId="20" fillId="0" borderId="22" xfId="0" applyFont="1" applyBorder="1" applyAlignment="1">
      <alignment wrapText="1"/>
    </xf>
    <xf numFmtId="0" fontId="16" fillId="0" borderId="0" xfId="0" applyFont="1" applyAlignment="1">
      <alignment wrapText="1"/>
    </xf>
    <xf numFmtId="0" fontId="19" fillId="0" borderId="0" xfId="0" applyFont="1" applyAlignment="1">
      <alignment wrapText="1"/>
    </xf>
    <xf numFmtId="0" fontId="20" fillId="0" borderId="17" xfId="0" applyFont="1" applyBorder="1" applyAlignment="1">
      <alignment wrapText="1"/>
    </xf>
    <xf numFmtId="0" fontId="6" fillId="0" borderId="4" xfId="0" applyFont="1" applyBorder="1" applyAlignment="1">
      <alignment wrapText="1"/>
    </xf>
    <xf numFmtId="0" fontId="6" fillId="0" borderId="3" xfId="0" applyFont="1" applyBorder="1" applyAlignment="1">
      <alignment wrapText="1"/>
    </xf>
    <xf numFmtId="0" fontId="6" fillId="0" borderId="7" xfId="0" applyFont="1" applyBorder="1" applyAlignment="1">
      <alignment wrapText="1"/>
    </xf>
    <xf numFmtId="0" fontId="6" fillId="0" borderId="5" xfId="0" applyFont="1" applyBorder="1" applyAlignment="1">
      <alignment wrapText="1"/>
    </xf>
    <xf numFmtId="0" fontId="6" fillId="0" borderId="6" xfId="0" applyFont="1" applyBorder="1" applyAlignment="1">
      <alignment wrapText="1"/>
    </xf>
    <xf numFmtId="0" fontId="6" fillId="0" borderId="8" xfId="0" applyFont="1" applyBorder="1" applyAlignment="1">
      <alignment wrapText="1"/>
    </xf>
    <xf numFmtId="0" fontId="6" fillId="0" borderId="2" xfId="0" applyFont="1" applyBorder="1" applyAlignment="1">
      <alignment wrapText="1"/>
    </xf>
    <xf numFmtId="0" fontId="6" fillId="0" borderId="13" xfId="0" applyFont="1" applyBorder="1" applyAlignment="1">
      <alignment wrapText="1"/>
    </xf>
    <xf numFmtId="0" fontId="6" fillId="0" borderId="0" xfId="0" applyFont="1" applyAlignment="1">
      <alignment wrapText="1"/>
    </xf>
    <xf numFmtId="0" fontId="6" fillId="0" borderId="14" xfId="0" applyFont="1" applyBorder="1" applyAlignment="1">
      <alignment wrapText="1"/>
    </xf>
    <xf numFmtId="0" fontId="6" fillId="0" borderId="15" xfId="0" applyFont="1" applyBorder="1" applyAlignment="1">
      <alignment wrapText="1"/>
    </xf>
    <xf numFmtId="0" fontId="6" fillId="0" borderId="10" xfId="0" applyFont="1" applyBorder="1" applyAlignment="1">
      <alignment wrapText="1"/>
    </xf>
    <xf numFmtId="0" fontId="6" fillId="0" borderId="9" xfId="0" applyFont="1" applyBorder="1" applyAlignment="1">
      <alignment wrapText="1"/>
    </xf>
    <xf numFmtId="0" fontId="40" fillId="0" borderId="0" xfId="0" applyFont="1" applyAlignment="1">
      <alignment horizontal="center"/>
    </xf>
    <xf numFmtId="0" fontId="49" fillId="10" borderId="35" xfId="0" applyFont="1" applyFill="1" applyBorder="1" applyAlignment="1">
      <alignment horizontal="center"/>
    </xf>
    <xf numFmtId="0" fontId="49" fillId="0" borderId="35" xfId="0" applyFont="1" applyBorder="1" applyAlignment="1">
      <alignment horizontal="center"/>
    </xf>
    <xf numFmtId="0" fontId="34" fillId="4" borderId="35" xfId="18" applyBorder="1" applyAlignment="1">
      <alignment horizontal="center"/>
    </xf>
    <xf numFmtId="0" fontId="0" fillId="0" borderId="0" xfId="0" applyAlignment="1">
      <alignment vertical="top" wrapText="1"/>
    </xf>
    <xf numFmtId="0" fontId="58" fillId="8" borderId="0" xfId="0" applyFont="1" applyFill="1"/>
    <xf numFmtId="0" fontId="4" fillId="0" borderId="0" xfId="0" applyFont="1" applyAlignment="1"/>
    <xf numFmtId="0" fontId="6" fillId="0" borderId="4" xfId="0" applyFont="1" applyBorder="1" applyAlignment="1"/>
    <xf numFmtId="0" fontId="6" fillId="0" borderId="3" xfId="0" applyFont="1" applyBorder="1" applyAlignment="1"/>
    <xf numFmtId="0" fontId="6" fillId="0" borderId="5" xfId="0" applyFont="1" applyBorder="1" applyAlignment="1"/>
    <xf numFmtId="0" fontId="6" fillId="0" borderId="6" xfId="0" applyFont="1" applyBorder="1" applyAlignment="1"/>
    <xf numFmtId="0" fontId="6" fillId="0" borderId="7" xfId="0" applyFont="1" applyBorder="1" applyAlignment="1"/>
    <xf numFmtId="0" fontId="6" fillId="0" borderId="8" xfId="0" applyFont="1" applyBorder="1" applyAlignment="1"/>
    <xf numFmtId="0" fontId="6" fillId="0" borderId="11" xfId="0" applyFont="1" applyBorder="1" applyAlignment="1"/>
    <xf numFmtId="0" fontId="6" fillId="0" borderId="12" xfId="0" applyFont="1" applyBorder="1" applyAlignment="1"/>
    <xf numFmtId="0" fontId="4" fillId="0" borderId="1" xfId="0" applyFont="1" applyBorder="1" applyAlignment="1"/>
    <xf numFmtId="0" fontId="6" fillId="0" borderId="0" xfId="0" applyFont="1" applyAlignment="1"/>
    <xf numFmtId="0" fontId="6" fillId="0" borderId="9" xfId="0" applyFont="1" applyBorder="1" applyAlignment="1"/>
    <xf numFmtId="0" fontId="44" fillId="9" borderId="31" xfId="23" applyFont="1" applyFill="1" applyBorder="1" applyAlignment="1">
      <alignment horizontal="center"/>
    </xf>
    <xf numFmtId="0" fontId="44" fillId="0" borderId="31" xfId="23" applyFont="1" applyBorder="1" applyAlignment="1">
      <alignment horizontal="right" wrapText="1"/>
    </xf>
    <xf numFmtId="0" fontId="44" fillId="9" borderId="32" xfId="24" applyFont="1" applyFill="1" applyBorder="1" applyAlignment="1">
      <alignment horizontal="center"/>
    </xf>
    <xf numFmtId="0" fontId="44" fillId="0" borderId="33" xfId="24" applyFont="1" applyBorder="1" applyAlignment="1">
      <alignment horizontal="right" wrapText="1"/>
    </xf>
    <xf numFmtId="0" fontId="34" fillId="15" borderId="35" xfId="0" applyFont="1" applyFill="1" applyBorder="1" applyAlignment="1">
      <alignment horizontal="left" indent="1"/>
    </xf>
  </cellXfs>
  <cellStyles count="30">
    <cellStyle name="60% - Accent2" xfId="20" builtinId="36"/>
    <cellStyle name="Bad" xfId="19" builtinId="27"/>
    <cellStyle name="Body: normal cell" xfId="5" xr:uid="{6C5E90AA-86DC-47F7-B76A-D9927E156132}"/>
    <cellStyle name="Calculation" xfId="27" builtinId="22"/>
    <cellStyle name="Check Cell" xfId="28" builtinId="23"/>
    <cellStyle name="Comma" xfId="17" builtinId="3"/>
    <cellStyle name="Currency" xfId="22" builtinId="4"/>
    <cellStyle name="Followed Hyperlink 2" xfId="14" xr:uid="{E9F89CEA-0674-4A53-9CE2-1B49FDC7E4DE}"/>
    <cellStyle name="Font: Calibri, 9pt regular" xfId="12" xr:uid="{CD3AC154-2025-48CA-812E-A84D013C6B96}"/>
    <cellStyle name="Footnotes: all except top row" xfId="15" xr:uid="{62B8E2A5-7184-40FD-A102-DA484DA4444A}"/>
    <cellStyle name="Footnotes: top row" xfId="10" xr:uid="{23A6AA53-CE9A-4AD8-B8AE-6A0CA419B6DF}"/>
    <cellStyle name="Good" xfId="18" builtinId="26"/>
    <cellStyle name="Header: bottom row" xfId="7" xr:uid="{7329B794-B3D5-4566-9392-E08AFBE3B54E}"/>
    <cellStyle name="Header: top rows" xfId="8" xr:uid="{957CFFBD-39E7-4A38-B38B-785EF2646243}"/>
    <cellStyle name="Hyperlink" xfId="1" builtinId="8"/>
    <cellStyle name="Hyperlink 2" xfId="13" xr:uid="{A7632BE8-341A-485F-ACC2-173D5E9A735A}"/>
    <cellStyle name="Input" xfId="26" builtinId="20"/>
    <cellStyle name="Neutral" xfId="3" builtinId="28"/>
    <cellStyle name="Normal" xfId="0" builtinId="0"/>
    <cellStyle name="Normal 2" xfId="4" xr:uid="{999D71B5-B454-4B21-A5DD-ECD3B57060CB}"/>
    <cellStyle name="Normal_Log of PUMS" xfId="21" xr:uid="{087D84B2-8A33-4855-B214-B0A5BCD6DCD9}"/>
    <cellStyle name="Normal_Log of PUMS_1" xfId="23" xr:uid="{07BB3568-A86A-4B9A-B84C-171787D5B3AF}"/>
    <cellStyle name="Normal_PUMS" xfId="24" xr:uid="{267DF603-1CFE-4173-8423-96183D6256DE}"/>
    <cellStyle name="Normal_PUMS_1" xfId="29" xr:uid="{3DD443B9-74B7-4CBE-8E5D-C74E1177D561}"/>
    <cellStyle name="Normal_Space heating computations_1" xfId="25" xr:uid="{F250D9D1-A143-4664-A83E-80A9CD13FC51}"/>
    <cellStyle name="Parent row" xfId="6" xr:uid="{21D2734E-0F85-4311-ABC4-D42BF7C6D76E}"/>
    <cellStyle name="Percent" xfId="2" builtinId="5"/>
    <cellStyle name="Section Break" xfId="11" xr:uid="{1C69787C-E6CA-4FF5-9C3A-70C7576A06C8}"/>
    <cellStyle name="Section Break: parent row" xfId="9" xr:uid="{40FA9F93-99E3-4E90-88B0-A992AE49C170}"/>
    <cellStyle name="Table title" xfId="16" xr:uid="{E1C86EF6-344F-4407-BE47-043414A41F06}"/>
  </cellStyles>
  <dxfs count="3">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Medium9">
    <tableStyle name="Table Style 1" pivot="0" count="2" xr9:uid="{56671386-250F-4106-ABBE-307D03EF62D6}">
      <tableStyleElement type="wholeTable" dxfId="2"/>
      <tableStyleElement type="headerRow"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of homes keeping temperature</a:t>
            </a:r>
            <a:r>
              <a:rPr lang="en-US" baseline="0"/>
              <a:t> below 70 while sleeping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'RECS Pivot'!$K$3</c:f>
              <c:strCache>
                <c:ptCount val="1"/>
                <c:pt idx="0">
                  <c:v>Cold/Very Cold  Climate </c:v>
                </c:pt>
              </c:strCache>
            </c:strRef>
          </c:tx>
          <c:spPr>
            <a:solidFill>
              <a:schemeClr val="accent1"/>
            </a:solidFill>
            <a:ln>
              <a:noFill/>
            </a:ln>
            <a:effectLst/>
          </c:spPr>
          <c:invertIfNegative val="0"/>
          <c:cat>
            <c:numRef>
              <c:f>'RECS Pivot'!$J$4:$J$16</c:f>
              <c:numCache>
                <c:formatCode>General</c:formatCode>
                <c:ptCount val="13"/>
                <c:pt idx="0">
                  <c:v>1973</c:v>
                </c:pt>
                <c:pt idx="1">
                  <c:v>1981</c:v>
                </c:pt>
                <c:pt idx="2">
                  <c:v>1982</c:v>
                </c:pt>
                <c:pt idx="3">
                  <c:v>1984</c:v>
                </c:pt>
                <c:pt idx="4">
                  <c:v>1987</c:v>
                </c:pt>
                <c:pt idx="5">
                  <c:v>1990</c:v>
                </c:pt>
                <c:pt idx="6">
                  <c:v>1993</c:v>
                </c:pt>
                <c:pt idx="7">
                  <c:v>1997</c:v>
                </c:pt>
                <c:pt idx="8">
                  <c:v>2001</c:v>
                </c:pt>
                <c:pt idx="9">
                  <c:v>2005</c:v>
                </c:pt>
                <c:pt idx="10">
                  <c:v>2009</c:v>
                </c:pt>
                <c:pt idx="11">
                  <c:v>2015</c:v>
                </c:pt>
                <c:pt idx="12">
                  <c:v>2020</c:v>
                </c:pt>
              </c:numCache>
            </c:numRef>
          </c:cat>
          <c:val>
            <c:numRef>
              <c:f>'RECS Pivot'!$K$4:$K$16</c:f>
              <c:numCache>
                <c:formatCode>0%</c:formatCode>
                <c:ptCount val="13"/>
                <c:pt idx="0">
                  <c:v>0.38</c:v>
                </c:pt>
                <c:pt idx="1">
                  <c:v>0.73639355800159834</c:v>
                </c:pt>
                <c:pt idx="2">
                  <c:v>0.75173940396521033</c:v>
                </c:pt>
                <c:pt idx="3">
                  <c:v>0.73457384297549166</c:v>
                </c:pt>
                <c:pt idx="4">
                  <c:v>0.73168386970031152</c:v>
                </c:pt>
                <c:pt idx="5">
                  <c:v>0.66239337666526699</c:v>
                </c:pt>
                <c:pt idx="6">
                  <c:v>0.61592601095241928</c:v>
                </c:pt>
                <c:pt idx="7">
                  <c:v>0.60588152823538266</c:v>
                </c:pt>
                <c:pt idx="8">
                  <c:v>0.62203062169982626</c:v>
                </c:pt>
                <c:pt idx="9">
                  <c:v>0.65335118892082567</c:v>
                </c:pt>
                <c:pt idx="10">
                  <c:v>0.65721649484536071</c:v>
                </c:pt>
                <c:pt idx="11">
                  <c:v>0.65727699530516426</c:v>
                </c:pt>
                <c:pt idx="12">
                  <c:v>0.62908919745822545</c:v>
                </c:pt>
              </c:numCache>
            </c:numRef>
          </c:val>
          <c:extLst>
            <c:ext xmlns:c16="http://schemas.microsoft.com/office/drawing/2014/chart" uri="{C3380CC4-5D6E-409C-BE32-E72D297353CC}">
              <c16:uniqueId val="{00000000-D079-41AD-9C2B-3AB0D18BB016}"/>
            </c:ext>
          </c:extLst>
        </c:ser>
        <c:ser>
          <c:idx val="1"/>
          <c:order val="1"/>
          <c:tx>
            <c:strRef>
              <c:f>'RECS Pivot'!$L$3</c:f>
              <c:strCache>
                <c:ptCount val="1"/>
                <c:pt idx="0">
                  <c:v>US as whole</c:v>
                </c:pt>
              </c:strCache>
            </c:strRef>
          </c:tx>
          <c:spPr>
            <a:solidFill>
              <a:schemeClr val="accent2"/>
            </a:solidFill>
            <a:ln>
              <a:noFill/>
            </a:ln>
            <a:effectLst/>
          </c:spPr>
          <c:invertIfNegative val="0"/>
          <c:cat>
            <c:numRef>
              <c:f>'RECS Pivot'!$J$4:$J$16</c:f>
              <c:numCache>
                <c:formatCode>General</c:formatCode>
                <c:ptCount val="13"/>
                <c:pt idx="0">
                  <c:v>1973</c:v>
                </c:pt>
                <c:pt idx="1">
                  <c:v>1981</c:v>
                </c:pt>
                <c:pt idx="2">
                  <c:v>1982</c:v>
                </c:pt>
                <c:pt idx="3">
                  <c:v>1984</c:v>
                </c:pt>
                <c:pt idx="4">
                  <c:v>1987</c:v>
                </c:pt>
                <c:pt idx="5">
                  <c:v>1990</c:v>
                </c:pt>
                <c:pt idx="6">
                  <c:v>1993</c:v>
                </c:pt>
                <c:pt idx="7">
                  <c:v>1997</c:v>
                </c:pt>
                <c:pt idx="8">
                  <c:v>2001</c:v>
                </c:pt>
                <c:pt idx="9">
                  <c:v>2005</c:v>
                </c:pt>
                <c:pt idx="10">
                  <c:v>2009</c:v>
                </c:pt>
                <c:pt idx="11">
                  <c:v>2015</c:v>
                </c:pt>
                <c:pt idx="12">
                  <c:v>2020</c:v>
                </c:pt>
              </c:numCache>
            </c:numRef>
          </c:cat>
          <c:val>
            <c:numRef>
              <c:f>'RECS Pivot'!$L$4:$L$16</c:f>
              <c:numCache>
                <c:formatCode>0%</c:formatCode>
                <c:ptCount val="13"/>
                <c:pt idx="0">
                  <c:v>0.45</c:v>
                </c:pt>
                <c:pt idx="1">
                  <c:v>0.65534465534465536</c:v>
                </c:pt>
                <c:pt idx="2">
                  <c:v>0.65600000000000003</c:v>
                </c:pt>
                <c:pt idx="3">
                  <c:v>0.64899999999999991</c:v>
                </c:pt>
                <c:pt idx="4">
                  <c:v>0.58041958041958042</c:v>
                </c:pt>
                <c:pt idx="5">
                  <c:v>0.52247752247752244</c:v>
                </c:pt>
                <c:pt idx="6">
                  <c:v>0.51400000000000001</c:v>
                </c:pt>
                <c:pt idx="7">
                  <c:v>0.52152152152152154</c:v>
                </c:pt>
                <c:pt idx="8">
                  <c:v>0.50754716981132086</c:v>
                </c:pt>
                <c:pt idx="9">
                  <c:v>0.4694244604316547</c:v>
                </c:pt>
                <c:pt idx="10">
                  <c:v>0.56602112676056338</c:v>
                </c:pt>
                <c:pt idx="11">
                  <c:v>0.55367709213863059</c:v>
                </c:pt>
                <c:pt idx="12">
                  <c:v>0.53549745001214288</c:v>
                </c:pt>
              </c:numCache>
            </c:numRef>
          </c:val>
          <c:extLst>
            <c:ext xmlns:c16="http://schemas.microsoft.com/office/drawing/2014/chart" uri="{C3380CC4-5D6E-409C-BE32-E72D297353CC}">
              <c16:uniqueId val="{00000001-D079-41AD-9C2B-3AB0D18BB016}"/>
            </c:ext>
          </c:extLst>
        </c:ser>
        <c:dLbls>
          <c:showLegendKey val="0"/>
          <c:showVal val="0"/>
          <c:showCatName val="0"/>
          <c:showSerName val="0"/>
          <c:showPercent val="0"/>
          <c:showBubbleSize val="0"/>
        </c:dLbls>
        <c:gapWidth val="219"/>
        <c:overlap val="-27"/>
        <c:axId val="1024379888"/>
        <c:axId val="1031633824"/>
      </c:barChart>
      <c:catAx>
        <c:axId val="102437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1633824"/>
        <c:crosses val="autoZero"/>
        <c:auto val="1"/>
        <c:lblAlgn val="ctr"/>
        <c:lblOffset val="100"/>
        <c:noMultiLvlLbl val="0"/>
      </c:catAx>
      <c:valAx>
        <c:axId val="1031633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37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sleeping temperature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'RECS Pivot'!$K$28</c:f>
              <c:strCache>
                <c:ptCount val="1"/>
                <c:pt idx="0">
                  <c:v>Cold/Very Cold  Climate </c:v>
                </c:pt>
              </c:strCache>
            </c:strRef>
          </c:tx>
          <c:spPr>
            <a:ln w="28575" cap="rnd">
              <a:solidFill>
                <a:schemeClr val="accent1"/>
              </a:solidFill>
              <a:round/>
            </a:ln>
            <a:effectLst/>
          </c:spPr>
          <c:marker>
            <c:symbol val="none"/>
          </c:marker>
          <c:cat>
            <c:numRef>
              <c:f>'RECS Pivot'!$J$29:$J$40</c:f>
              <c:numCache>
                <c:formatCode>General</c:formatCode>
                <c:ptCount val="12"/>
                <c:pt idx="0">
                  <c:v>1981</c:v>
                </c:pt>
                <c:pt idx="1">
                  <c:v>1982</c:v>
                </c:pt>
                <c:pt idx="2">
                  <c:v>1984</c:v>
                </c:pt>
                <c:pt idx="3">
                  <c:v>1987</c:v>
                </c:pt>
                <c:pt idx="4">
                  <c:v>1990</c:v>
                </c:pt>
                <c:pt idx="5">
                  <c:v>1993</c:v>
                </c:pt>
                <c:pt idx="6">
                  <c:v>1997</c:v>
                </c:pt>
                <c:pt idx="7">
                  <c:v>2001</c:v>
                </c:pt>
                <c:pt idx="8">
                  <c:v>2005</c:v>
                </c:pt>
                <c:pt idx="9">
                  <c:v>2009</c:v>
                </c:pt>
                <c:pt idx="10">
                  <c:v>2015</c:v>
                </c:pt>
                <c:pt idx="11">
                  <c:v>2020</c:v>
                </c:pt>
              </c:numCache>
            </c:numRef>
          </c:cat>
          <c:val>
            <c:numRef>
              <c:f>'RECS Pivot'!$K$29:$K$40</c:f>
              <c:numCache>
                <c:formatCode>0.0</c:formatCode>
                <c:ptCount val="12"/>
                <c:pt idx="0">
                  <c:v>65.439645851298877</c:v>
                </c:pt>
                <c:pt idx="1">
                  <c:v>65.377040347926126</c:v>
                </c:pt>
                <c:pt idx="2">
                  <c:v>65.595072567945095</c:v>
                </c:pt>
                <c:pt idx="3">
                  <c:v>65.729860337224181</c:v>
                </c:pt>
                <c:pt idx="4">
                  <c:v>66.418106092293314</c:v>
                </c:pt>
                <c:pt idx="5">
                  <c:v>66.886250970744584</c:v>
                </c:pt>
                <c:pt idx="6">
                  <c:v>67.132270803722818</c:v>
                </c:pt>
                <c:pt idx="7">
                  <c:v>66.936206896551738</c:v>
                </c:pt>
                <c:pt idx="8">
                  <c:v>67.005898876404487</c:v>
                </c:pt>
                <c:pt idx="9">
                  <c:v>66.870876288659773</c:v>
                </c:pt>
                <c:pt idx="10">
                  <c:v>67.09483568075116</c:v>
                </c:pt>
                <c:pt idx="11">
                  <c:v>67.442404913772734</c:v>
                </c:pt>
              </c:numCache>
            </c:numRef>
          </c:val>
          <c:smooth val="0"/>
          <c:extLst>
            <c:ext xmlns:c16="http://schemas.microsoft.com/office/drawing/2014/chart" uri="{C3380CC4-5D6E-409C-BE32-E72D297353CC}">
              <c16:uniqueId val="{00000000-D650-4D4F-B5BA-6C45C38F798B}"/>
            </c:ext>
          </c:extLst>
        </c:ser>
        <c:ser>
          <c:idx val="1"/>
          <c:order val="1"/>
          <c:tx>
            <c:strRef>
              <c:f>'RECS Pivot'!$L$28</c:f>
              <c:strCache>
                <c:ptCount val="1"/>
                <c:pt idx="0">
                  <c:v>US as whole</c:v>
                </c:pt>
              </c:strCache>
            </c:strRef>
          </c:tx>
          <c:spPr>
            <a:ln w="28575" cap="rnd">
              <a:solidFill>
                <a:schemeClr val="accent2"/>
              </a:solidFill>
              <a:round/>
            </a:ln>
            <a:effectLst/>
          </c:spPr>
          <c:marker>
            <c:symbol val="none"/>
          </c:marker>
          <c:cat>
            <c:numRef>
              <c:f>'RECS Pivot'!$J$29:$J$40</c:f>
              <c:numCache>
                <c:formatCode>General</c:formatCode>
                <c:ptCount val="12"/>
                <c:pt idx="0">
                  <c:v>1981</c:v>
                </c:pt>
                <c:pt idx="1">
                  <c:v>1982</c:v>
                </c:pt>
                <c:pt idx="2">
                  <c:v>1984</c:v>
                </c:pt>
                <c:pt idx="3">
                  <c:v>1987</c:v>
                </c:pt>
                <c:pt idx="4">
                  <c:v>1990</c:v>
                </c:pt>
                <c:pt idx="5">
                  <c:v>1993</c:v>
                </c:pt>
                <c:pt idx="6">
                  <c:v>1997</c:v>
                </c:pt>
                <c:pt idx="7">
                  <c:v>2001</c:v>
                </c:pt>
                <c:pt idx="8">
                  <c:v>2005</c:v>
                </c:pt>
                <c:pt idx="9">
                  <c:v>2009</c:v>
                </c:pt>
                <c:pt idx="10">
                  <c:v>2015</c:v>
                </c:pt>
                <c:pt idx="11">
                  <c:v>2020</c:v>
                </c:pt>
              </c:numCache>
            </c:numRef>
          </c:cat>
          <c:val>
            <c:numRef>
              <c:f>'RECS Pivot'!$L$29:$L$40</c:f>
              <c:numCache>
                <c:formatCode>0.0</c:formatCode>
                <c:ptCount val="12"/>
                <c:pt idx="0">
                  <c:v>65.596241457858767</c:v>
                </c:pt>
                <c:pt idx="1">
                  <c:v>65.701241534988725</c:v>
                </c:pt>
                <c:pt idx="2">
                  <c:v>66.006961325966856</c:v>
                </c:pt>
                <c:pt idx="3">
                  <c:v>66.730589543937711</c:v>
                </c:pt>
                <c:pt idx="4">
                  <c:v>67.265268065268046</c:v>
                </c:pt>
                <c:pt idx="5">
                  <c:v>67.102715466351796</c:v>
                </c:pt>
                <c:pt idx="6">
                  <c:v>67.409339407744895</c:v>
                </c:pt>
                <c:pt idx="7">
                  <c:v>67.631590413943371</c:v>
                </c:pt>
                <c:pt idx="8">
                  <c:v>68.36391437308869</c:v>
                </c:pt>
                <c:pt idx="9">
                  <c:v>67.679382379654868</c:v>
                </c:pt>
                <c:pt idx="10">
                  <c:v>67.954416961130747</c:v>
                </c:pt>
                <c:pt idx="11">
                  <c:v>68.205325293018504</c:v>
                </c:pt>
              </c:numCache>
            </c:numRef>
          </c:val>
          <c:smooth val="0"/>
          <c:extLst>
            <c:ext xmlns:c16="http://schemas.microsoft.com/office/drawing/2014/chart" uri="{C3380CC4-5D6E-409C-BE32-E72D297353CC}">
              <c16:uniqueId val="{00000001-D650-4D4F-B5BA-6C45C38F798B}"/>
            </c:ext>
          </c:extLst>
        </c:ser>
        <c:dLbls>
          <c:showLegendKey val="0"/>
          <c:showVal val="0"/>
          <c:showCatName val="0"/>
          <c:showSerName val="0"/>
          <c:showPercent val="0"/>
          <c:showBubbleSize val="0"/>
        </c:dLbls>
        <c:smooth val="0"/>
        <c:axId val="1384263280"/>
        <c:axId val="1074793872"/>
      </c:lineChart>
      <c:catAx>
        <c:axId val="138426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793872"/>
        <c:crosses val="autoZero"/>
        <c:auto val="1"/>
        <c:lblAlgn val="ctr"/>
        <c:lblOffset val="100"/>
        <c:noMultiLvlLbl val="0"/>
      </c:catAx>
      <c:valAx>
        <c:axId val="1074793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26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Temperatures from Residential Energy Consumption Survey</a:t>
            </a:r>
          </a:p>
        </c:rich>
      </c:tx>
      <c:layout>
        <c:manualLayout>
          <c:xMode val="edge"/>
          <c:yMode val="edge"/>
          <c:x val="0.1920655572965218"/>
          <c:y val="2.2598870056497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'Reports v PUMS'!$L$18</c:f>
              <c:strCache>
                <c:ptCount val="1"/>
                <c:pt idx="0">
                  <c:v>Cold/Very Cold Climate</c:v>
                </c:pt>
              </c:strCache>
            </c:strRef>
          </c:tx>
          <c:spPr>
            <a:ln w="28575" cap="rnd">
              <a:solidFill>
                <a:schemeClr val="accent1"/>
              </a:solidFill>
              <a:round/>
            </a:ln>
            <a:effectLst/>
          </c:spPr>
          <c:marker>
            <c:symbol val="none"/>
          </c:marker>
          <c:cat>
            <c:numRef>
              <c:f>'Reports v PUMS'!$K$19:$K$30</c:f>
              <c:numCache>
                <c:formatCode>General</c:formatCode>
                <c:ptCount val="12"/>
                <c:pt idx="0">
                  <c:v>1981</c:v>
                </c:pt>
                <c:pt idx="1">
                  <c:v>1982</c:v>
                </c:pt>
                <c:pt idx="2">
                  <c:v>1984</c:v>
                </c:pt>
                <c:pt idx="3">
                  <c:v>1987</c:v>
                </c:pt>
                <c:pt idx="4">
                  <c:v>1990</c:v>
                </c:pt>
                <c:pt idx="5">
                  <c:v>1993</c:v>
                </c:pt>
                <c:pt idx="6">
                  <c:v>1997</c:v>
                </c:pt>
                <c:pt idx="7">
                  <c:v>2001</c:v>
                </c:pt>
                <c:pt idx="8">
                  <c:v>2005</c:v>
                </c:pt>
                <c:pt idx="9">
                  <c:v>2009</c:v>
                </c:pt>
                <c:pt idx="10">
                  <c:v>2015</c:v>
                </c:pt>
                <c:pt idx="11">
                  <c:v>2020</c:v>
                </c:pt>
              </c:numCache>
            </c:numRef>
          </c:cat>
          <c:val>
            <c:numRef>
              <c:f>'Reports v PUMS'!$L$19:$L$30</c:f>
              <c:numCache>
                <c:formatCode>0.0</c:formatCode>
                <c:ptCount val="12"/>
                <c:pt idx="0">
                  <c:v>66.227914170179375</c:v>
                </c:pt>
                <c:pt idx="1">
                  <c:v>66.222336296827919</c:v>
                </c:pt>
                <c:pt idx="2">
                  <c:v>66.507152191389409</c:v>
                </c:pt>
                <c:pt idx="3">
                  <c:v>66.614119655968636</c:v>
                </c:pt>
                <c:pt idx="4">
                  <c:v>67.350794199907781</c:v>
                </c:pt>
                <c:pt idx="5">
                  <c:v>67.527791150276258</c:v>
                </c:pt>
                <c:pt idx="6">
                  <c:v>67.769207161423395</c:v>
                </c:pt>
                <c:pt idx="7">
                  <c:v>67.609596928982725</c:v>
                </c:pt>
                <c:pt idx="8">
                  <c:v>67.538461538461533</c:v>
                </c:pt>
                <c:pt idx="9">
                  <c:v>67.31411359724612</c:v>
                </c:pt>
                <c:pt idx="10">
                  <c:v>67.459247648902817</c:v>
                </c:pt>
                <c:pt idx="11">
                  <c:v>67.912227383670583</c:v>
                </c:pt>
              </c:numCache>
            </c:numRef>
          </c:val>
          <c:smooth val="0"/>
          <c:extLst>
            <c:ext xmlns:c16="http://schemas.microsoft.com/office/drawing/2014/chart" uri="{C3380CC4-5D6E-409C-BE32-E72D297353CC}">
              <c16:uniqueId val="{00000000-6389-4D7F-9A2B-A5BAF77F7901}"/>
            </c:ext>
          </c:extLst>
        </c:ser>
        <c:ser>
          <c:idx val="1"/>
          <c:order val="1"/>
          <c:tx>
            <c:strRef>
              <c:f>'Reports v PUMS'!$M$18</c:f>
              <c:strCache>
                <c:ptCount val="1"/>
                <c:pt idx="0">
                  <c:v>US as a whole</c:v>
                </c:pt>
              </c:strCache>
            </c:strRef>
          </c:tx>
          <c:spPr>
            <a:ln w="28575" cap="rnd">
              <a:solidFill>
                <a:schemeClr val="accent2"/>
              </a:solidFill>
              <a:round/>
            </a:ln>
            <a:effectLst/>
          </c:spPr>
          <c:marker>
            <c:symbol val="none"/>
          </c:marker>
          <c:cat>
            <c:numRef>
              <c:f>'Reports v PUMS'!$K$19:$K$30</c:f>
              <c:numCache>
                <c:formatCode>General</c:formatCode>
                <c:ptCount val="12"/>
                <c:pt idx="0">
                  <c:v>1981</c:v>
                </c:pt>
                <c:pt idx="1">
                  <c:v>1982</c:v>
                </c:pt>
                <c:pt idx="2">
                  <c:v>1984</c:v>
                </c:pt>
                <c:pt idx="3">
                  <c:v>1987</c:v>
                </c:pt>
                <c:pt idx="4">
                  <c:v>1990</c:v>
                </c:pt>
                <c:pt idx="5">
                  <c:v>1993</c:v>
                </c:pt>
                <c:pt idx="6">
                  <c:v>1997</c:v>
                </c:pt>
                <c:pt idx="7">
                  <c:v>2001</c:v>
                </c:pt>
                <c:pt idx="8">
                  <c:v>2005</c:v>
                </c:pt>
                <c:pt idx="9">
                  <c:v>2009</c:v>
                </c:pt>
                <c:pt idx="10">
                  <c:v>2015</c:v>
                </c:pt>
                <c:pt idx="11">
                  <c:v>2020</c:v>
                </c:pt>
              </c:numCache>
            </c:numRef>
          </c:cat>
          <c:val>
            <c:numRef>
              <c:f>'Reports v PUMS'!$M$19:$M$30</c:f>
              <c:numCache>
                <c:formatCode>0.0</c:formatCode>
                <c:ptCount val="12"/>
                <c:pt idx="0">
                  <c:v>66.49176025652325</c:v>
                </c:pt>
                <c:pt idx="1">
                  <c:v>66.719069219665883</c:v>
                </c:pt>
                <c:pt idx="2">
                  <c:v>66.829158026536305</c:v>
                </c:pt>
                <c:pt idx="3">
                  <c:v>67.606482723373361</c:v>
                </c:pt>
                <c:pt idx="4">
                  <c:v>68.119831216377378</c:v>
                </c:pt>
                <c:pt idx="5">
                  <c:v>67.816511480510499</c:v>
                </c:pt>
                <c:pt idx="6">
                  <c:v>68.073264233248864</c:v>
                </c:pt>
                <c:pt idx="7">
                  <c:v>68.355306048533137</c:v>
                </c:pt>
                <c:pt idx="8">
                  <c:v>68.787858117326053</c:v>
                </c:pt>
                <c:pt idx="9">
                  <c:v>67.980805328489254</c:v>
                </c:pt>
                <c:pt idx="10">
                  <c:v>68.306717737183277</c:v>
                </c:pt>
                <c:pt idx="11">
                  <c:v>68.595034396851901</c:v>
                </c:pt>
              </c:numCache>
            </c:numRef>
          </c:val>
          <c:smooth val="0"/>
          <c:extLst>
            <c:ext xmlns:c16="http://schemas.microsoft.com/office/drawing/2014/chart" uri="{C3380CC4-5D6E-409C-BE32-E72D297353CC}">
              <c16:uniqueId val="{00000001-6389-4D7F-9A2B-A5BAF77F7901}"/>
            </c:ext>
          </c:extLst>
        </c:ser>
        <c:dLbls>
          <c:showLegendKey val="0"/>
          <c:showVal val="0"/>
          <c:showCatName val="0"/>
          <c:showSerName val="0"/>
          <c:showPercent val="0"/>
          <c:showBubbleSize val="0"/>
        </c:dLbls>
        <c:smooth val="0"/>
        <c:axId val="352382079"/>
        <c:axId val="354977983"/>
      </c:lineChart>
      <c:catAx>
        <c:axId val="352382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977983"/>
        <c:crosses val="autoZero"/>
        <c:auto val="1"/>
        <c:lblAlgn val="ctr"/>
        <c:lblOffset val="100"/>
        <c:noMultiLvlLbl val="0"/>
      </c:catAx>
      <c:valAx>
        <c:axId val="3549779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238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of Day Home, Day Gone and Sleeping</a:t>
            </a:r>
            <a:r>
              <a:rPr lang="en-US" baseline="0"/>
              <a:t> Settings, vs Annual Heating Expense: by State RECS 2020</a:t>
            </a:r>
            <a:endParaRPr lang="en-US"/>
          </a:p>
        </c:rich>
      </c:tx>
      <c:layout>
        <c:manualLayout>
          <c:xMode val="edge"/>
          <c:yMode val="edge"/>
          <c:x val="0.12269458987783592"/>
          <c:y val="1.03359173126614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3"/>
          <c:order val="0"/>
          <c:tx>
            <c:strRef>
              <c:f>'Space heating computations'!$H$15</c:f>
              <c:strCache>
                <c:ptCount val="1"/>
                <c:pt idx="0">
                  <c:v>AvgTempAll</c:v>
                </c:pt>
              </c:strCache>
            </c:strRef>
          </c:tx>
          <c:spPr>
            <a:ln w="19050" cap="rnd">
              <a:noFill/>
              <a:round/>
            </a:ln>
            <a:effectLst/>
          </c:spPr>
          <c:marker>
            <c:symbol val="circle"/>
            <c:size val="5"/>
            <c:spPr>
              <a:solidFill>
                <a:schemeClr val="accent4"/>
              </a:solidFill>
              <a:ln w="9525">
                <a:solidFill>
                  <a:schemeClr val="accent4"/>
                </a:solidFill>
              </a:ln>
              <a:effectLst/>
            </c:spPr>
          </c:marker>
          <c:dLbls>
            <c:dLbl>
              <c:idx val="0"/>
              <c:tx>
                <c:rich>
                  <a:bodyPr/>
                  <a:lstStyle/>
                  <a:p>
                    <a:fld id="{4DB125E2-D9C0-4904-AB4B-1F320CDF63F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728-4A96-BBE8-3054E1DD466F}"/>
                </c:ext>
              </c:extLst>
            </c:dLbl>
            <c:dLbl>
              <c:idx val="1"/>
              <c:tx>
                <c:rich>
                  <a:bodyPr/>
                  <a:lstStyle/>
                  <a:p>
                    <a:fld id="{42F35A0F-6B61-446B-8B7C-A04467672AA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728-4A96-BBE8-3054E1DD466F}"/>
                </c:ext>
              </c:extLst>
            </c:dLbl>
            <c:dLbl>
              <c:idx val="2"/>
              <c:tx>
                <c:rich>
                  <a:bodyPr/>
                  <a:lstStyle/>
                  <a:p>
                    <a:fld id="{EA5E2D79-8FDD-4763-8263-6208CB6AE4B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728-4A96-BBE8-3054E1DD466F}"/>
                </c:ext>
              </c:extLst>
            </c:dLbl>
            <c:dLbl>
              <c:idx val="3"/>
              <c:tx>
                <c:rich>
                  <a:bodyPr/>
                  <a:lstStyle/>
                  <a:p>
                    <a:fld id="{280CCE38-8AFA-4E1F-B4A4-BA8B1987320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728-4A96-BBE8-3054E1DD466F}"/>
                </c:ext>
              </c:extLst>
            </c:dLbl>
            <c:dLbl>
              <c:idx val="4"/>
              <c:tx>
                <c:rich>
                  <a:bodyPr/>
                  <a:lstStyle/>
                  <a:p>
                    <a:fld id="{1C5C90DC-1CA4-4090-8EB1-4083DF42799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728-4A96-BBE8-3054E1DD466F}"/>
                </c:ext>
              </c:extLst>
            </c:dLbl>
            <c:dLbl>
              <c:idx val="5"/>
              <c:tx>
                <c:rich>
                  <a:bodyPr/>
                  <a:lstStyle/>
                  <a:p>
                    <a:fld id="{9CAC1BD9-70E6-4F1B-85A1-A10D608A32D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728-4A96-BBE8-3054E1DD466F}"/>
                </c:ext>
              </c:extLst>
            </c:dLbl>
            <c:dLbl>
              <c:idx val="6"/>
              <c:layout>
                <c:manualLayout>
                  <c:x val="-2.7923211169284468E-2"/>
                  <c:y val="1.2403100775193798E-2"/>
                </c:manualLayout>
              </c:layout>
              <c:tx>
                <c:rich>
                  <a:bodyPr/>
                  <a:lstStyle/>
                  <a:p>
                    <a:fld id="{4F5A5B41-EFD5-47F1-9B4E-1771B533BFF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728-4A96-BBE8-3054E1DD466F}"/>
                </c:ext>
              </c:extLst>
            </c:dLbl>
            <c:dLbl>
              <c:idx val="7"/>
              <c:tx>
                <c:rich>
                  <a:bodyPr/>
                  <a:lstStyle/>
                  <a:p>
                    <a:fld id="{985A1A5A-7DA7-475A-80E6-D5FC7E024B4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728-4A96-BBE8-3054E1DD466F}"/>
                </c:ext>
              </c:extLst>
            </c:dLbl>
            <c:dLbl>
              <c:idx val="8"/>
              <c:tx>
                <c:rich>
                  <a:bodyPr/>
                  <a:lstStyle/>
                  <a:p>
                    <a:fld id="{969956DF-1B82-46E6-A603-A14D3ADDFC2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728-4A96-BBE8-3054E1DD466F}"/>
                </c:ext>
              </c:extLst>
            </c:dLbl>
            <c:dLbl>
              <c:idx val="9"/>
              <c:tx>
                <c:rich>
                  <a:bodyPr/>
                  <a:lstStyle/>
                  <a:p>
                    <a:fld id="{7F45C7B7-B95E-46C4-AB2B-E7EE6D5E70F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728-4A96-BBE8-3054E1DD466F}"/>
                </c:ext>
              </c:extLst>
            </c:dLbl>
            <c:dLbl>
              <c:idx val="10"/>
              <c:tx>
                <c:rich>
                  <a:bodyPr/>
                  <a:lstStyle/>
                  <a:p>
                    <a:fld id="{53B553B1-0767-4706-B168-C3B86E73941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728-4A96-BBE8-3054E1DD466F}"/>
                </c:ext>
              </c:extLst>
            </c:dLbl>
            <c:dLbl>
              <c:idx val="11"/>
              <c:tx>
                <c:rich>
                  <a:bodyPr/>
                  <a:lstStyle/>
                  <a:p>
                    <a:fld id="{13C351E8-6F35-41B1-A363-7FD5E5FC5D6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728-4A96-BBE8-3054E1DD466F}"/>
                </c:ext>
              </c:extLst>
            </c:dLbl>
            <c:dLbl>
              <c:idx val="12"/>
              <c:tx>
                <c:rich>
                  <a:bodyPr/>
                  <a:lstStyle/>
                  <a:p>
                    <a:fld id="{07235C19-EE08-40AE-971B-E3183B9DFBA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728-4A96-BBE8-3054E1DD466F}"/>
                </c:ext>
              </c:extLst>
            </c:dLbl>
            <c:dLbl>
              <c:idx val="13"/>
              <c:tx>
                <c:rich>
                  <a:bodyPr/>
                  <a:lstStyle/>
                  <a:p>
                    <a:fld id="{9D74FD6A-635A-438A-8EE0-ED320746F10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728-4A96-BBE8-3054E1DD466F}"/>
                </c:ext>
              </c:extLst>
            </c:dLbl>
            <c:dLbl>
              <c:idx val="14"/>
              <c:tx>
                <c:rich>
                  <a:bodyPr/>
                  <a:lstStyle/>
                  <a:p>
                    <a:fld id="{3EA300A8-B038-4EB7-9EFE-E02D4A199AA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728-4A96-BBE8-3054E1DD466F}"/>
                </c:ext>
              </c:extLst>
            </c:dLbl>
            <c:dLbl>
              <c:idx val="15"/>
              <c:tx>
                <c:rich>
                  <a:bodyPr/>
                  <a:lstStyle/>
                  <a:p>
                    <a:fld id="{77F253A9-05D3-4AD8-B2EA-1993EF8535F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728-4A96-BBE8-3054E1DD466F}"/>
                </c:ext>
              </c:extLst>
            </c:dLbl>
            <c:dLbl>
              <c:idx val="16"/>
              <c:tx>
                <c:rich>
                  <a:bodyPr/>
                  <a:lstStyle/>
                  <a:p>
                    <a:fld id="{1730B8C4-07C9-4C03-BE3B-601F1E3391E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728-4A96-BBE8-3054E1DD466F}"/>
                </c:ext>
              </c:extLst>
            </c:dLbl>
            <c:dLbl>
              <c:idx val="17"/>
              <c:tx>
                <c:rich>
                  <a:bodyPr/>
                  <a:lstStyle/>
                  <a:p>
                    <a:fld id="{030E2DAE-D1A3-469B-9284-8CA109E949A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728-4A96-BBE8-3054E1DD466F}"/>
                </c:ext>
              </c:extLst>
            </c:dLbl>
            <c:dLbl>
              <c:idx val="18"/>
              <c:tx>
                <c:rich>
                  <a:bodyPr/>
                  <a:lstStyle/>
                  <a:p>
                    <a:fld id="{0794E724-AD7E-4A56-AF4B-AC1A2628A70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728-4A96-BBE8-3054E1DD466F}"/>
                </c:ext>
              </c:extLst>
            </c:dLbl>
            <c:dLbl>
              <c:idx val="19"/>
              <c:tx>
                <c:rich>
                  <a:bodyPr/>
                  <a:lstStyle/>
                  <a:p>
                    <a:fld id="{100122D6-3935-4D86-9441-8055E9F204B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728-4A96-BBE8-3054E1DD466F}"/>
                </c:ext>
              </c:extLst>
            </c:dLbl>
            <c:dLbl>
              <c:idx val="20"/>
              <c:tx>
                <c:rich>
                  <a:bodyPr/>
                  <a:lstStyle/>
                  <a:p>
                    <a:fld id="{AC68C55E-70C8-4FE3-AA3D-AFEEAD84C5F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728-4A96-BBE8-3054E1DD466F}"/>
                </c:ext>
              </c:extLst>
            </c:dLbl>
            <c:dLbl>
              <c:idx val="21"/>
              <c:tx>
                <c:rich>
                  <a:bodyPr/>
                  <a:lstStyle/>
                  <a:p>
                    <a:fld id="{FDED356D-1F18-4885-AC54-0A6C0EFB1F2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728-4A96-BBE8-3054E1DD466F}"/>
                </c:ext>
              </c:extLst>
            </c:dLbl>
            <c:dLbl>
              <c:idx val="22"/>
              <c:tx>
                <c:rich>
                  <a:bodyPr/>
                  <a:lstStyle/>
                  <a:p>
                    <a:fld id="{005A4033-E9F4-4CC1-8DD2-048439E01BC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728-4A96-BBE8-3054E1DD466F}"/>
                </c:ext>
              </c:extLst>
            </c:dLbl>
            <c:dLbl>
              <c:idx val="23"/>
              <c:tx>
                <c:rich>
                  <a:bodyPr/>
                  <a:lstStyle/>
                  <a:p>
                    <a:fld id="{1D559C49-6E2F-43B8-A6D0-F586F152E6D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728-4A96-BBE8-3054E1DD466F}"/>
                </c:ext>
              </c:extLst>
            </c:dLbl>
            <c:dLbl>
              <c:idx val="24"/>
              <c:tx>
                <c:rich>
                  <a:bodyPr/>
                  <a:lstStyle/>
                  <a:p>
                    <a:fld id="{5B40CE34-96EC-419B-8251-3073063A23D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728-4A96-BBE8-3054E1DD466F}"/>
                </c:ext>
              </c:extLst>
            </c:dLbl>
            <c:dLbl>
              <c:idx val="25"/>
              <c:tx>
                <c:rich>
                  <a:bodyPr/>
                  <a:lstStyle/>
                  <a:p>
                    <a:fld id="{6552B232-B8FF-4443-B433-E40B0E3E4AB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728-4A96-BBE8-3054E1DD466F}"/>
                </c:ext>
              </c:extLst>
            </c:dLbl>
            <c:dLbl>
              <c:idx val="26"/>
              <c:tx>
                <c:rich>
                  <a:bodyPr/>
                  <a:lstStyle/>
                  <a:p>
                    <a:fld id="{23507804-A923-4B6B-A80A-BED92336E24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728-4A96-BBE8-3054E1DD466F}"/>
                </c:ext>
              </c:extLst>
            </c:dLbl>
            <c:dLbl>
              <c:idx val="27"/>
              <c:tx>
                <c:rich>
                  <a:bodyPr/>
                  <a:lstStyle/>
                  <a:p>
                    <a:fld id="{E20E77D9-AD02-48EA-9146-BB0CA649968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728-4A96-BBE8-3054E1DD466F}"/>
                </c:ext>
              </c:extLst>
            </c:dLbl>
            <c:dLbl>
              <c:idx val="28"/>
              <c:tx>
                <c:rich>
                  <a:bodyPr/>
                  <a:lstStyle/>
                  <a:p>
                    <a:fld id="{8BE070CE-9F32-40C9-8F9A-F6AEB7C2FB1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728-4A96-BBE8-3054E1DD466F}"/>
                </c:ext>
              </c:extLst>
            </c:dLbl>
            <c:dLbl>
              <c:idx val="29"/>
              <c:layout>
                <c:manualLayout>
                  <c:x val="8.3769633507852371E-3"/>
                  <c:y val="2.4806201550387597E-2"/>
                </c:manualLayout>
              </c:layout>
              <c:tx>
                <c:rich>
                  <a:bodyPr/>
                  <a:lstStyle/>
                  <a:p>
                    <a:fld id="{78607821-7543-42AD-A817-6517C1139CB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C728-4A96-BBE8-3054E1DD466F}"/>
                </c:ext>
              </c:extLst>
            </c:dLbl>
            <c:dLbl>
              <c:idx val="30"/>
              <c:tx>
                <c:rich>
                  <a:bodyPr/>
                  <a:lstStyle/>
                  <a:p>
                    <a:fld id="{9BFBE7B6-9A05-4333-A6D9-7DE43D81D92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728-4A96-BBE8-3054E1DD466F}"/>
                </c:ext>
              </c:extLst>
            </c:dLbl>
            <c:dLbl>
              <c:idx val="31"/>
              <c:tx>
                <c:rich>
                  <a:bodyPr/>
                  <a:lstStyle/>
                  <a:p>
                    <a:fld id="{DE8524B0-35E9-4E87-AAAA-F561F5DE14A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C728-4A96-BBE8-3054E1DD466F}"/>
                </c:ext>
              </c:extLst>
            </c:dLbl>
            <c:dLbl>
              <c:idx val="32"/>
              <c:tx>
                <c:rich>
                  <a:bodyPr/>
                  <a:lstStyle/>
                  <a:p>
                    <a:fld id="{65CF674B-50A8-47EE-A09A-6AD77C87D46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C728-4A96-BBE8-3054E1DD466F}"/>
                </c:ext>
              </c:extLst>
            </c:dLbl>
            <c:dLbl>
              <c:idx val="33"/>
              <c:tx>
                <c:rich>
                  <a:bodyPr/>
                  <a:lstStyle/>
                  <a:p>
                    <a:fld id="{0FC2CBD8-5746-4602-9B3B-5B4A74E9076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C728-4A96-BBE8-3054E1DD466F}"/>
                </c:ext>
              </c:extLst>
            </c:dLbl>
            <c:dLbl>
              <c:idx val="34"/>
              <c:tx>
                <c:rich>
                  <a:bodyPr/>
                  <a:lstStyle/>
                  <a:p>
                    <a:fld id="{5263DEA7-2E32-45A7-B798-23A9C165BA1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C728-4A96-BBE8-3054E1DD466F}"/>
                </c:ext>
              </c:extLst>
            </c:dLbl>
            <c:dLbl>
              <c:idx val="35"/>
              <c:tx>
                <c:rich>
                  <a:bodyPr/>
                  <a:lstStyle/>
                  <a:p>
                    <a:fld id="{15B28957-8677-411C-9B60-8A6A93EADE3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728-4A96-BBE8-3054E1DD466F}"/>
                </c:ext>
              </c:extLst>
            </c:dLbl>
            <c:dLbl>
              <c:idx val="36"/>
              <c:tx>
                <c:rich>
                  <a:bodyPr/>
                  <a:lstStyle/>
                  <a:p>
                    <a:fld id="{AB7B3A67-4776-4FE8-822E-D4B344FFBEC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C728-4A96-BBE8-3054E1DD466F}"/>
                </c:ext>
              </c:extLst>
            </c:dLbl>
            <c:dLbl>
              <c:idx val="37"/>
              <c:tx>
                <c:rich>
                  <a:bodyPr/>
                  <a:lstStyle/>
                  <a:p>
                    <a:fld id="{CC8535F6-F1D1-46E0-AA7D-A57100E67D0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728-4A96-BBE8-3054E1DD466F}"/>
                </c:ext>
              </c:extLst>
            </c:dLbl>
            <c:dLbl>
              <c:idx val="38"/>
              <c:tx>
                <c:rich>
                  <a:bodyPr/>
                  <a:lstStyle/>
                  <a:p>
                    <a:fld id="{9A48A03A-226E-42C0-9A6A-CE64F09AA57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C728-4A96-BBE8-3054E1DD466F}"/>
                </c:ext>
              </c:extLst>
            </c:dLbl>
            <c:dLbl>
              <c:idx val="39"/>
              <c:tx>
                <c:rich>
                  <a:bodyPr/>
                  <a:lstStyle/>
                  <a:p>
                    <a:fld id="{EAA829E2-3A8D-4740-92C7-12862F2647A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C728-4A96-BBE8-3054E1DD466F}"/>
                </c:ext>
              </c:extLst>
            </c:dLbl>
            <c:dLbl>
              <c:idx val="40"/>
              <c:tx>
                <c:rich>
                  <a:bodyPr/>
                  <a:lstStyle/>
                  <a:p>
                    <a:fld id="{59A8D11F-CC15-4E2A-A337-DCDB8B90CDB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C728-4A96-BBE8-3054E1DD466F}"/>
                </c:ext>
              </c:extLst>
            </c:dLbl>
            <c:dLbl>
              <c:idx val="41"/>
              <c:tx>
                <c:rich>
                  <a:bodyPr/>
                  <a:lstStyle/>
                  <a:p>
                    <a:fld id="{7CA1C67C-CEAC-46A1-B298-4CF4E4BBCC5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C728-4A96-BBE8-3054E1DD466F}"/>
                </c:ext>
              </c:extLst>
            </c:dLbl>
            <c:dLbl>
              <c:idx val="42"/>
              <c:tx>
                <c:rich>
                  <a:bodyPr/>
                  <a:lstStyle/>
                  <a:p>
                    <a:fld id="{8CB100C3-42E1-45F8-8AF4-47CB2AA3FAF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C728-4A96-BBE8-3054E1DD466F}"/>
                </c:ext>
              </c:extLst>
            </c:dLbl>
            <c:dLbl>
              <c:idx val="43"/>
              <c:tx>
                <c:rich>
                  <a:bodyPr/>
                  <a:lstStyle/>
                  <a:p>
                    <a:fld id="{B5B1916D-4B5A-486D-9BB9-430F87E7A58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C728-4A96-BBE8-3054E1DD466F}"/>
                </c:ext>
              </c:extLst>
            </c:dLbl>
            <c:dLbl>
              <c:idx val="44"/>
              <c:tx>
                <c:rich>
                  <a:bodyPr/>
                  <a:lstStyle/>
                  <a:p>
                    <a:fld id="{EB381FD9-07BA-48CD-B9D3-A432BC7DD2F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C728-4A96-BBE8-3054E1DD466F}"/>
                </c:ext>
              </c:extLst>
            </c:dLbl>
            <c:dLbl>
              <c:idx val="45"/>
              <c:tx>
                <c:rich>
                  <a:bodyPr/>
                  <a:lstStyle/>
                  <a:p>
                    <a:fld id="{09A6310D-B285-4091-8DC4-A90133D53B4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C728-4A96-BBE8-3054E1DD466F}"/>
                </c:ext>
              </c:extLst>
            </c:dLbl>
            <c:dLbl>
              <c:idx val="46"/>
              <c:tx>
                <c:rich>
                  <a:bodyPr/>
                  <a:lstStyle/>
                  <a:p>
                    <a:fld id="{49D8739C-BE5F-4D5A-8CC4-9C097AC9F21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C728-4A96-BBE8-3054E1DD466F}"/>
                </c:ext>
              </c:extLst>
            </c:dLbl>
            <c:dLbl>
              <c:idx val="47"/>
              <c:tx>
                <c:rich>
                  <a:bodyPr/>
                  <a:lstStyle/>
                  <a:p>
                    <a:fld id="{55144DE9-A105-4313-BDC4-AE48B57E1FC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C728-4A96-BBE8-3054E1DD466F}"/>
                </c:ext>
              </c:extLst>
            </c:dLbl>
            <c:dLbl>
              <c:idx val="48"/>
              <c:tx>
                <c:rich>
                  <a:bodyPr/>
                  <a:lstStyle/>
                  <a:p>
                    <a:fld id="{B5B63D4A-FFEB-4311-80F8-502F0BD4AF2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C728-4A96-BBE8-3054E1DD466F}"/>
                </c:ext>
              </c:extLst>
            </c:dLbl>
            <c:dLbl>
              <c:idx val="49"/>
              <c:tx>
                <c:rich>
                  <a:bodyPr/>
                  <a:lstStyle/>
                  <a:p>
                    <a:fld id="{66D84C6B-C9E9-4165-88E4-6C072541558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C728-4A96-BBE8-3054E1DD466F}"/>
                </c:ext>
              </c:extLst>
            </c:dLbl>
            <c:dLbl>
              <c:idx val="50"/>
              <c:tx>
                <c:rich>
                  <a:bodyPr/>
                  <a:lstStyle/>
                  <a:p>
                    <a:fld id="{B3FBC96E-353E-44F2-822D-6E6CB673515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C728-4A96-BBE8-3054E1DD46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4"/>
                </a:solidFill>
                <a:prstDash val="sysDot"/>
              </a:ln>
              <a:effectLst/>
            </c:spPr>
            <c:trendlineType val="linear"/>
            <c:dispRSqr val="0"/>
            <c:dispEq val="0"/>
          </c:trendline>
          <c:xVal>
            <c:numRef>
              <c:f>'Space heating computations'!$F$16:$F$66</c:f>
              <c:numCache>
                <c:formatCode>General</c:formatCode>
                <c:ptCount val="51"/>
                <c:pt idx="0">
                  <c:v>478.59168932399467</c:v>
                </c:pt>
                <c:pt idx="1">
                  <c:v>1253.7443553371727</c:v>
                </c:pt>
                <c:pt idx="2">
                  <c:v>230.17098678998514</c:v>
                </c:pt>
                <c:pt idx="3">
                  <c:v>563.58510796666644</c:v>
                </c:pt>
                <c:pt idx="4">
                  <c:v>270.31262720984626</c:v>
                </c:pt>
                <c:pt idx="5">
                  <c:v>405.98089557302711</c:v>
                </c:pt>
                <c:pt idx="6">
                  <c:v>962.90939849674226</c:v>
                </c:pt>
                <c:pt idx="7">
                  <c:v>592.68474466428825</c:v>
                </c:pt>
                <c:pt idx="8">
                  <c:v>320.67892398902848</c:v>
                </c:pt>
                <c:pt idx="9">
                  <c:v>185.57556323862428</c:v>
                </c:pt>
                <c:pt idx="10">
                  <c:v>512.41315525399909</c:v>
                </c:pt>
                <c:pt idx="11">
                  <c:v>99.114984673428921</c:v>
                </c:pt>
                <c:pt idx="12">
                  <c:v>476.48002478211367</c:v>
                </c:pt>
                <c:pt idx="13">
                  <c:v>605.99813895835302</c:v>
                </c:pt>
                <c:pt idx="14">
                  <c:v>705.4821618463078</c:v>
                </c:pt>
                <c:pt idx="15">
                  <c:v>598.06846884898266</c:v>
                </c:pt>
                <c:pt idx="16">
                  <c:v>535.77124749664324</c:v>
                </c:pt>
                <c:pt idx="17">
                  <c:v>569.87942043490909</c:v>
                </c:pt>
                <c:pt idx="18">
                  <c:v>243.88795871519133</c:v>
                </c:pt>
                <c:pt idx="19">
                  <c:v>947.56505376656867</c:v>
                </c:pt>
                <c:pt idx="20">
                  <c:v>629.90200549536735</c:v>
                </c:pt>
                <c:pt idx="21">
                  <c:v>862.09758862769604</c:v>
                </c:pt>
                <c:pt idx="22">
                  <c:v>717.10302247784671</c:v>
                </c:pt>
                <c:pt idx="23">
                  <c:v>647.02941245079478</c:v>
                </c:pt>
                <c:pt idx="24">
                  <c:v>446.48454829866068</c:v>
                </c:pt>
                <c:pt idx="25">
                  <c:v>627.19927173045721</c:v>
                </c:pt>
                <c:pt idx="26">
                  <c:v>517.95286149979836</c:v>
                </c:pt>
                <c:pt idx="27">
                  <c:v>528.12931160391031</c:v>
                </c:pt>
                <c:pt idx="28">
                  <c:v>292.09562657746278</c:v>
                </c:pt>
                <c:pt idx="29">
                  <c:v>986.76879446645069</c:v>
                </c:pt>
                <c:pt idx="30">
                  <c:v>575.17237895121878</c:v>
                </c:pt>
                <c:pt idx="31">
                  <c:v>379.83348988351315</c:v>
                </c:pt>
                <c:pt idx="32">
                  <c:v>760.81807230477989</c:v>
                </c:pt>
                <c:pt idx="33">
                  <c:v>463.53662007824346</c:v>
                </c:pt>
                <c:pt idx="34">
                  <c:v>665.245531268533</c:v>
                </c:pt>
                <c:pt idx="35">
                  <c:v>698.00602560452296</c:v>
                </c:pt>
                <c:pt idx="36">
                  <c:v>485.10490124381903</c:v>
                </c:pt>
                <c:pt idx="37">
                  <c:v>479.75156093732414</c:v>
                </c:pt>
                <c:pt idx="38">
                  <c:v>742.5586813409343</c:v>
                </c:pt>
                <c:pt idx="39">
                  <c:v>953.46208060148058</c:v>
                </c:pt>
                <c:pt idx="40">
                  <c:v>405.21847478298702</c:v>
                </c:pt>
                <c:pt idx="41">
                  <c:v>567.25712928181554</c:v>
                </c:pt>
                <c:pt idx="42">
                  <c:v>465.69211499443469</c:v>
                </c:pt>
                <c:pt idx="43">
                  <c:v>309.76055403837461</c:v>
                </c:pt>
                <c:pt idx="44">
                  <c:v>461.01830716872024</c:v>
                </c:pt>
                <c:pt idx="45">
                  <c:v>953.38263601285303</c:v>
                </c:pt>
                <c:pt idx="46">
                  <c:v>537.49572804254603</c:v>
                </c:pt>
                <c:pt idx="47">
                  <c:v>517.64195911702654</c:v>
                </c:pt>
                <c:pt idx="48">
                  <c:v>748.17584833201965</c:v>
                </c:pt>
                <c:pt idx="49">
                  <c:v>566.85864956087312</c:v>
                </c:pt>
                <c:pt idx="50">
                  <c:v>747.89244661474822</c:v>
                </c:pt>
              </c:numCache>
            </c:numRef>
          </c:xVal>
          <c:yVal>
            <c:numRef>
              <c:f>'Space heating computations'!$H$16:$H$66</c:f>
              <c:numCache>
                <c:formatCode>General</c:formatCode>
                <c:ptCount val="51"/>
                <c:pt idx="0">
                  <c:v>69.773805172906847</c:v>
                </c:pt>
                <c:pt idx="1">
                  <c:v>68.021211687110963</c:v>
                </c:pt>
                <c:pt idx="2">
                  <c:v>70.401826468172089</c:v>
                </c:pt>
                <c:pt idx="3">
                  <c:v>69.262982947164701</c:v>
                </c:pt>
                <c:pt idx="4">
                  <c:v>67.079692159050936</c:v>
                </c:pt>
                <c:pt idx="5">
                  <c:v>67.556228394818859</c:v>
                </c:pt>
                <c:pt idx="6">
                  <c:v>66.617691568760691</c:v>
                </c:pt>
                <c:pt idx="7">
                  <c:v>68.401449660152977</c:v>
                </c:pt>
                <c:pt idx="8">
                  <c:v>69.604731965177876</c:v>
                </c:pt>
                <c:pt idx="9">
                  <c:v>71.76471707790904</c:v>
                </c:pt>
                <c:pt idx="10">
                  <c:v>69.649220947453657</c:v>
                </c:pt>
                <c:pt idx="11">
                  <c:v>71.761402070995246</c:v>
                </c:pt>
                <c:pt idx="12">
                  <c:v>67.52172110009333</c:v>
                </c:pt>
                <c:pt idx="13">
                  <c:v>68.98825559968634</c:v>
                </c:pt>
                <c:pt idx="14">
                  <c:v>69.147052080106434</c:v>
                </c:pt>
                <c:pt idx="15">
                  <c:v>68.989874712059347</c:v>
                </c:pt>
                <c:pt idx="16">
                  <c:v>69.050652121205317</c:v>
                </c:pt>
                <c:pt idx="17">
                  <c:v>69.253989922727314</c:v>
                </c:pt>
                <c:pt idx="18">
                  <c:v>69.363129446866594</c:v>
                </c:pt>
                <c:pt idx="19">
                  <c:v>66.890136035242179</c:v>
                </c:pt>
                <c:pt idx="20">
                  <c:v>69.250201763361247</c:v>
                </c:pt>
                <c:pt idx="21">
                  <c:v>66.675413238885184</c:v>
                </c:pt>
                <c:pt idx="22">
                  <c:v>68.441707556692293</c:v>
                </c:pt>
                <c:pt idx="23">
                  <c:v>68.205595878573305</c:v>
                </c:pt>
                <c:pt idx="24">
                  <c:v>69.608572185808669</c:v>
                </c:pt>
                <c:pt idx="25">
                  <c:v>68.761691167695403</c:v>
                </c:pt>
                <c:pt idx="26">
                  <c:v>67.223456399934506</c:v>
                </c:pt>
                <c:pt idx="27">
                  <c:v>69.435759152231356</c:v>
                </c:pt>
                <c:pt idx="28">
                  <c:v>69.298212133073591</c:v>
                </c:pt>
                <c:pt idx="29">
                  <c:v>66.590389716056904</c:v>
                </c:pt>
                <c:pt idx="30">
                  <c:v>67.810833387001153</c:v>
                </c:pt>
                <c:pt idx="31">
                  <c:v>68.169917370198434</c:v>
                </c:pt>
                <c:pt idx="32">
                  <c:v>67.674125114015467</c:v>
                </c:pt>
                <c:pt idx="33">
                  <c:v>68.956353975850845</c:v>
                </c:pt>
                <c:pt idx="34">
                  <c:v>68.396995809854886</c:v>
                </c:pt>
                <c:pt idx="35">
                  <c:v>69.068743043835113</c:v>
                </c:pt>
                <c:pt idx="36">
                  <c:v>69.350716716134755</c:v>
                </c:pt>
                <c:pt idx="37">
                  <c:v>66.194244042112658</c:v>
                </c:pt>
                <c:pt idx="38">
                  <c:v>68.144007402100144</c:v>
                </c:pt>
                <c:pt idx="39">
                  <c:v>66.719015270316433</c:v>
                </c:pt>
                <c:pt idx="40">
                  <c:v>69.501172344323905</c:v>
                </c:pt>
                <c:pt idx="41">
                  <c:v>69.124791734417059</c:v>
                </c:pt>
                <c:pt idx="42">
                  <c:v>69.070728155387144</c:v>
                </c:pt>
                <c:pt idx="43">
                  <c:v>69.985329527956864</c:v>
                </c:pt>
                <c:pt idx="44">
                  <c:v>68.594039825282323</c:v>
                </c:pt>
                <c:pt idx="45">
                  <c:v>66.262930659851818</c:v>
                </c:pt>
                <c:pt idx="46">
                  <c:v>68.99749098567419</c:v>
                </c:pt>
                <c:pt idx="47">
                  <c:v>66.42421071800139</c:v>
                </c:pt>
                <c:pt idx="48">
                  <c:v>68.774579382976768</c:v>
                </c:pt>
                <c:pt idx="49">
                  <c:v>67.764507860476243</c:v>
                </c:pt>
                <c:pt idx="50">
                  <c:v>67.69435149906009</c:v>
                </c:pt>
              </c:numCache>
            </c:numRef>
          </c:yVal>
          <c:smooth val="0"/>
          <c:extLst>
            <c:ext xmlns:c15="http://schemas.microsoft.com/office/drawing/2012/chart" uri="{02D57815-91ED-43cb-92C2-25804820EDAC}">
              <c15:datalabelsRange>
                <c15:f>'Space heating computations'!$B$16:$B$66</c15:f>
                <c15:dlblRange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15:dlblRangeCache>
              </c15:datalabelsRange>
            </c:ext>
            <c:ext xmlns:c16="http://schemas.microsoft.com/office/drawing/2014/chart" uri="{C3380CC4-5D6E-409C-BE32-E72D297353CC}">
              <c16:uniqueId val="{00000003-C728-4A96-BBE8-3054E1DD466F}"/>
            </c:ext>
          </c:extLst>
        </c:ser>
        <c:dLbls>
          <c:showLegendKey val="0"/>
          <c:showVal val="1"/>
          <c:showCatName val="0"/>
          <c:showSerName val="0"/>
          <c:showPercent val="0"/>
          <c:showBubbleSize val="0"/>
        </c:dLbls>
        <c:axId val="1310169327"/>
        <c:axId val="1127202719"/>
      </c:scatterChart>
      <c:valAx>
        <c:axId val="13101693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7202719"/>
        <c:crosses val="autoZero"/>
        <c:crossBetween val="midCat"/>
      </c:valAx>
      <c:valAx>
        <c:axId val="1127202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1693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Heating costs (</a:t>
            </a:r>
            <a:r>
              <a:rPr lang="en-US" baseline="0"/>
              <a:t>$/MMBTU) vs HDD65, by State in 2020, omitting outliers Florida, Hawaii, Alaska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'Space heating computations'!$M$15</c:f>
              <c:strCache>
                <c:ptCount val="1"/>
                <c:pt idx="0">
                  <c:v>AvgHDD</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FC998898-961D-4C32-B6A0-4D705C84D713}"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1A6-463D-BEDD-AA0CA0EF7FAD}"/>
                </c:ext>
              </c:extLst>
            </c:dLbl>
            <c:dLbl>
              <c:idx val="1"/>
              <c:tx>
                <c:rich>
                  <a:bodyPr/>
                  <a:lstStyle/>
                  <a:p>
                    <a:fld id="{191AAF83-3451-4C82-A9C4-C817B17FC01B}"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1A6-463D-BEDD-AA0CA0EF7FAD}"/>
                </c:ext>
              </c:extLst>
            </c:dLbl>
            <c:dLbl>
              <c:idx val="2"/>
              <c:tx>
                <c:rich>
                  <a:bodyPr/>
                  <a:lstStyle/>
                  <a:p>
                    <a:fld id="{F989E332-290B-43E2-AFF3-0B8C98CE8926}"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1A6-463D-BEDD-AA0CA0EF7FAD}"/>
                </c:ext>
              </c:extLst>
            </c:dLbl>
            <c:dLbl>
              <c:idx val="3"/>
              <c:tx>
                <c:rich>
                  <a:bodyPr/>
                  <a:lstStyle/>
                  <a:p>
                    <a:fld id="{83FEE24B-0075-41BE-8489-E7563619EA1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1A6-463D-BEDD-AA0CA0EF7FAD}"/>
                </c:ext>
              </c:extLst>
            </c:dLbl>
            <c:dLbl>
              <c:idx val="4"/>
              <c:tx>
                <c:rich>
                  <a:bodyPr/>
                  <a:lstStyle/>
                  <a:p>
                    <a:fld id="{B1AE3F7E-AC5B-42CA-BAEF-939478B68007}"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A6-463D-BEDD-AA0CA0EF7FAD}"/>
                </c:ext>
              </c:extLst>
            </c:dLbl>
            <c:dLbl>
              <c:idx val="5"/>
              <c:tx>
                <c:rich>
                  <a:bodyPr/>
                  <a:lstStyle/>
                  <a:p>
                    <a:fld id="{B8F35281-9219-4B5C-99CD-9678083BEB78}"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1A6-463D-BEDD-AA0CA0EF7FAD}"/>
                </c:ext>
              </c:extLst>
            </c:dLbl>
            <c:dLbl>
              <c:idx val="6"/>
              <c:tx>
                <c:rich>
                  <a:bodyPr/>
                  <a:lstStyle/>
                  <a:p>
                    <a:fld id="{F9D47662-8880-4CA2-AC2F-C25C6D994C2B}"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1A6-463D-BEDD-AA0CA0EF7FAD}"/>
                </c:ext>
              </c:extLst>
            </c:dLbl>
            <c:dLbl>
              <c:idx val="7"/>
              <c:tx>
                <c:rich>
                  <a:bodyPr/>
                  <a:lstStyle/>
                  <a:p>
                    <a:fld id="{F6C5B77E-4BFA-424B-9EF6-2029EE223BB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1A6-463D-BEDD-AA0CA0EF7FAD}"/>
                </c:ext>
              </c:extLst>
            </c:dLbl>
            <c:dLbl>
              <c:idx val="8"/>
              <c:tx>
                <c:rich>
                  <a:bodyPr/>
                  <a:lstStyle/>
                  <a:p>
                    <a:fld id="{9DB62A04-5392-44CC-8E3E-4E959E86EBA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1A6-463D-BEDD-AA0CA0EF7FAD}"/>
                </c:ext>
              </c:extLst>
            </c:dLbl>
            <c:dLbl>
              <c:idx val="9"/>
              <c:tx>
                <c:rich>
                  <a:bodyPr/>
                  <a:lstStyle/>
                  <a:p>
                    <a:fld id="{0B46825C-EA10-41C6-B93F-429A1592CA7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1A6-463D-BEDD-AA0CA0EF7FAD}"/>
                </c:ext>
              </c:extLst>
            </c:dLbl>
            <c:dLbl>
              <c:idx val="10"/>
              <c:tx>
                <c:rich>
                  <a:bodyPr/>
                  <a:lstStyle/>
                  <a:p>
                    <a:fld id="{56E96799-D8A1-4B7E-B858-F3B23A736ED7}"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1A6-463D-BEDD-AA0CA0EF7FAD}"/>
                </c:ext>
              </c:extLst>
            </c:dLbl>
            <c:dLbl>
              <c:idx val="11"/>
              <c:tx>
                <c:rich>
                  <a:bodyPr/>
                  <a:lstStyle/>
                  <a:p>
                    <a:fld id="{A4900E20-F84C-4702-BC5A-ECFB808DDFB5}"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1A6-463D-BEDD-AA0CA0EF7FAD}"/>
                </c:ext>
              </c:extLst>
            </c:dLbl>
            <c:dLbl>
              <c:idx val="12"/>
              <c:tx>
                <c:rich>
                  <a:bodyPr/>
                  <a:lstStyle/>
                  <a:p>
                    <a:fld id="{A1FF785C-506C-426F-A8FD-6185ECE4FD50}"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1A6-463D-BEDD-AA0CA0EF7FAD}"/>
                </c:ext>
              </c:extLst>
            </c:dLbl>
            <c:dLbl>
              <c:idx val="13"/>
              <c:tx>
                <c:rich>
                  <a:bodyPr/>
                  <a:lstStyle/>
                  <a:p>
                    <a:fld id="{888C5636-5FD5-4D9F-96F0-AE45DEA3A641}"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1A6-463D-BEDD-AA0CA0EF7FAD}"/>
                </c:ext>
              </c:extLst>
            </c:dLbl>
            <c:dLbl>
              <c:idx val="14"/>
              <c:tx>
                <c:rich>
                  <a:bodyPr/>
                  <a:lstStyle/>
                  <a:p>
                    <a:fld id="{3EB62EA3-CEB9-49FB-8589-E2746F59BE7A}"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1A6-463D-BEDD-AA0CA0EF7FAD}"/>
                </c:ext>
              </c:extLst>
            </c:dLbl>
            <c:dLbl>
              <c:idx val="15"/>
              <c:tx>
                <c:rich>
                  <a:bodyPr/>
                  <a:lstStyle/>
                  <a:p>
                    <a:fld id="{D1DF195B-5CBB-4B26-8F93-08D94A171F9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1A6-463D-BEDD-AA0CA0EF7FAD}"/>
                </c:ext>
              </c:extLst>
            </c:dLbl>
            <c:dLbl>
              <c:idx val="16"/>
              <c:tx>
                <c:rich>
                  <a:bodyPr/>
                  <a:lstStyle/>
                  <a:p>
                    <a:fld id="{68067243-A878-4D2B-B4AD-B6979D1E2E5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1A6-463D-BEDD-AA0CA0EF7FAD}"/>
                </c:ext>
              </c:extLst>
            </c:dLbl>
            <c:dLbl>
              <c:idx val="17"/>
              <c:tx>
                <c:rich>
                  <a:bodyPr/>
                  <a:lstStyle/>
                  <a:p>
                    <a:fld id="{F068AA07-AABC-4BAB-869E-0F6DAE7CD782}"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1A6-463D-BEDD-AA0CA0EF7FAD}"/>
                </c:ext>
              </c:extLst>
            </c:dLbl>
            <c:dLbl>
              <c:idx val="18"/>
              <c:tx>
                <c:rich>
                  <a:bodyPr/>
                  <a:lstStyle/>
                  <a:p>
                    <a:fld id="{5FB47C0B-1BFF-430B-84F9-7045F46312DD}"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1A6-463D-BEDD-AA0CA0EF7FAD}"/>
                </c:ext>
              </c:extLst>
            </c:dLbl>
            <c:dLbl>
              <c:idx val="19"/>
              <c:layout>
                <c:manualLayout>
                  <c:x val="-5.4377379010331706E-3"/>
                  <c:y val="-1.6713091922005572E-2"/>
                </c:manualLayout>
              </c:layout>
              <c:tx>
                <c:rich>
                  <a:bodyPr/>
                  <a:lstStyle/>
                  <a:p>
                    <a:fld id="{212DEBDC-18E5-4148-A7BF-D2C9FE5055F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1A6-463D-BEDD-AA0CA0EF7FAD}"/>
                </c:ext>
              </c:extLst>
            </c:dLbl>
            <c:dLbl>
              <c:idx val="20"/>
              <c:tx>
                <c:rich>
                  <a:bodyPr/>
                  <a:lstStyle/>
                  <a:p>
                    <a:fld id="{1DE6AC39-ACBD-41F1-ABD9-91338205AE22}"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1A6-463D-BEDD-AA0CA0EF7FAD}"/>
                </c:ext>
              </c:extLst>
            </c:dLbl>
            <c:dLbl>
              <c:idx val="21"/>
              <c:tx>
                <c:rich>
                  <a:bodyPr/>
                  <a:lstStyle/>
                  <a:p>
                    <a:fld id="{2016B22E-93AB-4384-B848-A4B92CFC522E}"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1A6-463D-BEDD-AA0CA0EF7FAD}"/>
                </c:ext>
              </c:extLst>
            </c:dLbl>
            <c:dLbl>
              <c:idx val="22"/>
              <c:tx>
                <c:rich>
                  <a:bodyPr/>
                  <a:lstStyle/>
                  <a:p>
                    <a:fld id="{0D792177-F64C-491C-8C0C-74B24DE78DF0}"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1A6-463D-BEDD-AA0CA0EF7FAD}"/>
                </c:ext>
              </c:extLst>
            </c:dLbl>
            <c:dLbl>
              <c:idx val="23"/>
              <c:tx>
                <c:rich>
                  <a:bodyPr/>
                  <a:lstStyle/>
                  <a:p>
                    <a:fld id="{3C6F5D6E-BB5F-4CDA-914D-22061BE4B82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1A6-463D-BEDD-AA0CA0EF7FAD}"/>
                </c:ext>
              </c:extLst>
            </c:dLbl>
            <c:dLbl>
              <c:idx val="24"/>
              <c:tx>
                <c:rich>
                  <a:bodyPr/>
                  <a:lstStyle/>
                  <a:p>
                    <a:fld id="{6FF880D0-71A7-4C9F-B688-646A9CC1CA61}"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1A6-463D-BEDD-AA0CA0EF7FAD}"/>
                </c:ext>
              </c:extLst>
            </c:dLbl>
            <c:dLbl>
              <c:idx val="25"/>
              <c:tx>
                <c:rich>
                  <a:bodyPr/>
                  <a:lstStyle/>
                  <a:p>
                    <a:fld id="{ED738DC2-DA92-48F6-A6C7-5673CA476DB3}"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1A6-463D-BEDD-AA0CA0EF7FAD}"/>
                </c:ext>
              </c:extLst>
            </c:dLbl>
            <c:dLbl>
              <c:idx val="26"/>
              <c:tx>
                <c:rich>
                  <a:bodyPr/>
                  <a:lstStyle/>
                  <a:p>
                    <a:fld id="{83F2B9F7-B922-4B89-9BE9-33C6D010657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1A6-463D-BEDD-AA0CA0EF7FAD}"/>
                </c:ext>
              </c:extLst>
            </c:dLbl>
            <c:dLbl>
              <c:idx val="27"/>
              <c:tx>
                <c:rich>
                  <a:bodyPr/>
                  <a:lstStyle/>
                  <a:p>
                    <a:fld id="{6C9C7317-648C-4CB6-9E81-93C825375F1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1A6-463D-BEDD-AA0CA0EF7FAD}"/>
                </c:ext>
              </c:extLst>
            </c:dLbl>
            <c:dLbl>
              <c:idx val="28"/>
              <c:tx>
                <c:rich>
                  <a:bodyPr/>
                  <a:lstStyle/>
                  <a:p>
                    <a:fld id="{13FB0B18-B4AD-4907-8611-082857709466}"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1A6-463D-BEDD-AA0CA0EF7FAD}"/>
                </c:ext>
              </c:extLst>
            </c:dLbl>
            <c:dLbl>
              <c:idx val="29"/>
              <c:tx>
                <c:rich>
                  <a:bodyPr/>
                  <a:lstStyle/>
                  <a:p>
                    <a:fld id="{DD7F6469-8F1D-4D97-BFD6-EFE436058EC0}"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1A6-463D-BEDD-AA0CA0EF7FAD}"/>
                </c:ext>
              </c:extLst>
            </c:dLbl>
            <c:dLbl>
              <c:idx val="30"/>
              <c:tx>
                <c:rich>
                  <a:bodyPr/>
                  <a:lstStyle/>
                  <a:p>
                    <a:fld id="{E7B15795-FC71-497A-9D68-1860FC334D5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1A6-463D-BEDD-AA0CA0EF7FAD}"/>
                </c:ext>
              </c:extLst>
            </c:dLbl>
            <c:dLbl>
              <c:idx val="31"/>
              <c:tx>
                <c:rich>
                  <a:bodyPr/>
                  <a:lstStyle/>
                  <a:p>
                    <a:fld id="{FEB26C76-E2B1-4AD3-A9BD-BE2FFE26897C}"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1A6-463D-BEDD-AA0CA0EF7FAD}"/>
                </c:ext>
              </c:extLst>
            </c:dLbl>
            <c:dLbl>
              <c:idx val="32"/>
              <c:tx>
                <c:rich>
                  <a:bodyPr/>
                  <a:lstStyle/>
                  <a:p>
                    <a:fld id="{2B0FBC3F-99B3-4040-9CF7-AC15FD80344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1A6-463D-BEDD-AA0CA0EF7FAD}"/>
                </c:ext>
              </c:extLst>
            </c:dLbl>
            <c:dLbl>
              <c:idx val="33"/>
              <c:tx>
                <c:rich>
                  <a:bodyPr/>
                  <a:lstStyle/>
                  <a:p>
                    <a:fld id="{432526E0-B699-4D20-9E51-C855F871090C}"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1A6-463D-BEDD-AA0CA0EF7FAD}"/>
                </c:ext>
              </c:extLst>
            </c:dLbl>
            <c:dLbl>
              <c:idx val="34"/>
              <c:tx>
                <c:rich>
                  <a:bodyPr/>
                  <a:lstStyle/>
                  <a:p>
                    <a:fld id="{8766B34E-0BFF-4BC2-A3D9-D8A03FA7A70B}"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1A6-463D-BEDD-AA0CA0EF7FAD}"/>
                </c:ext>
              </c:extLst>
            </c:dLbl>
            <c:dLbl>
              <c:idx val="35"/>
              <c:tx>
                <c:rich>
                  <a:bodyPr/>
                  <a:lstStyle/>
                  <a:p>
                    <a:fld id="{B990D5E1-EB81-4052-BF5B-9B601F8D2C93}"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1A6-463D-BEDD-AA0CA0EF7FAD}"/>
                </c:ext>
              </c:extLst>
            </c:dLbl>
            <c:dLbl>
              <c:idx val="36"/>
              <c:tx>
                <c:rich>
                  <a:bodyPr/>
                  <a:lstStyle/>
                  <a:p>
                    <a:fld id="{FEA452E6-3B42-428D-B3D8-678892A08A62}"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1A6-463D-BEDD-AA0CA0EF7FAD}"/>
                </c:ext>
              </c:extLst>
            </c:dLbl>
            <c:dLbl>
              <c:idx val="37"/>
              <c:tx>
                <c:rich>
                  <a:bodyPr/>
                  <a:lstStyle/>
                  <a:p>
                    <a:fld id="{C692CB5E-0E11-4C5D-B0E4-BFED3E38A7E2}"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1A6-463D-BEDD-AA0CA0EF7FAD}"/>
                </c:ext>
              </c:extLst>
            </c:dLbl>
            <c:dLbl>
              <c:idx val="38"/>
              <c:tx>
                <c:rich>
                  <a:bodyPr/>
                  <a:lstStyle/>
                  <a:p>
                    <a:fld id="{8E7B9FAD-06E6-4335-A7D4-B5541B8AC8D5}"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1A6-463D-BEDD-AA0CA0EF7FAD}"/>
                </c:ext>
              </c:extLst>
            </c:dLbl>
            <c:dLbl>
              <c:idx val="39"/>
              <c:tx>
                <c:rich>
                  <a:bodyPr/>
                  <a:lstStyle/>
                  <a:p>
                    <a:fld id="{EA89447B-4A32-4F0E-8EE9-99F68E1FB963}"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1A6-463D-BEDD-AA0CA0EF7FAD}"/>
                </c:ext>
              </c:extLst>
            </c:dLbl>
            <c:dLbl>
              <c:idx val="40"/>
              <c:tx>
                <c:rich>
                  <a:bodyPr/>
                  <a:lstStyle/>
                  <a:p>
                    <a:fld id="{ED51428F-28AA-421B-A1FD-E71DCCC8904E}"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1A6-463D-BEDD-AA0CA0EF7FAD}"/>
                </c:ext>
              </c:extLst>
            </c:dLbl>
            <c:dLbl>
              <c:idx val="41"/>
              <c:tx>
                <c:rich>
                  <a:bodyPr/>
                  <a:lstStyle/>
                  <a:p>
                    <a:fld id="{17C7F2D1-5F08-401A-9064-708B8994EF7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31A6-463D-BEDD-AA0CA0EF7FAD}"/>
                </c:ext>
              </c:extLst>
            </c:dLbl>
            <c:dLbl>
              <c:idx val="42"/>
              <c:tx>
                <c:rich>
                  <a:bodyPr/>
                  <a:lstStyle/>
                  <a:p>
                    <a:fld id="{A4B30D4F-E788-4CCF-9B0D-1E38CF92EDDE}"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31A6-463D-BEDD-AA0CA0EF7FAD}"/>
                </c:ext>
              </c:extLst>
            </c:dLbl>
            <c:dLbl>
              <c:idx val="43"/>
              <c:tx>
                <c:rich>
                  <a:bodyPr/>
                  <a:lstStyle/>
                  <a:p>
                    <a:fld id="{E2698A83-D1A6-45F5-A8FE-60D48D569CC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31A6-463D-BEDD-AA0CA0EF7FAD}"/>
                </c:ext>
              </c:extLst>
            </c:dLbl>
            <c:dLbl>
              <c:idx val="44"/>
              <c:tx>
                <c:rich>
                  <a:bodyPr/>
                  <a:lstStyle/>
                  <a:p>
                    <a:fld id="{6776A178-166E-4D66-885B-327B1FE8D845}"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31A6-463D-BEDD-AA0CA0EF7FAD}"/>
                </c:ext>
              </c:extLst>
            </c:dLbl>
            <c:dLbl>
              <c:idx val="45"/>
              <c:tx>
                <c:rich>
                  <a:bodyPr/>
                  <a:lstStyle/>
                  <a:p>
                    <a:fld id="{2132C810-97D7-4371-8B95-BD996D85F83F}"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31A6-463D-BEDD-AA0CA0EF7FAD}"/>
                </c:ext>
              </c:extLst>
            </c:dLbl>
            <c:dLbl>
              <c:idx val="46"/>
              <c:tx>
                <c:rich>
                  <a:bodyPr/>
                  <a:lstStyle/>
                  <a:p>
                    <a:fld id="{191312BB-8486-49F6-ADE0-A3F5E0A97BA9}"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31A6-463D-BEDD-AA0CA0EF7FAD}"/>
                </c:ext>
              </c:extLst>
            </c:dLbl>
            <c:dLbl>
              <c:idx val="47"/>
              <c:tx>
                <c:rich>
                  <a:bodyPr/>
                  <a:lstStyle/>
                  <a:p>
                    <a:fld id="{D0FD4E81-D79B-41CF-B4BD-9E45EBF6C3D4}"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31A6-463D-BEDD-AA0CA0EF7FAD}"/>
                </c:ext>
              </c:extLst>
            </c:dLbl>
            <c:dLbl>
              <c:idx val="48"/>
              <c:tx>
                <c:rich>
                  <a:bodyPr/>
                  <a:lstStyle/>
                  <a:p>
                    <a:fld id="{A782FF1A-736F-4897-9A09-806ED455E9E8}"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31A6-463D-BEDD-AA0CA0EF7FAD}"/>
                </c:ext>
              </c:extLst>
            </c:dLbl>
            <c:dLbl>
              <c:idx val="49"/>
              <c:tx>
                <c:rich>
                  <a:bodyPr/>
                  <a:lstStyle/>
                  <a:p>
                    <a:fld id="{A172E780-F4CE-4940-913A-64AC62BD90D8}"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31A6-463D-BEDD-AA0CA0EF7FAD}"/>
                </c:ext>
              </c:extLst>
            </c:dLbl>
            <c:dLbl>
              <c:idx val="50"/>
              <c:tx>
                <c:rich>
                  <a:bodyPr/>
                  <a:lstStyle/>
                  <a:p>
                    <a:fld id="{CDE0C69D-D1EA-4790-9F25-E78475F2D1EB}" type="CELLRANGE">
                      <a:rPr lang="en-US"/>
                      <a:pPr/>
                      <a:t>[]</a:t>
                    </a:fld>
                    <a:endParaRPr/>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31A6-463D-BEDD-AA0CA0EF7F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linear"/>
            <c:dispRSqr val="0"/>
            <c:dispEq val="0"/>
          </c:trendline>
          <c:xVal>
            <c:numRef>
              <c:f>'Space heating computations'!$M$16:$M$66</c:f>
              <c:numCache>
                <c:formatCode>General</c:formatCode>
                <c:ptCount val="51"/>
                <c:pt idx="0">
                  <c:v>2101.9990664102502</c:v>
                </c:pt>
                <c:pt idx="1">
                  <c:v>10947.810331764427</c:v>
                </c:pt>
                <c:pt idx="2">
                  <c:v>1396.3763919843195</c:v>
                </c:pt>
                <c:pt idx="3">
                  <c:v>3153.6398176420644</c:v>
                </c:pt>
                <c:pt idx="4">
                  <c:v>1653.7674706269031</c:v>
                </c:pt>
                <c:pt idx="5">
                  <c:v>5776.5925661557285</c:v>
                </c:pt>
                <c:pt idx="6">
                  <c:v>5188.9313901543319</c:v>
                </c:pt>
                <c:pt idx="7">
                  <c:v>4052.6144845753715</c:v>
                </c:pt>
                <c:pt idx="8">
                  <c:v>3638.7701064680518</c:v>
                </c:pt>
                <c:pt idx="9">
                  <c:v>405.26645489055852</c:v>
                </c:pt>
                <c:pt idx="10">
                  <c:v>2260.4048778719357</c:v>
                </c:pt>
                <c:pt idx="11">
                  <c:v>6.7375096620121457</c:v>
                </c:pt>
                <c:pt idx="12">
                  <c:v>6048.1554163508736</c:v>
                </c:pt>
                <c:pt idx="13">
                  <c:v>5595.1247095671733</c:v>
                </c:pt>
                <c:pt idx="14">
                  <c:v>5186.0984557501943</c:v>
                </c:pt>
                <c:pt idx="15">
                  <c:v>6526.9477845922484</c:v>
                </c:pt>
                <c:pt idx="16">
                  <c:v>4707.2675342862567</c:v>
                </c:pt>
                <c:pt idx="17">
                  <c:v>4088.4564119019351</c:v>
                </c:pt>
                <c:pt idx="18">
                  <c:v>1221.7236030106285</c:v>
                </c:pt>
                <c:pt idx="19">
                  <c:v>7059.7111296705434</c:v>
                </c:pt>
                <c:pt idx="20">
                  <c:v>3958.0431385561806</c:v>
                </c:pt>
                <c:pt idx="21">
                  <c:v>5628.2987988102204</c:v>
                </c:pt>
                <c:pt idx="22">
                  <c:v>6385.2775347674942</c:v>
                </c:pt>
                <c:pt idx="23">
                  <c:v>7737.2210885206805</c:v>
                </c:pt>
                <c:pt idx="24">
                  <c:v>1881.0284778179418</c:v>
                </c:pt>
                <c:pt idx="25">
                  <c:v>4507.4788775422649</c:v>
                </c:pt>
                <c:pt idx="26">
                  <c:v>7308.8642865205702</c:v>
                </c:pt>
                <c:pt idx="27">
                  <c:v>6051.4878902649371</c:v>
                </c:pt>
                <c:pt idx="28">
                  <c:v>2863.9707520824841</c:v>
                </c:pt>
                <c:pt idx="29">
                  <c:v>6550.5618080276208</c:v>
                </c:pt>
                <c:pt idx="30">
                  <c:v>4516.38877109447</c:v>
                </c:pt>
                <c:pt idx="31">
                  <c:v>4097.0058860209137</c:v>
                </c:pt>
                <c:pt idx="32">
                  <c:v>5117.0367031359292</c:v>
                </c:pt>
                <c:pt idx="33">
                  <c:v>2843.2028607757138</c:v>
                </c:pt>
                <c:pt idx="34">
                  <c:v>8601.1645472093151</c:v>
                </c:pt>
                <c:pt idx="35">
                  <c:v>5223.1565841210877</c:v>
                </c:pt>
                <c:pt idx="36">
                  <c:v>3264.6613769616865</c:v>
                </c:pt>
                <c:pt idx="37">
                  <c:v>4636.7438208883714</c:v>
                </c:pt>
                <c:pt idx="38">
                  <c:v>5140.3594774575631</c:v>
                </c:pt>
                <c:pt idx="39">
                  <c:v>5287.3798052062275</c:v>
                </c:pt>
                <c:pt idx="40">
                  <c:v>2153.5383951673066</c:v>
                </c:pt>
                <c:pt idx="41">
                  <c:v>7231.0364861811895</c:v>
                </c:pt>
                <c:pt idx="42">
                  <c:v>3369.052259840772</c:v>
                </c:pt>
                <c:pt idx="43">
                  <c:v>1521.5978834351688</c:v>
                </c:pt>
                <c:pt idx="44">
                  <c:v>5368.3680697886784</c:v>
                </c:pt>
                <c:pt idx="45">
                  <c:v>7276.6705033949138</c:v>
                </c:pt>
                <c:pt idx="46">
                  <c:v>3623.5145727993417</c:v>
                </c:pt>
                <c:pt idx="47">
                  <c:v>4793.2243204114966</c:v>
                </c:pt>
                <c:pt idx="48">
                  <c:v>4751.1880407825874</c:v>
                </c:pt>
                <c:pt idx="49">
                  <c:v>7198.1343466533017</c:v>
                </c:pt>
                <c:pt idx="50">
                  <c:v>7464.6799666309062</c:v>
                </c:pt>
              </c:numCache>
            </c:numRef>
          </c:xVal>
          <c:yVal>
            <c:numRef>
              <c:f>'Space heating computations'!$L$16:$L$66</c:f>
              <c:numCache>
                <c:formatCode>General</c:formatCode>
                <c:ptCount val="51"/>
                <c:pt idx="0">
                  <c:v>24.987964875812239</c:v>
                </c:pt>
                <c:pt idx="1">
                  <c:v>15.464508248326194</c:v>
                </c:pt>
                <c:pt idx="2">
                  <c:v>22.510690145802705</c:v>
                </c:pt>
                <c:pt idx="3">
                  <c:v>18.489745644069007</c:v>
                </c:pt>
                <c:pt idx="4">
                  <c:v>18.298548180008485</c:v>
                </c:pt>
                <c:pt idx="5">
                  <c:v>8.7914678210496788</c:v>
                </c:pt>
                <c:pt idx="6">
                  <c:v>18.709672465153304</c:v>
                </c:pt>
                <c:pt idx="7">
                  <c:v>19.61833127344703</c:v>
                </c:pt>
                <c:pt idx="8">
                  <c:v>16.265322387809999</c:v>
                </c:pt>
                <c:pt idx="9">
                  <c:v>32.479242067190718</c:v>
                </c:pt>
                <c:pt idx="10">
                  <c:v>20.769170285420831</c:v>
                </c:pt>
                <c:pt idx="11">
                  <c:v>76.40018041113386</c:v>
                </c:pt>
                <c:pt idx="12">
                  <c:v>11.147883762250844</c:v>
                </c:pt>
                <c:pt idx="13">
                  <c:v>10.267331014220536</c:v>
                </c:pt>
                <c:pt idx="14">
                  <c:v>13.692649246062391</c:v>
                </c:pt>
                <c:pt idx="15">
                  <c:v>10.592139451870292</c:v>
                </c:pt>
                <c:pt idx="16">
                  <c:v>12.330897858490328</c:v>
                </c:pt>
                <c:pt idx="17">
                  <c:v>18.207656793087562</c:v>
                </c:pt>
                <c:pt idx="18">
                  <c:v>19.061565498937515</c:v>
                </c:pt>
                <c:pt idx="19">
                  <c:v>18.293047004512321</c:v>
                </c:pt>
                <c:pt idx="20">
                  <c:v>18.850202801381641</c:v>
                </c:pt>
                <c:pt idx="21">
                  <c:v>18.02185614235394</c:v>
                </c:pt>
                <c:pt idx="22">
                  <c:v>10.682372667367815</c:v>
                </c:pt>
                <c:pt idx="23">
                  <c:v>10.903128537966229</c:v>
                </c:pt>
                <c:pt idx="24">
                  <c:v>20.291006789280637</c:v>
                </c:pt>
                <c:pt idx="25">
                  <c:v>13.8921083454587</c:v>
                </c:pt>
                <c:pt idx="26">
                  <c:v>11.038010668826383</c:v>
                </c:pt>
                <c:pt idx="27">
                  <c:v>11.670981792129155</c:v>
                </c:pt>
                <c:pt idx="28">
                  <c:v>13.703163985987718</c:v>
                </c:pt>
                <c:pt idx="29">
                  <c:v>18.501161299041712</c:v>
                </c:pt>
                <c:pt idx="30">
                  <c:v>10.927167015922773</c:v>
                </c:pt>
                <c:pt idx="31">
                  <c:v>10.787974538679405</c:v>
                </c:pt>
                <c:pt idx="32">
                  <c:v>17.690568806089274</c:v>
                </c:pt>
                <c:pt idx="33">
                  <c:v>20.820407361094485</c:v>
                </c:pt>
                <c:pt idx="34">
                  <c:v>11.831331100492203</c:v>
                </c:pt>
                <c:pt idx="35">
                  <c:v>13.324124949123707</c:v>
                </c:pt>
                <c:pt idx="36">
                  <c:v>14.514262657887025</c:v>
                </c:pt>
                <c:pt idx="37">
                  <c:v>16.678624509851154</c:v>
                </c:pt>
                <c:pt idx="38">
                  <c:v>15.693505246090107</c:v>
                </c:pt>
                <c:pt idx="39">
                  <c:v>16.382559258431332</c:v>
                </c:pt>
                <c:pt idx="40">
                  <c:v>23.395210025011714</c:v>
                </c:pt>
                <c:pt idx="41">
                  <c:v>11.837229231229918</c:v>
                </c:pt>
                <c:pt idx="42">
                  <c:v>17.251429073152298</c:v>
                </c:pt>
                <c:pt idx="43">
                  <c:v>18.956846665424493</c:v>
                </c:pt>
                <c:pt idx="44">
                  <c:v>10.897049608486988</c:v>
                </c:pt>
                <c:pt idx="45">
                  <c:v>18.243129035061028</c:v>
                </c:pt>
                <c:pt idx="46">
                  <c:v>19.172921219825984</c:v>
                </c:pt>
                <c:pt idx="47">
                  <c:v>17.271483260615749</c:v>
                </c:pt>
                <c:pt idx="48">
                  <c:v>17.666408736518527</c:v>
                </c:pt>
                <c:pt idx="49">
                  <c:v>10.302187261172277</c:v>
                </c:pt>
                <c:pt idx="50">
                  <c:v>12.40794845826048</c:v>
                </c:pt>
              </c:numCache>
            </c:numRef>
          </c:yVal>
          <c:smooth val="0"/>
          <c:extLst>
            <c:ext xmlns:c15="http://schemas.microsoft.com/office/drawing/2012/chart" uri="{02D57815-91ED-43cb-92C2-25804820EDAC}">
              <c15:datalabelsRange>
                <c15:f>'Space heating computations'!$B$16:$B$66</c15:f>
                <c15:dlblRange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15:dlblRangeCache>
              </c15:datalabelsRange>
            </c:ext>
            <c:ext xmlns:c16="http://schemas.microsoft.com/office/drawing/2014/chart" uri="{C3380CC4-5D6E-409C-BE32-E72D297353CC}">
              <c16:uniqueId val="{00000000-31A6-463D-BEDD-AA0CA0EF7FAD}"/>
            </c:ext>
          </c:extLst>
        </c:ser>
        <c:dLbls>
          <c:dLblPos val="r"/>
          <c:showLegendKey val="0"/>
          <c:showVal val="1"/>
          <c:showCatName val="0"/>
          <c:showSerName val="0"/>
          <c:showPercent val="0"/>
          <c:showBubbleSize val="0"/>
        </c:dLbls>
        <c:axId val="31718623"/>
        <c:axId val="1053368463"/>
      </c:scatterChart>
      <c:valAx>
        <c:axId val="31718623"/>
        <c:scaling>
          <c:orientation val="minMax"/>
          <c:max val="9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368463"/>
        <c:crosses val="autoZero"/>
        <c:crossBetween val="midCat"/>
      </c:valAx>
      <c:valAx>
        <c:axId val="1053368463"/>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186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Heating Season (October</a:t>
            </a:r>
            <a:r>
              <a:rPr lang="en-US" baseline="0"/>
              <a:t> through April) </a:t>
            </a:r>
            <a:r>
              <a:rPr lang="en-US"/>
              <a:t>HDD at alternative balance</a:t>
            </a:r>
            <a:r>
              <a:rPr lang="en-US" baseline="0"/>
              <a:t> points </a:t>
            </a:r>
            <a:r>
              <a:rPr lang="en-US"/>
              <a:t>as % of Heating</a:t>
            </a:r>
            <a:r>
              <a:rPr lang="en-US" baseline="0"/>
              <a:t> Season</a:t>
            </a:r>
            <a:r>
              <a:rPr lang="en-US"/>
              <a:t> HDD 65, 2000</a:t>
            </a:r>
            <a:r>
              <a:rPr lang="en-US" baseline="0"/>
              <a:t> through 2022, Bedford, MA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Heating Season HDD</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'Bedford Degree Day Pivot'!$B$18:$V$18</c:f>
              <c:numCache>
                <c:formatCode>General</c:formatCode>
                <c:ptCount val="21"/>
                <c:pt idx="0">
                  <c:v>50</c:v>
                </c:pt>
                <c:pt idx="1">
                  <c:v>51</c:v>
                </c:pt>
                <c:pt idx="2">
                  <c:v>52</c:v>
                </c:pt>
                <c:pt idx="3">
                  <c:v>53</c:v>
                </c:pt>
                <c:pt idx="4">
                  <c:v>54</c:v>
                </c:pt>
                <c:pt idx="5">
                  <c:v>55</c:v>
                </c:pt>
                <c:pt idx="6">
                  <c:v>56</c:v>
                </c:pt>
                <c:pt idx="7">
                  <c:v>57</c:v>
                </c:pt>
                <c:pt idx="8">
                  <c:v>58</c:v>
                </c:pt>
                <c:pt idx="9">
                  <c:v>59</c:v>
                </c:pt>
                <c:pt idx="10">
                  <c:v>60</c:v>
                </c:pt>
                <c:pt idx="11">
                  <c:v>61</c:v>
                </c:pt>
                <c:pt idx="12">
                  <c:v>62</c:v>
                </c:pt>
                <c:pt idx="13">
                  <c:v>63</c:v>
                </c:pt>
                <c:pt idx="14">
                  <c:v>64</c:v>
                </c:pt>
                <c:pt idx="15">
                  <c:v>65</c:v>
                </c:pt>
                <c:pt idx="16">
                  <c:v>66</c:v>
                </c:pt>
                <c:pt idx="17">
                  <c:v>67</c:v>
                </c:pt>
                <c:pt idx="18">
                  <c:v>68</c:v>
                </c:pt>
                <c:pt idx="19">
                  <c:v>69</c:v>
                </c:pt>
                <c:pt idx="20">
                  <c:v>70</c:v>
                </c:pt>
              </c:numCache>
            </c:numRef>
          </c:cat>
          <c:val>
            <c:numRef>
              <c:f>'Bedford Degree Day Pivot'!$B$19:$V$19</c:f>
              <c:numCache>
                <c:formatCode>0%</c:formatCode>
                <c:ptCount val="21"/>
                <c:pt idx="0">
                  <c:v>0.49975961685215597</c:v>
                </c:pt>
                <c:pt idx="1">
                  <c:v>0.52956636406371138</c:v>
                </c:pt>
                <c:pt idx="2">
                  <c:v>0.55998971312751444</c:v>
                </c:pt>
                <c:pt idx="3">
                  <c:v>0.59102126971141822</c:v>
                </c:pt>
                <c:pt idx="4">
                  <c:v>0.62259387915824693</c:v>
                </c:pt>
                <c:pt idx="5">
                  <c:v>0.65477164364075935</c:v>
                </c:pt>
                <c:pt idx="6">
                  <c:v>0.68746069926313025</c:v>
                </c:pt>
                <c:pt idx="7">
                  <c:v>0.72067325596302823</c:v>
                </c:pt>
                <c:pt idx="8">
                  <c:v>0.75437039456413579</c:v>
                </c:pt>
                <c:pt idx="9">
                  <c:v>0.7884910653781112</c:v>
                </c:pt>
                <c:pt idx="10">
                  <c:v>0.82296200877894532</c:v>
                </c:pt>
                <c:pt idx="11">
                  <c:v>0.85780001343093149</c:v>
                </c:pt>
                <c:pt idx="12">
                  <c:v>0.89295013461456285</c:v>
                </c:pt>
                <c:pt idx="13">
                  <c:v>0.92841466169315212</c:v>
                </c:pt>
                <c:pt idx="14">
                  <c:v>0.96409744140756148</c:v>
                </c:pt>
                <c:pt idx="15">
                  <c:v>1</c:v>
                </c:pt>
                <c:pt idx="16">
                  <c:v>1.0361093644116948</c:v>
                </c:pt>
                <c:pt idx="17">
                  <c:v>1.0723843261030155</c:v>
                </c:pt>
                <c:pt idx="18">
                  <c:v>1.1087760453232887</c:v>
                </c:pt>
                <c:pt idx="19">
                  <c:v>1.1453203887644152</c:v>
                </c:pt>
                <c:pt idx="20">
                  <c:v>1.1819807266133904</c:v>
                </c:pt>
              </c:numCache>
            </c:numRef>
          </c:val>
          <c:extLst>
            <c:ext xmlns:c16="http://schemas.microsoft.com/office/drawing/2014/chart" uri="{C3380CC4-5D6E-409C-BE32-E72D297353CC}">
              <c16:uniqueId val="{00000000-A2F5-4B66-B410-F436B0774547}"/>
            </c:ext>
          </c:extLst>
        </c:ser>
        <c:dLbls>
          <c:showLegendKey val="0"/>
          <c:showVal val="0"/>
          <c:showCatName val="0"/>
          <c:showSerName val="0"/>
          <c:showPercent val="0"/>
          <c:showBubbleSize val="0"/>
        </c:dLbls>
        <c:gapWidth val="219"/>
        <c:overlap val="-27"/>
        <c:axId val="1200492608"/>
        <c:axId val="1033355744"/>
      </c:barChart>
      <c:catAx>
        <c:axId val="120049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3355744"/>
        <c:crosses val="autoZero"/>
        <c:auto val="1"/>
        <c:lblAlgn val="ctr"/>
        <c:lblOffset val="100"/>
        <c:noMultiLvlLbl val="0"/>
      </c:catAx>
      <c:valAx>
        <c:axId val="103335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492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'Energy Price Relationship'!$B$2</c:f>
              <c:strCache>
                <c:ptCount val="1"/>
                <c:pt idx="0">
                  <c:v>MA</c:v>
                </c:pt>
              </c:strCache>
            </c:strRef>
          </c:tx>
          <c:spPr>
            <a:ln w="28575" cap="rnd">
              <a:solidFill>
                <a:schemeClr val="accent1"/>
              </a:solidFill>
              <a:round/>
            </a:ln>
            <a:effectLst/>
          </c:spPr>
          <c:marker>
            <c:symbol val="none"/>
          </c:marker>
          <c:cat>
            <c:numRef>
              <c:f>'Energy Price Relationship'!$A$3:$A$54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'Energy Price Relationship'!$B$3:$B$54</c:f>
              <c:numCache>
                <c:formatCode>General</c:formatCode>
                <c:ptCount val="52"/>
                <c:pt idx="0">
                  <c:v>2.2200000000000002</c:v>
                </c:pt>
                <c:pt idx="1">
                  <c:v>2.41</c:v>
                </c:pt>
                <c:pt idx="2">
                  <c:v>2.52</c:v>
                </c:pt>
                <c:pt idx="3">
                  <c:v>2.81</c:v>
                </c:pt>
                <c:pt idx="4">
                  <c:v>3.88</c:v>
                </c:pt>
                <c:pt idx="5">
                  <c:v>4.1900000000000004</c:v>
                </c:pt>
                <c:pt idx="6">
                  <c:v>4.4400000000000004</c:v>
                </c:pt>
                <c:pt idx="7">
                  <c:v>4.8499999999999996</c:v>
                </c:pt>
                <c:pt idx="8">
                  <c:v>5.0599999999999996</c:v>
                </c:pt>
                <c:pt idx="9">
                  <c:v>6.68</c:v>
                </c:pt>
                <c:pt idx="10">
                  <c:v>8.32</c:v>
                </c:pt>
                <c:pt idx="11">
                  <c:v>10.26</c:v>
                </c:pt>
                <c:pt idx="12">
                  <c:v>10.58</c:v>
                </c:pt>
                <c:pt idx="13">
                  <c:v>10.98</c:v>
                </c:pt>
                <c:pt idx="14">
                  <c:v>10.95</c:v>
                </c:pt>
                <c:pt idx="15">
                  <c:v>10.6</c:v>
                </c:pt>
                <c:pt idx="16">
                  <c:v>9.39</c:v>
                </c:pt>
                <c:pt idx="17">
                  <c:v>9.44</c:v>
                </c:pt>
                <c:pt idx="18">
                  <c:v>9.4600000000000009</c:v>
                </c:pt>
                <c:pt idx="19">
                  <c:v>10.28</c:v>
                </c:pt>
                <c:pt idx="20">
                  <c:v>11.4</c:v>
                </c:pt>
                <c:pt idx="21">
                  <c:v>11.81</c:v>
                </c:pt>
                <c:pt idx="22">
                  <c:v>11.09</c:v>
                </c:pt>
                <c:pt idx="23">
                  <c:v>11.36</c:v>
                </c:pt>
                <c:pt idx="24">
                  <c:v>11.73</c:v>
                </c:pt>
                <c:pt idx="25">
                  <c:v>12.11</c:v>
                </c:pt>
                <c:pt idx="26">
                  <c:v>12.57</c:v>
                </c:pt>
                <c:pt idx="27">
                  <c:v>13.12</c:v>
                </c:pt>
                <c:pt idx="28">
                  <c:v>12.5</c:v>
                </c:pt>
                <c:pt idx="29">
                  <c:v>12.05</c:v>
                </c:pt>
                <c:pt idx="30">
                  <c:v>13.62</c:v>
                </c:pt>
                <c:pt idx="31">
                  <c:v>15.64</c:v>
                </c:pt>
                <c:pt idx="32">
                  <c:v>13.71</c:v>
                </c:pt>
                <c:pt idx="33">
                  <c:v>15.88</c:v>
                </c:pt>
                <c:pt idx="34">
                  <c:v>17.52</c:v>
                </c:pt>
                <c:pt idx="35">
                  <c:v>20.98</c:v>
                </c:pt>
                <c:pt idx="36">
                  <c:v>25.44</c:v>
                </c:pt>
                <c:pt idx="37">
                  <c:v>25.27</c:v>
                </c:pt>
                <c:pt idx="38">
                  <c:v>27.2</c:v>
                </c:pt>
                <c:pt idx="39">
                  <c:v>23.42</c:v>
                </c:pt>
                <c:pt idx="40">
                  <c:v>23.58</c:v>
                </c:pt>
                <c:pt idx="41">
                  <c:v>24.21</c:v>
                </c:pt>
                <c:pt idx="42">
                  <c:v>25.41</c:v>
                </c:pt>
                <c:pt idx="43">
                  <c:v>26.06</c:v>
                </c:pt>
                <c:pt idx="44">
                  <c:v>27.02</c:v>
                </c:pt>
                <c:pt idx="45">
                  <c:v>25.38</c:v>
                </c:pt>
                <c:pt idx="46">
                  <c:v>24.85</c:v>
                </c:pt>
                <c:pt idx="47">
                  <c:v>25.8</c:v>
                </c:pt>
                <c:pt idx="48">
                  <c:v>28.19</c:v>
                </c:pt>
                <c:pt idx="49">
                  <c:v>27.09</c:v>
                </c:pt>
                <c:pt idx="50">
                  <c:v>27.6</c:v>
                </c:pt>
                <c:pt idx="51">
                  <c:v>29.53</c:v>
                </c:pt>
              </c:numCache>
            </c:numRef>
          </c:val>
          <c:smooth val="0"/>
          <c:extLst>
            <c:ext xmlns:c16="http://schemas.microsoft.com/office/drawing/2014/chart" uri="{C3380CC4-5D6E-409C-BE32-E72D297353CC}">
              <c16:uniqueId val="{00000000-9641-4E2B-8FBD-7E255E78708B}"/>
            </c:ext>
          </c:extLst>
        </c:ser>
        <c:ser>
          <c:idx val="1"/>
          <c:order val="1"/>
          <c:tx>
            <c:strRef>
              <c:f>'Energy Price Relationship'!$C$2</c:f>
              <c:strCache>
                <c:ptCount val="1"/>
                <c:pt idx="0">
                  <c:v>US All</c:v>
                </c:pt>
              </c:strCache>
            </c:strRef>
          </c:tx>
          <c:spPr>
            <a:ln w="28575" cap="rnd">
              <a:solidFill>
                <a:schemeClr val="accent2"/>
              </a:solidFill>
              <a:round/>
            </a:ln>
            <a:effectLst/>
          </c:spPr>
          <c:marker>
            <c:symbol val="none"/>
          </c:marker>
          <c:cat>
            <c:numRef>
              <c:f>'Energy Price Relationship'!$A$3:$A$54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'Energy Price Relationship'!$C$3:$C$54</c:f>
              <c:numCache>
                <c:formatCode>General</c:formatCode>
                <c:ptCount val="52"/>
                <c:pt idx="0">
                  <c:v>2.1</c:v>
                </c:pt>
                <c:pt idx="1">
                  <c:v>2.23</c:v>
                </c:pt>
                <c:pt idx="2">
                  <c:v>2.37</c:v>
                </c:pt>
                <c:pt idx="3">
                  <c:v>2.71</c:v>
                </c:pt>
                <c:pt idx="4">
                  <c:v>3.38</c:v>
                </c:pt>
                <c:pt idx="5">
                  <c:v>3.8</c:v>
                </c:pt>
                <c:pt idx="6">
                  <c:v>4.13</c:v>
                </c:pt>
                <c:pt idx="7">
                  <c:v>4.76</c:v>
                </c:pt>
                <c:pt idx="8">
                  <c:v>5.13</c:v>
                </c:pt>
                <c:pt idx="9">
                  <c:v>5.99</c:v>
                </c:pt>
                <c:pt idx="10">
                  <c:v>7.46</c:v>
                </c:pt>
                <c:pt idx="11">
                  <c:v>8.82</c:v>
                </c:pt>
                <c:pt idx="12">
                  <c:v>9.77</c:v>
                </c:pt>
                <c:pt idx="13">
                  <c:v>10.66</c:v>
                </c:pt>
                <c:pt idx="14">
                  <c:v>10.66</c:v>
                </c:pt>
                <c:pt idx="15">
                  <c:v>10.91</c:v>
                </c:pt>
                <c:pt idx="16">
                  <c:v>10.75</c:v>
                </c:pt>
                <c:pt idx="17">
                  <c:v>10.71</c:v>
                </c:pt>
                <c:pt idx="18">
                  <c:v>10.66</c:v>
                </c:pt>
                <c:pt idx="19">
                  <c:v>11.02</c:v>
                </c:pt>
                <c:pt idx="20">
                  <c:v>11.87</c:v>
                </c:pt>
                <c:pt idx="21">
                  <c:v>12.08</c:v>
                </c:pt>
                <c:pt idx="22">
                  <c:v>11.97</c:v>
                </c:pt>
                <c:pt idx="23">
                  <c:v>12.27</c:v>
                </c:pt>
                <c:pt idx="24">
                  <c:v>12.6</c:v>
                </c:pt>
                <c:pt idx="25">
                  <c:v>12.6</c:v>
                </c:pt>
                <c:pt idx="26">
                  <c:v>12.69</c:v>
                </c:pt>
                <c:pt idx="27">
                  <c:v>13.25</c:v>
                </c:pt>
                <c:pt idx="28">
                  <c:v>13.44</c:v>
                </c:pt>
                <c:pt idx="29">
                  <c:v>13.15</c:v>
                </c:pt>
                <c:pt idx="30">
                  <c:v>14.21</c:v>
                </c:pt>
                <c:pt idx="31">
                  <c:v>15.62</c:v>
                </c:pt>
                <c:pt idx="32">
                  <c:v>14.65</c:v>
                </c:pt>
                <c:pt idx="33">
                  <c:v>15.79</c:v>
                </c:pt>
                <c:pt idx="34">
                  <c:v>17.02</c:v>
                </c:pt>
                <c:pt idx="35">
                  <c:v>19.16</c:v>
                </c:pt>
                <c:pt idx="36">
                  <c:v>21.49</c:v>
                </c:pt>
                <c:pt idx="37">
                  <c:v>21.57</c:v>
                </c:pt>
                <c:pt idx="38">
                  <c:v>23.08</c:v>
                </c:pt>
                <c:pt idx="39">
                  <c:v>22.04</c:v>
                </c:pt>
                <c:pt idx="40">
                  <c:v>22.37</c:v>
                </c:pt>
                <c:pt idx="41">
                  <c:v>22.81</c:v>
                </c:pt>
                <c:pt idx="42">
                  <c:v>23.39</c:v>
                </c:pt>
                <c:pt idx="43">
                  <c:v>22.59</c:v>
                </c:pt>
                <c:pt idx="44">
                  <c:v>23.35</c:v>
                </c:pt>
                <c:pt idx="45">
                  <c:v>22.93</c:v>
                </c:pt>
                <c:pt idx="46">
                  <c:v>22.92</c:v>
                </c:pt>
                <c:pt idx="47">
                  <c:v>23.77</c:v>
                </c:pt>
                <c:pt idx="48">
                  <c:v>23.29</c:v>
                </c:pt>
                <c:pt idx="49">
                  <c:v>23.13</c:v>
                </c:pt>
                <c:pt idx="50">
                  <c:v>23.8</c:v>
                </c:pt>
                <c:pt idx="51">
                  <c:v>25.45</c:v>
                </c:pt>
              </c:numCache>
            </c:numRef>
          </c:val>
          <c:smooth val="0"/>
          <c:extLst>
            <c:ext xmlns:c16="http://schemas.microsoft.com/office/drawing/2014/chart" uri="{C3380CC4-5D6E-409C-BE32-E72D297353CC}">
              <c16:uniqueId val="{00000001-9641-4E2B-8FBD-7E255E78708B}"/>
            </c:ext>
          </c:extLst>
        </c:ser>
        <c:dLbls>
          <c:showLegendKey val="0"/>
          <c:showVal val="0"/>
          <c:showCatName val="0"/>
          <c:showSerName val="0"/>
          <c:showPercent val="0"/>
          <c:showBubbleSize val="0"/>
        </c:dLbls>
        <c:smooth val="0"/>
        <c:axId val="31705663"/>
        <c:axId val="1677687631"/>
      </c:lineChart>
      <c:catAx>
        <c:axId val="31705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7687631"/>
        <c:crosses val="autoZero"/>
        <c:auto val="1"/>
        <c:lblAlgn val="ctr"/>
        <c:lblOffset val="100"/>
        <c:noMultiLvlLbl val="0"/>
      </c:catAx>
      <c:valAx>
        <c:axId val="1677687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05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'Energy Price Relationship'!$B$2</c:f>
              <c:strCache>
                <c:ptCount val="1"/>
                <c:pt idx="0">
                  <c:v>MA</c:v>
                </c:pt>
              </c:strCache>
            </c:strRef>
          </c:tx>
          <c:spPr>
            <a:ln w="28575" cap="rnd">
              <a:solidFill>
                <a:schemeClr val="accent1"/>
              </a:solidFill>
              <a:round/>
            </a:ln>
            <a:effectLst/>
          </c:spPr>
          <c:marker>
            <c:symbol val="none"/>
          </c:marker>
          <c:cat>
            <c:numRef>
              <c:f>'Energy Price Relationship'!$A$3:$A$15</c:f>
              <c:numCache>
                <c:formatCode>General</c:formatCode>
                <c:ptCount val="1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numCache>
            </c:numRef>
          </c:cat>
          <c:val>
            <c:numRef>
              <c:f>'Energy Price Relationship'!$B$3:$B$15</c:f>
              <c:numCache>
                <c:formatCode>General</c:formatCode>
                <c:ptCount val="13"/>
                <c:pt idx="0">
                  <c:v>2.2200000000000002</c:v>
                </c:pt>
                <c:pt idx="1">
                  <c:v>2.41</c:v>
                </c:pt>
                <c:pt idx="2">
                  <c:v>2.52</c:v>
                </c:pt>
                <c:pt idx="3">
                  <c:v>2.81</c:v>
                </c:pt>
                <c:pt idx="4">
                  <c:v>3.88</c:v>
                </c:pt>
                <c:pt idx="5">
                  <c:v>4.1900000000000004</c:v>
                </c:pt>
                <c:pt idx="6">
                  <c:v>4.4400000000000004</c:v>
                </c:pt>
                <c:pt idx="7">
                  <c:v>4.8499999999999996</c:v>
                </c:pt>
                <c:pt idx="8">
                  <c:v>5.0599999999999996</c:v>
                </c:pt>
                <c:pt idx="9">
                  <c:v>6.68</c:v>
                </c:pt>
                <c:pt idx="10">
                  <c:v>8.32</c:v>
                </c:pt>
                <c:pt idx="11">
                  <c:v>10.26</c:v>
                </c:pt>
                <c:pt idx="12">
                  <c:v>10.58</c:v>
                </c:pt>
              </c:numCache>
            </c:numRef>
          </c:val>
          <c:smooth val="0"/>
          <c:extLst>
            <c:ext xmlns:c16="http://schemas.microsoft.com/office/drawing/2014/chart" uri="{C3380CC4-5D6E-409C-BE32-E72D297353CC}">
              <c16:uniqueId val="{00000000-8984-4A63-95B2-A5375EAE40EB}"/>
            </c:ext>
          </c:extLst>
        </c:ser>
        <c:ser>
          <c:idx val="1"/>
          <c:order val="1"/>
          <c:tx>
            <c:strRef>
              <c:f>'Energy Price Relationship'!$C$2</c:f>
              <c:strCache>
                <c:ptCount val="1"/>
                <c:pt idx="0">
                  <c:v>US All</c:v>
                </c:pt>
              </c:strCache>
            </c:strRef>
          </c:tx>
          <c:spPr>
            <a:ln w="28575" cap="rnd">
              <a:solidFill>
                <a:schemeClr val="accent2"/>
              </a:solidFill>
              <a:round/>
            </a:ln>
            <a:effectLst/>
          </c:spPr>
          <c:marker>
            <c:symbol val="none"/>
          </c:marker>
          <c:cat>
            <c:numRef>
              <c:f>'Energy Price Relationship'!$A$3:$A$15</c:f>
              <c:numCache>
                <c:formatCode>General</c:formatCode>
                <c:ptCount val="1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numCache>
            </c:numRef>
          </c:cat>
          <c:val>
            <c:numRef>
              <c:f>'Energy Price Relationship'!$C$3:$C$15</c:f>
              <c:numCache>
                <c:formatCode>General</c:formatCode>
                <c:ptCount val="13"/>
                <c:pt idx="0">
                  <c:v>2.1</c:v>
                </c:pt>
                <c:pt idx="1">
                  <c:v>2.23</c:v>
                </c:pt>
                <c:pt idx="2">
                  <c:v>2.37</c:v>
                </c:pt>
                <c:pt idx="3">
                  <c:v>2.71</c:v>
                </c:pt>
                <c:pt idx="4">
                  <c:v>3.38</c:v>
                </c:pt>
                <c:pt idx="5">
                  <c:v>3.8</c:v>
                </c:pt>
                <c:pt idx="6">
                  <c:v>4.13</c:v>
                </c:pt>
                <c:pt idx="7">
                  <c:v>4.76</c:v>
                </c:pt>
                <c:pt idx="8">
                  <c:v>5.13</c:v>
                </c:pt>
                <c:pt idx="9">
                  <c:v>5.99</c:v>
                </c:pt>
                <c:pt idx="10">
                  <c:v>7.46</c:v>
                </c:pt>
                <c:pt idx="11">
                  <c:v>8.82</c:v>
                </c:pt>
                <c:pt idx="12">
                  <c:v>9.77</c:v>
                </c:pt>
              </c:numCache>
            </c:numRef>
          </c:val>
          <c:smooth val="0"/>
          <c:extLst>
            <c:ext xmlns:c16="http://schemas.microsoft.com/office/drawing/2014/chart" uri="{C3380CC4-5D6E-409C-BE32-E72D297353CC}">
              <c16:uniqueId val="{00000001-8984-4A63-95B2-A5375EAE40EB}"/>
            </c:ext>
          </c:extLst>
        </c:ser>
        <c:dLbls>
          <c:showLegendKey val="0"/>
          <c:showVal val="0"/>
          <c:showCatName val="0"/>
          <c:showSerName val="0"/>
          <c:showPercent val="0"/>
          <c:showBubbleSize val="0"/>
        </c:dLbls>
        <c:smooth val="0"/>
        <c:axId val="31729183"/>
        <c:axId val="1046928079"/>
      </c:lineChart>
      <c:catAx>
        <c:axId val="31729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28079"/>
        <c:crosses val="autoZero"/>
        <c:auto val="1"/>
        <c:lblAlgn val="ctr"/>
        <c:lblOffset val="100"/>
        <c:noMultiLvlLbl val="0"/>
      </c:catAx>
      <c:valAx>
        <c:axId val="1046928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29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tmp"/><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10"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image" Target="../media/image4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36</xdr:row>
      <xdr:rowOff>66675</xdr:rowOff>
    </xdr:from>
    <xdr:to>
      <xdr:col>8</xdr:col>
      <xdr:colOff>352900</xdr:colOff>
      <xdr:row>60</xdr:row>
      <xdr:rowOff>10155</xdr:rowOff>
    </xdr:to>
    <xdr:pic>
      <xdr:nvPicPr>
        <xdr:cNvPr id="2" name="Picture 1">
          <a:extLst>
            <a:ext uri="{FF2B5EF4-FFF2-40B4-BE49-F238E27FC236}">
              <a16:creationId xmlns:a16="http://schemas.microsoft.com/office/drawing/2014/main" id="{AC1332B3-2174-EF00-91E9-CE0981F85BF2}"/>
            </a:ext>
          </a:extLst>
        </xdr:cNvPr>
        <xdr:cNvPicPr>
          <a:picLocks noChangeAspect="1"/>
        </xdr:cNvPicPr>
      </xdr:nvPicPr>
      <xdr:blipFill>
        <a:blip xmlns:r="http://schemas.openxmlformats.org/officeDocument/2006/relationships" r:embed="rId1"/>
        <a:stretch>
          <a:fillRect/>
        </a:stretch>
      </xdr:blipFill>
      <xdr:spPr>
        <a:xfrm>
          <a:off x="1828800" y="7115175"/>
          <a:ext cx="3400900" cy="4515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10</xdr:col>
      <xdr:colOff>180975</xdr:colOff>
      <xdr:row>55</xdr:row>
      <xdr:rowOff>28575</xdr:rowOff>
    </xdr:to>
    <xdr:pic>
      <xdr:nvPicPr>
        <xdr:cNvPr id="2" name="Picture 1">
          <a:extLst>
            <a:ext uri="{FF2B5EF4-FFF2-40B4-BE49-F238E27FC236}">
              <a16:creationId xmlns:a16="http://schemas.microsoft.com/office/drawing/2014/main" id="{9A0C8819-FEC7-C239-87F2-C37FF6017D64}"/>
            </a:ext>
          </a:extLst>
        </xdr:cNvPr>
        <xdr:cNvPicPr>
          <a:picLocks noChangeAspect="1"/>
        </xdr:cNvPicPr>
      </xdr:nvPicPr>
      <xdr:blipFill>
        <a:blip xmlns:r="http://schemas.openxmlformats.org/officeDocument/2006/relationships" r:embed="rId1"/>
        <a:stretch>
          <a:fillRect/>
        </a:stretch>
      </xdr:blipFill>
      <xdr:spPr>
        <a:xfrm>
          <a:off x="609600" y="1524000"/>
          <a:ext cx="5667375" cy="6124575"/>
        </a:xfrm>
        <a:prstGeom prst="rect">
          <a:avLst/>
        </a:prstGeom>
      </xdr:spPr>
    </xdr:pic>
    <xdr:clientData/>
  </xdr:twoCellAnchor>
  <xdr:twoCellAnchor editAs="oneCell">
    <xdr:from>
      <xdr:col>1</xdr:col>
      <xdr:colOff>0</xdr:colOff>
      <xdr:row>60</xdr:row>
      <xdr:rowOff>104775</xdr:rowOff>
    </xdr:from>
    <xdr:to>
      <xdr:col>10</xdr:col>
      <xdr:colOff>276225</xdr:colOff>
      <xdr:row>95</xdr:row>
      <xdr:rowOff>47625</xdr:rowOff>
    </xdr:to>
    <xdr:pic>
      <xdr:nvPicPr>
        <xdr:cNvPr id="3" name="Picture 2">
          <a:extLst>
            <a:ext uri="{FF2B5EF4-FFF2-40B4-BE49-F238E27FC236}">
              <a16:creationId xmlns:a16="http://schemas.microsoft.com/office/drawing/2014/main" id="{8AA8BA84-4DED-58A9-531D-54C7C6F0066B}"/>
            </a:ext>
            <a:ext uri="{147F2762-F138-4A5C-976F-8EAC2B608ADB}">
              <a16:predDERef xmlns:a16="http://schemas.microsoft.com/office/drawing/2014/main" pred="{9A0C8819-FEC7-C239-87F2-C37FF6017D64}"/>
            </a:ext>
          </a:extLst>
        </xdr:cNvPr>
        <xdr:cNvPicPr>
          <a:picLocks noChangeAspect="1"/>
        </xdr:cNvPicPr>
      </xdr:nvPicPr>
      <xdr:blipFill>
        <a:blip xmlns:r="http://schemas.openxmlformats.org/officeDocument/2006/relationships" r:embed="rId2"/>
        <a:stretch>
          <a:fillRect/>
        </a:stretch>
      </xdr:blipFill>
      <xdr:spPr>
        <a:xfrm>
          <a:off x="609600" y="8677275"/>
          <a:ext cx="5762625" cy="6610350"/>
        </a:xfrm>
        <a:prstGeom prst="rect">
          <a:avLst/>
        </a:prstGeom>
      </xdr:spPr>
    </xdr:pic>
    <xdr:clientData/>
  </xdr:twoCellAnchor>
  <xdr:twoCellAnchor editAs="oneCell">
    <xdr:from>
      <xdr:col>1</xdr:col>
      <xdr:colOff>0</xdr:colOff>
      <xdr:row>92</xdr:row>
      <xdr:rowOff>85725</xdr:rowOff>
    </xdr:from>
    <xdr:to>
      <xdr:col>11</xdr:col>
      <xdr:colOff>466725</xdr:colOff>
      <xdr:row>128</xdr:row>
      <xdr:rowOff>47625</xdr:rowOff>
    </xdr:to>
    <xdr:pic>
      <xdr:nvPicPr>
        <xdr:cNvPr id="4" name="Picture 3">
          <a:extLst>
            <a:ext uri="{FF2B5EF4-FFF2-40B4-BE49-F238E27FC236}">
              <a16:creationId xmlns:a16="http://schemas.microsoft.com/office/drawing/2014/main" id="{79FDE85F-8261-AB60-A71C-41B36FC3B0A1}"/>
            </a:ext>
            <a:ext uri="{147F2762-F138-4A5C-976F-8EAC2B608ADB}">
              <a16:predDERef xmlns:a16="http://schemas.microsoft.com/office/drawing/2014/main" pred="{8AA8BA84-4DED-58A9-531D-54C7C6F0066B}"/>
            </a:ext>
          </a:extLst>
        </xdr:cNvPr>
        <xdr:cNvPicPr>
          <a:picLocks noChangeAspect="1"/>
        </xdr:cNvPicPr>
      </xdr:nvPicPr>
      <xdr:blipFill>
        <a:blip xmlns:r="http://schemas.openxmlformats.org/officeDocument/2006/relationships" r:embed="rId3"/>
        <a:stretch>
          <a:fillRect/>
        </a:stretch>
      </xdr:blipFill>
      <xdr:spPr>
        <a:xfrm>
          <a:off x="609600" y="14754225"/>
          <a:ext cx="6562725" cy="6819900"/>
        </a:xfrm>
        <a:prstGeom prst="rect">
          <a:avLst/>
        </a:prstGeom>
      </xdr:spPr>
    </xdr:pic>
    <xdr:clientData/>
  </xdr:twoCellAnchor>
  <xdr:twoCellAnchor editAs="oneCell">
    <xdr:from>
      <xdr:col>11</xdr:col>
      <xdr:colOff>350959</xdr:colOff>
      <xdr:row>131</xdr:row>
      <xdr:rowOff>183173</xdr:rowOff>
    </xdr:from>
    <xdr:to>
      <xdr:col>22</xdr:col>
      <xdr:colOff>360484</xdr:colOff>
      <xdr:row>173</xdr:row>
      <xdr:rowOff>2198</xdr:rowOff>
    </xdr:to>
    <xdr:pic>
      <xdr:nvPicPr>
        <xdr:cNvPr id="5" name="Picture 4">
          <a:extLst>
            <a:ext uri="{FF2B5EF4-FFF2-40B4-BE49-F238E27FC236}">
              <a16:creationId xmlns:a16="http://schemas.microsoft.com/office/drawing/2014/main" id="{BD3A9D76-2390-1152-42D6-EDFE1A1B593C}"/>
            </a:ext>
            <a:ext uri="{147F2762-F138-4A5C-976F-8EAC2B608ADB}">
              <a16:predDERef xmlns:a16="http://schemas.microsoft.com/office/drawing/2014/main" pred="{79FDE85F-8261-AB60-A71C-41B36FC3B0A1}"/>
            </a:ext>
          </a:extLst>
        </xdr:cNvPr>
        <xdr:cNvPicPr>
          <a:picLocks noChangeAspect="1"/>
        </xdr:cNvPicPr>
      </xdr:nvPicPr>
      <xdr:blipFill>
        <a:blip xmlns:r="http://schemas.openxmlformats.org/officeDocument/2006/relationships" r:embed="rId4"/>
        <a:stretch>
          <a:fillRect/>
        </a:stretch>
      </xdr:blipFill>
      <xdr:spPr>
        <a:xfrm>
          <a:off x="8315324" y="33139673"/>
          <a:ext cx="6727581" cy="7820025"/>
        </a:xfrm>
        <a:prstGeom prst="rect">
          <a:avLst/>
        </a:prstGeom>
      </xdr:spPr>
    </xdr:pic>
    <xdr:clientData/>
  </xdr:twoCellAnchor>
  <xdr:twoCellAnchor editAs="oneCell">
    <xdr:from>
      <xdr:col>1</xdr:col>
      <xdr:colOff>0</xdr:colOff>
      <xdr:row>134</xdr:row>
      <xdr:rowOff>0</xdr:rowOff>
    </xdr:from>
    <xdr:to>
      <xdr:col>11</xdr:col>
      <xdr:colOff>38100</xdr:colOff>
      <xdr:row>168</xdr:row>
      <xdr:rowOff>28575</xdr:rowOff>
    </xdr:to>
    <xdr:pic>
      <xdr:nvPicPr>
        <xdr:cNvPr id="6" name="Picture 5">
          <a:extLst>
            <a:ext uri="{FF2B5EF4-FFF2-40B4-BE49-F238E27FC236}">
              <a16:creationId xmlns:a16="http://schemas.microsoft.com/office/drawing/2014/main" id="{DFB17D60-0C9E-2373-B37D-843AAE317CDA}"/>
            </a:ext>
            <a:ext uri="{147F2762-F138-4A5C-976F-8EAC2B608ADB}">
              <a16:predDERef xmlns:a16="http://schemas.microsoft.com/office/drawing/2014/main" pred="{BD3A9D76-2390-1152-42D6-EDFE1A1B593C}"/>
            </a:ext>
          </a:extLst>
        </xdr:cNvPr>
        <xdr:cNvPicPr>
          <a:picLocks noChangeAspect="1"/>
        </xdr:cNvPicPr>
      </xdr:nvPicPr>
      <xdr:blipFill>
        <a:blip xmlns:r="http://schemas.openxmlformats.org/officeDocument/2006/relationships" r:embed="rId5"/>
        <a:stretch>
          <a:fillRect/>
        </a:stretch>
      </xdr:blipFill>
      <xdr:spPr>
        <a:xfrm>
          <a:off x="609600" y="30670500"/>
          <a:ext cx="6134100" cy="6505575"/>
        </a:xfrm>
        <a:prstGeom prst="rect">
          <a:avLst/>
        </a:prstGeom>
      </xdr:spPr>
    </xdr:pic>
    <xdr:clientData/>
  </xdr:twoCellAnchor>
  <xdr:twoCellAnchor editAs="oneCell">
    <xdr:from>
      <xdr:col>1</xdr:col>
      <xdr:colOff>0</xdr:colOff>
      <xdr:row>169</xdr:row>
      <xdr:rowOff>0</xdr:rowOff>
    </xdr:from>
    <xdr:to>
      <xdr:col>12</xdr:col>
      <xdr:colOff>66675</xdr:colOff>
      <xdr:row>203</xdr:row>
      <xdr:rowOff>161925</xdr:rowOff>
    </xdr:to>
    <xdr:pic>
      <xdr:nvPicPr>
        <xdr:cNvPr id="7" name="Picture 6">
          <a:extLst>
            <a:ext uri="{FF2B5EF4-FFF2-40B4-BE49-F238E27FC236}">
              <a16:creationId xmlns:a16="http://schemas.microsoft.com/office/drawing/2014/main" id="{197F7DE4-FE1B-9DD0-E8B8-89AC9D0CA6AE}"/>
            </a:ext>
            <a:ext uri="{147F2762-F138-4A5C-976F-8EAC2B608ADB}">
              <a16:predDERef xmlns:a16="http://schemas.microsoft.com/office/drawing/2014/main" pred="{DFB17D60-0C9E-2373-B37D-843AAE317CDA}"/>
            </a:ext>
          </a:extLst>
        </xdr:cNvPr>
        <xdr:cNvPicPr>
          <a:picLocks noChangeAspect="1"/>
        </xdr:cNvPicPr>
      </xdr:nvPicPr>
      <xdr:blipFill>
        <a:blip xmlns:r="http://schemas.openxmlformats.org/officeDocument/2006/relationships" r:embed="rId6"/>
        <a:stretch>
          <a:fillRect/>
        </a:stretch>
      </xdr:blipFill>
      <xdr:spPr>
        <a:xfrm>
          <a:off x="609600" y="37338000"/>
          <a:ext cx="6772275" cy="6638925"/>
        </a:xfrm>
        <a:prstGeom prst="rect">
          <a:avLst/>
        </a:prstGeom>
      </xdr:spPr>
    </xdr:pic>
    <xdr:clientData/>
  </xdr:twoCellAnchor>
  <xdr:twoCellAnchor editAs="oneCell">
    <xdr:from>
      <xdr:col>1</xdr:col>
      <xdr:colOff>0</xdr:colOff>
      <xdr:row>205</xdr:row>
      <xdr:rowOff>0</xdr:rowOff>
    </xdr:from>
    <xdr:to>
      <xdr:col>13</xdr:col>
      <xdr:colOff>114300</xdr:colOff>
      <xdr:row>229</xdr:row>
      <xdr:rowOff>171450</xdr:rowOff>
    </xdr:to>
    <xdr:pic>
      <xdr:nvPicPr>
        <xdr:cNvPr id="8" name="Picture 7">
          <a:extLst>
            <a:ext uri="{FF2B5EF4-FFF2-40B4-BE49-F238E27FC236}">
              <a16:creationId xmlns:a16="http://schemas.microsoft.com/office/drawing/2014/main" id="{D0CF6392-B51C-8C10-F5F2-A95A640B76A3}"/>
            </a:ext>
            <a:ext uri="{147F2762-F138-4A5C-976F-8EAC2B608ADB}">
              <a16:predDERef xmlns:a16="http://schemas.microsoft.com/office/drawing/2014/main" pred="{197F7DE4-FE1B-9DD0-E8B8-89AC9D0CA6AE}"/>
            </a:ext>
          </a:extLst>
        </xdr:cNvPr>
        <xdr:cNvPicPr>
          <a:picLocks noChangeAspect="1"/>
        </xdr:cNvPicPr>
      </xdr:nvPicPr>
      <xdr:blipFill>
        <a:blip xmlns:r="http://schemas.openxmlformats.org/officeDocument/2006/relationships" r:embed="rId7"/>
        <a:stretch>
          <a:fillRect/>
        </a:stretch>
      </xdr:blipFill>
      <xdr:spPr>
        <a:xfrm>
          <a:off x="609600" y="44196000"/>
          <a:ext cx="7429500" cy="4743450"/>
        </a:xfrm>
        <a:prstGeom prst="rect">
          <a:avLst/>
        </a:prstGeom>
      </xdr:spPr>
    </xdr:pic>
    <xdr:clientData/>
  </xdr:twoCellAnchor>
  <xdr:twoCellAnchor editAs="oneCell">
    <xdr:from>
      <xdr:col>0</xdr:col>
      <xdr:colOff>613177</xdr:colOff>
      <xdr:row>9</xdr:row>
      <xdr:rowOff>0</xdr:rowOff>
    </xdr:from>
    <xdr:to>
      <xdr:col>10</xdr:col>
      <xdr:colOff>228600</xdr:colOff>
      <xdr:row>23</xdr:row>
      <xdr:rowOff>0</xdr:rowOff>
    </xdr:to>
    <xdr:pic>
      <xdr:nvPicPr>
        <xdr:cNvPr id="9" name="Picture 8">
          <a:extLst>
            <a:ext uri="{FF2B5EF4-FFF2-40B4-BE49-F238E27FC236}">
              <a16:creationId xmlns:a16="http://schemas.microsoft.com/office/drawing/2014/main" id="{CC20967B-6D49-D179-F297-933C00E1E485}"/>
            </a:ext>
            <a:ext uri="{147F2762-F138-4A5C-976F-8EAC2B608ADB}">
              <a16:predDERef xmlns:a16="http://schemas.microsoft.com/office/drawing/2014/main" pred="{D0CF6392-B51C-8C10-F5F2-A95A640B76A3}"/>
            </a:ext>
          </a:extLst>
        </xdr:cNvPr>
        <xdr:cNvPicPr>
          <a:picLocks noChangeAspect="1"/>
        </xdr:cNvPicPr>
      </xdr:nvPicPr>
      <xdr:blipFill>
        <a:blip xmlns:r="http://schemas.openxmlformats.org/officeDocument/2006/relationships" r:embed="rId8"/>
        <a:stretch>
          <a:fillRect/>
        </a:stretch>
      </xdr:blipFill>
      <xdr:spPr>
        <a:xfrm>
          <a:off x="613177" y="1714500"/>
          <a:ext cx="6987773" cy="2667000"/>
        </a:xfrm>
        <a:prstGeom prst="rect">
          <a:avLst/>
        </a:prstGeom>
      </xdr:spPr>
    </xdr:pic>
    <xdr:clientData/>
  </xdr:twoCellAnchor>
  <xdr:twoCellAnchor editAs="oneCell">
    <xdr:from>
      <xdr:col>1</xdr:col>
      <xdr:colOff>0</xdr:colOff>
      <xdr:row>235</xdr:row>
      <xdr:rowOff>0</xdr:rowOff>
    </xdr:from>
    <xdr:to>
      <xdr:col>6</xdr:col>
      <xdr:colOff>276225</xdr:colOff>
      <xdr:row>246</xdr:row>
      <xdr:rowOff>180975</xdr:rowOff>
    </xdr:to>
    <xdr:pic>
      <xdr:nvPicPr>
        <xdr:cNvPr id="10" name="Picture 9">
          <a:extLst>
            <a:ext uri="{FF2B5EF4-FFF2-40B4-BE49-F238E27FC236}">
              <a16:creationId xmlns:a16="http://schemas.microsoft.com/office/drawing/2014/main" id="{BE2AEFA5-B213-64FF-8BEC-FFABA36D413D}"/>
            </a:ext>
            <a:ext uri="{147F2762-F138-4A5C-976F-8EAC2B608ADB}">
              <a16:predDERef xmlns:a16="http://schemas.microsoft.com/office/drawing/2014/main" pred="{CC20967B-6D49-D179-F297-933C00E1E485}"/>
            </a:ext>
          </a:extLst>
        </xdr:cNvPr>
        <xdr:cNvPicPr>
          <a:picLocks noChangeAspect="1"/>
        </xdr:cNvPicPr>
      </xdr:nvPicPr>
      <xdr:blipFill>
        <a:blip xmlns:r="http://schemas.openxmlformats.org/officeDocument/2006/relationships" r:embed="rId9"/>
        <a:stretch>
          <a:fillRect/>
        </a:stretch>
      </xdr:blipFill>
      <xdr:spPr>
        <a:xfrm>
          <a:off x="609600" y="52768500"/>
          <a:ext cx="3324225" cy="2276475"/>
        </a:xfrm>
        <a:prstGeom prst="rect">
          <a:avLst/>
        </a:prstGeom>
      </xdr:spPr>
    </xdr:pic>
    <xdr:clientData/>
  </xdr:twoCellAnchor>
  <xdr:twoCellAnchor editAs="oneCell">
    <xdr:from>
      <xdr:col>1</xdr:col>
      <xdr:colOff>0</xdr:colOff>
      <xdr:row>248</xdr:row>
      <xdr:rowOff>0</xdr:rowOff>
    </xdr:from>
    <xdr:to>
      <xdr:col>8</xdr:col>
      <xdr:colOff>304800</xdr:colOff>
      <xdr:row>250</xdr:row>
      <xdr:rowOff>66675</xdr:rowOff>
    </xdr:to>
    <xdr:pic>
      <xdr:nvPicPr>
        <xdr:cNvPr id="11" name="Picture 10">
          <a:extLst>
            <a:ext uri="{FF2B5EF4-FFF2-40B4-BE49-F238E27FC236}">
              <a16:creationId xmlns:a16="http://schemas.microsoft.com/office/drawing/2014/main" id="{4FF3ED5B-1BEC-FDDA-EA48-E5EC743BEEB2}"/>
            </a:ext>
            <a:ext uri="{147F2762-F138-4A5C-976F-8EAC2B608ADB}">
              <a16:predDERef xmlns:a16="http://schemas.microsoft.com/office/drawing/2014/main" pred="{BE2AEFA5-B213-64FF-8BEC-FFABA36D413D}"/>
            </a:ext>
          </a:extLst>
        </xdr:cNvPr>
        <xdr:cNvPicPr>
          <a:picLocks noChangeAspect="1"/>
        </xdr:cNvPicPr>
      </xdr:nvPicPr>
      <xdr:blipFill>
        <a:blip xmlns:r="http://schemas.openxmlformats.org/officeDocument/2006/relationships" r:embed="rId10"/>
        <a:stretch>
          <a:fillRect/>
        </a:stretch>
      </xdr:blipFill>
      <xdr:spPr>
        <a:xfrm>
          <a:off x="609600" y="55245000"/>
          <a:ext cx="4572000" cy="447675"/>
        </a:xfrm>
        <a:prstGeom prst="rect">
          <a:avLst/>
        </a:prstGeom>
      </xdr:spPr>
    </xdr:pic>
    <xdr:clientData/>
  </xdr:twoCellAnchor>
  <xdr:twoCellAnchor editAs="oneCell">
    <xdr:from>
      <xdr:col>1</xdr:col>
      <xdr:colOff>0</xdr:colOff>
      <xdr:row>251</xdr:row>
      <xdr:rowOff>0</xdr:rowOff>
    </xdr:from>
    <xdr:to>
      <xdr:col>8</xdr:col>
      <xdr:colOff>304800</xdr:colOff>
      <xdr:row>259</xdr:row>
      <xdr:rowOff>19050</xdr:rowOff>
    </xdr:to>
    <xdr:pic>
      <xdr:nvPicPr>
        <xdr:cNvPr id="12" name="Picture 11">
          <a:extLst>
            <a:ext uri="{FF2B5EF4-FFF2-40B4-BE49-F238E27FC236}">
              <a16:creationId xmlns:a16="http://schemas.microsoft.com/office/drawing/2014/main" id="{A8DE33B1-3A8D-37DC-3EE0-37C55A9DAB1C}"/>
            </a:ext>
            <a:ext uri="{147F2762-F138-4A5C-976F-8EAC2B608ADB}">
              <a16:predDERef xmlns:a16="http://schemas.microsoft.com/office/drawing/2014/main" pred="{4FF3ED5B-1BEC-FDDA-EA48-E5EC743BEEB2}"/>
            </a:ext>
          </a:extLst>
        </xdr:cNvPr>
        <xdr:cNvPicPr>
          <a:picLocks noChangeAspect="1"/>
        </xdr:cNvPicPr>
      </xdr:nvPicPr>
      <xdr:blipFill>
        <a:blip xmlns:r="http://schemas.openxmlformats.org/officeDocument/2006/relationships" r:embed="rId11"/>
        <a:stretch>
          <a:fillRect/>
        </a:stretch>
      </xdr:blipFill>
      <xdr:spPr>
        <a:xfrm>
          <a:off x="609600" y="55816500"/>
          <a:ext cx="4572000" cy="1543050"/>
        </a:xfrm>
        <a:prstGeom prst="rect">
          <a:avLst/>
        </a:prstGeom>
      </xdr:spPr>
    </xdr:pic>
    <xdr:clientData/>
  </xdr:twoCellAnchor>
  <xdr:twoCellAnchor editAs="oneCell">
    <xdr:from>
      <xdr:col>1</xdr:col>
      <xdr:colOff>0</xdr:colOff>
      <xdr:row>260</xdr:row>
      <xdr:rowOff>0</xdr:rowOff>
    </xdr:from>
    <xdr:to>
      <xdr:col>9</xdr:col>
      <xdr:colOff>85725</xdr:colOff>
      <xdr:row>288</xdr:row>
      <xdr:rowOff>123825</xdr:rowOff>
    </xdr:to>
    <xdr:pic>
      <xdr:nvPicPr>
        <xdr:cNvPr id="13" name="Picture 12">
          <a:extLst>
            <a:ext uri="{FF2B5EF4-FFF2-40B4-BE49-F238E27FC236}">
              <a16:creationId xmlns:a16="http://schemas.microsoft.com/office/drawing/2014/main" id="{05CF4E07-76CC-18F3-038A-70FE5DCD4C36}"/>
            </a:ext>
            <a:ext uri="{147F2762-F138-4A5C-976F-8EAC2B608ADB}">
              <a16:predDERef xmlns:a16="http://schemas.microsoft.com/office/drawing/2014/main" pred="{A8DE33B1-3A8D-37DC-3EE0-37C55A9DAB1C}"/>
            </a:ext>
          </a:extLst>
        </xdr:cNvPr>
        <xdr:cNvPicPr>
          <a:picLocks noChangeAspect="1"/>
        </xdr:cNvPicPr>
      </xdr:nvPicPr>
      <xdr:blipFill>
        <a:blip xmlns:r="http://schemas.openxmlformats.org/officeDocument/2006/relationships" r:embed="rId12"/>
        <a:stretch>
          <a:fillRect/>
        </a:stretch>
      </xdr:blipFill>
      <xdr:spPr>
        <a:xfrm>
          <a:off x="609600" y="57531000"/>
          <a:ext cx="4962525" cy="5457825"/>
        </a:xfrm>
        <a:prstGeom prst="rect">
          <a:avLst/>
        </a:prstGeom>
      </xdr:spPr>
    </xdr:pic>
    <xdr:clientData/>
  </xdr:twoCellAnchor>
  <xdr:twoCellAnchor editAs="oneCell">
    <xdr:from>
      <xdr:col>1</xdr:col>
      <xdr:colOff>0</xdr:colOff>
      <xdr:row>290</xdr:row>
      <xdr:rowOff>0</xdr:rowOff>
    </xdr:from>
    <xdr:to>
      <xdr:col>9</xdr:col>
      <xdr:colOff>228600</xdr:colOff>
      <xdr:row>321</xdr:row>
      <xdr:rowOff>161925</xdr:rowOff>
    </xdr:to>
    <xdr:pic>
      <xdr:nvPicPr>
        <xdr:cNvPr id="14" name="Picture 13">
          <a:extLst>
            <a:ext uri="{FF2B5EF4-FFF2-40B4-BE49-F238E27FC236}">
              <a16:creationId xmlns:a16="http://schemas.microsoft.com/office/drawing/2014/main" id="{1217F91D-24AA-D97A-2023-021F8B54747A}"/>
            </a:ext>
            <a:ext uri="{147F2762-F138-4A5C-976F-8EAC2B608ADB}">
              <a16:predDERef xmlns:a16="http://schemas.microsoft.com/office/drawing/2014/main" pred="{05CF4E07-76CC-18F3-038A-70FE5DCD4C36}"/>
            </a:ext>
          </a:extLst>
        </xdr:cNvPr>
        <xdr:cNvPicPr>
          <a:picLocks noChangeAspect="1"/>
        </xdr:cNvPicPr>
      </xdr:nvPicPr>
      <xdr:blipFill>
        <a:blip xmlns:r="http://schemas.openxmlformats.org/officeDocument/2006/relationships" r:embed="rId13"/>
        <a:stretch>
          <a:fillRect/>
        </a:stretch>
      </xdr:blipFill>
      <xdr:spPr>
        <a:xfrm>
          <a:off x="609600" y="63246000"/>
          <a:ext cx="5105400" cy="6067425"/>
        </a:xfrm>
        <a:prstGeom prst="rect">
          <a:avLst/>
        </a:prstGeom>
      </xdr:spPr>
    </xdr:pic>
    <xdr:clientData/>
  </xdr:twoCellAnchor>
  <xdr:twoCellAnchor editAs="oneCell">
    <xdr:from>
      <xdr:col>1</xdr:col>
      <xdr:colOff>57150</xdr:colOff>
      <xdr:row>322</xdr:row>
      <xdr:rowOff>123825</xdr:rowOff>
    </xdr:from>
    <xdr:to>
      <xdr:col>9</xdr:col>
      <xdr:colOff>381000</xdr:colOff>
      <xdr:row>344</xdr:row>
      <xdr:rowOff>47625</xdr:rowOff>
    </xdr:to>
    <xdr:pic>
      <xdr:nvPicPr>
        <xdr:cNvPr id="15" name="Picture 14">
          <a:extLst>
            <a:ext uri="{FF2B5EF4-FFF2-40B4-BE49-F238E27FC236}">
              <a16:creationId xmlns:a16="http://schemas.microsoft.com/office/drawing/2014/main" id="{A504E1A7-DDD9-E53F-05F7-8DDCA5C546E3}"/>
            </a:ext>
            <a:ext uri="{147F2762-F138-4A5C-976F-8EAC2B608ADB}">
              <a16:predDERef xmlns:a16="http://schemas.microsoft.com/office/drawing/2014/main" pred="{1217F91D-24AA-D97A-2023-021F8B54747A}"/>
            </a:ext>
          </a:extLst>
        </xdr:cNvPr>
        <xdr:cNvPicPr>
          <a:picLocks noChangeAspect="1"/>
        </xdr:cNvPicPr>
      </xdr:nvPicPr>
      <xdr:blipFill>
        <a:blip xmlns:r="http://schemas.openxmlformats.org/officeDocument/2006/relationships" r:embed="rId14"/>
        <a:stretch>
          <a:fillRect/>
        </a:stretch>
      </xdr:blipFill>
      <xdr:spPr>
        <a:xfrm>
          <a:off x="666750" y="69465825"/>
          <a:ext cx="5200650" cy="4114800"/>
        </a:xfrm>
        <a:prstGeom prst="rect">
          <a:avLst/>
        </a:prstGeom>
      </xdr:spPr>
    </xdr:pic>
    <xdr:clientData/>
  </xdr:twoCellAnchor>
  <xdr:twoCellAnchor editAs="oneCell">
    <xdr:from>
      <xdr:col>1</xdr:col>
      <xdr:colOff>0</xdr:colOff>
      <xdr:row>323</xdr:row>
      <xdr:rowOff>0</xdr:rowOff>
    </xdr:from>
    <xdr:to>
      <xdr:col>8</xdr:col>
      <xdr:colOff>304800</xdr:colOff>
      <xdr:row>342</xdr:row>
      <xdr:rowOff>9525</xdr:rowOff>
    </xdr:to>
    <xdr:pic>
      <xdr:nvPicPr>
        <xdr:cNvPr id="16" name="Picture 15">
          <a:extLst>
            <a:ext uri="{FF2B5EF4-FFF2-40B4-BE49-F238E27FC236}">
              <a16:creationId xmlns:a16="http://schemas.microsoft.com/office/drawing/2014/main" id="{AE01FA47-DDE7-30F3-3DDC-F895D51E4E19}"/>
            </a:ext>
            <a:ext uri="{147F2762-F138-4A5C-976F-8EAC2B608ADB}">
              <a16:predDERef xmlns:a16="http://schemas.microsoft.com/office/drawing/2014/main" pred="{A504E1A7-DDD9-E53F-05F7-8DDCA5C546E3}"/>
            </a:ext>
          </a:extLst>
        </xdr:cNvPr>
        <xdr:cNvPicPr>
          <a:picLocks noChangeAspect="1"/>
        </xdr:cNvPicPr>
      </xdr:nvPicPr>
      <xdr:blipFill>
        <a:blip xmlns:r="http://schemas.openxmlformats.org/officeDocument/2006/relationships" r:embed="rId15"/>
        <a:stretch>
          <a:fillRect/>
        </a:stretch>
      </xdr:blipFill>
      <xdr:spPr>
        <a:xfrm>
          <a:off x="609600" y="69532500"/>
          <a:ext cx="4572000" cy="3629025"/>
        </a:xfrm>
        <a:prstGeom prst="rect">
          <a:avLst/>
        </a:prstGeom>
      </xdr:spPr>
    </xdr:pic>
    <xdr:clientData/>
  </xdr:twoCellAnchor>
  <xdr:twoCellAnchor editAs="oneCell">
    <xdr:from>
      <xdr:col>1</xdr:col>
      <xdr:colOff>57150</xdr:colOff>
      <xdr:row>345</xdr:row>
      <xdr:rowOff>76200</xdr:rowOff>
    </xdr:from>
    <xdr:to>
      <xdr:col>9</xdr:col>
      <xdr:colOff>219075</xdr:colOff>
      <xdr:row>373</xdr:row>
      <xdr:rowOff>133350</xdr:rowOff>
    </xdr:to>
    <xdr:pic>
      <xdr:nvPicPr>
        <xdr:cNvPr id="17" name="Picture 16">
          <a:extLst>
            <a:ext uri="{FF2B5EF4-FFF2-40B4-BE49-F238E27FC236}">
              <a16:creationId xmlns:a16="http://schemas.microsoft.com/office/drawing/2014/main" id="{4D57B721-6A7E-D940-137E-A20788FE612D}"/>
            </a:ext>
            <a:ext uri="{147F2762-F138-4A5C-976F-8EAC2B608ADB}">
              <a16:predDERef xmlns:a16="http://schemas.microsoft.com/office/drawing/2014/main" pred="{AE01FA47-DDE7-30F3-3DDC-F895D51E4E19}"/>
            </a:ext>
          </a:extLst>
        </xdr:cNvPr>
        <xdr:cNvPicPr>
          <a:picLocks noChangeAspect="1"/>
        </xdr:cNvPicPr>
      </xdr:nvPicPr>
      <xdr:blipFill>
        <a:blip xmlns:r="http://schemas.openxmlformats.org/officeDocument/2006/relationships" r:embed="rId16"/>
        <a:stretch>
          <a:fillRect/>
        </a:stretch>
      </xdr:blipFill>
      <xdr:spPr>
        <a:xfrm>
          <a:off x="666750" y="73799700"/>
          <a:ext cx="5038725" cy="5391150"/>
        </a:xfrm>
        <a:prstGeom prst="rect">
          <a:avLst/>
        </a:prstGeom>
      </xdr:spPr>
    </xdr:pic>
    <xdr:clientData/>
  </xdr:twoCellAnchor>
  <xdr:twoCellAnchor editAs="oneCell">
    <xdr:from>
      <xdr:col>11</xdr:col>
      <xdr:colOff>399318</xdr:colOff>
      <xdr:row>12</xdr:row>
      <xdr:rowOff>32239</xdr:rowOff>
    </xdr:from>
    <xdr:to>
      <xdr:col>19</xdr:col>
      <xdr:colOff>65943</xdr:colOff>
      <xdr:row>33</xdr:row>
      <xdr:rowOff>22714</xdr:rowOff>
    </xdr:to>
    <xdr:pic>
      <xdr:nvPicPr>
        <xdr:cNvPr id="18" name="Picture 17">
          <a:extLst>
            <a:ext uri="{FF2B5EF4-FFF2-40B4-BE49-F238E27FC236}">
              <a16:creationId xmlns:a16="http://schemas.microsoft.com/office/drawing/2014/main" id="{A412AC3E-A1BF-92B5-96CC-4951DAC9013E}"/>
            </a:ext>
            <a:ext uri="{147F2762-F138-4A5C-976F-8EAC2B608ADB}">
              <a16:predDERef xmlns:a16="http://schemas.microsoft.com/office/drawing/2014/main" pred="{4D57B721-6A7E-D940-137E-A20788FE612D}"/>
            </a:ext>
          </a:extLst>
        </xdr:cNvPr>
        <xdr:cNvPicPr>
          <a:picLocks noChangeAspect="1"/>
        </xdr:cNvPicPr>
      </xdr:nvPicPr>
      <xdr:blipFill>
        <a:blip xmlns:r="http://schemas.openxmlformats.org/officeDocument/2006/relationships" r:embed="rId17"/>
        <a:stretch>
          <a:fillRect/>
        </a:stretch>
      </xdr:blipFill>
      <xdr:spPr>
        <a:xfrm>
          <a:off x="8363683" y="2318239"/>
          <a:ext cx="4560277" cy="3990975"/>
        </a:xfrm>
        <a:prstGeom prst="rect">
          <a:avLst/>
        </a:prstGeom>
      </xdr:spPr>
    </xdr:pic>
    <xdr:clientData/>
  </xdr:twoCellAnchor>
  <xdr:twoCellAnchor editAs="oneCell">
    <xdr:from>
      <xdr:col>1</xdr:col>
      <xdr:colOff>0</xdr:colOff>
      <xdr:row>378</xdr:row>
      <xdr:rowOff>28575</xdr:rowOff>
    </xdr:from>
    <xdr:to>
      <xdr:col>8</xdr:col>
      <xdr:colOff>304800</xdr:colOff>
      <xdr:row>384</xdr:row>
      <xdr:rowOff>85725</xdr:rowOff>
    </xdr:to>
    <xdr:pic>
      <xdr:nvPicPr>
        <xdr:cNvPr id="19" name="Picture 18">
          <a:extLst>
            <a:ext uri="{FF2B5EF4-FFF2-40B4-BE49-F238E27FC236}">
              <a16:creationId xmlns:a16="http://schemas.microsoft.com/office/drawing/2014/main" id="{17ABCE54-8319-D862-6060-BD0587C729AB}"/>
            </a:ext>
            <a:ext uri="{147F2762-F138-4A5C-976F-8EAC2B608ADB}">
              <a16:predDERef xmlns:a16="http://schemas.microsoft.com/office/drawing/2014/main" pred="{A412AC3E-A1BF-92B5-96CC-4951DAC9013E}"/>
            </a:ext>
          </a:extLst>
        </xdr:cNvPr>
        <xdr:cNvPicPr>
          <a:picLocks noChangeAspect="1"/>
        </xdr:cNvPicPr>
      </xdr:nvPicPr>
      <xdr:blipFill>
        <a:blip xmlns:r="http://schemas.openxmlformats.org/officeDocument/2006/relationships" r:embed="rId18"/>
        <a:stretch>
          <a:fillRect/>
        </a:stretch>
      </xdr:blipFill>
      <xdr:spPr>
        <a:xfrm>
          <a:off x="609600" y="80038575"/>
          <a:ext cx="4572000" cy="1200150"/>
        </a:xfrm>
        <a:prstGeom prst="rect">
          <a:avLst/>
        </a:prstGeom>
      </xdr:spPr>
    </xdr:pic>
    <xdr:clientData/>
  </xdr:twoCellAnchor>
  <xdr:twoCellAnchor editAs="oneCell">
    <xdr:from>
      <xdr:col>1</xdr:col>
      <xdr:colOff>0</xdr:colOff>
      <xdr:row>386</xdr:row>
      <xdr:rowOff>9525</xdr:rowOff>
    </xdr:from>
    <xdr:to>
      <xdr:col>9</xdr:col>
      <xdr:colOff>123825</xdr:colOff>
      <xdr:row>404</xdr:row>
      <xdr:rowOff>66675</xdr:rowOff>
    </xdr:to>
    <xdr:pic>
      <xdr:nvPicPr>
        <xdr:cNvPr id="20" name="Picture 19">
          <a:extLst>
            <a:ext uri="{FF2B5EF4-FFF2-40B4-BE49-F238E27FC236}">
              <a16:creationId xmlns:a16="http://schemas.microsoft.com/office/drawing/2014/main" id="{EF6F9738-BE90-AA89-2A37-A349CF15C527}"/>
            </a:ext>
            <a:ext uri="{147F2762-F138-4A5C-976F-8EAC2B608ADB}">
              <a16:predDERef xmlns:a16="http://schemas.microsoft.com/office/drawing/2014/main" pred="{17ABCE54-8319-D862-6060-BD0587C729AB}"/>
            </a:ext>
          </a:extLst>
        </xdr:cNvPr>
        <xdr:cNvPicPr>
          <a:picLocks noChangeAspect="1"/>
        </xdr:cNvPicPr>
      </xdr:nvPicPr>
      <xdr:blipFill>
        <a:blip xmlns:r="http://schemas.openxmlformats.org/officeDocument/2006/relationships" r:embed="rId19"/>
        <a:stretch>
          <a:fillRect/>
        </a:stretch>
      </xdr:blipFill>
      <xdr:spPr>
        <a:xfrm>
          <a:off x="609600" y="81543525"/>
          <a:ext cx="5000625" cy="3486150"/>
        </a:xfrm>
        <a:prstGeom prst="rect">
          <a:avLst/>
        </a:prstGeom>
      </xdr:spPr>
    </xdr:pic>
    <xdr:clientData/>
  </xdr:twoCellAnchor>
  <xdr:twoCellAnchor editAs="oneCell">
    <xdr:from>
      <xdr:col>0</xdr:col>
      <xdr:colOff>1888190</xdr:colOff>
      <xdr:row>406</xdr:row>
      <xdr:rowOff>0</xdr:rowOff>
    </xdr:from>
    <xdr:to>
      <xdr:col>11</xdr:col>
      <xdr:colOff>39220</xdr:colOff>
      <xdr:row>440</xdr:row>
      <xdr:rowOff>96374</xdr:rowOff>
    </xdr:to>
    <xdr:pic>
      <xdr:nvPicPr>
        <xdr:cNvPr id="21" name="Picture 20">
          <a:extLst>
            <a:ext uri="{FF2B5EF4-FFF2-40B4-BE49-F238E27FC236}">
              <a16:creationId xmlns:a16="http://schemas.microsoft.com/office/drawing/2014/main" id="{76E33F1D-887F-DC15-9790-C9C56ED2382D}"/>
            </a:ext>
            <a:ext uri="{147F2762-F138-4A5C-976F-8EAC2B608ADB}">
              <a16:predDERef xmlns:a16="http://schemas.microsoft.com/office/drawing/2014/main" pred="{EF6F9738-BE90-AA89-2A37-A349CF15C527}"/>
            </a:ext>
          </a:extLst>
        </xdr:cNvPr>
        <xdr:cNvPicPr>
          <a:picLocks noChangeAspect="1"/>
        </xdr:cNvPicPr>
      </xdr:nvPicPr>
      <xdr:blipFill>
        <a:blip xmlns:r="http://schemas.openxmlformats.org/officeDocument/2006/relationships" r:embed="rId20"/>
        <a:stretch>
          <a:fillRect/>
        </a:stretch>
      </xdr:blipFill>
      <xdr:spPr>
        <a:xfrm>
          <a:off x="1888190" y="77343000"/>
          <a:ext cx="6146427" cy="6573374"/>
        </a:xfrm>
        <a:prstGeom prst="rect">
          <a:avLst/>
        </a:prstGeom>
      </xdr:spPr>
    </xdr:pic>
    <xdr:clientData/>
  </xdr:twoCellAnchor>
  <xdr:twoCellAnchor editAs="oneCell">
    <xdr:from>
      <xdr:col>11</xdr:col>
      <xdr:colOff>140073</xdr:colOff>
      <xdr:row>412</xdr:row>
      <xdr:rowOff>117661</xdr:rowOff>
    </xdr:from>
    <xdr:to>
      <xdr:col>18</xdr:col>
      <xdr:colOff>225798</xdr:colOff>
      <xdr:row>436</xdr:row>
      <xdr:rowOff>117661</xdr:rowOff>
    </xdr:to>
    <xdr:pic>
      <xdr:nvPicPr>
        <xdr:cNvPr id="22" name="Picture 21">
          <a:extLst>
            <a:ext uri="{FF2B5EF4-FFF2-40B4-BE49-F238E27FC236}">
              <a16:creationId xmlns:a16="http://schemas.microsoft.com/office/drawing/2014/main" id="{200007E7-7D6C-499E-4990-D1780994F1F7}"/>
            </a:ext>
            <a:ext uri="{147F2762-F138-4A5C-976F-8EAC2B608ADB}">
              <a16:predDERef xmlns:a16="http://schemas.microsoft.com/office/drawing/2014/main" pred="{76E33F1D-887F-DC15-9790-C9C56ED2382D}"/>
            </a:ext>
          </a:extLst>
        </xdr:cNvPr>
        <xdr:cNvPicPr>
          <a:picLocks noChangeAspect="1"/>
        </xdr:cNvPicPr>
      </xdr:nvPicPr>
      <xdr:blipFill>
        <a:blip xmlns:r="http://schemas.openxmlformats.org/officeDocument/2006/relationships" r:embed="rId21"/>
        <a:stretch>
          <a:fillRect/>
        </a:stretch>
      </xdr:blipFill>
      <xdr:spPr>
        <a:xfrm>
          <a:off x="8135470" y="78603661"/>
          <a:ext cx="4389344" cy="4572000"/>
        </a:xfrm>
        <a:prstGeom prst="rect">
          <a:avLst/>
        </a:prstGeom>
      </xdr:spPr>
    </xdr:pic>
    <xdr:clientData/>
  </xdr:twoCellAnchor>
  <xdr:twoCellAnchor editAs="oneCell">
    <xdr:from>
      <xdr:col>1</xdr:col>
      <xdr:colOff>257736</xdr:colOff>
      <xdr:row>459</xdr:row>
      <xdr:rowOff>106456</xdr:rowOff>
    </xdr:from>
    <xdr:to>
      <xdr:col>8</xdr:col>
      <xdr:colOff>486336</xdr:colOff>
      <xdr:row>488</xdr:row>
      <xdr:rowOff>144556</xdr:rowOff>
    </xdr:to>
    <xdr:pic>
      <xdr:nvPicPr>
        <xdr:cNvPr id="23" name="Picture 22">
          <a:extLst>
            <a:ext uri="{FF2B5EF4-FFF2-40B4-BE49-F238E27FC236}">
              <a16:creationId xmlns:a16="http://schemas.microsoft.com/office/drawing/2014/main" id="{7501FC10-52F3-6BC6-F72E-39B6BCC85FDE}"/>
            </a:ext>
            <a:ext uri="{147F2762-F138-4A5C-976F-8EAC2B608ADB}">
              <a16:predDERef xmlns:a16="http://schemas.microsoft.com/office/drawing/2014/main" pred="{200007E7-7D6C-499E-4990-D1780994F1F7}"/>
            </a:ext>
          </a:extLst>
        </xdr:cNvPr>
        <xdr:cNvPicPr>
          <a:picLocks noChangeAspect="1"/>
        </xdr:cNvPicPr>
      </xdr:nvPicPr>
      <xdr:blipFill>
        <a:blip xmlns:r="http://schemas.openxmlformats.org/officeDocument/2006/relationships" r:embed="rId22"/>
        <a:stretch>
          <a:fillRect/>
        </a:stretch>
      </xdr:blipFill>
      <xdr:spPr>
        <a:xfrm>
          <a:off x="2145927" y="87545956"/>
          <a:ext cx="4503644" cy="5562600"/>
        </a:xfrm>
        <a:prstGeom prst="rect">
          <a:avLst/>
        </a:prstGeom>
      </xdr:spPr>
    </xdr:pic>
    <xdr:clientData/>
  </xdr:twoCellAnchor>
  <xdr:twoCellAnchor editAs="oneCell">
    <xdr:from>
      <xdr:col>1</xdr:col>
      <xdr:colOff>217394</xdr:colOff>
      <xdr:row>458</xdr:row>
      <xdr:rowOff>28014</xdr:rowOff>
    </xdr:from>
    <xdr:to>
      <xdr:col>9</xdr:col>
      <xdr:colOff>417419</xdr:colOff>
      <xdr:row>490</xdr:row>
      <xdr:rowOff>18489</xdr:rowOff>
    </xdr:to>
    <xdr:pic>
      <xdr:nvPicPr>
        <xdr:cNvPr id="24" name="Picture 23">
          <a:extLst>
            <a:ext uri="{FF2B5EF4-FFF2-40B4-BE49-F238E27FC236}">
              <a16:creationId xmlns:a16="http://schemas.microsoft.com/office/drawing/2014/main" id="{54496CCE-6FFE-D5F3-2F47-5A031F32F704}"/>
            </a:ext>
            <a:ext uri="{147F2762-F138-4A5C-976F-8EAC2B608ADB}">
              <a16:predDERef xmlns:a16="http://schemas.microsoft.com/office/drawing/2014/main" pred="{7501FC10-52F3-6BC6-F72E-39B6BCC85FDE}"/>
            </a:ext>
          </a:extLst>
        </xdr:cNvPr>
        <xdr:cNvPicPr>
          <a:picLocks noChangeAspect="1"/>
        </xdr:cNvPicPr>
      </xdr:nvPicPr>
      <xdr:blipFill>
        <a:blip xmlns:r="http://schemas.openxmlformats.org/officeDocument/2006/relationships" r:embed="rId23"/>
        <a:stretch>
          <a:fillRect/>
        </a:stretch>
      </xdr:blipFill>
      <xdr:spPr>
        <a:xfrm>
          <a:off x="2105585" y="87277014"/>
          <a:ext cx="5085790" cy="6086475"/>
        </a:xfrm>
        <a:prstGeom prst="rect">
          <a:avLst/>
        </a:prstGeom>
      </xdr:spPr>
    </xdr:pic>
    <xdr:clientData/>
  </xdr:twoCellAnchor>
  <xdr:twoCellAnchor editAs="oneCell">
    <xdr:from>
      <xdr:col>0</xdr:col>
      <xdr:colOff>1511674</xdr:colOff>
      <xdr:row>497</xdr:row>
      <xdr:rowOff>54909</xdr:rowOff>
    </xdr:from>
    <xdr:to>
      <xdr:col>9</xdr:col>
      <xdr:colOff>359149</xdr:colOff>
      <xdr:row>533</xdr:row>
      <xdr:rowOff>169209</xdr:rowOff>
    </xdr:to>
    <xdr:pic>
      <xdr:nvPicPr>
        <xdr:cNvPr id="25" name="Picture 24">
          <a:extLst>
            <a:ext uri="{FF2B5EF4-FFF2-40B4-BE49-F238E27FC236}">
              <a16:creationId xmlns:a16="http://schemas.microsoft.com/office/drawing/2014/main" id="{1C8F35B4-330B-2898-0FF7-0530646E06F5}"/>
            </a:ext>
            <a:ext uri="{147F2762-F138-4A5C-976F-8EAC2B608ADB}">
              <a16:predDERef xmlns:a16="http://schemas.microsoft.com/office/drawing/2014/main" pred="{54496CCE-6FFE-D5F3-2F47-5A031F32F704}"/>
            </a:ext>
          </a:extLst>
        </xdr:cNvPr>
        <xdr:cNvPicPr>
          <a:picLocks noChangeAspect="1"/>
        </xdr:cNvPicPr>
      </xdr:nvPicPr>
      <xdr:blipFill>
        <a:blip xmlns:r="http://schemas.openxmlformats.org/officeDocument/2006/relationships" r:embed="rId24"/>
        <a:stretch>
          <a:fillRect/>
        </a:stretch>
      </xdr:blipFill>
      <xdr:spPr>
        <a:xfrm>
          <a:off x="1511674" y="94733409"/>
          <a:ext cx="5621431" cy="6972300"/>
        </a:xfrm>
        <a:prstGeom prst="rect">
          <a:avLst/>
        </a:prstGeom>
      </xdr:spPr>
    </xdr:pic>
    <xdr:clientData/>
  </xdr:twoCellAnchor>
  <xdr:twoCellAnchor editAs="oneCell">
    <xdr:from>
      <xdr:col>1</xdr:col>
      <xdr:colOff>0</xdr:colOff>
      <xdr:row>536</xdr:row>
      <xdr:rowOff>0</xdr:rowOff>
    </xdr:from>
    <xdr:to>
      <xdr:col>10</xdr:col>
      <xdr:colOff>514350</xdr:colOff>
      <xdr:row>576</xdr:row>
      <xdr:rowOff>95250</xdr:rowOff>
    </xdr:to>
    <xdr:pic>
      <xdr:nvPicPr>
        <xdr:cNvPr id="26" name="Picture 25">
          <a:extLst>
            <a:ext uri="{FF2B5EF4-FFF2-40B4-BE49-F238E27FC236}">
              <a16:creationId xmlns:a16="http://schemas.microsoft.com/office/drawing/2014/main" id="{4629FE04-E328-0D42-7098-342E8DC5BB5F}"/>
            </a:ext>
            <a:ext uri="{147F2762-F138-4A5C-976F-8EAC2B608ADB}">
              <a16:predDERef xmlns:a16="http://schemas.microsoft.com/office/drawing/2014/main" pred="{1C8F35B4-330B-2898-0FF7-0530646E06F5}"/>
            </a:ext>
          </a:extLst>
        </xdr:cNvPr>
        <xdr:cNvPicPr>
          <a:picLocks noChangeAspect="1"/>
        </xdr:cNvPicPr>
      </xdr:nvPicPr>
      <xdr:blipFill>
        <a:blip xmlns:r="http://schemas.openxmlformats.org/officeDocument/2006/relationships" r:embed="rId25"/>
        <a:stretch>
          <a:fillRect/>
        </a:stretch>
      </xdr:blipFill>
      <xdr:spPr>
        <a:xfrm>
          <a:off x="609600" y="110109000"/>
          <a:ext cx="6000750" cy="7715250"/>
        </a:xfrm>
        <a:prstGeom prst="rect">
          <a:avLst/>
        </a:prstGeom>
      </xdr:spPr>
    </xdr:pic>
    <xdr:clientData/>
  </xdr:twoCellAnchor>
  <xdr:twoCellAnchor editAs="oneCell">
    <xdr:from>
      <xdr:col>0</xdr:col>
      <xdr:colOff>883584</xdr:colOff>
      <xdr:row>591</xdr:row>
      <xdr:rowOff>76200</xdr:rowOff>
    </xdr:from>
    <xdr:to>
      <xdr:col>10</xdr:col>
      <xdr:colOff>178735</xdr:colOff>
      <xdr:row>616</xdr:row>
      <xdr:rowOff>57150</xdr:rowOff>
    </xdr:to>
    <xdr:pic>
      <xdr:nvPicPr>
        <xdr:cNvPr id="27" name="Picture 26">
          <a:extLst>
            <a:ext uri="{FF2B5EF4-FFF2-40B4-BE49-F238E27FC236}">
              <a16:creationId xmlns:a16="http://schemas.microsoft.com/office/drawing/2014/main" id="{7E573555-0036-D11C-1EAA-6248348E505F}"/>
            </a:ext>
            <a:ext uri="{147F2762-F138-4A5C-976F-8EAC2B608ADB}">
              <a16:predDERef xmlns:a16="http://schemas.microsoft.com/office/drawing/2014/main" pred="{4629FE04-E328-0D42-7098-342E8DC5BB5F}"/>
            </a:ext>
          </a:extLst>
        </xdr:cNvPr>
        <xdr:cNvPicPr>
          <a:picLocks noChangeAspect="1"/>
        </xdr:cNvPicPr>
      </xdr:nvPicPr>
      <xdr:blipFill>
        <a:blip xmlns:r="http://schemas.openxmlformats.org/officeDocument/2006/relationships" r:embed="rId26"/>
        <a:stretch>
          <a:fillRect/>
        </a:stretch>
      </xdr:blipFill>
      <xdr:spPr>
        <a:xfrm>
          <a:off x="883584" y="112661700"/>
          <a:ext cx="6679827" cy="4743450"/>
        </a:xfrm>
        <a:prstGeom prst="rect">
          <a:avLst/>
        </a:prstGeom>
      </xdr:spPr>
    </xdr:pic>
    <xdr:clientData/>
  </xdr:twoCellAnchor>
  <xdr:twoCellAnchor editAs="oneCell">
    <xdr:from>
      <xdr:col>13</xdr:col>
      <xdr:colOff>466725</xdr:colOff>
      <xdr:row>635</xdr:row>
      <xdr:rowOff>66675</xdr:rowOff>
    </xdr:from>
    <xdr:to>
      <xdr:col>23</xdr:col>
      <xdr:colOff>171450</xdr:colOff>
      <xdr:row>674</xdr:row>
      <xdr:rowOff>0</xdr:rowOff>
    </xdr:to>
    <xdr:pic>
      <xdr:nvPicPr>
        <xdr:cNvPr id="28" name="Picture 27">
          <a:extLst>
            <a:ext uri="{FF2B5EF4-FFF2-40B4-BE49-F238E27FC236}">
              <a16:creationId xmlns:a16="http://schemas.microsoft.com/office/drawing/2014/main" id="{30F7D138-EA1C-935B-FD28-FD8BD19474F5}"/>
            </a:ext>
            <a:ext uri="{147F2762-F138-4A5C-976F-8EAC2B608ADB}">
              <a16:predDERef xmlns:a16="http://schemas.microsoft.com/office/drawing/2014/main" pred="{7E573555-0036-D11C-1EAA-6248348E505F}"/>
            </a:ext>
          </a:extLst>
        </xdr:cNvPr>
        <xdr:cNvPicPr>
          <a:picLocks noChangeAspect="1"/>
        </xdr:cNvPicPr>
      </xdr:nvPicPr>
      <xdr:blipFill>
        <a:blip xmlns:r="http://schemas.openxmlformats.org/officeDocument/2006/relationships" r:embed="rId27"/>
        <a:stretch>
          <a:fillRect/>
        </a:stretch>
      </xdr:blipFill>
      <xdr:spPr>
        <a:xfrm>
          <a:off x="9667875" y="129035175"/>
          <a:ext cx="5829300" cy="7362825"/>
        </a:xfrm>
        <a:prstGeom prst="rect">
          <a:avLst/>
        </a:prstGeom>
      </xdr:spPr>
    </xdr:pic>
    <xdr:clientData/>
  </xdr:twoCellAnchor>
  <xdr:twoCellAnchor editAs="oneCell">
    <xdr:from>
      <xdr:col>0</xdr:col>
      <xdr:colOff>168088</xdr:colOff>
      <xdr:row>646</xdr:row>
      <xdr:rowOff>134470</xdr:rowOff>
    </xdr:from>
    <xdr:to>
      <xdr:col>9</xdr:col>
      <xdr:colOff>408311</xdr:colOff>
      <xdr:row>671</xdr:row>
      <xdr:rowOff>87503</xdr:rowOff>
    </xdr:to>
    <xdr:pic>
      <xdr:nvPicPr>
        <xdr:cNvPr id="29" name="Picture 28">
          <a:extLst>
            <a:ext uri="{FF2B5EF4-FFF2-40B4-BE49-F238E27FC236}">
              <a16:creationId xmlns:a16="http://schemas.microsoft.com/office/drawing/2014/main" id="{7345C83C-61B1-3798-52FC-0AB12254A705}"/>
            </a:ext>
            <a:ext uri="{147F2762-F138-4A5C-976F-8EAC2B608ADB}">
              <a16:predDERef xmlns:a16="http://schemas.microsoft.com/office/drawing/2014/main" pred="{30F7D138-EA1C-935B-FD28-FD8BD19474F5}"/>
            </a:ext>
          </a:extLst>
        </xdr:cNvPr>
        <xdr:cNvPicPr>
          <a:picLocks noChangeAspect="1"/>
        </xdr:cNvPicPr>
      </xdr:nvPicPr>
      <xdr:blipFill>
        <a:blip xmlns:r="http://schemas.openxmlformats.org/officeDocument/2006/relationships" r:embed="rId28"/>
        <a:stretch>
          <a:fillRect/>
        </a:stretch>
      </xdr:blipFill>
      <xdr:spPr>
        <a:xfrm>
          <a:off x="168088" y="123197470"/>
          <a:ext cx="7014179" cy="4715533"/>
        </a:xfrm>
        <a:prstGeom prst="rect">
          <a:avLst/>
        </a:prstGeom>
      </xdr:spPr>
    </xdr:pic>
    <xdr:clientData/>
  </xdr:twoCellAnchor>
  <xdr:twoCellAnchor editAs="oneCell">
    <xdr:from>
      <xdr:col>0</xdr:col>
      <xdr:colOff>481853</xdr:colOff>
      <xdr:row>674</xdr:row>
      <xdr:rowOff>178173</xdr:rowOff>
    </xdr:from>
    <xdr:to>
      <xdr:col>9</xdr:col>
      <xdr:colOff>397248</xdr:colOff>
      <xdr:row>718</xdr:row>
      <xdr:rowOff>111498</xdr:rowOff>
    </xdr:to>
    <xdr:pic>
      <xdr:nvPicPr>
        <xdr:cNvPr id="30" name="Picture 29">
          <a:extLst>
            <a:ext uri="{FF2B5EF4-FFF2-40B4-BE49-F238E27FC236}">
              <a16:creationId xmlns:a16="http://schemas.microsoft.com/office/drawing/2014/main" id="{67FE9F58-1102-44C0-BE56-48BE029B8139}"/>
            </a:ext>
            <a:ext uri="{147F2762-F138-4A5C-976F-8EAC2B608ADB}">
              <a16:predDERef xmlns:a16="http://schemas.microsoft.com/office/drawing/2014/main" pred="{7345C83C-61B1-3798-52FC-0AB12254A705}"/>
            </a:ext>
          </a:extLst>
        </xdr:cNvPr>
        <xdr:cNvPicPr>
          <a:picLocks noChangeAspect="1"/>
        </xdr:cNvPicPr>
      </xdr:nvPicPr>
      <xdr:blipFill>
        <a:blip xmlns:r="http://schemas.openxmlformats.org/officeDocument/2006/relationships" r:embed="rId29"/>
        <a:stretch>
          <a:fillRect/>
        </a:stretch>
      </xdr:blipFill>
      <xdr:spPr>
        <a:xfrm>
          <a:off x="481853" y="128575173"/>
          <a:ext cx="6689351" cy="8315325"/>
        </a:xfrm>
        <a:prstGeom prst="rect">
          <a:avLst/>
        </a:prstGeom>
      </xdr:spPr>
    </xdr:pic>
    <xdr:clientData/>
  </xdr:twoCellAnchor>
  <xdr:twoCellAnchor editAs="oneCell">
    <xdr:from>
      <xdr:col>1</xdr:col>
      <xdr:colOff>0</xdr:colOff>
      <xdr:row>721</xdr:row>
      <xdr:rowOff>0</xdr:rowOff>
    </xdr:from>
    <xdr:to>
      <xdr:col>11</xdr:col>
      <xdr:colOff>552450</xdr:colOff>
      <xdr:row>762</xdr:row>
      <xdr:rowOff>38100</xdr:rowOff>
    </xdr:to>
    <xdr:pic>
      <xdr:nvPicPr>
        <xdr:cNvPr id="31" name="Picture 30">
          <a:extLst>
            <a:ext uri="{FF2B5EF4-FFF2-40B4-BE49-F238E27FC236}">
              <a16:creationId xmlns:a16="http://schemas.microsoft.com/office/drawing/2014/main" id="{D5DD9C14-1E2F-DE84-BD25-B90DC590C312}"/>
            </a:ext>
            <a:ext uri="{147F2762-F138-4A5C-976F-8EAC2B608ADB}">
              <a16:predDERef xmlns:a16="http://schemas.microsoft.com/office/drawing/2014/main" pred="{67FE9F58-1102-44C0-BE56-48BE029B8139}"/>
            </a:ext>
          </a:extLst>
        </xdr:cNvPr>
        <xdr:cNvPicPr>
          <a:picLocks noChangeAspect="1"/>
        </xdr:cNvPicPr>
      </xdr:nvPicPr>
      <xdr:blipFill>
        <a:blip xmlns:r="http://schemas.openxmlformats.org/officeDocument/2006/relationships" r:embed="rId30"/>
        <a:stretch>
          <a:fillRect/>
        </a:stretch>
      </xdr:blipFill>
      <xdr:spPr>
        <a:xfrm>
          <a:off x="609600" y="145351500"/>
          <a:ext cx="6648450" cy="7848600"/>
        </a:xfrm>
        <a:prstGeom prst="rect">
          <a:avLst/>
        </a:prstGeom>
      </xdr:spPr>
    </xdr:pic>
    <xdr:clientData/>
  </xdr:twoCellAnchor>
  <xdr:twoCellAnchor editAs="oneCell">
    <xdr:from>
      <xdr:col>1</xdr:col>
      <xdr:colOff>0</xdr:colOff>
      <xdr:row>763</xdr:row>
      <xdr:rowOff>0</xdr:rowOff>
    </xdr:from>
    <xdr:to>
      <xdr:col>12</xdr:col>
      <xdr:colOff>47625</xdr:colOff>
      <xdr:row>806</xdr:row>
      <xdr:rowOff>104775</xdr:rowOff>
    </xdr:to>
    <xdr:pic>
      <xdr:nvPicPr>
        <xdr:cNvPr id="32" name="Picture 31">
          <a:extLst>
            <a:ext uri="{FF2B5EF4-FFF2-40B4-BE49-F238E27FC236}">
              <a16:creationId xmlns:a16="http://schemas.microsoft.com/office/drawing/2014/main" id="{EF76C8A2-0F60-49DC-87DF-83C3F83D729D}"/>
            </a:ext>
            <a:ext uri="{147F2762-F138-4A5C-976F-8EAC2B608ADB}">
              <a16:predDERef xmlns:a16="http://schemas.microsoft.com/office/drawing/2014/main" pred="{D5DD9C14-1E2F-DE84-BD25-B90DC590C312}"/>
            </a:ext>
          </a:extLst>
        </xdr:cNvPr>
        <xdr:cNvPicPr>
          <a:picLocks noChangeAspect="1"/>
        </xdr:cNvPicPr>
      </xdr:nvPicPr>
      <xdr:blipFill>
        <a:blip xmlns:r="http://schemas.openxmlformats.org/officeDocument/2006/relationships" r:embed="rId31"/>
        <a:stretch>
          <a:fillRect/>
        </a:stretch>
      </xdr:blipFill>
      <xdr:spPr>
        <a:xfrm>
          <a:off x="609600" y="153352500"/>
          <a:ext cx="6753225" cy="829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2</xdr:row>
      <xdr:rowOff>209550</xdr:rowOff>
    </xdr:from>
    <xdr:to>
      <xdr:col>23</xdr:col>
      <xdr:colOff>266700</xdr:colOff>
      <xdr:row>22</xdr:row>
      <xdr:rowOff>0</xdr:rowOff>
    </xdr:to>
    <xdr:graphicFrame macro="">
      <xdr:nvGraphicFramePr>
        <xdr:cNvPr id="2" name="Chart 1">
          <a:extLst>
            <a:ext uri="{FF2B5EF4-FFF2-40B4-BE49-F238E27FC236}">
              <a16:creationId xmlns:a16="http://schemas.microsoft.com/office/drawing/2014/main" id="{BB4088AA-69D5-A568-BB40-19A284C96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466725</xdr:colOff>
      <xdr:row>24</xdr:row>
      <xdr:rowOff>152400</xdr:rowOff>
    </xdr:from>
    <xdr:to>
      <xdr:col>24</xdr:col>
      <xdr:colOff>180975</xdr:colOff>
      <xdr:row>40</xdr:row>
      <xdr:rowOff>180975</xdr:rowOff>
    </xdr:to>
    <xdr:graphicFrame macro="">
      <xdr:nvGraphicFramePr>
        <xdr:cNvPr id="3" name="Chart 2">
          <a:extLst>
            <a:ext uri="{FF2B5EF4-FFF2-40B4-BE49-F238E27FC236}">
              <a16:creationId xmlns:a16="http://schemas.microsoft.com/office/drawing/2014/main" id="{E1D5E2E3-06B1-E2D7-3D11-819E14878E82}"/>
            </a:ext>
            <a:ext uri="{147F2762-F138-4A5C-976F-8EAC2B608ADB}">
              <a16:predDERef xmlns:a16="http://schemas.microsoft.com/office/drawing/2014/main" pred="{BB4088AA-69D5-A568-BB40-19A284C96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200025</xdr:colOff>
      <xdr:row>16</xdr:row>
      <xdr:rowOff>19050</xdr:rowOff>
    </xdr:from>
    <xdr:to>
      <xdr:col>27</xdr:col>
      <xdr:colOff>600075</xdr:colOff>
      <xdr:row>39</xdr:row>
      <xdr:rowOff>133350</xdr:rowOff>
    </xdr:to>
    <xdr:graphicFrame macro="">
      <xdr:nvGraphicFramePr>
        <xdr:cNvPr id="2" name="Chart 1">
          <a:extLst>
            <a:ext uri="{FF2B5EF4-FFF2-40B4-BE49-F238E27FC236}">
              <a16:creationId xmlns:a16="http://schemas.microsoft.com/office/drawing/2014/main" id="{E35BEB2C-2C80-D723-2227-23EBFF445A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229021</xdr:colOff>
      <xdr:row>16</xdr:row>
      <xdr:rowOff>19451</xdr:rowOff>
    </xdr:to>
    <xdr:pic>
      <xdr:nvPicPr>
        <xdr:cNvPr id="2" name="Picture 1">
          <a:extLst>
            <a:ext uri="{FF2B5EF4-FFF2-40B4-BE49-F238E27FC236}">
              <a16:creationId xmlns:a16="http://schemas.microsoft.com/office/drawing/2014/main" id="{1F7F69F6-15BE-5986-070F-4D45032D2A4E}"/>
            </a:ext>
          </a:extLst>
        </xdr:cNvPr>
        <xdr:cNvPicPr>
          <a:picLocks noChangeAspect="1"/>
        </xdr:cNvPicPr>
      </xdr:nvPicPr>
      <xdr:blipFill>
        <a:blip xmlns:r="http://schemas.openxmlformats.org/officeDocument/2006/relationships" r:embed="rId1"/>
        <a:stretch>
          <a:fillRect/>
        </a:stretch>
      </xdr:blipFill>
      <xdr:spPr>
        <a:xfrm>
          <a:off x="0" y="190500"/>
          <a:ext cx="3019846" cy="2876951"/>
        </a:xfrm>
        <a:prstGeom prst="rect">
          <a:avLst/>
        </a:prstGeom>
      </xdr:spPr>
    </xdr:pic>
    <xdr:clientData/>
  </xdr:twoCellAnchor>
  <xdr:twoCellAnchor editAs="oneCell">
    <xdr:from>
      <xdr:col>0</xdr:col>
      <xdr:colOff>0</xdr:colOff>
      <xdr:row>27</xdr:row>
      <xdr:rowOff>0</xdr:rowOff>
    </xdr:from>
    <xdr:to>
      <xdr:col>10</xdr:col>
      <xdr:colOff>67584</xdr:colOff>
      <xdr:row>61</xdr:row>
      <xdr:rowOff>10430</xdr:rowOff>
    </xdr:to>
    <xdr:pic>
      <xdr:nvPicPr>
        <xdr:cNvPr id="3" name="Picture 2">
          <a:extLst>
            <a:ext uri="{FF2B5EF4-FFF2-40B4-BE49-F238E27FC236}">
              <a16:creationId xmlns:a16="http://schemas.microsoft.com/office/drawing/2014/main" id="{CA453F2E-E14D-9677-8ED4-40BF167F532D}"/>
            </a:ext>
          </a:extLst>
        </xdr:cNvPr>
        <xdr:cNvPicPr>
          <a:picLocks noChangeAspect="1"/>
        </xdr:cNvPicPr>
      </xdr:nvPicPr>
      <xdr:blipFill>
        <a:blip xmlns:r="http://schemas.openxmlformats.org/officeDocument/2006/relationships" r:embed="rId2"/>
        <a:stretch>
          <a:fillRect/>
        </a:stretch>
      </xdr:blipFill>
      <xdr:spPr>
        <a:xfrm>
          <a:off x="0" y="4953000"/>
          <a:ext cx="6516009" cy="6487430"/>
        </a:xfrm>
        <a:prstGeom prst="rect">
          <a:avLst/>
        </a:prstGeom>
      </xdr:spPr>
    </xdr:pic>
    <xdr:clientData/>
  </xdr:twoCellAnchor>
  <xdr:twoCellAnchor editAs="oneCell">
    <xdr:from>
      <xdr:col>0</xdr:col>
      <xdr:colOff>0</xdr:colOff>
      <xdr:row>64</xdr:row>
      <xdr:rowOff>0</xdr:rowOff>
    </xdr:from>
    <xdr:to>
      <xdr:col>10</xdr:col>
      <xdr:colOff>409575</xdr:colOff>
      <xdr:row>88</xdr:row>
      <xdr:rowOff>638</xdr:rowOff>
    </xdr:to>
    <xdr:pic>
      <xdr:nvPicPr>
        <xdr:cNvPr id="4" name="Picture 3">
          <a:extLst>
            <a:ext uri="{FF2B5EF4-FFF2-40B4-BE49-F238E27FC236}">
              <a16:creationId xmlns:a16="http://schemas.microsoft.com/office/drawing/2014/main" id="{985F1F9D-FB8B-9F32-1E79-BC8BFAF175A1}"/>
            </a:ext>
          </a:extLst>
        </xdr:cNvPr>
        <xdr:cNvPicPr>
          <a:picLocks noChangeAspect="1"/>
        </xdr:cNvPicPr>
      </xdr:nvPicPr>
      <xdr:blipFill>
        <a:blip xmlns:r="http://schemas.openxmlformats.org/officeDocument/2006/relationships" r:embed="rId3"/>
        <a:stretch>
          <a:fillRect/>
        </a:stretch>
      </xdr:blipFill>
      <xdr:spPr>
        <a:xfrm>
          <a:off x="0" y="12001500"/>
          <a:ext cx="6858000" cy="4572638"/>
        </a:xfrm>
        <a:prstGeom prst="rect">
          <a:avLst/>
        </a:prstGeom>
      </xdr:spPr>
    </xdr:pic>
    <xdr:clientData/>
  </xdr:twoCellAnchor>
  <xdr:twoCellAnchor editAs="oneCell">
    <xdr:from>
      <xdr:col>12</xdr:col>
      <xdr:colOff>0</xdr:colOff>
      <xdr:row>3</xdr:row>
      <xdr:rowOff>0</xdr:rowOff>
    </xdr:from>
    <xdr:to>
      <xdr:col>19</xdr:col>
      <xdr:colOff>495965</xdr:colOff>
      <xdr:row>19</xdr:row>
      <xdr:rowOff>38531</xdr:rowOff>
    </xdr:to>
    <xdr:pic>
      <xdr:nvPicPr>
        <xdr:cNvPr id="5" name="Picture 4">
          <a:extLst>
            <a:ext uri="{FF2B5EF4-FFF2-40B4-BE49-F238E27FC236}">
              <a16:creationId xmlns:a16="http://schemas.microsoft.com/office/drawing/2014/main" id="{92788B2B-B3DF-A29B-8D0E-85D3C0825610}"/>
            </a:ext>
          </a:extLst>
        </xdr:cNvPr>
        <xdr:cNvPicPr>
          <a:picLocks noChangeAspect="1"/>
        </xdr:cNvPicPr>
      </xdr:nvPicPr>
      <xdr:blipFill>
        <a:blip xmlns:r="http://schemas.openxmlformats.org/officeDocument/2006/relationships" r:embed="rId4"/>
        <a:stretch>
          <a:fillRect/>
        </a:stretch>
      </xdr:blipFill>
      <xdr:spPr>
        <a:xfrm>
          <a:off x="7667625" y="571500"/>
          <a:ext cx="4763165" cy="3086531"/>
        </a:xfrm>
        <a:prstGeom prst="rect">
          <a:avLst/>
        </a:prstGeom>
      </xdr:spPr>
    </xdr:pic>
    <xdr:clientData/>
  </xdr:twoCellAnchor>
  <xdr:twoCellAnchor editAs="oneCell">
    <xdr:from>
      <xdr:col>12</xdr:col>
      <xdr:colOff>0</xdr:colOff>
      <xdr:row>20</xdr:row>
      <xdr:rowOff>0</xdr:rowOff>
    </xdr:from>
    <xdr:to>
      <xdr:col>23</xdr:col>
      <xdr:colOff>58094</xdr:colOff>
      <xdr:row>26</xdr:row>
      <xdr:rowOff>133644</xdr:rowOff>
    </xdr:to>
    <xdr:pic>
      <xdr:nvPicPr>
        <xdr:cNvPr id="6" name="Picture 5">
          <a:extLst>
            <a:ext uri="{FF2B5EF4-FFF2-40B4-BE49-F238E27FC236}">
              <a16:creationId xmlns:a16="http://schemas.microsoft.com/office/drawing/2014/main" id="{F4F54A06-DB64-D1C2-6140-F03C0E3AA94B}"/>
            </a:ext>
          </a:extLst>
        </xdr:cNvPr>
        <xdr:cNvPicPr>
          <a:picLocks noChangeAspect="1"/>
        </xdr:cNvPicPr>
      </xdr:nvPicPr>
      <xdr:blipFill>
        <a:blip xmlns:r="http://schemas.openxmlformats.org/officeDocument/2006/relationships" r:embed="rId5"/>
        <a:stretch>
          <a:fillRect/>
        </a:stretch>
      </xdr:blipFill>
      <xdr:spPr>
        <a:xfrm>
          <a:off x="7667625" y="3810000"/>
          <a:ext cx="6763694" cy="2105319"/>
        </a:xfrm>
        <a:prstGeom prst="rect">
          <a:avLst/>
        </a:prstGeom>
      </xdr:spPr>
    </xdr:pic>
    <xdr:clientData/>
  </xdr:twoCellAnchor>
  <xdr:twoCellAnchor editAs="oneCell">
    <xdr:from>
      <xdr:col>12</xdr:col>
      <xdr:colOff>0</xdr:colOff>
      <xdr:row>34</xdr:row>
      <xdr:rowOff>0</xdr:rowOff>
    </xdr:from>
    <xdr:to>
      <xdr:col>22</xdr:col>
      <xdr:colOff>162798</xdr:colOff>
      <xdr:row>44</xdr:row>
      <xdr:rowOff>152687</xdr:rowOff>
    </xdr:to>
    <xdr:pic>
      <xdr:nvPicPr>
        <xdr:cNvPr id="7" name="Picture 6">
          <a:extLst>
            <a:ext uri="{FF2B5EF4-FFF2-40B4-BE49-F238E27FC236}">
              <a16:creationId xmlns:a16="http://schemas.microsoft.com/office/drawing/2014/main" id="{BA1B5E85-1949-43A1-91C5-92ADA42B78D4}"/>
            </a:ext>
          </a:extLst>
        </xdr:cNvPr>
        <xdr:cNvPicPr>
          <a:picLocks noChangeAspect="1"/>
        </xdr:cNvPicPr>
      </xdr:nvPicPr>
      <xdr:blipFill>
        <a:blip xmlns:r="http://schemas.openxmlformats.org/officeDocument/2006/relationships" r:embed="rId6"/>
        <a:stretch>
          <a:fillRect/>
        </a:stretch>
      </xdr:blipFill>
      <xdr:spPr>
        <a:xfrm>
          <a:off x="7667625" y="7305675"/>
          <a:ext cx="6258798" cy="2057687"/>
        </a:xfrm>
        <a:prstGeom prst="rect">
          <a:avLst/>
        </a:prstGeom>
      </xdr:spPr>
    </xdr:pic>
    <xdr:clientData/>
  </xdr:twoCellAnchor>
  <xdr:twoCellAnchor editAs="oneCell">
    <xdr:from>
      <xdr:col>11</xdr:col>
      <xdr:colOff>457200</xdr:colOff>
      <xdr:row>56</xdr:row>
      <xdr:rowOff>0</xdr:rowOff>
    </xdr:from>
    <xdr:to>
      <xdr:col>21</xdr:col>
      <xdr:colOff>534261</xdr:colOff>
      <xdr:row>73</xdr:row>
      <xdr:rowOff>67136</xdr:rowOff>
    </xdr:to>
    <xdr:pic>
      <xdr:nvPicPr>
        <xdr:cNvPr id="8" name="Picture 7">
          <a:extLst>
            <a:ext uri="{FF2B5EF4-FFF2-40B4-BE49-F238E27FC236}">
              <a16:creationId xmlns:a16="http://schemas.microsoft.com/office/drawing/2014/main" id="{06FB0B2F-A5AD-448D-39DC-8E225043E43A}"/>
            </a:ext>
          </a:extLst>
        </xdr:cNvPr>
        <xdr:cNvPicPr>
          <a:picLocks noChangeAspect="1"/>
        </xdr:cNvPicPr>
      </xdr:nvPicPr>
      <xdr:blipFill>
        <a:blip xmlns:r="http://schemas.openxmlformats.org/officeDocument/2006/relationships" r:embed="rId7"/>
        <a:stretch>
          <a:fillRect/>
        </a:stretch>
      </xdr:blipFill>
      <xdr:spPr>
        <a:xfrm>
          <a:off x="7515225" y="11496675"/>
          <a:ext cx="6173061" cy="3305636"/>
        </a:xfrm>
        <a:prstGeom prst="rect">
          <a:avLst/>
        </a:prstGeom>
      </xdr:spPr>
    </xdr:pic>
    <xdr:clientData/>
  </xdr:twoCellAnchor>
  <xdr:twoCellAnchor editAs="oneCell">
    <xdr:from>
      <xdr:col>12</xdr:col>
      <xdr:colOff>0</xdr:colOff>
      <xdr:row>48</xdr:row>
      <xdr:rowOff>0</xdr:rowOff>
    </xdr:from>
    <xdr:to>
      <xdr:col>22</xdr:col>
      <xdr:colOff>477167</xdr:colOff>
      <xdr:row>51</xdr:row>
      <xdr:rowOff>66764</xdr:rowOff>
    </xdr:to>
    <xdr:pic>
      <xdr:nvPicPr>
        <xdr:cNvPr id="9" name="Picture 8">
          <a:extLst>
            <a:ext uri="{FF2B5EF4-FFF2-40B4-BE49-F238E27FC236}">
              <a16:creationId xmlns:a16="http://schemas.microsoft.com/office/drawing/2014/main" id="{D23FFB3B-5E8E-C11B-FBEE-04F0E60E78E9}"/>
            </a:ext>
          </a:extLst>
        </xdr:cNvPr>
        <xdr:cNvPicPr>
          <a:picLocks noChangeAspect="1"/>
        </xdr:cNvPicPr>
      </xdr:nvPicPr>
      <xdr:blipFill>
        <a:blip xmlns:r="http://schemas.openxmlformats.org/officeDocument/2006/relationships" r:embed="rId8"/>
        <a:stretch>
          <a:fillRect/>
        </a:stretch>
      </xdr:blipFill>
      <xdr:spPr>
        <a:xfrm>
          <a:off x="7667625" y="9972675"/>
          <a:ext cx="6573167" cy="638264"/>
        </a:xfrm>
        <a:prstGeom prst="rect">
          <a:avLst/>
        </a:prstGeom>
      </xdr:spPr>
    </xdr:pic>
    <xdr:clientData/>
  </xdr:twoCellAnchor>
  <xdr:twoCellAnchor editAs="oneCell">
    <xdr:from>
      <xdr:col>26</xdr:col>
      <xdr:colOff>0</xdr:colOff>
      <xdr:row>3</xdr:row>
      <xdr:rowOff>0</xdr:rowOff>
    </xdr:from>
    <xdr:to>
      <xdr:col>36</xdr:col>
      <xdr:colOff>115167</xdr:colOff>
      <xdr:row>20</xdr:row>
      <xdr:rowOff>343400</xdr:rowOff>
    </xdr:to>
    <xdr:pic>
      <xdr:nvPicPr>
        <xdr:cNvPr id="10" name="Picture 9">
          <a:extLst>
            <a:ext uri="{FF2B5EF4-FFF2-40B4-BE49-F238E27FC236}">
              <a16:creationId xmlns:a16="http://schemas.microsoft.com/office/drawing/2014/main" id="{BA5F2E16-C231-67BC-BEF4-1392B7559721}"/>
            </a:ext>
          </a:extLst>
        </xdr:cNvPr>
        <xdr:cNvPicPr>
          <a:picLocks noChangeAspect="1"/>
        </xdr:cNvPicPr>
      </xdr:nvPicPr>
      <xdr:blipFill>
        <a:blip xmlns:r="http://schemas.openxmlformats.org/officeDocument/2006/relationships" r:embed="rId9"/>
        <a:stretch>
          <a:fillRect/>
        </a:stretch>
      </xdr:blipFill>
      <xdr:spPr>
        <a:xfrm>
          <a:off x="16202025" y="571500"/>
          <a:ext cx="6211167" cy="3581900"/>
        </a:xfrm>
        <a:prstGeom prst="rect">
          <a:avLst/>
        </a:prstGeom>
      </xdr:spPr>
    </xdr:pic>
    <xdr:clientData/>
  </xdr:twoCellAnchor>
  <xdr:twoCellAnchor editAs="oneCell">
    <xdr:from>
      <xdr:col>26</xdr:col>
      <xdr:colOff>0</xdr:colOff>
      <xdr:row>21</xdr:row>
      <xdr:rowOff>0</xdr:rowOff>
    </xdr:from>
    <xdr:to>
      <xdr:col>36</xdr:col>
      <xdr:colOff>239009</xdr:colOff>
      <xdr:row>24</xdr:row>
      <xdr:rowOff>447791</xdr:rowOff>
    </xdr:to>
    <xdr:pic>
      <xdr:nvPicPr>
        <xdr:cNvPr id="11" name="Picture 10">
          <a:extLst>
            <a:ext uri="{FF2B5EF4-FFF2-40B4-BE49-F238E27FC236}">
              <a16:creationId xmlns:a16="http://schemas.microsoft.com/office/drawing/2014/main" id="{EE57B154-DC7E-5D50-50B8-40F539A7CAC6}"/>
            </a:ext>
          </a:extLst>
        </xdr:cNvPr>
        <xdr:cNvPicPr>
          <a:picLocks noChangeAspect="1"/>
        </xdr:cNvPicPr>
      </xdr:nvPicPr>
      <xdr:blipFill>
        <a:blip xmlns:r="http://schemas.openxmlformats.org/officeDocument/2006/relationships" r:embed="rId10"/>
        <a:stretch>
          <a:fillRect/>
        </a:stretch>
      </xdr:blipFill>
      <xdr:spPr>
        <a:xfrm>
          <a:off x="16202025" y="4448175"/>
          <a:ext cx="6335009" cy="8287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352425</xdr:colOff>
      <xdr:row>10</xdr:row>
      <xdr:rowOff>95249</xdr:rowOff>
    </xdr:from>
    <xdr:to>
      <xdr:col>29</xdr:col>
      <xdr:colOff>304800</xdr:colOff>
      <xdr:row>42</xdr:row>
      <xdr:rowOff>142874</xdr:rowOff>
    </xdr:to>
    <xdr:graphicFrame macro="">
      <xdr:nvGraphicFramePr>
        <xdr:cNvPr id="2" name="Chart 1">
          <a:extLst>
            <a:ext uri="{FF2B5EF4-FFF2-40B4-BE49-F238E27FC236}">
              <a16:creationId xmlns:a16="http://schemas.microsoft.com/office/drawing/2014/main" id="{7AB2576A-8EB0-A66F-27B2-0736F28279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533400</xdr:colOff>
      <xdr:row>7</xdr:row>
      <xdr:rowOff>133350</xdr:rowOff>
    </xdr:from>
    <xdr:to>
      <xdr:col>29</xdr:col>
      <xdr:colOff>19050</xdr:colOff>
      <xdr:row>43</xdr:row>
      <xdr:rowOff>114300</xdr:rowOff>
    </xdr:to>
    <xdr:graphicFrame macro="">
      <xdr:nvGraphicFramePr>
        <xdr:cNvPr id="3" name="Chart 2">
          <a:extLst>
            <a:ext uri="{FF2B5EF4-FFF2-40B4-BE49-F238E27FC236}">
              <a16:creationId xmlns:a16="http://schemas.microsoft.com/office/drawing/2014/main" id="{861AEC88-3BCB-411D-7908-53E22526C4F1}"/>
            </a:ext>
            <a:ext uri="{147F2762-F138-4A5C-976F-8EAC2B608ADB}">
              <a16:predDERef xmlns:a16="http://schemas.microsoft.com/office/drawing/2014/main" pred="{7AB2576A-8EB0-A66F-27B2-0736F28279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19051</xdr:colOff>
      <xdr:row>23</xdr:row>
      <xdr:rowOff>190499</xdr:rowOff>
    </xdr:from>
    <xdr:to>
      <xdr:col>13</xdr:col>
      <xdr:colOff>514351</xdr:colOff>
      <xdr:row>50</xdr:row>
      <xdr:rowOff>180974</xdr:rowOff>
    </xdr:to>
    <xdr:graphicFrame macro="">
      <xdr:nvGraphicFramePr>
        <xdr:cNvPr id="2" name="Chart 1">
          <a:extLst>
            <a:ext uri="{FF2B5EF4-FFF2-40B4-BE49-F238E27FC236}">
              <a16:creationId xmlns:a16="http://schemas.microsoft.com/office/drawing/2014/main" id="{E52D0F81-A270-8FC5-2068-AEB6FA0EEA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423861</xdr:colOff>
      <xdr:row>17</xdr:row>
      <xdr:rowOff>9525</xdr:rowOff>
    </xdr:from>
    <xdr:to>
      <xdr:col>26</xdr:col>
      <xdr:colOff>523874</xdr:colOff>
      <xdr:row>45</xdr:row>
      <xdr:rowOff>57150</xdr:rowOff>
    </xdr:to>
    <xdr:graphicFrame macro="">
      <xdr:nvGraphicFramePr>
        <xdr:cNvPr id="2" name="Chart 1">
          <a:extLst>
            <a:ext uri="{FF2B5EF4-FFF2-40B4-BE49-F238E27FC236}">
              <a16:creationId xmlns:a16="http://schemas.microsoft.com/office/drawing/2014/main" id="{BE9BFB0D-F273-E3D5-5AEB-250279475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423862</xdr:colOff>
      <xdr:row>15</xdr:row>
      <xdr:rowOff>171450</xdr:rowOff>
    </xdr:from>
    <xdr:to>
      <xdr:col>20</xdr:col>
      <xdr:colOff>119062</xdr:colOff>
      <xdr:row>30</xdr:row>
      <xdr:rowOff>57150</xdr:rowOff>
    </xdr:to>
    <xdr:graphicFrame macro="">
      <xdr:nvGraphicFramePr>
        <xdr:cNvPr id="3" name="Chart 2">
          <a:extLst>
            <a:ext uri="{FF2B5EF4-FFF2-40B4-BE49-F238E27FC236}">
              <a16:creationId xmlns:a16="http://schemas.microsoft.com/office/drawing/2014/main" id="{1A1C847E-7558-569E-14A7-A6C23C1D17C0}"/>
            </a:ext>
            <a:ext uri="{147F2762-F138-4A5C-976F-8EAC2B608ADB}">
              <a16:predDERef xmlns:a16="http://schemas.microsoft.com/office/drawing/2014/main" pred="{BE9BFB0D-F273-E3D5-5AEB-250279475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208.555909027775" createdVersion="8" refreshedVersion="8" minRefreshableVersion="3" recordCount="276" xr:uid="{93BFBAEC-824E-4A64-904B-F6464DE5A35C}">
  <cacheSource type="worksheet">
    <worksheetSource ref="A7:AI283" sheet="Bedford Degree Days"/>
  </cacheSource>
  <cacheFields count="38">
    <cacheField name="Month starting" numFmtId="14">
      <sharedItems containsSemiMixedTypes="0" containsNonDate="0" containsDate="1" containsString="0" minDate="2000-01-01T00:00:00" maxDate="2022-12-02T00:00:00" count="276">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sharedItems>
      <fieldGroup par="37"/>
    </cacheField>
    <cacheField name="HDD 38" numFmtId="0">
      <sharedItems containsSemiMixedTypes="0" containsString="0" containsNumber="1" minValue="0" maxValue="632.29999999999995"/>
    </cacheField>
    <cacheField name="HDD 39" numFmtId="0">
      <sharedItems containsSemiMixedTypes="0" containsString="0" containsNumber="1" minValue="0" maxValue="660.3"/>
    </cacheField>
    <cacheField name="HDD 40" numFmtId="0">
      <sharedItems containsSemiMixedTypes="0" containsString="0" containsNumber="1" minValue="0" maxValue="688.3"/>
    </cacheField>
    <cacheField name="HDD 41" numFmtId="0">
      <sharedItems containsSemiMixedTypes="0" containsString="0" containsNumber="1" minValue="0" maxValue="716.3"/>
    </cacheField>
    <cacheField name="HDD 42" numFmtId="0">
      <sharedItems containsSemiMixedTypes="0" containsString="0" containsNumber="1" minValue="0" maxValue="744.3"/>
    </cacheField>
    <cacheField name="HDD 43" numFmtId="0">
      <sharedItems containsSemiMixedTypes="0" containsString="0" containsNumber="1" minValue="0" maxValue="772.3"/>
    </cacheField>
    <cacheField name="HDD 44" numFmtId="0">
      <sharedItems containsSemiMixedTypes="0" containsString="0" containsNumber="1" minValue="0" maxValue="802"/>
    </cacheField>
    <cacheField name="HDD 45" numFmtId="0">
      <sharedItems containsSemiMixedTypes="0" containsString="0" containsNumber="1" minValue="0" maxValue="832.6"/>
    </cacheField>
    <cacheField name="HDD 46" numFmtId="0">
      <sharedItems containsSemiMixedTypes="0" containsString="0" containsNumber="1" minValue="0" maxValue="863.4"/>
    </cacheField>
    <cacheField name="HDD 47" numFmtId="0">
      <sharedItems containsSemiMixedTypes="0" containsString="0" containsNumber="1" minValue="0" maxValue="894.2"/>
    </cacheField>
    <cacheField name="HDD 48" numFmtId="0">
      <sharedItems containsSemiMixedTypes="0" containsString="0" containsNumber="1" minValue="0" maxValue="925.1"/>
    </cacheField>
    <cacheField name="HDD 49" numFmtId="0">
      <sharedItems containsSemiMixedTypes="0" containsString="0" containsNumber="1" minValue="0" maxValue="956.1"/>
    </cacheField>
    <cacheField name="HDD 50" numFmtId="0">
      <sharedItems containsSemiMixedTypes="0" containsString="0" containsNumber="1" minValue="0" maxValue="987.1"/>
    </cacheField>
    <cacheField name="HDD 51" numFmtId="0">
      <sharedItems containsSemiMixedTypes="0" containsString="0" containsNumber="1" minValue="0" maxValue="1018.1"/>
    </cacheField>
    <cacheField name="HDD 52" numFmtId="0">
      <sharedItems containsSemiMixedTypes="0" containsString="0" containsNumber="1" minValue="0" maxValue="1049.0999999999999"/>
    </cacheField>
    <cacheField name="HDD 53" numFmtId="0">
      <sharedItems containsSemiMixedTypes="0" containsString="0" containsNumber="1" minValue="0" maxValue="1080.0999999999999"/>
    </cacheField>
    <cacheField name="HDD 54" numFmtId="0">
      <sharedItems containsSemiMixedTypes="0" containsString="0" containsNumber="1" minValue="0" maxValue="1111.0999999999999"/>
    </cacheField>
    <cacheField name="HDD 55" numFmtId="0">
      <sharedItems containsSemiMixedTypes="0" containsString="0" containsNumber="1" minValue="0" maxValue="1142.0999999999999"/>
    </cacheField>
    <cacheField name="HDD 56" numFmtId="0">
      <sharedItems containsSemiMixedTypes="0" containsString="0" containsNumber="1" minValue="0" maxValue="1173.0999999999999"/>
    </cacheField>
    <cacheField name="HDD 57" numFmtId="0">
      <sharedItems containsSemiMixedTypes="0" containsString="0" containsNumber="1" minValue="0" maxValue="1204.0999999999999"/>
    </cacheField>
    <cacheField name="HDD 58" numFmtId="0">
      <sharedItems containsSemiMixedTypes="0" containsString="0" containsNumber="1" minValue="0" maxValue="1235.0999999999999"/>
    </cacheField>
    <cacheField name="HDD 59" numFmtId="0">
      <sharedItems containsSemiMixedTypes="0" containsString="0" containsNumber="1" minValue="0.1" maxValue="1266.0999999999999"/>
    </cacheField>
    <cacheField name="HDD 60" numFmtId="0">
      <sharedItems containsSemiMixedTypes="0" containsString="0" containsNumber="1" minValue="0.3" maxValue="1297.0999999999999"/>
    </cacheField>
    <cacheField name="HDD 61" numFmtId="0">
      <sharedItems containsSemiMixedTypes="0" containsString="0" containsNumber="1" minValue="0.7" maxValue="1328.1"/>
    </cacheField>
    <cacheField name="HDD 62" numFmtId="0">
      <sharedItems containsSemiMixedTypes="0" containsString="0" containsNumber="1" minValue="1.6" maxValue="1359.1"/>
    </cacheField>
    <cacheField name="HDD 63" numFmtId="0">
      <sharedItems containsSemiMixedTypes="0" containsString="0" containsNumber="1" minValue="2.8" maxValue="1390.1"/>
    </cacheField>
    <cacheField name="HDD 64" numFmtId="0">
      <sharedItems containsSemiMixedTypes="0" containsString="0" containsNumber="1" minValue="4.4000000000000004" maxValue="1421.1"/>
    </cacheField>
    <cacheField name="HDD 65" numFmtId="0">
      <sharedItems containsSemiMixedTypes="0" containsString="0" containsNumber="1" minValue="6.1" maxValue="1452.1"/>
    </cacheField>
    <cacheField name="HDD 66" numFmtId="0">
      <sharedItems containsSemiMixedTypes="0" containsString="0" containsNumber="1" minValue="8.9" maxValue="1483.1"/>
    </cacheField>
    <cacheField name="HDD 67" numFmtId="0">
      <sharedItems containsSemiMixedTypes="0" containsString="0" containsNumber="1" minValue="12.2" maxValue="1514.1"/>
    </cacheField>
    <cacheField name="HDD 68" numFmtId="0">
      <sharedItems containsSemiMixedTypes="0" containsString="0" containsNumber="1" minValue="16.7" maxValue="1545.1"/>
    </cacheField>
    <cacheField name="HDD 69" numFmtId="0">
      <sharedItems containsSemiMixedTypes="0" containsString="0" containsNumber="1" minValue="22.4" maxValue="1576.1"/>
    </cacheField>
    <cacheField name="HDD 70" numFmtId="0">
      <sharedItems containsSemiMixedTypes="0" containsString="0" containsNumber="1" minValue="28.8" maxValue="1607.1"/>
    </cacheField>
    <cacheField name="HDD 71" numFmtId="0">
      <sharedItems containsSemiMixedTypes="0" containsString="0" containsNumber="1" minValue="35.200000000000003" maxValue="1638.1"/>
    </cacheField>
    <cacheField name="Months (Month starting)" numFmtId="0" databaseField="0">
      <fieldGroup base="0">
        <rangePr groupBy="months" startDate="2000-01-01T00:00:00" endDate="2022-12-02T00:00:00"/>
        <groupItems count="14">
          <s v="&lt;1/1/2000"/>
          <s v="Jan"/>
          <s v="Feb"/>
          <s v="Mar"/>
          <s v="Apr"/>
          <s v="May"/>
          <s v="Jun"/>
          <s v="Jul"/>
          <s v="Aug"/>
          <s v="Sep"/>
          <s v="Oct"/>
          <s v="Nov"/>
          <s v="Dec"/>
          <s v="&gt;12/2/2022"/>
        </groupItems>
      </fieldGroup>
    </cacheField>
    <cacheField name="Quarters (Month starting)" numFmtId="0" databaseField="0">
      <fieldGroup base="0">
        <rangePr groupBy="quarters" startDate="2000-01-01T00:00:00" endDate="2022-12-02T00:00:00"/>
        <groupItems count="6">
          <s v="&lt;1/1/2000"/>
          <s v="Qtr1"/>
          <s v="Qtr2"/>
          <s v="Qtr3"/>
          <s v="Qtr4"/>
          <s v="&gt;12/2/2022"/>
        </groupItems>
      </fieldGroup>
    </cacheField>
    <cacheField name="Years (Month starting)" numFmtId="0" databaseField="0">
      <fieldGroup base="0">
        <rangePr groupBy="years" startDate="2000-01-01T00:00:00" endDate="2022-12-02T00:00:00"/>
        <groupItems count="25">
          <s v="&lt;1/1/2000"/>
          <s v="2000"/>
          <s v="2001"/>
          <s v="2002"/>
          <s v="2003"/>
          <s v="2004"/>
          <s v="2005"/>
          <s v="2006"/>
          <s v="2007"/>
          <s v="2008"/>
          <s v="2009"/>
          <s v="2010"/>
          <s v="2011"/>
          <s v="2012"/>
          <s v="2013"/>
          <s v="2014"/>
          <s v="2015"/>
          <s v="2016"/>
          <s v="2017"/>
          <s v="2018"/>
          <s v="2019"/>
          <s v="2020"/>
          <s v="2021"/>
          <s v="2022"/>
          <s v="&gt;12/2/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209.811030787037" createdVersion="8" refreshedVersion="8" minRefreshableVersion="3" recordCount="280" xr:uid="{44D7B31D-AA52-4F6E-8F48-C512B040EE99}">
  <cacheSource type="worksheet">
    <worksheetSource ref="A7:AJ287" sheet="Logan HDD"/>
  </cacheSource>
  <cacheFields count="39">
    <cacheField name="Month starting" numFmtId="14">
      <sharedItems containsSemiMixedTypes="0" containsNonDate="0" containsDate="1" containsString="0" minDate="2000-01-01T00:00:00" maxDate="2023-04-02T00:00:00" count="28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sharedItems>
      <fieldGroup par="38"/>
    </cacheField>
    <cacheField name="HDD 38" numFmtId="0">
      <sharedItems containsSemiMixedTypes="0" containsString="0" containsNumber="1" minValue="0" maxValue="535.29999999999995"/>
    </cacheField>
    <cacheField name="HDD 39" numFmtId="0">
      <sharedItems containsSemiMixedTypes="0" containsString="0" containsNumber="1" minValue="0" maxValue="564.29999999999995"/>
    </cacheField>
    <cacheField name="HDD 40" numFmtId="0">
      <sharedItems containsSemiMixedTypes="0" containsString="0" containsNumber="1" minValue="0" maxValue="593.5"/>
    </cacheField>
    <cacheField name="HDD 41" numFmtId="0">
      <sharedItems containsSemiMixedTypes="0" containsString="0" containsNumber="1" minValue="0" maxValue="623"/>
    </cacheField>
    <cacheField name="HDD 42" numFmtId="0">
      <sharedItems containsSemiMixedTypes="0" containsString="0" containsNumber="1" minValue="0" maxValue="652.70000000000005"/>
    </cacheField>
    <cacheField name="HDD 43" numFmtId="0">
      <sharedItems containsSemiMixedTypes="0" containsString="0" containsNumber="1" minValue="0" maxValue="682.8"/>
    </cacheField>
    <cacheField name="HDD 44" numFmtId="0">
      <sharedItems containsSemiMixedTypes="0" containsString="0" containsNumber="1" minValue="0" maxValue="712.9"/>
    </cacheField>
    <cacheField name="HDD 45" numFmtId="0">
      <sharedItems containsSemiMixedTypes="0" containsString="0" containsNumber="1" minValue="0" maxValue="743.1"/>
    </cacheField>
    <cacheField name="HDD 46" numFmtId="0">
      <sharedItems containsSemiMixedTypes="0" containsString="0" containsNumber="1" minValue="0" maxValue="773.4"/>
    </cacheField>
    <cacheField name="HDD 47" numFmtId="0">
      <sharedItems containsSemiMixedTypes="0" containsString="0" containsNumber="1" minValue="0" maxValue="803.8"/>
    </cacheField>
    <cacheField name="HDD 48" numFmtId="0">
      <sharedItems containsSemiMixedTypes="0" containsString="0" containsNumber="1" minValue="0" maxValue="834.3"/>
    </cacheField>
    <cacheField name="HDD 49" numFmtId="0">
      <sharedItems containsSemiMixedTypes="0" containsString="0" containsNumber="1" minValue="0" maxValue="864.9"/>
    </cacheField>
    <cacheField name="HDD 50" numFmtId="0">
      <sharedItems containsSemiMixedTypes="0" containsString="0" containsNumber="1" minValue="0" maxValue="895.7"/>
    </cacheField>
    <cacheField name="HDD 51" numFmtId="0">
      <sharedItems containsSemiMixedTypes="0" containsString="0" containsNumber="1" minValue="0" maxValue="926.7"/>
    </cacheField>
    <cacheField name="HDD 52" numFmtId="0">
      <sharedItems containsSemiMixedTypes="0" containsString="0" containsNumber="1" minValue="0" maxValue="957.7"/>
    </cacheField>
    <cacheField name="HDD 53" numFmtId="0">
      <sharedItems containsSemiMixedTypes="0" containsString="0" containsNumber="1" minValue="0" maxValue="988.7"/>
    </cacheField>
    <cacheField name="HDD 54" numFmtId="0">
      <sharedItems containsSemiMixedTypes="0" containsString="0" containsNumber="1" minValue="0" maxValue="1019.7"/>
    </cacheField>
    <cacheField name="HDD 55" numFmtId="0">
      <sharedItems containsSemiMixedTypes="0" containsString="0" containsNumber="1" minValue="0" maxValue="1050.7"/>
    </cacheField>
    <cacheField name="HDD 56" numFmtId="0">
      <sharedItems containsSemiMixedTypes="0" containsString="0" containsNumber="1" minValue="0" maxValue="1081.7"/>
    </cacheField>
    <cacheField name="HDD 57" numFmtId="0">
      <sharedItems containsSemiMixedTypes="0" containsString="0" containsNumber="1" minValue="0" maxValue="1112.7"/>
    </cacheField>
    <cacheField name="HDD 58" numFmtId="0">
      <sharedItems containsSemiMixedTypes="0" containsString="0" containsNumber="1" minValue="0" maxValue="1143.7"/>
    </cacheField>
    <cacheField name="HDD 59" numFmtId="0">
      <sharedItems containsSemiMixedTypes="0" containsString="0" containsNumber="1" minValue="0" maxValue="1174.7"/>
    </cacheField>
    <cacheField name="HDD 60" numFmtId="0">
      <sharedItems containsSemiMixedTypes="0" containsString="0" containsNumber="1" minValue="0" maxValue="1205.7"/>
    </cacheField>
    <cacheField name="HDD 61" numFmtId="0">
      <sharedItems containsSemiMixedTypes="0" containsString="0" containsNumber="1" minValue="0" maxValue="1236.7"/>
    </cacheField>
    <cacheField name="HDD 62" numFmtId="0">
      <sharedItems containsSemiMixedTypes="0" containsString="0" containsNumber="1" minValue="0" maxValue="1267.7"/>
    </cacheField>
    <cacheField name="HDD 63" numFmtId="0">
      <sharedItems containsSemiMixedTypes="0" containsString="0" containsNumber="1" minValue="0" maxValue="1298.7"/>
    </cacheField>
    <cacheField name="HDD 64" numFmtId="0">
      <sharedItems containsSemiMixedTypes="0" containsString="0" containsNumber="1" minValue="0" maxValue="1329.7"/>
    </cacheField>
    <cacheField name="HDD 65" numFmtId="0">
      <sharedItems containsSemiMixedTypes="0" containsString="0" containsNumber="1" minValue="0.1" maxValue="1360.7"/>
    </cacheField>
    <cacheField name="HDD 66" numFmtId="0">
      <sharedItems containsSemiMixedTypes="0" containsString="0" containsNumber="1" minValue="0.5" maxValue="1391.7"/>
    </cacheField>
    <cacheField name="HDD 67" numFmtId="0">
      <sharedItems containsSemiMixedTypes="0" containsString="0" containsNumber="1" minValue="1.4" maxValue="1422.7"/>
    </cacheField>
    <cacheField name="HDD 68" numFmtId="0">
      <sharedItems containsSemiMixedTypes="0" containsString="0" containsNumber="1" minValue="3.1" maxValue="1453.7"/>
    </cacheField>
    <cacheField name="HDD 69" numFmtId="0">
      <sharedItems containsSemiMixedTypes="0" containsString="0" containsNumber="1" minValue="5.4" maxValue="1484.7"/>
    </cacheField>
    <cacheField name="HDD 70" numFmtId="0">
      <sharedItems containsSemiMixedTypes="0" containsString="0" containsNumber="1" minValue="8.6999999999999993" maxValue="1515.7"/>
    </cacheField>
    <cacheField name="HDD 71" numFmtId="0">
      <sharedItems containsSemiMixedTypes="0" containsString="0" containsNumber="1" minValue="13" maxValue="1546.7"/>
    </cacheField>
    <cacheField name="% Estimated" numFmtId="0">
      <sharedItems containsSemiMixedTypes="0" containsString="0" containsNumber="1" minValue="0" maxValue="5"/>
    </cacheField>
    <cacheField name="Months (Month starting)" numFmtId="0" databaseField="0">
      <fieldGroup base="0">
        <rangePr groupBy="months" startDate="2000-01-01T00:00:00" endDate="2023-04-02T00:00:00"/>
        <groupItems count="14">
          <s v="&lt;1/1/2000"/>
          <s v="Jan"/>
          <s v="Feb"/>
          <s v="Mar"/>
          <s v="Apr"/>
          <s v="May"/>
          <s v="Jun"/>
          <s v="Jul"/>
          <s v="Aug"/>
          <s v="Sep"/>
          <s v="Oct"/>
          <s v="Nov"/>
          <s v="Dec"/>
          <s v="&gt;4/2/2023"/>
        </groupItems>
      </fieldGroup>
    </cacheField>
    <cacheField name="Quarters (Month starting)" numFmtId="0" databaseField="0">
      <fieldGroup base="0">
        <rangePr groupBy="quarters" startDate="2000-01-01T00:00:00" endDate="2023-04-02T00:00:00"/>
        <groupItems count="6">
          <s v="&lt;1/1/2000"/>
          <s v="Qtr1"/>
          <s v="Qtr2"/>
          <s v="Qtr3"/>
          <s v="Qtr4"/>
          <s v="&gt;4/2/2023"/>
        </groupItems>
      </fieldGroup>
    </cacheField>
    <cacheField name="Years (Month starting)" numFmtId="0" databaseField="0">
      <fieldGroup base="0">
        <rangePr groupBy="years" startDate="2000-01-01T00:00:00" endDate="2023-04-02T00:00:00"/>
        <groupItems count="26">
          <s v="&lt;1/1/2000"/>
          <s v="2000"/>
          <s v="2001"/>
          <s v="2002"/>
          <s v="2003"/>
          <s v="2004"/>
          <s v="2005"/>
          <s v="2006"/>
          <s v="2007"/>
          <s v="2008"/>
          <s v="2009"/>
          <s v="2010"/>
          <s v="2011"/>
          <s v="2012"/>
          <s v="2013"/>
          <s v="2014"/>
          <s v="2015"/>
          <s v="2016"/>
          <s v="2017"/>
          <s v="2018"/>
          <s v="2019"/>
          <s v="2020"/>
          <s v="2021"/>
          <s v="2022"/>
          <s v="2023"/>
          <s v="&gt;4/2/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213.427919675923" createdVersion="8" refreshedVersion="8" minRefreshableVersion="3" recordCount="165" xr:uid="{7474359B-4B8C-4AF9-BDE9-ED3464D54A99}">
  <cacheSource type="worksheet">
    <worksheetSource ref="A6:AE171" sheet="RECS, Geography Recoded"/>
  </cacheSource>
  <cacheFields count="31">
    <cacheField name=" Year" numFmtId="0">
      <sharedItems containsSemiMixedTypes="0" containsString="0" containsNumber="1" containsInteger="1" minValue="1973" maxValue="2020" count="13">
        <n v="1981"/>
        <n v="1982"/>
        <n v="1984"/>
        <n v="1987"/>
        <n v="1990"/>
        <n v="1993"/>
        <n v="1997"/>
        <n v="2001"/>
        <n v="2005"/>
        <n v="2009"/>
        <n v="2015"/>
        <n v="2020"/>
        <n v="1973"/>
      </sharedItems>
    </cacheField>
    <cacheField name="Geography" numFmtId="0">
      <sharedItems/>
    </cacheField>
    <cacheField name="Geography Recoded" numFmtId="0">
      <sharedItems count="7">
        <s v="CZ"/>
        <s v="MA"/>
        <s v="CZ_Temp Data"/>
        <s v="New England"/>
        <s v="Northeast"/>
        <s v="US_Special"/>
        <s v="US"/>
      </sharedItems>
    </cacheField>
    <cacheField name="Units" numFmtId="0">
      <sharedItems/>
    </cacheField>
    <cacheField name="Time*" numFmtId="0">
      <sharedItems containsBlank="1" count="5">
        <s v="DH"/>
        <s v="DNH"/>
        <s v="N"/>
        <s v="D"/>
        <m/>
      </sharedItems>
    </cacheField>
    <cacheField name="Heat On" numFmtId="0">
      <sharedItems containsString="0" containsBlank="1" containsNumber="1" minValue="5.0999999999999996" maxValue="101.5"/>
    </cacheField>
    <cacheField name="Row household count" numFmtId="164">
      <sharedItems containsString="0" containsBlank="1" containsNumber="1" minValue="0" maxValue="117.75"/>
    </cacheField>
    <cacheField name="Known Row Average Computed" numFmtId="164">
      <sharedItems containsString="0" containsBlank="1" containsNumber="1" minValue="63.905660377358501" maxValue="71.837837837837839"/>
    </cacheField>
    <cacheField name="Row household count * known average" numFmtId="164">
      <sharedItems containsString="0" containsBlank="1" containsNumber="1" minValue="154.19999999999999" maxValue="8235.4139999999989"/>
    </cacheField>
    <cacheField name="&lt;70 computed" numFmtId="9">
      <sharedItems containsString="0" containsBlank="1" containsNumber="1" minValue="0.12371134020618557" maxValue="0.86792452830188671"/>
    </cacheField>
    <cacheField name="Row household count * %&lt;70" numFmtId="9">
      <sharedItems containsString="0" containsBlank="1" containsNumber="1" minValue="0" maxValue="70.328680203045678"/>
    </cacheField>
    <cacheField name="&lt;70" numFmtId="0">
      <sharedItems containsString="0" containsBlank="1" containsNumber="1" containsInteger="1" minValue="12" maxValue="72"/>
    </cacheField>
    <cacheField name="&lt;=63" numFmtId="0">
      <sharedItems containsString="0" containsBlank="1" containsNumber="1" minValue="0.2" maxValue="37"/>
    </cacheField>
    <cacheField name="64-66" numFmtId="0">
      <sharedItems containsString="0" containsBlank="1" containsNumber="1" minValue="0.4" maxValue="29.1"/>
    </cacheField>
    <cacheField name="67-69" numFmtId="0">
      <sharedItems containsString="0" containsBlank="1" containsNumber="1" minValue="0.4" maxValue="39.5"/>
    </cacheField>
    <cacheField name="70" numFmtId="0">
      <sharedItems containsString="0" containsBlank="1" containsNumber="1" minValue="0.3" maxValue="32.799999999999997"/>
    </cacheField>
    <cacheField name="71-73" numFmtId="0">
      <sharedItems containsBlank="1" containsMixedTypes="1" containsNumber="1" minValue="0.1" maxValue="25.2"/>
    </cacheField>
    <cacheField name="74+" numFmtId="0">
      <sharedItems containsBlank="1" containsMixedTypes="1" containsNumber="1" minValue="0.1" maxValue="23.2"/>
    </cacheField>
    <cacheField name="71+" numFmtId="0">
      <sharedItems containsString="0" containsBlank="1" containsNumber="1" minValue="5.9" maxValue="32.6"/>
    </cacheField>
    <cacheField name="&gt;=70" numFmtId="0">
      <sharedItems containsString="0" containsBlank="1" containsNumber="1" containsInteger="1" minValue="22" maxValue="85"/>
    </cacheField>
    <cacheField name="No heat or off" numFmtId="0">
      <sharedItems containsString="0" containsBlank="1" containsNumber="1" minValue="0.1" maxValue="18.399999999999999"/>
    </cacheField>
    <cacheField name="DK" numFmtId="0">
      <sharedItems containsString="0" containsBlank="1" containsNumber="1" minValue="0.2" maxValue="8"/>
    </cacheField>
    <cacheField name="DK/ NoHeat" numFmtId="0">
      <sharedItems containsString="0" containsBlank="1" containsNumber="1" containsInteger="1" minValue="2" maxValue="12"/>
    </cacheField>
    <cacheField name="Total" numFmtId="0">
      <sharedItems containsString="0" containsBlank="1" containsNumber="1" minValue="2.5" maxValue="123.53"/>
    </cacheField>
    <cacheField name="Stated Average" numFmtId="0">
      <sharedItems containsString="0" containsBlank="1" containsNumber="1" minValue="67.5" maxValue="68.599999999999994"/>
    </cacheField>
    <cacheField name="Have heating controls" numFmtId="0">
      <sharedItems containsString="0" containsBlank="1" containsNumber="1" minValue="70.599999999999994" maxValue="97"/>
    </cacheField>
    <cacheField name="Check Sum 1" numFmtId="0">
      <sharedItems containsString="0" containsBlank="1" containsNumber="1" minValue="0" maxValue="111.19999999999999"/>
    </cacheField>
    <cacheField name="Check Sum 2" numFmtId="0">
      <sharedItems containsString="0" containsBlank="1" containsNumber="1" minValue="-0.20000000000000284" maxValue="117.75"/>
    </cacheField>
    <cacheField name="Check Sum 3" numFmtId="0">
      <sharedItems containsString="0" containsBlank="1" containsNumber="1" minValue="-0.10000000000002274" maxValue="0.29999999999999982"/>
    </cacheField>
    <cacheField name="Derived 70+" numFmtId="0">
      <sharedItems containsString="0" containsBlank="1" containsNumber="1" minValue="15.100000000000001" maxValue="85"/>
    </cacheField>
    <cacheField name="Sourc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6">
  <r>
    <x v="0"/>
    <n v="481.6"/>
    <n v="506.8"/>
    <n v="532.4"/>
    <n v="558.6"/>
    <n v="585.20000000000005"/>
    <n v="612.4"/>
    <n v="640.4"/>
    <n v="668.6"/>
    <n v="697.3"/>
    <n v="726"/>
    <n v="755"/>
    <n v="784"/>
    <n v="813.3"/>
    <n v="842.7"/>
    <n v="872.3"/>
    <n v="902.2"/>
    <n v="932.2"/>
    <n v="962.4"/>
    <n v="992.9"/>
    <n v="1023.5"/>
    <n v="1054"/>
    <n v="1084.7"/>
    <n v="1115.3"/>
    <n v="1146"/>
    <n v="1176.9000000000001"/>
    <n v="1207.9000000000001"/>
    <n v="1238.9000000000001"/>
    <n v="1269.9000000000001"/>
    <n v="1300.9000000000001"/>
    <n v="1331.9"/>
    <n v="1362.9"/>
    <n v="1393.9"/>
    <n v="1424.9"/>
    <n v="1455.9"/>
  </r>
  <r>
    <x v="1"/>
    <n v="243.3"/>
    <n v="266.3"/>
    <n v="290"/>
    <n v="314.39999999999998"/>
    <n v="339.3"/>
    <n v="364.7"/>
    <n v="390.3"/>
    <n v="417"/>
    <n v="443.7"/>
    <n v="471.1"/>
    <n v="498.4"/>
    <n v="526"/>
    <n v="553.79999999999995"/>
    <n v="581.70000000000005"/>
    <n v="609.70000000000005"/>
    <n v="637.6"/>
    <n v="665.9"/>
    <n v="694.5"/>
    <n v="723.1"/>
    <n v="751.7"/>
    <n v="780.5"/>
    <n v="809.1"/>
    <n v="837.9"/>
    <n v="866.9"/>
    <n v="895.9"/>
    <n v="924.9"/>
    <n v="953.9"/>
    <n v="982.9"/>
    <n v="1011.9"/>
    <n v="1040.9000000000001"/>
    <n v="1069.9000000000001"/>
    <n v="1098.9000000000001"/>
    <n v="1127.9000000000001"/>
    <n v="1156.9000000000001"/>
  </r>
  <r>
    <x v="2"/>
    <n v="81"/>
    <n v="94.7"/>
    <n v="110.1"/>
    <n v="126.7"/>
    <n v="143.69999999999999"/>
    <n v="161.5"/>
    <n v="180"/>
    <n v="199.9"/>
    <n v="220.7"/>
    <n v="242"/>
    <n v="264.3"/>
    <n v="287.39999999999998"/>
    <n v="311.7"/>
    <n v="336.8"/>
    <n v="362.5"/>
    <n v="389"/>
    <n v="415.9"/>
    <n v="443"/>
    <n v="470.9"/>
    <n v="499.1"/>
    <n v="527.4"/>
    <n v="556.4"/>
    <n v="585.4"/>
    <n v="614.79999999999995"/>
    <n v="644.5"/>
    <n v="674.5"/>
    <n v="704.8"/>
    <n v="735.1"/>
    <n v="765.4"/>
    <n v="796.1"/>
    <n v="826.7"/>
    <n v="857.4"/>
    <n v="888"/>
    <n v="918.8"/>
  </r>
  <r>
    <x v="3"/>
    <n v="17.399999999999999"/>
    <n v="22.6"/>
    <n v="28.3"/>
    <n v="35.9"/>
    <n v="44.5"/>
    <n v="56"/>
    <n v="68.599999999999994"/>
    <n v="82.9"/>
    <n v="99"/>
    <n v="116.7"/>
    <n v="135.5"/>
    <n v="155.4"/>
    <n v="176.5"/>
    <n v="198.3"/>
    <n v="220.8"/>
    <n v="244.1"/>
    <n v="267.39999999999998"/>
    <n v="291.39999999999998"/>
    <n v="315.8"/>
    <n v="341"/>
    <n v="366.9"/>
    <n v="393.2"/>
    <n v="420"/>
    <n v="447.4"/>
    <n v="475.6"/>
    <n v="504"/>
    <n v="532.5"/>
    <n v="561.29999999999995"/>
    <n v="590.1"/>
    <n v="619.1"/>
    <n v="648.20000000000005"/>
    <n v="677.4"/>
    <n v="707"/>
    <n v="736.6"/>
  </r>
  <r>
    <x v="4"/>
    <n v="1.9"/>
    <n v="2.6"/>
    <n v="3.5"/>
    <n v="4.5999999999999996"/>
    <n v="5.9"/>
    <n v="7.5"/>
    <n v="10.1"/>
    <n v="13"/>
    <n v="16.600000000000001"/>
    <n v="21.2"/>
    <n v="27.3"/>
    <n v="33.799999999999997"/>
    <n v="41.9"/>
    <n v="52.3"/>
    <n v="63.8"/>
    <n v="76"/>
    <n v="89.9"/>
    <n v="104.6"/>
    <n v="120.3"/>
    <n v="136.9"/>
    <n v="154.9"/>
    <n v="173.5"/>
    <n v="193.5"/>
    <n v="214.9"/>
    <n v="237.2"/>
    <n v="260.3"/>
    <n v="285.3"/>
    <n v="310.7"/>
    <n v="336.7"/>
    <n v="362.8"/>
    <n v="389.8"/>
    <n v="417.1"/>
    <n v="445.1"/>
    <n v="473.3"/>
  </r>
  <r>
    <x v="5"/>
    <n v="0"/>
    <n v="0"/>
    <n v="0"/>
    <n v="0"/>
    <n v="0"/>
    <n v="0"/>
    <n v="0.1"/>
    <n v="0.2"/>
    <n v="0.7"/>
    <n v="1.6"/>
    <n v="2.6"/>
    <n v="3.8"/>
    <n v="5"/>
    <n v="7"/>
    <n v="9.6999999999999993"/>
    <n v="14"/>
    <n v="18.8"/>
    <n v="24.4"/>
    <n v="30.3"/>
    <n v="37.1"/>
    <n v="44.7"/>
    <n v="52.8"/>
    <n v="62.1"/>
    <n v="71.7"/>
    <n v="82.7"/>
    <n v="94.2"/>
    <n v="107.2"/>
    <n v="122.3"/>
    <n v="138.1"/>
    <n v="154.69999999999999"/>
    <n v="172.7"/>
    <n v="191"/>
    <n v="210.1"/>
    <n v="230.3"/>
  </r>
  <r>
    <x v="6"/>
    <n v="0"/>
    <n v="0"/>
    <n v="0"/>
    <n v="0"/>
    <n v="0"/>
    <n v="0"/>
    <n v="0"/>
    <n v="0"/>
    <n v="0"/>
    <n v="0"/>
    <n v="0"/>
    <n v="0"/>
    <n v="0"/>
    <n v="0"/>
    <n v="0.5"/>
    <n v="1.2"/>
    <n v="2.4"/>
    <n v="3.9"/>
    <n v="6"/>
    <n v="8.6"/>
    <n v="11.6"/>
    <n v="15.2"/>
    <n v="19.5"/>
    <n v="24.8"/>
    <n v="31.6"/>
    <n v="40"/>
    <n v="49.5"/>
    <n v="61.3"/>
    <n v="74.5"/>
    <n v="89.2"/>
    <n v="105.1"/>
    <n v="122.6"/>
    <n v="141.19999999999999"/>
    <n v="160.69999999999999"/>
  </r>
  <r>
    <x v="7"/>
    <n v="0"/>
    <n v="0"/>
    <n v="0"/>
    <n v="0"/>
    <n v="0"/>
    <n v="0"/>
    <n v="0"/>
    <n v="0"/>
    <n v="0"/>
    <n v="0"/>
    <n v="0.1"/>
    <n v="0.3"/>
    <n v="0.6"/>
    <n v="1.3"/>
    <n v="2.2999999999999998"/>
    <n v="3.5"/>
    <n v="4.7"/>
    <n v="6.6"/>
    <n v="8.9"/>
    <n v="11.7"/>
    <n v="14.8"/>
    <n v="19"/>
    <n v="23.8"/>
    <n v="29.1"/>
    <n v="36.200000000000003"/>
    <n v="44.8"/>
    <n v="55.1"/>
    <n v="67.599999999999994"/>
    <n v="80.900000000000006"/>
    <n v="95.5"/>
    <n v="111.3"/>
    <n v="128.4"/>
    <n v="147"/>
    <n v="166.2"/>
  </r>
  <r>
    <x v="8"/>
    <n v="3.6"/>
    <n v="4.5"/>
    <n v="5.6"/>
    <n v="6.8"/>
    <n v="8"/>
    <n v="9.3000000000000007"/>
    <n v="11.1"/>
    <n v="13.4"/>
    <n v="16"/>
    <n v="19.100000000000001"/>
    <n v="22.2"/>
    <n v="26.8"/>
    <n v="31.6"/>
    <n v="37.799999999999997"/>
    <n v="44.7"/>
    <n v="52.2"/>
    <n v="60.7"/>
    <n v="69.8"/>
    <n v="80.099999999999994"/>
    <n v="90.8"/>
    <n v="102.2"/>
    <n v="113.9"/>
    <n v="126.8"/>
    <n v="140.30000000000001"/>
    <n v="154.6"/>
    <n v="170.3"/>
    <n v="186.9"/>
    <n v="205"/>
    <n v="224.7"/>
    <n v="245.2"/>
    <n v="267.3"/>
    <n v="289.89999999999998"/>
    <n v="313.3"/>
    <n v="337.2"/>
  </r>
  <r>
    <x v="9"/>
    <n v="13.8"/>
    <n v="18.100000000000001"/>
    <n v="23.3"/>
    <n v="29.7"/>
    <n v="37.200000000000003"/>
    <n v="45.9"/>
    <n v="55.7"/>
    <n v="66.099999999999994"/>
    <n v="77.599999999999994"/>
    <n v="89.7"/>
    <n v="103.1"/>
    <n v="117.8"/>
    <n v="133.9"/>
    <n v="151.19999999999999"/>
    <n v="169.4"/>
    <n v="188.7"/>
    <n v="209.3"/>
    <n v="231.4"/>
    <n v="254.2"/>
    <n v="277.5"/>
    <n v="301.5"/>
    <n v="325.7"/>
    <n v="350.5"/>
    <n v="376.2"/>
    <n v="402.3"/>
    <n v="428.8"/>
    <n v="455.5"/>
    <n v="483"/>
    <n v="511.1"/>
    <n v="539.6"/>
    <n v="568.5"/>
    <n v="597.79999999999995"/>
    <n v="627.20000000000005"/>
    <n v="657"/>
  </r>
  <r>
    <x v="10"/>
    <n v="84.2"/>
    <n v="94.2"/>
    <n v="105.2"/>
    <n v="117.5"/>
    <n v="131.1"/>
    <n v="145.80000000000001"/>
    <n v="162.19999999999999"/>
    <n v="179.9"/>
    <n v="199.5"/>
    <n v="220.9"/>
    <n v="244.3"/>
    <n v="269.2"/>
    <n v="295.60000000000002"/>
    <n v="322.8"/>
    <n v="350.2"/>
    <n v="378"/>
    <n v="406.4"/>
    <n v="434.9"/>
    <n v="463.8"/>
    <n v="492.8"/>
    <n v="522"/>
    <n v="551.5"/>
    <n v="581"/>
    <n v="610.70000000000005"/>
    <n v="640.5"/>
    <n v="670.5"/>
    <n v="700.5"/>
    <n v="730.5"/>
    <n v="760.5"/>
    <n v="790.5"/>
    <n v="820.5"/>
    <n v="850.5"/>
    <n v="880.5"/>
    <n v="910.5"/>
  </r>
  <r>
    <x v="11"/>
    <n v="399.8"/>
    <n v="428.2"/>
    <n v="457.3"/>
    <n v="486.1"/>
    <n v="515.5"/>
    <n v="545.1"/>
    <n v="574.70000000000005"/>
    <n v="604.5"/>
    <n v="634.6"/>
    <n v="664.5"/>
    <n v="694.6"/>
    <n v="724.8"/>
    <n v="754.9"/>
    <n v="785.1"/>
    <n v="815.3"/>
    <n v="845.7"/>
    <n v="876.2"/>
    <n v="906.6"/>
    <n v="937"/>
    <n v="967.5"/>
    <n v="998"/>
    <n v="1028.5"/>
    <n v="1059"/>
    <n v="1089.5999999999999"/>
    <n v="1120.3"/>
    <n v="1151.2"/>
    <n v="1182.2"/>
    <n v="1213.2"/>
    <n v="1244.2"/>
    <n v="1275.2"/>
    <n v="1306.2"/>
    <n v="1337.2"/>
    <n v="1368.2"/>
    <n v="1399.2"/>
  </r>
  <r>
    <x v="12"/>
    <n v="398"/>
    <n v="428.3"/>
    <n v="458.8"/>
    <n v="489.6"/>
    <n v="520.4"/>
    <n v="551.4"/>
    <n v="582.4"/>
    <n v="613.4"/>
    <n v="644.4"/>
    <n v="675.4"/>
    <n v="706.4"/>
    <n v="737.4"/>
    <n v="768.4"/>
    <n v="799.4"/>
    <n v="830.4"/>
    <n v="861.4"/>
    <n v="892.4"/>
    <n v="923.4"/>
    <n v="954.4"/>
    <n v="985.4"/>
    <n v="1016.4"/>
    <n v="1047.4000000000001"/>
    <n v="1078.4000000000001"/>
    <n v="1109.4000000000001"/>
    <n v="1140.4000000000001"/>
    <n v="1171.4000000000001"/>
    <n v="1202.4000000000001"/>
    <n v="1233.4000000000001"/>
    <n v="1264.4000000000001"/>
    <n v="1295.4000000000001"/>
    <n v="1326.4"/>
    <n v="1357.4"/>
    <n v="1388.4"/>
    <n v="1419.4"/>
  </r>
  <r>
    <x v="13"/>
    <n v="279.5"/>
    <n v="304"/>
    <n v="329.5"/>
    <n v="355.3"/>
    <n v="381.9"/>
    <n v="408.9"/>
    <n v="435.9"/>
    <n v="463.1"/>
    <n v="490.4"/>
    <n v="517.79999999999995"/>
    <n v="545.70000000000005"/>
    <n v="573.6"/>
    <n v="601.5"/>
    <n v="629.5"/>
    <n v="657.5"/>
    <n v="685.5"/>
    <n v="713.5"/>
    <n v="741.5"/>
    <n v="769.5"/>
    <n v="797.5"/>
    <n v="825.5"/>
    <n v="853.5"/>
    <n v="881.5"/>
    <n v="909.5"/>
    <n v="937.5"/>
    <n v="965.5"/>
    <n v="993.5"/>
    <n v="1021.5"/>
    <n v="1049.5"/>
    <n v="1077.5"/>
    <n v="1105.5"/>
    <n v="1133.5"/>
    <n v="1161.5"/>
    <n v="1189.5"/>
  </r>
  <r>
    <x v="14"/>
    <n v="180.1"/>
    <n v="203.5"/>
    <n v="228.1"/>
    <n v="254.7"/>
    <n v="281.60000000000002"/>
    <n v="309.89999999999998"/>
    <n v="338.4"/>
    <n v="368"/>
    <n v="397.7"/>
    <n v="427.7"/>
    <n v="458"/>
    <n v="488.7"/>
    <n v="519.6"/>
    <n v="550.6"/>
    <n v="581.6"/>
    <n v="612.6"/>
    <n v="643.6"/>
    <n v="674.6"/>
    <n v="705.6"/>
    <n v="736.6"/>
    <n v="767.6"/>
    <n v="798.6"/>
    <n v="829.6"/>
    <n v="860.6"/>
    <n v="891.6"/>
    <n v="922.6"/>
    <n v="953.6"/>
    <n v="984.6"/>
    <n v="1015.6"/>
    <n v="1046.5999999999999"/>
    <n v="1077.5999999999999"/>
    <n v="1108.5999999999999"/>
    <n v="1139.5999999999999"/>
    <n v="1170.5999999999999"/>
  </r>
  <r>
    <x v="15"/>
    <n v="28.6"/>
    <n v="35.9"/>
    <n v="44.8"/>
    <n v="54.1"/>
    <n v="64.599999999999994"/>
    <n v="76.2"/>
    <n v="89.2"/>
    <n v="103.4"/>
    <n v="118.3"/>
    <n v="134.6"/>
    <n v="151.5"/>
    <n v="169.1"/>
    <n v="187.7"/>
    <n v="206.5"/>
    <n v="226.6"/>
    <n v="247.6"/>
    <n v="269"/>
    <n v="291.8"/>
    <n v="315.10000000000002"/>
    <n v="339.3"/>
    <n v="364.6"/>
    <n v="390.4"/>
    <n v="416.6"/>
    <n v="443.2"/>
    <n v="470.2"/>
    <n v="497.5"/>
    <n v="524.70000000000005"/>
    <n v="552.4"/>
    <n v="580.29999999999995"/>
    <n v="608.6"/>
    <n v="637"/>
    <n v="665.5"/>
    <n v="694.2"/>
    <n v="723.2"/>
  </r>
  <r>
    <x v="16"/>
    <n v="3.6"/>
    <n v="4.3"/>
    <n v="5.0999999999999996"/>
    <n v="6"/>
    <n v="7.2"/>
    <n v="8.4"/>
    <n v="10"/>
    <n v="11.9"/>
    <n v="14.1"/>
    <n v="17"/>
    <n v="20.5"/>
    <n v="25.7"/>
    <n v="32.6"/>
    <n v="41.1"/>
    <n v="51.1"/>
    <n v="62.1"/>
    <n v="74.7"/>
    <n v="88.6"/>
    <n v="103.7"/>
    <n v="120.3"/>
    <n v="138.5"/>
    <n v="157.69999999999999"/>
    <n v="177.7"/>
    <n v="199"/>
    <n v="220.5"/>
    <n v="243.2"/>
    <n v="266.3"/>
    <n v="290.3"/>
    <n v="314.89999999999998"/>
    <n v="340"/>
    <n v="365.8"/>
    <n v="391.8"/>
    <n v="418.4"/>
    <n v="445.2"/>
  </r>
  <r>
    <x v="17"/>
    <n v="0"/>
    <n v="0"/>
    <n v="0"/>
    <n v="0.1"/>
    <n v="0.3"/>
    <n v="0.5"/>
    <n v="0.7"/>
    <n v="1"/>
    <n v="1.3"/>
    <n v="1.6"/>
    <n v="1.9"/>
    <n v="2.4"/>
    <n v="3.2"/>
    <n v="4.3"/>
    <n v="5.4"/>
    <n v="7.2"/>
    <n v="9.6999999999999993"/>
    <n v="12.3"/>
    <n v="15.6"/>
    <n v="19.5"/>
    <n v="23.7"/>
    <n v="28.5"/>
    <n v="34"/>
    <n v="39.9"/>
    <n v="46.8"/>
    <n v="54.8"/>
    <n v="64.5"/>
    <n v="74.5"/>
    <n v="86.1"/>
    <n v="98.7"/>
    <n v="113.1"/>
    <n v="128.6"/>
    <n v="145"/>
    <n v="162.9"/>
  </r>
  <r>
    <x v="18"/>
    <n v="0"/>
    <n v="0"/>
    <n v="0"/>
    <n v="0"/>
    <n v="0"/>
    <n v="0"/>
    <n v="0"/>
    <n v="0"/>
    <n v="0"/>
    <n v="0.1"/>
    <n v="0.2"/>
    <n v="0.6"/>
    <n v="1"/>
    <n v="1.6"/>
    <n v="2.7"/>
    <n v="3.7"/>
    <n v="5.4"/>
    <n v="7.4"/>
    <n v="10.1"/>
    <n v="13.4"/>
    <n v="17.8"/>
    <n v="22.9"/>
    <n v="28.8"/>
    <n v="35.5"/>
    <n v="42.7"/>
    <n v="50.9"/>
    <n v="60.2"/>
    <n v="72.099999999999994"/>
    <n v="85.6"/>
    <n v="99.9"/>
    <n v="115.5"/>
    <n v="133.1"/>
    <n v="151.5"/>
    <n v="171.1"/>
  </r>
  <r>
    <x v="19"/>
    <n v="0"/>
    <n v="0"/>
    <n v="0"/>
    <n v="0"/>
    <n v="0"/>
    <n v="0"/>
    <n v="0"/>
    <n v="0"/>
    <n v="0"/>
    <n v="0"/>
    <n v="0"/>
    <n v="0"/>
    <n v="0"/>
    <n v="0"/>
    <n v="0.1"/>
    <n v="0.3"/>
    <n v="0.7"/>
    <n v="1.2"/>
    <n v="1.8"/>
    <n v="3"/>
    <n v="4.2"/>
    <n v="5.9"/>
    <n v="8"/>
    <n v="10.5"/>
    <n v="13.4"/>
    <n v="17.100000000000001"/>
    <n v="21.5"/>
    <n v="26.8"/>
    <n v="33.4"/>
    <n v="41.4"/>
    <n v="50.3"/>
    <n v="61.4"/>
    <n v="73"/>
    <n v="86.5"/>
  </r>
  <r>
    <x v="20"/>
    <n v="0.1"/>
    <n v="0.2"/>
    <n v="0.4"/>
    <n v="0.8"/>
    <n v="1.2"/>
    <n v="1.8"/>
    <n v="2.7"/>
    <n v="4.0999999999999996"/>
    <n v="6.1"/>
    <n v="8.6"/>
    <n v="11.5"/>
    <n v="14.8"/>
    <n v="18.100000000000001"/>
    <n v="22.3"/>
    <n v="27.2"/>
    <n v="33.299999999999997"/>
    <n v="40.700000000000003"/>
    <n v="48.5"/>
    <n v="57.5"/>
    <n v="66.8"/>
    <n v="77.2"/>
    <n v="88.3"/>
    <n v="100.3"/>
    <n v="112.9"/>
    <n v="125.9"/>
    <n v="140.5"/>
    <n v="156.19999999999999"/>
    <n v="172.9"/>
    <n v="190.5"/>
    <n v="209.2"/>
    <n v="229.1"/>
    <n v="249.7"/>
    <n v="272.10000000000002"/>
    <n v="295.3"/>
  </r>
  <r>
    <x v="21"/>
    <n v="23"/>
    <n v="27.3"/>
    <n v="31.5"/>
    <n v="36.200000000000003"/>
    <n v="41.7"/>
    <n v="47.3"/>
    <n v="53.6"/>
    <n v="60.2"/>
    <n v="67.900000000000006"/>
    <n v="76.2"/>
    <n v="85.8"/>
    <n v="96.8"/>
    <n v="108.7"/>
    <n v="121.6"/>
    <n v="135.19999999999999"/>
    <n v="150"/>
    <n v="166"/>
    <n v="183"/>
    <n v="201.5"/>
    <n v="221"/>
    <n v="241.4"/>
    <n v="262.89999999999998"/>
    <n v="284.8"/>
    <n v="307.60000000000002"/>
    <n v="331.1"/>
    <n v="355.6"/>
    <n v="380.6"/>
    <n v="406.7"/>
    <n v="433.5"/>
    <n v="460.2"/>
    <n v="487.5"/>
    <n v="515.5"/>
    <n v="543.79999999999995"/>
    <n v="572.1"/>
  </r>
  <r>
    <x v="22"/>
    <n v="52.5"/>
    <n v="60.7"/>
    <n v="69.8"/>
    <n v="80.099999999999994"/>
    <n v="91.3"/>
    <n v="104"/>
    <n v="117.5"/>
    <n v="132.19999999999999"/>
    <n v="147.80000000000001"/>
    <n v="164.4"/>
    <n v="181.7"/>
    <n v="200"/>
    <n v="219"/>
    <n v="239.6"/>
    <n v="261"/>
    <n v="283.39999999999998"/>
    <n v="306.2"/>
    <n v="330.1"/>
    <n v="355"/>
    <n v="380.8"/>
    <n v="407.1"/>
    <n v="433.7"/>
    <n v="460.5"/>
    <n v="488.2"/>
    <n v="516"/>
    <n v="544.1"/>
    <n v="572.29999999999995"/>
    <n v="601.4"/>
    <n v="630.6"/>
    <n v="660"/>
    <n v="689.5"/>
    <n v="719.3"/>
    <n v="749"/>
    <n v="778.8"/>
  </r>
  <r>
    <x v="23"/>
    <n v="168.1"/>
    <n v="189.4"/>
    <n v="211.5"/>
    <n v="234.2"/>
    <n v="257.5"/>
    <n v="281"/>
    <n v="305.10000000000002"/>
    <n v="329.4"/>
    <n v="354.1"/>
    <n v="379.6"/>
    <n v="405.5"/>
    <n v="432.3"/>
    <n v="459.5"/>
    <n v="487"/>
    <n v="514.79999999999995"/>
    <n v="542.6"/>
    <n v="571.1"/>
    <n v="599.79999999999995"/>
    <n v="628.6"/>
    <n v="657.7"/>
    <n v="686.9"/>
    <n v="716.3"/>
    <n v="745.9"/>
    <n v="775.7"/>
    <n v="805.4"/>
    <n v="835.4"/>
    <n v="865.5"/>
    <n v="895.7"/>
    <n v="926.2"/>
    <n v="956.7"/>
    <n v="987.4"/>
    <n v="1018.1"/>
    <n v="1049"/>
    <n v="1079.9000000000001"/>
  </r>
  <r>
    <x v="24"/>
    <n v="183.9"/>
    <n v="208.6"/>
    <n v="234.1"/>
    <n v="260.8"/>
    <n v="288"/>
    <n v="315.5"/>
    <n v="343.4"/>
    <n v="372"/>
    <n v="401.1"/>
    <n v="430.3"/>
    <n v="459.9"/>
    <n v="489.9"/>
    <n v="519.79999999999995"/>
    <n v="549.9"/>
    <n v="580.4"/>
    <n v="610.70000000000005"/>
    <n v="641.20000000000005"/>
    <n v="671.8"/>
    <n v="702.3"/>
    <n v="733"/>
    <n v="763.8"/>
    <n v="794.5"/>
    <n v="825.3"/>
    <n v="856.2"/>
    <n v="887"/>
    <n v="917.9"/>
    <n v="948.9"/>
    <n v="979.9"/>
    <n v="1010.9"/>
    <n v="1041.9000000000001"/>
    <n v="1072.9000000000001"/>
    <n v="1103.9000000000001"/>
    <n v="1134.9000000000001"/>
    <n v="1165.9000000000001"/>
  </r>
  <r>
    <x v="25"/>
    <n v="199.1"/>
    <n v="219"/>
    <n v="239.9"/>
    <n v="261.39999999999998"/>
    <n v="283.39999999999998"/>
    <n v="306.10000000000002"/>
    <n v="329.4"/>
    <n v="353.2"/>
    <n v="377.5"/>
    <n v="402"/>
    <n v="427"/>
    <n v="452.5"/>
    <n v="478.4"/>
    <n v="504.8"/>
    <n v="531.4"/>
    <n v="558.29999999999995"/>
    <n v="585.70000000000005"/>
    <n v="613.1"/>
    <n v="640.70000000000005"/>
    <n v="668.4"/>
    <n v="696.2"/>
    <n v="724"/>
    <n v="751.9"/>
    <n v="779.8"/>
    <n v="807.7"/>
    <n v="835.7"/>
    <n v="863.7"/>
    <n v="891.7"/>
    <n v="919.7"/>
    <n v="947.7"/>
    <n v="975.7"/>
    <n v="1003.7"/>
    <n v="1031.7"/>
    <n v="1059.7"/>
  </r>
  <r>
    <x v="26"/>
    <n v="123.5"/>
    <n v="141"/>
    <n v="160"/>
    <n v="180.5"/>
    <n v="201.8"/>
    <n v="224.5"/>
    <n v="248.6"/>
    <n v="272.89999999999998"/>
    <n v="298.3"/>
    <n v="324.2"/>
    <n v="351"/>
    <n v="377.8"/>
    <n v="404.8"/>
    <n v="432.4"/>
    <n v="460"/>
    <n v="487.7"/>
    <n v="515.6"/>
    <n v="544.20000000000005"/>
    <n v="572.6"/>
    <n v="601.6"/>
    <n v="630.79999999999995"/>
    <n v="660.1"/>
    <n v="690"/>
    <n v="720.1"/>
    <n v="750.7"/>
    <n v="781.2"/>
    <n v="812"/>
    <n v="842.8"/>
    <n v="873.6"/>
    <n v="904.5"/>
    <n v="935.5"/>
    <n v="966.5"/>
    <n v="997.5"/>
    <n v="1028.5"/>
  </r>
  <r>
    <x v="27"/>
    <n v="25.4"/>
    <n v="32.200000000000003"/>
    <n v="40.1"/>
    <n v="48.9"/>
    <n v="58.9"/>
    <n v="69.3"/>
    <n v="81.2"/>
    <n v="94.1"/>
    <n v="108"/>
    <n v="123.2"/>
    <n v="139.30000000000001"/>
    <n v="156.1"/>
    <n v="173.7"/>
    <n v="192.1"/>
    <n v="211"/>
    <n v="230.9"/>
    <n v="251.3"/>
    <n v="273.10000000000002"/>
    <n v="295.3"/>
    <n v="317.60000000000002"/>
    <n v="340.8"/>
    <n v="364.5"/>
    <n v="388.9"/>
    <n v="413.5"/>
    <n v="438.7"/>
    <n v="464.8"/>
    <n v="490.5"/>
    <n v="517.1"/>
    <n v="543.9"/>
    <n v="570.9"/>
    <n v="598.20000000000005"/>
    <n v="625.79999999999995"/>
    <n v="653.9"/>
    <n v="681.9"/>
  </r>
  <r>
    <x v="28"/>
    <n v="3.1"/>
    <n v="4.5999999999999996"/>
    <n v="6.5"/>
    <n v="8.9"/>
    <n v="11.7"/>
    <n v="15"/>
    <n v="19.100000000000001"/>
    <n v="24"/>
    <n v="29.7"/>
    <n v="36.5"/>
    <n v="45.1"/>
    <n v="54.5"/>
    <n v="64.900000000000006"/>
    <n v="76.2"/>
    <n v="88.3"/>
    <n v="101.7"/>
    <n v="115.7"/>
    <n v="131.30000000000001"/>
    <n v="147.30000000000001"/>
    <n v="164.3"/>
    <n v="182"/>
    <n v="200.8"/>
    <n v="219.6"/>
    <n v="239.8"/>
    <n v="260.7"/>
    <n v="282.5"/>
    <n v="305.3"/>
    <n v="328.7"/>
    <n v="353.2"/>
    <n v="378.7"/>
    <n v="404.8"/>
    <n v="431.2"/>
    <n v="458.5"/>
    <n v="485.8"/>
  </r>
  <r>
    <x v="29"/>
    <n v="0"/>
    <n v="0.1"/>
    <n v="0.4"/>
    <n v="0.6"/>
    <n v="1"/>
    <n v="1.5"/>
    <n v="1.9"/>
    <n v="2.5"/>
    <n v="3.2"/>
    <n v="4"/>
    <n v="5.0999999999999996"/>
    <n v="6.5"/>
    <n v="8.3000000000000007"/>
    <n v="10.6"/>
    <n v="13.8"/>
    <n v="18"/>
    <n v="23.5"/>
    <n v="30.6"/>
    <n v="38.700000000000003"/>
    <n v="47.2"/>
    <n v="57"/>
    <n v="66.900000000000006"/>
    <n v="77.900000000000006"/>
    <n v="89.6"/>
    <n v="102.6"/>
    <n v="116.3"/>
    <n v="130.69999999999999"/>
    <n v="146"/>
    <n v="162.19999999999999"/>
    <n v="179.5"/>
    <n v="197.8"/>
    <n v="217.1"/>
    <n v="237.1"/>
    <n v="257.89999999999998"/>
  </r>
  <r>
    <x v="30"/>
    <n v="0"/>
    <n v="0"/>
    <n v="0"/>
    <n v="0"/>
    <n v="0"/>
    <n v="0"/>
    <n v="0"/>
    <n v="0"/>
    <n v="0"/>
    <n v="0"/>
    <n v="0"/>
    <n v="0.3"/>
    <n v="0.8"/>
    <n v="1.5"/>
    <n v="2.4"/>
    <n v="3.5"/>
    <n v="5"/>
    <n v="6.4"/>
    <n v="8.1"/>
    <n v="9.6999999999999993"/>
    <n v="11.7"/>
    <n v="13.7"/>
    <n v="16.5"/>
    <n v="19.7"/>
    <n v="24"/>
    <n v="28.8"/>
    <n v="34.9"/>
    <n v="42.1"/>
    <n v="50.3"/>
    <n v="59.7"/>
    <n v="70.3"/>
    <n v="82.1"/>
    <n v="94.7"/>
    <n v="108.3"/>
  </r>
  <r>
    <x v="31"/>
    <n v="0"/>
    <n v="0"/>
    <n v="0"/>
    <n v="0"/>
    <n v="0"/>
    <n v="0"/>
    <n v="0"/>
    <n v="0"/>
    <n v="0"/>
    <n v="0.1"/>
    <n v="0.2"/>
    <n v="0.2"/>
    <n v="0.3"/>
    <n v="0.7"/>
    <n v="1.1000000000000001"/>
    <n v="1.9"/>
    <n v="2.6"/>
    <n v="3.4"/>
    <n v="4.5999999999999996"/>
    <n v="6.2"/>
    <n v="8.8000000000000007"/>
    <n v="12.4"/>
    <n v="16.899999999999999"/>
    <n v="22.2"/>
    <n v="28.3"/>
    <n v="34.9"/>
    <n v="42.2"/>
    <n v="50.3"/>
    <n v="59.5"/>
    <n v="70"/>
    <n v="81.5"/>
    <n v="94.3"/>
    <n v="107.9"/>
    <n v="122.7"/>
  </r>
  <r>
    <x v="32"/>
    <n v="0"/>
    <n v="0"/>
    <n v="0"/>
    <n v="0.1"/>
    <n v="0.2"/>
    <n v="0.4"/>
    <n v="0.6"/>
    <n v="0.9"/>
    <n v="1.2"/>
    <n v="1.8"/>
    <n v="2.8"/>
    <n v="4"/>
    <n v="6.1"/>
    <n v="8.3000000000000007"/>
    <n v="11.3"/>
    <n v="14.6"/>
    <n v="18.399999999999999"/>
    <n v="22.6"/>
    <n v="27.2"/>
    <n v="32.4"/>
    <n v="38.5"/>
    <n v="45.7"/>
    <n v="54.1"/>
    <n v="63.6"/>
    <n v="74"/>
    <n v="85.9"/>
    <n v="99.1"/>
    <n v="113.8"/>
    <n v="129"/>
    <n v="145.80000000000001"/>
    <n v="163.1"/>
    <n v="181.4"/>
    <n v="200.6"/>
    <n v="221.6"/>
  </r>
  <r>
    <x v="33"/>
    <n v="37.6"/>
    <n v="44.8"/>
    <n v="52.8"/>
    <n v="61.6"/>
    <n v="70.7"/>
    <n v="80.7"/>
    <n v="92.2"/>
    <n v="103.7"/>
    <n v="115.7"/>
    <n v="129.1"/>
    <n v="143"/>
    <n v="158.1"/>
    <n v="174"/>
    <n v="191.2"/>
    <n v="209.6"/>
    <n v="228.5"/>
    <n v="248.1"/>
    <n v="269.10000000000002"/>
    <n v="291.2"/>
    <n v="314.7"/>
    <n v="339.7"/>
    <n v="365.6"/>
    <n v="392"/>
    <n v="419.2"/>
    <n v="446.7"/>
    <n v="474.3"/>
    <n v="502.2"/>
    <n v="530.1"/>
    <n v="558.29999999999995"/>
    <n v="586.6"/>
    <n v="615.20000000000005"/>
    <n v="644.29999999999995"/>
    <n v="673.4"/>
    <n v="703.1"/>
  </r>
  <r>
    <x v="34"/>
    <n v="97.1"/>
    <n v="112.3"/>
    <n v="128.69999999999999"/>
    <n v="146"/>
    <n v="164.7"/>
    <n v="183.8"/>
    <n v="203.8"/>
    <n v="225"/>
    <n v="247.4"/>
    <n v="271.2"/>
    <n v="295.39999999999998"/>
    <n v="320.3"/>
    <n v="345.6"/>
    <n v="371.4"/>
    <n v="397.5"/>
    <n v="424.2"/>
    <n v="451.2"/>
    <n v="478.5"/>
    <n v="505.7"/>
    <n v="533.5"/>
    <n v="561.4"/>
    <n v="589.5"/>
    <n v="617.9"/>
    <n v="646.20000000000005"/>
    <n v="674.9"/>
    <n v="703.5"/>
    <n v="732.1"/>
    <n v="761"/>
    <n v="790.2"/>
    <n v="819.5"/>
    <n v="849"/>
    <n v="878.9"/>
    <n v="908.8"/>
    <n v="938.8"/>
  </r>
  <r>
    <x v="35"/>
    <n v="281.3"/>
    <n v="307.3"/>
    <n v="334.5"/>
    <n v="362.3"/>
    <n v="390.8"/>
    <n v="419.6"/>
    <n v="448.9"/>
    <n v="478.9"/>
    <n v="509.1"/>
    <n v="539.29999999999995"/>
    <n v="569.6"/>
    <n v="600"/>
    <n v="630.4"/>
    <n v="660.9"/>
    <n v="691.5"/>
    <n v="722.1"/>
    <n v="752.7"/>
    <n v="783.4"/>
    <n v="814.1"/>
    <n v="844.8"/>
    <n v="875.6"/>
    <n v="906.4"/>
    <n v="937.4"/>
    <n v="968.4"/>
    <n v="999.4"/>
    <n v="1030.4000000000001"/>
    <n v="1061.4000000000001"/>
    <n v="1092.4000000000001"/>
    <n v="1123.4000000000001"/>
    <n v="1154.4000000000001"/>
    <n v="1185.4000000000001"/>
    <n v="1216.4000000000001"/>
    <n v="1247.4000000000001"/>
    <n v="1278.4000000000001"/>
  </r>
  <r>
    <x v="36"/>
    <n v="572.5"/>
    <n v="603"/>
    <n v="633.70000000000005"/>
    <n v="664.6"/>
    <n v="695.6"/>
    <n v="726.6"/>
    <n v="757.6"/>
    <n v="788.6"/>
    <n v="819.6"/>
    <n v="850.6"/>
    <n v="881.6"/>
    <n v="912.6"/>
    <n v="943.6"/>
    <n v="974.6"/>
    <n v="1005.6"/>
    <n v="1036.5999999999999"/>
    <n v="1067.5999999999999"/>
    <n v="1098.5999999999999"/>
    <n v="1129.5999999999999"/>
    <n v="1160.5999999999999"/>
    <n v="1191.5999999999999"/>
    <n v="1222.5999999999999"/>
    <n v="1253.5999999999999"/>
    <n v="1284.5999999999999"/>
    <n v="1315.6"/>
    <n v="1346.6"/>
    <n v="1377.6"/>
    <n v="1408.6"/>
    <n v="1439.6"/>
    <n v="1470.6"/>
    <n v="1501.6"/>
    <n v="1532.6"/>
    <n v="1563.6"/>
    <n v="1594.6"/>
  </r>
  <r>
    <x v="37"/>
    <n v="401.4"/>
    <n v="427.6"/>
    <n v="454.2"/>
    <n v="480.8"/>
    <n v="507.7"/>
    <n v="534.70000000000005"/>
    <n v="562"/>
    <n v="589.4"/>
    <n v="616.9"/>
    <n v="644.5"/>
    <n v="672.2"/>
    <n v="699.9"/>
    <n v="727.7"/>
    <n v="755.5"/>
    <n v="783.4"/>
    <n v="811.4"/>
    <n v="839.4"/>
    <n v="867.4"/>
    <n v="895.4"/>
    <n v="923.4"/>
    <n v="951.4"/>
    <n v="979.4"/>
    <n v="1007.4"/>
    <n v="1035.4000000000001"/>
    <n v="1063.4000000000001"/>
    <n v="1091.4000000000001"/>
    <n v="1119.4000000000001"/>
    <n v="1147.4000000000001"/>
    <n v="1175.4000000000001"/>
    <n v="1203.4000000000001"/>
    <n v="1231.4000000000001"/>
    <n v="1259.4000000000001"/>
    <n v="1287.4000000000001"/>
    <n v="1315.4"/>
  </r>
  <r>
    <x v="38"/>
    <n v="209.4"/>
    <n v="228.5"/>
    <n v="248.8"/>
    <n v="269.7"/>
    <n v="291.3"/>
    <n v="313.89999999999998"/>
    <n v="337.3"/>
    <n v="361.4"/>
    <n v="385.9"/>
    <n v="410.8"/>
    <n v="436.8"/>
    <n v="463"/>
    <n v="489.8"/>
    <n v="517"/>
    <n v="544.6"/>
    <n v="572.6"/>
    <n v="601"/>
    <n v="629.6"/>
    <n v="658.6"/>
    <n v="687.4"/>
    <n v="716.8"/>
    <n v="746.2"/>
    <n v="775.8"/>
    <n v="805.6"/>
    <n v="835.3"/>
    <n v="865.2"/>
    <n v="895.5"/>
    <n v="925.7"/>
    <n v="956.2"/>
    <n v="986.8"/>
    <n v="1017.7"/>
    <n v="1048.5999999999999"/>
    <n v="1079.5"/>
    <n v="1110.5"/>
  </r>
  <r>
    <x v="39"/>
    <n v="72"/>
    <n v="84.7"/>
    <n v="98.5"/>
    <n v="113.1"/>
    <n v="128.19999999999999"/>
    <n v="144.19999999999999"/>
    <n v="160.69999999999999"/>
    <n v="178.2"/>
    <n v="196.6"/>
    <n v="215.9"/>
    <n v="235.7"/>
    <n v="256.5"/>
    <n v="278.2"/>
    <n v="301"/>
    <n v="324.10000000000002"/>
    <n v="347.6"/>
    <n v="371.1"/>
    <n v="395.5"/>
    <n v="419.6"/>
    <n v="444.5"/>
    <n v="469.6"/>
    <n v="495.3"/>
    <n v="521.29999999999995"/>
    <n v="547.6"/>
    <n v="574.6"/>
    <n v="601.70000000000005"/>
    <n v="629.20000000000005"/>
    <n v="656.9"/>
    <n v="684.7"/>
    <n v="713"/>
    <n v="741.4"/>
    <n v="769.7"/>
    <n v="798.2"/>
    <n v="826.7"/>
  </r>
  <r>
    <x v="40"/>
    <n v="2.4"/>
    <n v="3.1"/>
    <n v="4"/>
    <n v="4.9000000000000004"/>
    <n v="6.1"/>
    <n v="7.8"/>
    <n v="10"/>
    <n v="13.2"/>
    <n v="16.399999999999999"/>
    <n v="21.1"/>
    <n v="27.9"/>
    <n v="37.200000000000003"/>
    <n v="48.1"/>
    <n v="60.3"/>
    <n v="74.2"/>
    <n v="88.9"/>
    <n v="105.9"/>
    <n v="123.6"/>
    <n v="142.5"/>
    <n v="162.6"/>
    <n v="184"/>
    <n v="206.2"/>
    <n v="229.1"/>
    <n v="253.2"/>
    <n v="278"/>
    <n v="303.8"/>
    <n v="330.2"/>
    <n v="357"/>
    <n v="384.3"/>
    <n v="412.2"/>
    <n v="440.1"/>
    <n v="468.2"/>
    <n v="497"/>
    <n v="526"/>
  </r>
  <r>
    <x v="41"/>
    <n v="0"/>
    <n v="0"/>
    <n v="0"/>
    <n v="0"/>
    <n v="0"/>
    <n v="0"/>
    <n v="0"/>
    <n v="0.1"/>
    <n v="0.2"/>
    <n v="0.3"/>
    <n v="0.8"/>
    <n v="1.3"/>
    <n v="2"/>
    <n v="2.8"/>
    <n v="3.9"/>
    <n v="5.3"/>
    <n v="7.2"/>
    <n v="10"/>
    <n v="13.7"/>
    <n v="18.5"/>
    <n v="25.6"/>
    <n v="34.5"/>
    <n v="45.4"/>
    <n v="57.3"/>
    <n v="70.2"/>
    <n v="84.1"/>
    <n v="99.5"/>
    <n v="116.2"/>
    <n v="133.80000000000001"/>
    <n v="152.30000000000001"/>
    <n v="172"/>
    <n v="192.3"/>
    <n v="213.2"/>
    <n v="235.3"/>
  </r>
  <r>
    <x v="42"/>
    <n v="0"/>
    <n v="0"/>
    <n v="0"/>
    <n v="0"/>
    <n v="0"/>
    <n v="0"/>
    <n v="0"/>
    <n v="0"/>
    <n v="0"/>
    <n v="0"/>
    <n v="0"/>
    <n v="0"/>
    <n v="0"/>
    <n v="0"/>
    <n v="0"/>
    <n v="0"/>
    <n v="0"/>
    <n v="0.1"/>
    <n v="0.3"/>
    <n v="0.7"/>
    <n v="1.1000000000000001"/>
    <n v="2.1"/>
    <n v="3.5"/>
    <n v="5.9"/>
    <n v="8.6"/>
    <n v="12.3"/>
    <n v="17.5"/>
    <n v="23.4"/>
    <n v="30.4"/>
    <n v="38.1"/>
    <n v="47.3"/>
    <n v="57.6"/>
    <n v="68.8"/>
    <n v="81.400000000000006"/>
  </r>
  <r>
    <x v="43"/>
    <n v="0"/>
    <n v="0"/>
    <n v="0"/>
    <n v="0"/>
    <n v="0"/>
    <n v="0"/>
    <n v="0"/>
    <n v="0"/>
    <n v="0"/>
    <n v="0"/>
    <n v="0"/>
    <n v="0"/>
    <n v="0.1"/>
    <n v="0.6"/>
    <n v="1.2"/>
    <n v="1.9"/>
    <n v="2.6"/>
    <n v="3.6"/>
    <n v="4.5999999999999996"/>
    <n v="5.8"/>
    <n v="7.2"/>
    <n v="8.8000000000000007"/>
    <n v="10.6"/>
    <n v="13.2"/>
    <n v="16.100000000000001"/>
    <n v="19.7"/>
    <n v="24.2"/>
    <n v="29.4"/>
    <n v="35.200000000000003"/>
    <n v="42.3"/>
    <n v="50.5"/>
    <n v="59.7"/>
    <n v="69.900000000000006"/>
    <n v="81.599999999999994"/>
  </r>
  <r>
    <x v="44"/>
    <n v="0"/>
    <n v="0"/>
    <n v="0.1"/>
    <n v="0.3"/>
    <n v="0.4"/>
    <n v="0.7"/>
    <n v="1.1000000000000001"/>
    <n v="1.5"/>
    <n v="2.1"/>
    <n v="2.8"/>
    <n v="3.6"/>
    <n v="4.5999999999999996"/>
    <n v="5.7"/>
    <n v="7.4"/>
    <n v="9.4"/>
    <n v="12.6"/>
    <n v="17.100000000000001"/>
    <n v="21.6"/>
    <n v="27.1"/>
    <n v="33"/>
    <n v="40"/>
    <n v="48"/>
    <n v="57.7"/>
    <n v="68.2"/>
    <n v="80"/>
    <n v="93.6"/>
    <n v="108.9"/>
    <n v="125.5"/>
    <n v="143.19999999999999"/>
    <n v="162.5"/>
    <n v="183.1"/>
    <n v="204.5"/>
    <n v="227.7"/>
    <n v="251.7"/>
  </r>
  <r>
    <x v="45"/>
    <n v="22.2"/>
    <n v="27.6"/>
    <n v="33.4"/>
    <n v="40.299999999999997"/>
    <n v="48.3"/>
    <n v="56.8"/>
    <n v="66"/>
    <n v="76"/>
    <n v="87"/>
    <n v="99"/>
    <n v="111.6"/>
    <n v="125.5"/>
    <n v="140.19999999999999"/>
    <n v="156.19999999999999"/>
    <n v="173.1"/>
    <n v="190.9"/>
    <n v="209.8"/>
    <n v="230.4"/>
    <n v="252"/>
    <n v="275"/>
    <n v="299"/>
    <n v="324.3"/>
    <n v="350.1"/>
    <n v="377"/>
    <n v="404.4"/>
    <n v="432.7"/>
    <n v="461.5"/>
    <n v="490.4"/>
    <n v="519.9"/>
    <n v="549.70000000000005"/>
    <n v="579.70000000000005"/>
    <n v="610.1"/>
    <n v="640.5"/>
    <n v="671.3"/>
  </r>
  <r>
    <x v="46"/>
    <n v="62.7"/>
    <n v="72.599999999999994"/>
    <n v="84.1"/>
    <n v="96.2"/>
    <n v="109.7"/>
    <n v="124.5"/>
    <n v="140.69999999999999"/>
    <n v="158.19999999999999"/>
    <n v="177"/>
    <n v="197.2"/>
    <n v="218.1"/>
    <n v="239.8"/>
    <n v="262.10000000000002"/>
    <n v="285.39999999999998"/>
    <n v="309.60000000000002"/>
    <n v="334.8"/>
    <n v="361.2"/>
    <n v="388.1"/>
    <n v="415.4"/>
    <n v="443.1"/>
    <n v="471.1"/>
    <n v="499"/>
    <n v="527.70000000000005"/>
    <n v="556.4"/>
    <n v="585.5"/>
    <n v="614.70000000000005"/>
    <n v="644"/>
    <n v="673.5"/>
    <n v="703.2"/>
    <n v="732.8"/>
    <n v="762.5"/>
    <n v="792.2"/>
    <n v="821.9"/>
    <n v="851.7"/>
  </r>
  <r>
    <x v="47"/>
    <n v="228.2"/>
    <n v="250.4"/>
    <n v="273.8"/>
    <n v="297.89999999999998"/>
    <n v="322.8"/>
    <n v="348.3"/>
    <n v="374.4"/>
    <n v="400.8"/>
    <n v="427.7"/>
    <n v="455.3"/>
    <n v="483.3"/>
    <n v="512"/>
    <n v="540.79999999999995"/>
    <n v="569.9"/>
    <n v="599.29999999999995"/>
    <n v="629.1"/>
    <n v="659.2"/>
    <n v="689.5"/>
    <n v="720"/>
    <n v="750.7"/>
    <n v="781.6"/>
    <n v="812.6"/>
    <n v="843.6"/>
    <n v="874.6"/>
    <n v="905.6"/>
    <n v="936.6"/>
    <n v="967.6"/>
    <n v="998.6"/>
    <n v="1029.5999999999999"/>
    <n v="1060.5999999999999"/>
    <n v="1091.5999999999999"/>
    <n v="1122.5999999999999"/>
    <n v="1153.5999999999999"/>
    <n v="1184.5999999999999"/>
  </r>
  <r>
    <x v="48"/>
    <n v="620.5"/>
    <n v="650.29999999999995"/>
    <n v="680.2"/>
    <n v="710.5"/>
    <n v="740.8"/>
    <n v="771.4"/>
    <n v="802"/>
    <n v="832.6"/>
    <n v="863.4"/>
    <n v="894.2"/>
    <n v="925.1"/>
    <n v="956.1"/>
    <n v="987.1"/>
    <n v="1018.1"/>
    <n v="1049.0999999999999"/>
    <n v="1080.0999999999999"/>
    <n v="1111.0999999999999"/>
    <n v="1142.0999999999999"/>
    <n v="1173.0999999999999"/>
    <n v="1204.0999999999999"/>
    <n v="1235.0999999999999"/>
    <n v="1266.0999999999999"/>
    <n v="1297.0999999999999"/>
    <n v="1328.1"/>
    <n v="1359.1"/>
    <n v="1390.1"/>
    <n v="1421.1"/>
    <n v="1452.1"/>
    <n v="1483.1"/>
    <n v="1514.1"/>
    <n v="1545.1"/>
    <n v="1576.1"/>
    <n v="1607.1"/>
    <n v="1638.1"/>
  </r>
  <r>
    <x v="49"/>
    <n v="261.10000000000002"/>
    <n v="285.89999999999998"/>
    <n v="311.5"/>
    <n v="337.8"/>
    <n v="364.9"/>
    <n v="392.5"/>
    <n v="420.2"/>
    <n v="448.2"/>
    <n v="476.3"/>
    <n v="504.6"/>
    <n v="533"/>
    <n v="561.6"/>
    <n v="590.20000000000005"/>
    <n v="618.79999999999995"/>
    <n v="647.5"/>
    <n v="676.5"/>
    <n v="705.5"/>
    <n v="734.5"/>
    <n v="763.5"/>
    <n v="792.5"/>
    <n v="821.5"/>
    <n v="850.5"/>
    <n v="879.5"/>
    <n v="908.5"/>
    <n v="937.5"/>
    <n v="966.5"/>
    <n v="995.5"/>
    <n v="1024.5"/>
    <n v="1053.5"/>
    <n v="1082.5"/>
    <n v="1111.5"/>
    <n v="1140.5"/>
    <n v="1169.5"/>
    <n v="1198.5"/>
  </r>
  <r>
    <x v="50"/>
    <n v="138.9"/>
    <n v="157"/>
    <n v="176.8"/>
    <n v="197.8"/>
    <n v="219.1"/>
    <n v="242.1"/>
    <n v="265.3"/>
    <n v="289.8"/>
    <n v="315"/>
    <n v="341.2"/>
    <n v="367.8"/>
    <n v="395"/>
    <n v="422.8"/>
    <n v="451.5"/>
    <n v="480.2"/>
    <n v="509.4"/>
    <n v="538.79999999999995"/>
    <n v="568.5"/>
    <n v="598.29999999999995"/>
    <n v="628.4"/>
    <n v="658.7"/>
    <n v="688.9"/>
    <n v="719.3"/>
    <n v="749.7"/>
    <n v="780.2"/>
    <n v="810.8"/>
    <n v="841.4"/>
    <n v="872.1"/>
    <n v="902.9"/>
    <n v="933.8"/>
    <n v="964.7"/>
    <n v="995.7"/>
    <n v="1026.7"/>
    <n v="1057.7"/>
  </r>
  <r>
    <x v="51"/>
    <n v="17"/>
    <n v="23.2"/>
    <n v="31.3"/>
    <n v="40.1"/>
    <n v="50.9"/>
    <n v="62.4"/>
    <n v="74.8"/>
    <n v="88.5"/>
    <n v="102.9"/>
    <n v="118.4"/>
    <n v="134.4"/>
    <n v="151.5"/>
    <n v="168.9"/>
    <n v="187.6"/>
    <n v="207.3"/>
    <n v="227.4"/>
    <n v="248.3"/>
    <n v="270.10000000000002"/>
    <n v="292.8"/>
    <n v="316.10000000000002"/>
    <n v="340"/>
    <n v="364.6"/>
    <n v="390.1"/>
    <n v="415.4"/>
    <n v="441.3"/>
    <n v="467.3"/>
    <n v="494.1"/>
    <n v="521.20000000000005"/>
    <n v="548.4"/>
    <n v="576.29999999999995"/>
    <n v="603.79999999999995"/>
    <n v="631.79999999999995"/>
    <n v="659.8"/>
    <n v="687.8"/>
  </r>
  <r>
    <x v="52"/>
    <n v="1"/>
    <n v="1.2"/>
    <n v="1.6"/>
    <n v="2"/>
    <n v="2.5"/>
    <n v="3.6"/>
    <n v="4.7"/>
    <n v="6.1"/>
    <n v="7.9"/>
    <n v="10.5"/>
    <n v="14.4"/>
    <n v="20.2"/>
    <n v="27"/>
    <n v="34.700000000000003"/>
    <n v="43.5"/>
    <n v="53.9"/>
    <n v="65.599999999999994"/>
    <n v="78.5"/>
    <n v="92.7"/>
    <n v="107.7"/>
    <n v="123.9"/>
    <n v="141.30000000000001"/>
    <n v="159.6"/>
    <n v="178.8"/>
    <n v="199.3"/>
    <n v="220.9"/>
    <n v="243.7"/>
    <n v="267.10000000000002"/>
    <n v="291.60000000000002"/>
    <n v="316.3"/>
    <n v="342.3"/>
    <n v="368.8"/>
    <n v="395.8"/>
    <n v="423.2"/>
  </r>
  <r>
    <x v="53"/>
    <n v="0"/>
    <n v="0"/>
    <n v="0"/>
    <n v="0.1"/>
    <n v="0.2"/>
    <n v="0.3"/>
    <n v="0.6"/>
    <n v="1"/>
    <n v="1.5"/>
    <n v="2.1"/>
    <n v="2.9"/>
    <n v="4.0999999999999996"/>
    <n v="6.6"/>
    <n v="9.5"/>
    <n v="13.4"/>
    <n v="17.899999999999999"/>
    <n v="23.2"/>
    <n v="29.1"/>
    <n v="35.6"/>
    <n v="43"/>
    <n v="50.8"/>
    <n v="59.5"/>
    <n v="69.3"/>
    <n v="80"/>
    <n v="91.2"/>
    <n v="103.7"/>
    <n v="117"/>
    <n v="131.5"/>
    <n v="146.9"/>
    <n v="163.69999999999999"/>
    <n v="181.9"/>
    <n v="201.6"/>
    <n v="222.4"/>
    <n v="244.7"/>
  </r>
  <r>
    <x v="54"/>
    <n v="0"/>
    <n v="0"/>
    <n v="0"/>
    <n v="0"/>
    <n v="0"/>
    <n v="0"/>
    <n v="0"/>
    <n v="0"/>
    <n v="0"/>
    <n v="0"/>
    <n v="0"/>
    <n v="0"/>
    <n v="0"/>
    <n v="0"/>
    <n v="0"/>
    <n v="0"/>
    <n v="0"/>
    <n v="0.1"/>
    <n v="0.3"/>
    <n v="1"/>
    <n v="2"/>
    <n v="3.4"/>
    <n v="5.8"/>
    <n v="8.6"/>
    <n v="12.6"/>
    <n v="18.399999999999999"/>
    <n v="25.8"/>
    <n v="34.6"/>
    <n v="45.5"/>
    <n v="58.5"/>
    <n v="71.7"/>
    <n v="87"/>
    <n v="103.2"/>
    <n v="120.9"/>
  </r>
  <r>
    <x v="55"/>
    <n v="0"/>
    <n v="0"/>
    <n v="0"/>
    <n v="0"/>
    <n v="0"/>
    <n v="0"/>
    <n v="0"/>
    <n v="0"/>
    <n v="0"/>
    <n v="0"/>
    <n v="0.1"/>
    <n v="0.2"/>
    <n v="0.5"/>
    <n v="0.8"/>
    <n v="1.5"/>
    <n v="2.6"/>
    <n v="3.8"/>
    <n v="5.2"/>
    <n v="7.1"/>
    <n v="9.3000000000000007"/>
    <n v="11.9"/>
    <n v="14.7"/>
    <n v="18.5"/>
    <n v="22.2"/>
    <n v="27.1"/>
    <n v="33.4"/>
    <n v="41"/>
    <n v="49.4"/>
    <n v="58.5"/>
    <n v="69"/>
    <n v="79.599999999999994"/>
    <n v="92.4"/>
    <n v="106.3"/>
    <n v="121.7"/>
  </r>
  <r>
    <x v="56"/>
    <n v="0"/>
    <n v="0"/>
    <n v="0"/>
    <n v="0.1"/>
    <n v="0.2"/>
    <n v="0.6"/>
    <n v="1.3"/>
    <n v="2.2000000000000002"/>
    <n v="3.3"/>
    <n v="4.7"/>
    <n v="6.3"/>
    <n v="8.3000000000000007"/>
    <n v="10.6"/>
    <n v="13.7"/>
    <n v="17.7"/>
    <n v="22"/>
    <n v="27.6"/>
    <n v="33.5"/>
    <n v="40.6"/>
    <n v="49.1"/>
    <n v="58.4"/>
    <n v="68.900000000000006"/>
    <n v="80.2"/>
    <n v="93"/>
    <n v="106.7"/>
    <n v="121.5"/>
    <n v="137.80000000000001"/>
    <n v="155.19999999999999"/>
    <n v="173.8"/>
    <n v="193.6"/>
    <n v="214.3"/>
    <n v="236"/>
    <n v="259.3"/>
    <n v="283.5"/>
  </r>
  <r>
    <x v="57"/>
    <n v="8.6"/>
    <n v="11.7"/>
    <n v="15.2"/>
    <n v="19.399999999999999"/>
    <n v="24.4"/>
    <n v="30.5"/>
    <n v="37.299999999999997"/>
    <n v="46.1"/>
    <n v="56.5"/>
    <n v="68.400000000000006"/>
    <n v="81.599999999999994"/>
    <n v="96.2"/>
    <n v="112.4"/>
    <n v="129.1"/>
    <n v="146.9"/>
    <n v="165.3"/>
    <n v="185.2"/>
    <n v="205.9"/>
    <n v="228.4"/>
    <n v="251.8"/>
    <n v="276.60000000000002"/>
    <n v="302.10000000000002"/>
    <n v="328.8"/>
    <n v="356"/>
    <n v="383.8"/>
    <n v="412.2"/>
    <n v="441.2"/>
    <n v="470.3"/>
    <n v="499.9"/>
    <n v="529.70000000000005"/>
    <n v="559.6"/>
    <n v="589.79999999999995"/>
    <n v="620.5"/>
    <n v="651.29999999999995"/>
  </r>
  <r>
    <x v="58"/>
    <n v="74.400000000000006"/>
    <n v="85.6"/>
    <n v="97.9"/>
    <n v="112.2"/>
    <n v="127.5"/>
    <n v="143.80000000000001"/>
    <n v="161.30000000000001"/>
    <n v="180.3"/>
    <n v="200.4"/>
    <n v="221.4"/>
    <n v="243.1"/>
    <n v="266.10000000000002"/>
    <n v="289.7"/>
    <n v="314.8"/>
    <n v="340.5"/>
    <n v="367"/>
    <n v="394.3"/>
    <n v="422"/>
    <n v="449.4"/>
    <n v="477.8"/>
    <n v="506.4"/>
    <n v="535.20000000000005"/>
    <n v="564.20000000000005"/>
    <n v="593.29999999999995"/>
    <n v="622.6"/>
    <n v="652.4"/>
    <n v="682.1"/>
    <n v="712"/>
    <n v="742"/>
    <n v="772"/>
    <n v="802"/>
    <n v="832"/>
    <n v="862"/>
    <n v="892"/>
  </r>
  <r>
    <x v="59"/>
    <n v="262.7"/>
    <n v="285.39999999999998"/>
    <n v="309.60000000000002"/>
    <n v="334.7"/>
    <n v="361"/>
    <n v="387.9"/>
    <n v="415.7"/>
    <n v="444.2"/>
    <n v="473.2"/>
    <n v="502.7"/>
    <n v="532.29999999999995"/>
    <n v="562"/>
    <n v="591.9"/>
    <n v="622"/>
    <n v="652.29999999999995"/>
    <n v="682.6"/>
    <n v="712.9"/>
    <n v="743.4"/>
    <n v="773.9"/>
    <n v="804.6"/>
    <n v="835.2"/>
    <n v="866"/>
    <n v="896.9"/>
    <n v="927.9"/>
    <n v="958.9"/>
    <n v="989.9"/>
    <n v="1020.9"/>
    <n v="1051.9000000000001"/>
    <n v="1082.9000000000001"/>
    <n v="1113.9000000000001"/>
    <n v="1144.9000000000001"/>
    <n v="1175.9000000000001"/>
    <n v="1206.9000000000001"/>
    <n v="1237.9000000000001"/>
  </r>
  <r>
    <x v="60"/>
    <n v="470.7"/>
    <n v="498.2"/>
    <n v="526.20000000000005"/>
    <n v="554.5"/>
    <n v="582.79999999999995"/>
    <n v="611.6"/>
    <n v="640.79999999999995"/>
    <n v="670.2"/>
    <n v="699.9"/>
    <n v="729.5"/>
    <n v="759.4"/>
    <n v="789.3"/>
    <n v="819.3"/>
    <n v="849.5"/>
    <n v="879.9"/>
    <n v="910.4"/>
    <n v="941"/>
    <n v="971.6"/>
    <n v="1002.2"/>
    <n v="1032.9000000000001"/>
    <n v="1063.5999999999999"/>
    <n v="1094.3"/>
    <n v="1125.0999999999999"/>
    <n v="1155.9000000000001"/>
    <n v="1186.8"/>
    <n v="1217.8"/>
    <n v="1248.8"/>
    <n v="1279.8"/>
    <n v="1310.8"/>
    <n v="1341.8"/>
    <n v="1372.8"/>
    <n v="1403.8"/>
    <n v="1434.8"/>
    <n v="1465.8"/>
  </r>
  <r>
    <x v="61"/>
    <n v="312.8"/>
    <n v="337.2"/>
    <n v="362.2"/>
    <n v="387.3"/>
    <n v="412.9"/>
    <n v="438.4"/>
    <n v="464.6"/>
    <n v="490.9"/>
    <n v="517.29999999999995"/>
    <n v="544.1"/>
    <n v="571.1"/>
    <n v="598.70000000000005"/>
    <n v="626.29999999999995"/>
    <n v="654"/>
    <n v="681.7"/>
    <n v="709.7"/>
    <n v="737.7"/>
    <n v="765.7"/>
    <n v="793.7"/>
    <n v="821.7"/>
    <n v="849.7"/>
    <n v="877.7"/>
    <n v="905.7"/>
    <n v="933.7"/>
    <n v="961.7"/>
    <n v="989.7"/>
    <n v="1017.7"/>
    <n v="1045.7"/>
    <n v="1073.7"/>
    <n v="1101.7"/>
    <n v="1129.7"/>
    <n v="1157.7"/>
    <n v="1185.7"/>
    <n v="1213.7"/>
  </r>
  <r>
    <x v="62"/>
    <n v="216.8"/>
    <n v="239.4"/>
    <n v="263.2"/>
    <n v="287.7"/>
    <n v="313.5"/>
    <n v="340"/>
    <n v="367.6"/>
    <n v="395.7"/>
    <n v="423.9"/>
    <n v="453.1"/>
    <n v="482.6"/>
    <n v="512.20000000000005"/>
    <n v="542.1"/>
    <n v="572.1"/>
    <n v="602.5"/>
    <n v="633.20000000000005"/>
    <n v="664"/>
    <n v="694.9"/>
    <n v="725.8"/>
    <n v="756.7"/>
    <n v="787.7"/>
    <n v="818.6"/>
    <n v="849.6"/>
    <n v="880.6"/>
    <n v="911.6"/>
    <n v="942.6"/>
    <n v="973.6"/>
    <n v="1004.6"/>
    <n v="1035.5999999999999"/>
    <n v="1066.5999999999999"/>
    <n v="1097.5999999999999"/>
    <n v="1128.5999999999999"/>
    <n v="1159.5999999999999"/>
    <n v="1190.5999999999999"/>
  </r>
  <r>
    <x v="63"/>
    <n v="20"/>
    <n v="24.6"/>
    <n v="30.4"/>
    <n v="36.700000000000003"/>
    <n v="44.6"/>
    <n v="52.9"/>
    <n v="62.5"/>
    <n v="73.599999999999994"/>
    <n v="84.6"/>
    <n v="97.1"/>
    <n v="110.1"/>
    <n v="124.4"/>
    <n v="140.4"/>
    <n v="157.69999999999999"/>
    <n v="176.3"/>
    <n v="196.2"/>
    <n v="216.9"/>
    <n v="238.5"/>
    <n v="260.60000000000002"/>
    <n v="283.8"/>
    <n v="308"/>
    <n v="332.8"/>
    <n v="358.3"/>
    <n v="384.3"/>
    <n v="410.6"/>
    <n v="437.5"/>
    <n v="464.7"/>
    <n v="492.1"/>
    <n v="520"/>
    <n v="548"/>
    <n v="576.29999999999995"/>
    <n v="604.6"/>
    <n v="633.29999999999995"/>
    <n v="662.2"/>
  </r>
  <r>
    <x v="64"/>
    <n v="2.7"/>
    <n v="3.7"/>
    <n v="4.8"/>
    <n v="6"/>
    <n v="7.6"/>
    <n v="9.8000000000000007"/>
    <n v="13.6"/>
    <n v="18.5"/>
    <n v="24.9"/>
    <n v="32.9"/>
    <n v="43"/>
    <n v="54.9"/>
    <n v="68.8"/>
    <n v="83.7"/>
    <n v="100.1"/>
    <n v="118.3"/>
    <n v="137.80000000000001"/>
    <n v="158.80000000000001"/>
    <n v="181.2"/>
    <n v="205.2"/>
    <n v="230"/>
    <n v="255.8"/>
    <n v="282.60000000000002"/>
    <n v="309.89999999999998"/>
    <n v="337.8"/>
    <n v="366.3"/>
    <n v="394.9"/>
    <n v="424"/>
    <n v="453.5"/>
    <n v="483.2"/>
    <n v="513.1"/>
    <n v="543.1"/>
    <n v="573.29999999999995"/>
    <n v="603.4"/>
  </r>
  <r>
    <x v="65"/>
    <n v="0"/>
    <n v="0"/>
    <n v="0"/>
    <n v="0"/>
    <n v="0"/>
    <n v="0"/>
    <n v="0"/>
    <n v="0.1"/>
    <n v="0.4"/>
    <n v="0.9"/>
    <n v="1.5"/>
    <n v="2.5"/>
    <n v="4.0999999999999996"/>
    <n v="6.1"/>
    <n v="8.8000000000000007"/>
    <n v="12.2"/>
    <n v="16.100000000000001"/>
    <n v="20.9"/>
    <n v="26.3"/>
    <n v="32.1"/>
    <n v="38.799999999999997"/>
    <n v="45.9"/>
    <n v="53.9"/>
    <n v="62.6"/>
    <n v="72"/>
    <n v="81.7"/>
    <n v="92.7"/>
    <n v="103.8"/>
    <n v="115.6"/>
    <n v="128.5"/>
    <n v="141.9"/>
    <n v="155.80000000000001"/>
    <n v="170"/>
    <n v="186.2"/>
  </r>
  <r>
    <x v="66"/>
    <n v="0"/>
    <n v="0"/>
    <n v="0"/>
    <n v="0"/>
    <n v="0"/>
    <n v="0"/>
    <n v="0"/>
    <n v="0"/>
    <n v="0"/>
    <n v="0"/>
    <n v="0"/>
    <n v="0"/>
    <n v="0.1"/>
    <n v="0.2"/>
    <n v="0.5"/>
    <n v="0.8"/>
    <n v="1.2"/>
    <n v="2.1"/>
    <n v="3.3"/>
    <n v="4.8"/>
    <n v="6.8"/>
    <n v="8.6999999999999993"/>
    <n v="11.6"/>
    <n v="14.9"/>
    <n v="19.100000000000001"/>
    <n v="24.7"/>
    <n v="31.4"/>
    <n v="38.799999999999997"/>
    <n v="46.8"/>
    <n v="56"/>
    <n v="66.8"/>
    <n v="77.8"/>
    <n v="90.4"/>
    <n v="103.8"/>
  </r>
  <r>
    <x v="67"/>
    <n v="0"/>
    <n v="0"/>
    <n v="0"/>
    <n v="0"/>
    <n v="0"/>
    <n v="0"/>
    <n v="0"/>
    <n v="0"/>
    <n v="0"/>
    <n v="0"/>
    <n v="0"/>
    <n v="0"/>
    <n v="0"/>
    <n v="0"/>
    <n v="0"/>
    <n v="0"/>
    <n v="0.4"/>
    <n v="1.3"/>
    <n v="2.2999999999999998"/>
    <n v="3.5"/>
    <n v="5"/>
    <n v="7.2"/>
    <n v="9.5"/>
    <n v="12.3"/>
    <n v="15.7"/>
    <n v="19"/>
    <n v="22.8"/>
    <n v="27.6"/>
    <n v="33.299999999999997"/>
    <n v="41.1"/>
    <n v="49.5"/>
    <n v="58.9"/>
    <n v="68.900000000000006"/>
    <n v="80"/>
  </r>
  <r>
    <x v="68"/>
    <n v="0"/>
    <n v="0.1"/>
    <n v="0.3"/>
    <n v="0.5"/>
    <n v="1.1000000000000001"/>
    <n v="2"/>
    <n v="3.2"/>
    <n v="4.5999999999999996"/>
    <n v="6.2"/>
    <n v="8"/>
    <n v="10.1"/>
    <n v="12.4"/>
    <n v="14.9"/>
    <n v="17.5"/>
    <n v="20.7"/>
    <n v="24.3"/>
    <n v="28.2"/>
    <n v="32.4"/>
    <n v="37.299999999999997"/>
    <n v="42.7"/>
    <n v="49.1"/>
    <n v="56.2"/>
    <n v="63.5"/>
    <n v="72.2"/>
    <n v="81.7"/>
    <n v="92.2"/>
    <n v="104.4"/>
    <n v="117.6"/>
    <n v="131.9"/>
    <n v="148.30000000000001"/>
    <n v="165.9"/>
    <n v="184.1"/>
    <n v="203.9"/>
    <n v="224.7"/>
  </r>
  <r>
    <x v="69"/>
    <n v="7.9"/>
    <n v="11"/>
    <n v="15.2"/>
    <n v="20.100000000000001"/>
    <n v="25.3"/>
    <n v="31.4"/>
    <n v="37.700000000000003"/>
    <n v="44.9"/>
    <n v="53.3"/>
    <n v="62.3"/>
    <n v="72.5"/>
    <n v="83.8"/>
    <n v="95.7"/>
    <n v="108.6"/>
    <n v="122.4"/>
    <n v="136.69999999999999"/>
    <n v="153.30000000000001"/>
    <n v="171.7"/>
    <n v="191.7"/>
    <n v="212.9"/>
    <n v="235.4"/>
    <n v="259.7"/>
    <n v="284.39999999999998"/>
    <n v="309.39999999999998"/>
    <n v="334.6"/>
    <n v="360.3"/>
    <n v="386.1"/>
    <n v="412.5"/>
    <n v="439"/>
    <n v="466"/>
    <n v="493.5"/>
    <n v="521"/>
    <n v="549.1"/>
    <n v="577.5"/>
  </r>
  <r>
    <x v="70"/>
    <n v="87.9"/>
    <n v="99.2"/>
    <n v="111.3"/>
    <n v="124.1"/>
    <n v="137.19999999999999"/>
    <n v="151.5"/>
    <n v="166.3"/>
    <n v="181.7"/>
    <n v="198.6"/>
    <n v="215.9"/>
    <n v="234.3"/>
    <n v="253.6"/>
    <n v="274.10000000000002"/>
    <n v="295.39999999999998"/>
    <n v="317.2"/>
    <n v="340.1"/>
    <n v="363.5"/>
    <n v="387.3"/>
    <n v="412"/>
    <n v="437.3"/>
    <n v="463.8"/>
    <n v="490.8"/>
    <n v="518.20000000000005"/>
    <n v="546.29999999999995"/>
    <n v="574.6"/>
    <n v="603.29999999999995"/>
    <n v="632.4"/>
    <n v="661.6"/>
    <n v="691"/>
    <n v="720.5"/>
    <n v="750.1"/>
    <n v="780"/>
    <n v="809.9"/>
    <n v="839.8"/>
  </r>
  <r>
    <x v="71"/>
    <n v="303.5"/>
    <n v="329.3"/>
    <n v="356.4"/>
    <n v="384.8"/>
    <n v="413.6"/>
    <n v="443"/>
    <n v="473.1"/>
    <n v="503.5"/>
    <n v="534.20000000000005"/>
    <n v="565.1"/>
    <n v="596"/>
    <n v="627"/>
    <n v="658"/>
    <n v="689"/>
    <n v="720"/>
    <n v="751"/>
    <n v="782"/>
    <n v="813"/>
    <n v="844"/>
    <n v="875"/>
    <n v="906"/>
    <n v="937"/>
    <n v="968"/>
    <n v="999"/>
    <n v="1030"/>
    <n v="1061"/>
    <n v="1092"/>
    <n v="1123"/>
    <n v="1154"/>
    <n v="1185"/>
    <n v="1216"/>
    <n v="1247"/>
    <n v="1278"/>
    <n v="1309"/>
  </r>
  <r>
    <x v="72"/>
    <n v="209.7"/>
    <n v="233.6"/>
    <n v="257.89999999999998"/>
    <n v="282.7"/>
    <n v="307.8"/>
    <n v="333.7"/>
    <n v="359.5"/>
    <n v="386.2"/>
    <n v="412.8"/>
    <n v="440.1"/>
    <n v="467.6"/>
    <n v="495.6"/>
    <n v="523.6"/>
    <n v="552.1"/>
    <n v="581"/>
    <n v="610.4"/>
    <n v="639.9"/>
    <n v="669.7"/>
    <n v="699.9"/>
    <n v="730"/>
    <n v="760.7"/>
    <n v="791.4"/>
    <n v="822.1"/>
    <n v="853"/>
    <n v="884"/>
    <n v="915"/>
    <n v="946"/>
    <n v="977"/>
    <n v="1008"/>
    <n v="1039"/>
    <n v="1070"/>
    <n v="1101"/>
    <n v="1132"/>
    <n v="1163"/>
  </r>
  <r>
    <x v="73"/>
    <n v="298"/>
    <n v="320.7"/>
    <n v="344.1"/>
    <n v="367.3"/>
    <n v="391.3"/>
    <n v="415.7"/>
    <n v="440.6"/>
    <n v="465.9"/>
    <n v="491.5"/>
    <n v="517.20000000000005"/>
    <n v="543.5"/>
    <n v="569.70000000000005"/>
    <n v="596.4"/>
    <n v="623.20000000000005"/>
    <n v="650.29999999999995"/>
    <n v="677.4"/>
    <n v="704.7"/>
    <n v="732.2"/>
    <n v="760"/>
    <n v="787.8"/>
    <n v="815.6"/>
    <n v="843.5"/>
    <n v="871.5"/>
    <n v="899.5"/>
    <n v="927.5"/>
    <n v="955.5"/>
    <n v="983.5"/>
    <n v="1011.5"/>
    <n v="1039.5"/>
    <n v="1067.5"/>
    <n v="1095.5"/>
    <n v="1123.5"/>
    <n v="1151.5"/>
    <n v="1179.5"/>
  </r>
  <r>
    <x v="74"/>
    <n v="158.69999999999999"/>
    <n v="176.5"/>
    <n v="195.8"/>
    <n v="216.4"/>
    <n v="237.4"/>
    <n v="259.5"/>
    <n v="281.89999999999998"/>
    <n v="305.5"/>
    <n v="329.9"/>
    <n v="354.5"/>
    <n v="379.7"/>
    <n v="405.6"/>
    <n v="431.6"/>
    <n v="458.5"/>
    <n v="485.8"/>
    <n v="513.29999999999995"/>
    <n v="541.4"/>
    <n v="569.6"/>
    <n v="598.6"/>
    <n v="627.70000000000005"/>
    <n v="657.1"/>
    <n v="686.6"/>
    <n v="716.3"/>
    <n v="746.1"/>
    <n v="776"/>
    <n v="806.1"/>
    <n v="836.2"/>
    <n v="866.5"/>
    <n v="896.9"/>
    <n v="927.5"/>
    <n v="958.1"/>
    <n v="988.8"/>
    <n v="1019.6"/>
    <n v="1050.4000000000001"/>
  </r>
  <r>
    <x v="75"/>
    <n v="25.2"/>
    <n v="30.8"/>
    <n v="36.799999999999997"/>
    <n v="43.4"/>
    <n v="51.3"/>
    <n v="59.8"/>
    <n v="69.7"/>
    <n v="80.599999999999994"/>
    <n v="93.2"/>
    <n v="106.6"/>
    <n v="121.1"/>
    <n v="135.69999999999999"/>
    <n v="152.1"/>
    <n v="169.4"/>
    <n v="188"/>
    <n v="207.5"/>
    <n v="227.8"/>
    <n v="249.3"/>
    <n v="272.10000000000002"/>
    <n v="295.60000000000002"/>
    <n v="319.7"/>
    <n v="344"/>
    <n v="369.4"/>
    <n v="395.5"/>
    <n v="421.5"/>
    <n v="448.3"/>
    <n v="475.5"/>
    <n v="503.1"/>
    <n v="530.9"/>
    <n v="559.29999999999995"/>
    <n v="587.79999999999995"/>
    <n v="616.70000000000005"/>
    <n v="645.6"/>
    <n v="674.9"/>
  </r>
  <r>
    <x v="76"/>
    <n v="0.7"/>
    <n v="0.9"/>
    <n v="1.3"/>
    <n v="1.8"/>
    <n v="2.4"/>
    <n v="3.4"/>
    <n v="4.7"/>
    <n v="6.6"/>
    <n v="9.4"/>
    <n v="14.8"/>
    <n v="21.4"/>
    <n v="30.1"/>
    <n v="39.5"/>
    <n v="51.7"/>
    <n v="64.7"/>
    <n v="78.599999999999994"/>
    <n v="93.8"/>
    <n v="110"/>
    <n v="127.6"/>
    <n v="145.80000000000001"/>
    <n v="164.5"/>
    <n v="184.5"/>
    <n v="204.8"/>
    <n v="225.3"/>
    <n v="247.3"/>
    <n v="269.89999999999998"/>
    <n v="293.10000000000002"/>
    <n v="317.5"/>
    <n v="342.4"/>
    <n v="368"/>
    <n v="394.4"/>
    <n v="420.9"/>
    <n v="447.7"/>
    <n v="474.9"/>
  </r>
  <r>
    <x v="77"/>
    <n v="0"/>
    <n v="0"/>
    <n v="0"/>
    <n v="0"/>
    <n v="0"/>
    <n v="0"/>
    <n v="0"/>
    <n v="0"/>
    <n v="0"/>
    <n v="0"/>
    <n v="0"/>
    <n v="0"/>
    <n v="0.1"/>
    <n v="0.3"/>
    <n v="0.9"/>
    <n v="2"/>
    <n v="3.8"/>
    <n v="6.2"/>
    <n v="10.1"/>
    <n v="14.8"/>
    <n v="20.5"/>
    <n v="27"/>
    <n v="34.6"/>
    <n v="43.1"/>
    <n v="52.4"/>
    <n v="62.3"/>
    <n v="73.099999999999994"/>
    <n v="85"/>
    <n v="98"/>
    <n v="112.3"/>
    <n v="127.8"/>
    <n v="144.6"/>
    <n v="162.4"/>
    <n v="182"/>
  </r>
  <r>
    <x v="78"/>
    <n v="0"/>
    <n v="0"/>
    <n v="0"/>
    <n v="0"/>
    <n v="0"/>
    <n v="0"/>
    <n v="0"/>
    <n v="0"/>
    <n v="0"/>
    <n v="0"/>
    <n v="0"/>
    <n v="0"/>
    <n v="0"/>
    <n v="0"/>
    <n v="0"/>
    <n v="0"/>
    <n v="0.1"/>
    <n v="0.2"/>
    <n v="0.3"/>
    <n v="0.5"/>
    <n v="1"/>
    <n v="1.5"/>
    <n v="2.5"/>
    <n v="3.8"/>
    <n v="5.7"/>
    <n v="7.9"/>
    <n v="10.3"/>
    <n v="13.5"/>
    <n v="17.600000000000001"/>
    <n v="22.5"/>
    <n v="28"/>
    <n v="34.799999999999997"/>
    <n v="42.6"/>
    <n v="53.1"/>
  </r>
  <r>
    <x v="79"/>
    <n v="0"/>
    <n v="0"/>
    <n v="0"/>
    <n v="0"/>
    <n v="0"/>
    <n v="0"/>
    <n v="0"/>
    <n v="0"/>
    <n v="0"/>
    <n v="0"/>
    <n v="0.2"/>
    <n v="0.6"/>
    <n v="1"/>
    <n v="1.7"/>
    <n v="2.6"/>
    <n v="3.6"/>
    <n v="5"/>
    <n v="6.8"/>
    <n v="8.9"/>
    <n v="12.3"/>
    <n v="16.3"/>
    <n v="21"/>
    <n v="26.9"/>
    <n v="34.200000000000003"/>
    <n v="42.9"/>
    <n v="52.9"/>
    <n v="63.3"/>
    <n v="75"/>
    <n v="87.6"/>
    <n v="101.2"/>
    <n v="115.6"/>
    <n v="131.5"/>
    <n v="148.30000000000001"/>
    <n v="166"/>
  </r>
  <r>
    <x v="80"/>
    <n v="0.1"/>
    <n v="0.3"/>
    <n v="0.9"/>
    <n v="1.4"/>
    <n v="2.4"/>
    <n v="3.8"/>
    <n v="5.0999999999999996"/>
    <n v="6.9"/>
    <n v="9"/>
    <n v="11.4"/>
    <n v="14.3"/>
    <n v="17.7"/>
    <n v="21.4"/>
    <n v="25.6"/>
    <n v="30"/>
    <n v="35.200000000000003"/>
    <n v="40.700000000000003"/>
    <n v="46.9"/>
    <n v="54"/>
    <n v="61.9"/>
    <n v="71.3"/>
    <n v="81.3"/>
    <n v="92.7"/>
    <n v="105.2"/>
    <n v="120"/>
    <n v="136.1"/>
    <n v="155.19999999999999"/>
    <n v="175.5"/>
    <n v="197.6"/>
    <n v="220.4"/>
    <n v="244.2"/>
    <n v="268.89999999999998"/>
    <n v="294"/>
    <n v="320.2"/>
  </r>
  <r>
    <x v="81"/>
    <n v="10.7"/>
    <n v="13.9"/>
    <n v="17.600000000000001"/>
    <n v="21.3"/>
    <n v="26"/>
    <n v="31.1"/>
    <n v="38.200000000000003"/>
    <n v="46.1"/>
    <n v="54.9"/>
    <n v="65.2"/>
    <n v="76.5"/>
    <n v="89.2"/>
    <n v="103.2"/>
    <n v="118.4"/>
    <n v="135.4"/>
    <n v="153.19999999999999"/>
    <n v="172.2"/>
    <n v="192.1"/>
    <n v="213.8"/>
    <n v="236.1"/>
    <n v="259.39999999999998"/>
    <n v="283.89999999999998"/>
    <n v="309.10000000000002"/>
    <n v="335.3"/>
    <n v="362"/>
    <n v="389.3"/>
    <n v="417.5"/>
    <n v="445.7"/>
    <n v="474.6"/>
    <n v="503.7"/>
    <n v="532.9"/>
    <n v="562.5"/>
    <n v="592.5"/>
    <n v="622.5"/>
  </r>
  <r>
    <x v="82"/>
    <n v="46.1"/>
    <n v="54.1"/>
    <n v="63.2"/>
    <n v="73.400000000000006"/>
    <n v="84.2"/>
    <n v="96"/>
    <n v="108.8"/>
    <n v="123.1"/>
    <n v="138"/>
    <n v="153.80000000000001"/>
    <n v="170"/>
    <n v="186.8"/>
    <n v="204.4"/>
    <n v="222.9"/>
    <n v="241.7"/>
    <n v="262"/>
    <n v="283.10000000000002"/>
    <n v="305.2"/>
    <n v="328.7"/>
    <n v="353.4"/>
    <n v="379.3"/>
    <n v="405.5"/>
    <n v="432.1"/>
    <n v="459.2"/>
    <n v="487"/>
    <n v="515.1"/>
    <n v="543.70000000000005"/>
    <n v="572.6"/>
    <n v="601.9"/>
    <n v="631.29999999999995"/>
    <n v="661.2"/>
    <n v="691.1"/>
    <n v="721.1"/>
    <n v="751.1"/>
  </r>
  <r>
    <x v="83"/>
    <n v="120.7"/>
    <n v="136.1"/>
    <n v="152.6"/>
    <n v="170.6"/>
    <n v="190.3"/>
    <n v="210.9"/>
    <n v="233.9"/>
    <n v="257.60000000000002"/>
    <n v="282.89999999999998"/>
    <n v="308.5"/>
    <n v="334.7"/>
    <n v="361.5"/>
    <n v="388.8"/>
    <n v="416.9"/>
    <n v="445.8"/>
    <n v="475.2"/>
    <n v="504.9"/>
    <n v="534.6"/>
    <n v="564.5"/>
    <n v="594.5"/>
    <n v="624.5"/>
    <n v="654.6"/>
    <n v="684.6"/>
    <n v="714.6"/>
    <n v="744.7"/>
    <n v="774.8"/>
    <n v="805"/>
    <n v="835.6"/>
    <n v="866.4"/>
    <n v="897.3"/>
    <n v="928.3"/>
    <n v="959.3"/>
    <n v="990.3"/>
    <n v="1021.3"/>
  </r>
  <r>
    <x v="84"/>
    <n v="314.10000000000002"/>
    <n v="337"/>
    <n v="360.2"/>
    <n v="384.2"/>
    <n v="408.6"/>
    <n v="433.4"/>
    <n v="459.3"/>
    <n v="485.6"/>
    <n v="512.9"/>
    <n v="540.79999999999995"/>
    <n v="568.9"/>
    <n v="597.4"/>
    <n v="626.20000000000005"/>
    <n v="655.20000000000005"/>
    <n v="684.4"/>
    <n v="713.6"/>
    <n v="743.1"/>
    <n v="772.5"/>
    <n v="802"/>
    <n v="831.6"/>
    <n v="861.2"/>
    <n v="890.9"/>
    <n v="920.9"/>
    <n v="950.9"/>
    <n v="981.4"/>
    <n v="1012"/>
    <n v="1042.7"/>
    <n v="1073.4000000000001"/>
    <n v="1104.2"/>
    <n v="1135"/>
    <n v="1165.8"/>
    <n v="1196.7"/>
    <n v="1227.5"/>
    <n v="1258.5"/>
  </r>
  <r>
    <x v="85"/>
    <n v="407.2"/>
    <n v="433.6"/>
    <n v="460.4"/>
    <n v="487.6"/>
    <n v="514.9"/>
    <n v="542.4"/>
    <n v="570"/>
    <n v="597.70000000000005"/>
    <n v="625.6"/>
    <n v="653.5"/>
    <n v="681.5"/>
    <n v="709.5"/>
    <n v="737.5"/>
    <n v="765.5"/>
    <n v="793.5"/>
    <n v="821.5"/>
    <n v="849.5"/>
    <n v="877.5"/>
    <n v="905.5"/>
    <n v="933.5"/>
    <n v="961.5"/>
    <n v="989.5"/>
    <n v="1017.5"/>
    <n v="1045.5"/>
    <n v="1073.5"/>
    <n v="1101.5"/>
    <n v="1129.5"/>
    <n v="1157.5"/>
    <n v="1185.5"/>
    <n v="1213.5"/>
    <n v="1241.5"/>
    <n v="1269.5"/>
    <n v="1297.5"/>
    <n v="1325.5"/>
  </r>
  <r>
    <x v="86"/>
    <n v="193.5"/>
    <n v="211.4"/>
    <n v="229.6"/>
    <n v="248.8"/>
    <n v="269.2"/>
    <n v="290.10000000000002"/>
    <n v="311.60000000000002"/>
    <n v="333.7"/>
    <n v="356.3"/>
    <n v="379.5"/>
    <n v="403.1"/>
    <n v="428.4"/>
    <n v="454.1"/>
    <n v="480.5"/>
    <n v="507.7"/>
    <n v="535.70000000000005"/>
    <n v="564.29999999999995"/>
    <n v="593.6"/>
    <n v="622.9"/>
    <n v="652.9"/>
    <n v="682.8"/>
    <n v="712.9"/>
    <n v="743.1"/>
    <n v="773.6"/>
    <n v="804"/>
    <n v="834.5"/>
    <n v="865.2"/>
    <n v="895.9"/>
    <n v="926.5"/>
    <n v="957.3"/>
    <n v="988"/>
    <n v="1018.9"/>
    <n v="1049.7"/>
    <n v="1080.7"/>
  </r>
  <r>
    <x v="87"/>
    <n v="40.6"/>
    <n v="50.5"/>
    <n v="62.6"/>
    <n v="76.099999999999994"/>
    <n v="91.2"/>
    <n v="106.9"/>
    <n v="124.2"/>
    <n v="142.1"/>
    <n v="160.5"/>
    <n v="180.3"/>
    <n v="200.9"/>
    <n v="222.8"/>
    <n v="245.7"/>
    <n v="268.8"/>
    <n v="292.60000000000002"/>
    <n v="316.5"/>
    <n v="341.1"/>
    <n v="365.9"/>
    <n v="391.1"/>
    <n v="416.5"/>
    <n v="442.5"/>
    <n v="468.7"/>
    <n v="495"/>
    <n v="521.5"/>
    <n v="548.29999999999995"/>
    <n v="575.5"/>
    <n v="602.5"/>
    <n v="630.1"/>
    <n v="657.8"/>
    <n v="685.7"/>
    <n v="713.8"/>
    <n v="742.1"/>
    <n v="770.6"/>
    <n v="799.3"/>
  </r>
  <r>
    <x v="88"/>
    <n v="1.9"/>
    <n v="3"/>
    <n v="4.0999999999999996"/>
    <n v="5.2"/>
    <n v="6.6"/>
    <n v="8.4"/>
    <n v="11"/>
    <n v="14.1"/>
    <n v="17.5"/>
    <n v="21.9"/>
    <n v="27.4"/>
    <n v="33.200000000000003"/>
    <n v="39.9"/>
    <n v="47.6"/>
    <n v="56"/>
    <n v="65.7"/>
    <n v="75.900000000000006"/>
    <n v="87.2"/>
    <n v="99"/>
    <n v="111.8"/>
    <n v="125.2"/>
    <n v="139.9"/>
    <n v="154.9"/>
    <n v="171.3"/>
    <n v="188.5"/>
    <n v="206.7"/>
    <n v="226.1"/>
    <n v="246.5"/>
    <n v="268.2"/>
    <n v="290.7"/>
    <n v="314.39999999999998"/>
    <n v="338.5"/>
    <n v="363.1"/>
    <n v="388.4"/>
  </r>
  <r>
    <x v="89"/>
    <n v="0"/>
    <n v="0"/>
    <n v="0"/>
    <n v="0"/>
    <n v="0"/>
    <n v="0"/>
    <n v="0.1"/>
    <n v="0.3"/>
    <n v="0.7"/>
    <n v="1.1000000000000001"/>
    <n v="1.7"/>
    <n v="2.2999999999999998"/>
    <n v="3.1"/>
    <n v="3.9"/>
    <n v="5.4"/>
    <n v="7.4"/>
    <n v="10.1"/>
    <n v="14"/>
    <n v="18"/>
    <n v="23.4"/>
    <n v="29.6"/>
    <n v="36.700000000000003"/>
    <n v="45.1"/>
    <n v="55.4"/>
    <n v="66.5"/>
    <n v="79.099999999999994"/>
    <n v="92.1"/>
    <n v="106.4"/>
    <n v="120.9"/>
    <n v="136.6"/>
    <n v="153.19999999999999"/>
    <n v="170.6"/>
    <n v="189.2"/>
    <n v="208.4"/>
  </r>
  <r>
    <x v="90"/>
    <n v="0"/>
    <n v="0"/>
    <n v="0"/>
    <n v="0"/>
    <n v="0"/>
    <n v="0"/>
    <n v="0"/>
    <n v="0"/>
    <n v="0"/>
    <n v="0"/>
    <n v="0.1"/>
    <n v="0.4"/>
    <n v="0.8"/>
    <n v="1.3"/>
    <n v="1.9"/>
    <n v="2.4"/>
    <n v="3.1"/>
    <n v="3.8"/>
    <n v="4.7"/>
    <n v="5.9"/>
    <n v="7.7"/>
    <n v="9.8000000000000007"/>
    <n v="12.3"/>
    <n v="15.3"/>
    <n v="19"/>
    <n v="23"/>
    <n v="28.6"/>
    <n v="35.5"/>
    <n v="43.6"/>
    <n v="53.7"/>
    <n v="64.900000000000006"/>
    <n v="77.900000000000006"/>
    <n v="91.9"/>
    <n v="108.2"/>
  </r>
  <r>
    <x v="91"/>
    <n v="0"/>
    <n v="0"/>
    <n v="0"/>
    <n v="0"/>
    <n v="0"/>
    <n v="0"/>
    <n v="0"/>
    <n v="0"/>
    <n v="0"/>
    <n v="0.2"/>
    <n v="0.5"/>
    <n v="0.9"/>
    <n v="1.8"/>
    <n v="2.6"/>
    <n v="3.6"/>
    <n v="4.9000000000000004"/>
    <n v="6.6"/>
    <n v="8.4"/>
    <n v="10.6"/>
    <n v="12.8"/>
    <n v="15.5"/>
    <n v="18.7"/>
    <n v="22.3"/>
    <n v="26.7"/>
    <n v="31.8"/>
    <n v="37.9"/>
    <n v="45.2"/>
    <n v="53.7"/>
    <n v="62.7"/>
    <n v="72.7"/>
    <n v="83.1"/>
    <n v="95.1"/>
    <n v="108"/>
    <n v="122.7"/>
  </r>
  <r>
    <x v="92"/>
    <n v="0.7"/>
    <n v="1.1000000000000001"/>
    <n v="1.7"/>
    <n v="2.5"/>
    <n v="3.5"/>
    <n v="4.8"/>
    <n v="6.2"/>
    <n v="8"/>
    <n v="10"/>
    <n v="12.6"/>
    <n v="15.7"/>
    <n v="19"/>
    <n v="22.8"/>
    <n v="26.9"/>
    <n v="31"/>
    <n v="35.700000000000003"/>
    <n v="40.6"/>
    <n v="46.4"/>
    <n v="52.4"/>
    <n v="59.2"/>
    <n v="66.7"/>
    <n v="74.900000000000006"/>
    <n v="84.4"/>
    <n v="94.7"/>
    <n v="106.6"/>
    <n v="120"/>
    <n v="134.4"/>
    <n v="150.80000000000001"/>
    <n v="167.7"/>
    <n v="184.8"/>
    <n v="202.6"/>
    <n v="221.4"/>
    <n v="241.1"/>
    <n v="261.5"/>
  </r>
  <r>
    <x v="93"/>
    <n v="10.8"/>
    <n v="13.8"/>
    <n v="16.899999999999999"/>
    <n v="20.5"/>
    <n v="24.6"/>
    <n v="28.4"/>
    <n v="32.9"/>
    <n v="37.5"/>
    <n v="43.2"/>
    <n v="48.8"/>
    <n v="55.1"/>
    <n v="62"/>
    <n v="69.099999999999994"/>
    <n v="76.7"/>
    <n v="85.1"/>
    <n v="94.4"/>
    <n v="105.3"/>
    <n v="117.6"/>
    <n v="131.4"/>
    <n v="146.80000000000001"/>
    <n v="164.1"/>
    <n v="182.8"/>
    <n v="202.5"/>
    <n v="223.1"/>
    <n v="245.5"/>
    <n v="268.5"/>
    <n v="292.2"/>
    <n v="316.60000000000002"/>
    <n v="341.5"/>
    <n v="367"/>
    <n v="393.3"/>
    <n v="420"/>
    <n v="447.5"/>
    <n v="475.6"/>
  </r>
  <r>
    <x v="94"/>
    <n v="95.4"/>
    <n v="110.2"/>
    <n v="126.3"/>
    <n v="143.6"/>
    <n v="162"/>
    <n v="182"/>
    <n v="203.5"/>
    <n v="225.8"/>
    <n v="249.3"/>
    <n v="273.10000000000002"/>
    <n v="297.7"/>
    <n v="322.8"/>
    <n v="348.6"/>
    <n v="374.6"/>
    <n v="400.8"/>
    <n v="427.4"/>
    <n v="454.3"/>
    <n v="481.7"/>
    <n v="509.8"/>
    <n v="538.1"/>
    <n v="566.70000000000005"/>
    <n v="595.79999999999995"/>
    <n v="625"/>
    <n v="654.20000000000005"/>
    <n v="683.9"/>
    <n v="713.5"/>
    <n v="743.5"/>
    <n v="773.4"/>
    <n v="803.4"/>
    <n v="833.5"/>
    <n v="863.5"/>
    <n v="893.6"/>
    <n v="923.6"/>
    <n v="953.7"/>
  </r>
  <r>
    <x v="95"/>
    <n v="310.60000000000002"/>
    <n v="339.3"/>
    <n v="368.3"/>
    <n v="397.8"/>
    <n v="427.7"/>
    <n v="457.9"/>
    <n v="488.2"/>
    <n v="518.9"/>
    <n v="549.5"/>
    <n v="580.1"/>
    <n v="610.79999999999995"/>
    <n v="641.6"/>
    <n v="672.4"/>
    <n v="703.3"/>
    <n v="734.2"/>
    <n v="765.1"/>
    <n v="796.1"/>
    <n v="827.1"/>
    <n v="858.1"/>
    <n v="889.1"/>
    <n v="920.1"/>
    <n v="951.1"/>
    <n v="982.1"/>
    <n v="1013.1"/>
    <n v="1044.0999999999999"/>
    <n v="1075.0999999999999"/>
    <n v="1106.0999999999999"/>
    <n v="1137.0999999999999"/>
    <n v="1168.0999999999999"/>
    <n v="1199.0999999999999"/>
    <n v="1230.0999999999999"/>
    <n v="1261.0999999999999"/>
    <n v="1292.0999999999999"/>
    <n v="1323.1"/>
  </r>
  <r>
    <x v="96"/>
    <n v="303.8"/>
    <n v="329.4"/>
    <n v="355.9"/>
    <n v="382.5"/>
    <n v="409.9"/>
    <n v="437.4"/>
    <n v="465.2"/>
    <n v="493.5"/>
    <n v="521.79999999999995"/>
    <n v="550.6"/>
    <n v="579.9"/>
    <n v="609.4"/>
    <n v="639.1"/>
    <n v="669"/>
    <n v="699.1"/>
    <n v="729.2"/>
    <n v="759.5"/>
    <n v="789.9"/>
    <n v="820.4"/>
    <n v="851"/>
    <n v="881.6"/>
    <n v="912.3"/>
    <n v="943.3"/>
    <n v="974.2"/>
    <n v="1005.2"/>
    <n v="1036.2"/>
    <n v="1067.2"/>
    <n v="1098.2"/>
    <n v="1129.2"/>
    <n v="1160.2"/>
    <n v="1191.2"/>
    <n v="1222.2"/>
    <n v="1253.2"/>
    <n v="1284.2"/>
  </r>
  <r>
    <x v="97"/>
    <n v="267.89999999999998"/>
    <n v="293.10000000000002"/>
    <n v="319.5"/>
    <n v="346.1"/>
    <n v="373.3"/>
    <n v="400.9"/>
    <n v="428.8"/>
    <n v="456.7"/>
    <n v="484.8"/>
    <n v="513"/>
    <n v="541.20000000000005"/>
    <n v="569.5"/>
    <n v="597.79999999999995"/>
    <n v="626.20000000000005"/>
    <n v="654.6"/>
    <n v="683"/>
    <n v="711.5"/>
    <n v="739.9"/>
    <n v="768.4"/>
    <n v="797"/>
    <n v="825.6"/>
    <n v="854.4"/>
    <n v="883.2"/>
    <n v="912.2"/>
    <n v="941.2"/>
    <n v="970.2"/>
    <n v="999.2"/>
    <n v="1028.2"/>
    <n v="1057.2"/>
    <n v="1086.2"/>
    <n v="1115.2"/>
    <n v="1144.2"/>
    <n v="1173.2"/>
    <n v="1202.2"/>
  </r>
  <r>
    <x v="98"/>
    <n v="125.3"/>
    <n v="146.80000000000001"/>
    <n v="169.3"/>
    <n v="192.9"/>
    <n v="217.4"/>
    <n v="243.1"/>
    <n v="269.8"/>
    <n v="297.10000000000002"/>
    <n v="325.5"/>
    <n v="354.2"/>
    <n v="383.4"/>
    <n v="412.9"/>
    <n v="442.6"/>
    <n v="472.5"/>
    <n v="502.8"/>
    <n v="533.20000000000005"/>
    <n v="563.70000000000005"/>
    <n v="594.5"/>
    <n v="625.20000000000005"/>
    <n v="656.2"/>
    <n v="687.2"/>
    <n v="718.1"/>
    <n v="749.1"/>
    <n v="780"/>
    <n v="811"/>
    <n v="842"/>
    <n v="872.9"/>
    <n v="903.9"/>
    <n v="934.8"/>
    <n v="965.8"/>
    <n v="996.7"/>
    <n v="1027.7"/>
    <n v="1058.7"/>
    <n v="1089.5999999999999"/>
  </r>
  <r>
    <x v="99"/>
    <n v="19.600000000000001"/>
    <n v="24.3"/>
    <n v="30.6"/>
    <n v="37.9"/>
    <n v="45.9"/>
    <n v="55.3"/>
    <n v="65.2"/>
    <n v="76.400000000000006"/>
    <n v="88.6"/>
    <n v="103.2"/>
    <n v="118.3"/>
    <n v="135.4"/>
    <n v="153.30000000000001"/>
    <n v="172.3"/>
    <n v="192.2"/>
    <n v="212.9"/>
    <n v="234.3"/>
    <n v="255.9"/>
    <n v="278.10000000000002"/>
    <n v="301"/>
    <n v="324.3"/>
    <n v="348.6"/>
    <n v="373.1"/>
    <n v="398.3"/>
    <n v="423.8"/>
    <n v="449.9"/>
    <n v="476.5"/>
    <n v="503.5"/>
    <n v="531"/>
    <n v="558.6"/>
    <n v="586.29999999999995"/>
    <n v="614.5"/>
    <n v="642.79999999999995"/>
    <n v="671.4"/>
  </r>
  <r>
    <x v="100"/>
    <n v="2.8"/>
    <n v="3.4"/>
    <n v="4.2"/>
    <n v="5.2"/>
    <n v="6.6"/>
    <n v="8.9"/>
    <n v="11.5"/>
    <n v="15"/>
    <n v="20.100000000000001"/>
    <n v="26.2"/>
    <n v="33.4"/>
    <n v="41.9"/>
    <n v="52.1"/>
    <n v="63.4"/>
    <n v="75.7"/>
    <n v="89.2"/>
    <n v="103.2"/>
    <n v="118.5"/>
    <n v="134.6"/>
    <n v="151.5"/>
    <n v="169.5"/>
    <n v="188.4"/>
    <n v="208.4"/>
    <n v="228.9"/>
    <n v="250.4"/>
    <n v="272.60000000000002"/>
    <n v="295.3"/>
    <n v="319"/>
    <n v="344"/>
    <n v="369.9"/>
    <n v="396.3"/>
    <n v="423.8"/>
    <n v="451.4"/>
    <n v="480.2"/>
  </r>
  <r>
    <x v="101"/>
    <n v="0"/>
    <n v="0"/>
    <n v="0"/>
    <n v="0"/>
    <n v="0"/>
    <n v="0"/>
    <n v="0"/>
    <n v="0"/>
    <n v="0"/>
    <n v="0.1"/>
    <n v="0.3"/>
    <n v="0.4"/>
    <n v="0.6"/>
    <n v="1"/>
    <n v="1.5"/>
    <n v="2.1"/>
    <n v="3.2"/>
    <n v="4.5"/>
    <n v="6.3"/>
    <n v="9"/>
    <n v="12.8"/>
    <n v="17.600000000000001"/>
    <n v="24.4"/>
    <n v="32.5"/>
    <n v="41.9"/>
    <n v="52.6"/>
    <n v="63.5"/>
    <n v="76"/>
    <n v="89.4"/>
    <n v="103.4"/>
    <n v="118.8"/>
    <n v="134.4"/>
    <n v="151.9"/>
    <n v="169.7"/>
  </r>
  <r>
    <x v="102"/>
    <n v="0"/>
    <n v="0"/>
    <n v="0"/>
    <n v="0"/>
    <n v="0"/>
    <n v="0"/>
    <n v="0"/>
    <n v="0"/>
    <n v="0"/>
    <n v="0"/>
    <n v="0"/>
    <n v="0"/>
    <n v="0"/>
    <n v="0"/>
    <n v="0"/>
    <n v="0"/>
    <n v="0"/>
    <n v="0"/>
    <n v="0"/>
    <n v="0"/>
    <n v="0.2"/>
    <n v="0.3"/>
    <n v="0.7"/>
    <n v="1.4"/>
    <n v="2.7"/>
    <n v="4.8"/>
    <n v="8"/>
    <n v="12.5"/>
    <n v="18.3"/>
    <n v="25"/>
    <n v="33.4"/>
    <n v="43.1"/>
    <n v="54.3"/>
    <n v="67"/>
  </r>
  <r>
    <x v="103"/>
    <n v="0"/>
    <n v="0"/>
    <n v="0"/>
    <n v="0"/>
    <n v="0"/>
    <n v="0"/>
    <n v="0"/>
    <n v="0"/>
    <n v="0"/>
    <n v="0"/>
    <n v="0"/>
    <n v="0"/>
    <n v="0.3"/>
    <n v="0.5"/>
    <n v="1.5"/>
    <n v="2.2000000000000002"/>
    <n v="3.4"/>
    <n v="4.8"/>
    <n v="6.5"/>
    <n v="8.8000000000000007"/>
    <n v="11.5"/>
    <n v="14.4"/>
    <n v="18.100000000000001"/>
    <n v="23.1"/>
    <n v="28.9"/>
    <n v="36.299999999999997"/>
    <n v="45.6"/>
    <n v="56.9"/>
    <n v="69.8"/>
    <n v="84.7"/>
    <n v="101.7"/>
    <n v="119.5"/>
    <n v="138.6"/>
    <n v="158.6"/>
  </r>
  <r>
    <x v="104"/>
    <n v="0.1"/>
    <n v="0.2"/>
    <n v="0.5"/>
    <n v="1"/>
    <n v="1.7"/>
    <n v="2.8"/>
    <n v="4.0999999999999996"/>
    <n v="5.8"/>
    <n v="7.8"/>
    <n v="10.1"/>
    <n v="13.2"/>
    <n v="16.3"/>
    <n v="19.7"/>
    <n v="23.3"/>
    <n v="27.5"/>
    <n v="32"/>
    <n v="37.200000000000003"/>
    <n v="43.2"/>
    <n v="50"/>
    <n v="57.3"/>
    <n v="65.3"/>
    <n v="74.2"/>
    <n v="83.9"/>
    <n v="94.8"/>
    <n v="106.7"/>
    <n v="120.2"/>
    <n v="135.19999999999999"/>
    <n v="151.69999999999999"/>
    <n v="170"/>
    <n v="190.3"/>
    <n v="211.3"/>
    <n v="233.1"/>
    <n v="255.6"/>
    <n v="279.5"/>
  </r>
  <r>
    <x v="105"/>
    <n v="23.8"/>
    <n v="28.9"/>
    <n v="34.6"/>
    <n v="40.700000000000003"/>
    <n v="47.7"/>
    <n v="55.7"/>
    <n v="65.099999999999994"/>
    <n v="75.3"/>
    <n v="86.9"/>
    <n v="99.3"/>
    <n v="112.9"/>
    <n v="127.1"/>
    <n v="142.4"/>
    <n v="159.1"/>
    <n v="175.9"/>
    <n v="193.9"/>
    <n v="212.4"/>
    <n v="231.9"/>
    <n v="252.1"/>
    <n v="273.7"/>
    <n v="296.39999999999998"/>
    <n v="319.8"/>
    <n v="344.2"/>
    <n v="369"/>
    <n v="394.8"/>
    <n v="421.9"/>
    <n v="449.7"/>
    <n v="478"/>
    <n v="507.1"/>
    <n v="536.4"/>
    <n v="566.5"/>
    <n v="596.79999999999995"/>
    <n v="627.4"/>
    <n v="658.3"/>
  </r>
  <r>
    <x v="106"/>
    <n v="123.8"/>
    <n v="137.4"/>
    <n v="151.80000000000001"/>
    <n v="166.9"/>
    <n v="182.5"/>
    <n v="199.1"/>
    <n v="216.5"/>
    <n v="234.8"/>
    <n v="254.1"/>
    <n v="274.2"/>
    <n v="295"/>
    <n v="316.7"/>
    <n v="338.4"/>
    <n v="360.7"/>
    <n v="383.4"/>
    <n v="406.7"/>
    <n v="430.2"/>
    <n v="453.7"/>
    <n v="478.1"/>
    <n v="503.7"/>
    <n v="530.1"/>
    <n v="557.79999999999995"/>
    <n v="585.5"/>
    <n v="614"/>
    <n v="642.6"/>
    <n v="671.6"/>
    <n v="701"/>
    <n v="730.3"/>
    <n v="760"/>
    <n v="789.7"/>
    <n v="819.6"/>
    <n v="849.7"/>
    <n v="879.7"/>
    <n v="909.8"/>
  </r>
  <r>
    <x v="107"/>
    <n v="253.9"/>
    <n v="275.39999999999998"/>
    <n v="298.10000000000002"/>
    <n v="321"/>
    <n v="344.6"/>
    <n v="368.9"/>
    <n v="394.1"/>
    <n v="419.9"/>
    <n v="446.2"/>
    <n v="473.2"/>
    <n v="500.2"/>
    <n v="527.79999999999995"/>
    <n v="555.70000000000005"/>
    <n v="584"/>
    <n v="612.4"/>
    <n v="641"/>
    <n v="669.7"/>
    <n v="698.8"/>
    <n v="727.8"/>
    <n v="756.9"/>
    <n v="786.4"/>
    <n v="816.1"/>
    <n v="846.1"/>
    <n v="876.4"/>
    <n v="907.2"/>
    <n v="938.2"/>
    <n v="969.2"/>
    <n v="1000.2"/>
    <n v="1031.2"/>
    <n v="1062.2"/>
    <n v="1093.2"/>
    <n v="1124.2"/>
    <n v="1155.2"/>
    <n v="1186.2"/>
  </r>
  <r>
    <x v="108"/>
    <n v="506.5"/>
    <n v="537.29999999999995"/>
    <n v="568.29999999999995"/>
    <n v="599.29999999999995"/>
    <n v="630.29999999999995"/>
    <n v="661.3"/>
    <n v="692.3"/>
    <n v="723.3"/>
    <n v="754.3"/>
    <n v="785.3"/>
    <n v="816.3"/>
    <n v="847.3"/>
    <n v="878.3"/>
    <n v="909.3"/>
    <n v="940.3"/>
    <n v="971.3"/>
    <n v="1002.3"/>
    <n v="1033.3"/>
    <n v="1064.3"/>
    <n v="1095.3"/>
    <n v="1126.3"/>
    <n v="1157.3"/>
    <n v="1188.3"/>
    <n v="1219.3"/>
    <n v="1250.3"/>
    <n v="1281.3"/>
    <n v="1312.3"/>
    <n v="1343.3"/>
    <n v="1374.3"/>
    <n v="1405.3"/>
    <n v="1436.3"/>
    <n v="1467.3"/>
    <n v="1498.3"/>
    <n v="1529.3"/>
  </r>
  <r>
    <x v="109"/>
    <n v="256.7"/>
    <n v="278.89999999999998"/>
    <n v="301.3"/>
    <n v="324.60000000000002"/>
    <n v="348.3"/>
    <n v="372.9"/>
    <n v="397.8"/>
    <n v="423.6"/>
    <n v="449.5"/>
    <n v="475.9"/>
    <n v="502.5"/>
    <n v="529.4"/>
    <n v="556.5"/>
    <n v="583.5"/>
    <n v="610.79999999999995"/>
    <n v="638.1"/>
    <n v="665.6"/>
    <n v="693"/>
    <n v="720.7"/>
    <n v="748.4"/>
    <n v="776.2"/>
    <n v="804"/>
    <n v="831.8"/>
    <n v="859.8"/>
    <n v="887.8"/>
    <n v="915.8"/>
    <n v="943.8"/>
    <n v="971.8"/>
    <n v="999.8"/>
    <n v="1027.8"/>
    <n v="1055.8"/>
    <n v="1083.8"/>
    <n v="1111.8"/>
    <n v="1139.8"/>
  </r>
  <r>
    <x v="110"/>
    <n v="164.9"/>
    <n v="181.7"/>
    <n v="199.9"/>
    <n v="219.5"/>
    <n v="240.4"/>
    <n v="262.5"/>
    <n v="285.5"/>
    <n v="309.5"/>
    <n v="334.4"/>
    <n v="360"/>
    <n v="386.1"/>
    <n v="413.2"/>
    <n v="440.7"/>
    <n v="468.8"/>
    <n v="497.2"/>
    <n v="526.1"/>
    <n v="555.6"/>
    <n v="585.20000000000005"/>
    <n v="615.1"/>
    <n v="645.1"/>
    <n v="675.2"/>
    <n v="705.5"/>
    <n v="736.3"/>
    <n v="767.2"/>
    <n v="798.2"/>
    <n v="829.2"/>
    <n v="860.1"/>
    <n v="891.1"/>
    <n v="922"/>
    <n v="953"/>
    <n v="984"/>
    <n v="1014.9"/>
    <n v="1045.9000000000001"/>
    <n v="1076.8"/>
  </r>
  <r>
    <x v="111"/>
    <n v="17.899999999999999"/>
    <n v="22.9"/>
    <n v="28"/>
    <n v="34.200000000000003"/>
    <n v="41.8"/>
    <n v="50.2"/>
    <n v="59.7"/>
    <n v="70.3"/>
    <n v="82.3"/>
    <n v="95.4"/>
    <n v="109.6"/>
    <n v="124.4"/>
    <n v="140.30000000000001"/>
    <n v="156.9"/>
    <n v="175"/>
    <n v="193.6"/>
    <n v="213.9"/>
    <n v="235.1"/>
    <n v="257.2"/>
    <n v="279.7"/>
    <n v="303"/>
    <n v="327"/>
    <n v="351.4"/>
    <n v="376.5"/>
    <n v="402.3"/>
    <n v="428.1"/>
    <n v="454.6"/>
    <n v="481.4"/>
    <n v="508.4"/>
    <n v="535.29999999999995"/>
    <n v="562.9"/>
    <n v="590.4"/>
    <n v="618.4"/>
    <n v="646.79999999999995"/>
  </r>
  <r>
    <x v="112"/>
    <n v="0"/>
    <n v="0.1"/>
    <n v="0.2"/>
    <n v="0.5"/>
    <n v="0.8"/>
    <n v="1.7"/>
    <n v="2.6"/>
    <n v="3.8"/>
    <n v="5.2"/>
    <n v="7.4"/>
    <n v="10.199999999999999"/>
    <n v="14.1"/>
    <n v="19.3"/>
    <n v="26"/>
    <n v="34"/>
    <n v="43.4"/>
    <n v="53.8"/>
    <n v="64.900000000000006"/>
    <n v="77"/>
    <n v="90"/>
    <n v="103.8"/>
    <n v="118.8"/>
    <n v="135.5"/>
    <n v="153.4"/>
    <n v="172.8"/>
    <n v="193.3"/>
    <n v="216"/>
    <n v="239.1"/>
    <n v="263.39999999999998"/>
    <n v="288.5"/>
    <n v="314.3"/>
    <n v="340.6"/>
    <n v="367.1"/>
    <n v="394.4"/>
  </r>
  <r>
    <x v="113"/>
    <n v="0"/>
    <n v="0"/>
    <n v="0"/>
    <n v="0.1"/>
    <n v="0.2"/>
    <n v="0.4"/>
    <n v="0.6"/>
    <n v="0.9"/>
    <n v="1.4"/>
    <n v="1.9"/>
    <n v="2.2999999999999998"/>
    <n v="3"/>
    <n v="3.7"/>
    <n v="4.3"/>
    <n v="5.0999999999999996"/>
    <n v="6.3"/>
    <n v="7.8"/>
    <n v="10.1"/>
    <n v="14.2"/>
    <n v="19.100000000000001"/>
    <n v="25.7"/>
    <n v="33.5"/>
    <n v="42.2"/>
    <n v="52.5"/>
    <n v="65.2"/>
    <n v="80.2"/>
    <n v="97.2"/>
    <n v="116.1"/>
    <n v="136.6"/>
    <n v="158.6"/>
    <n v="181.5"/>
    <n v="205.7"/>
    <n v="230.5"/>
    <n v="256"/>
  </r>
  <r>
    <x v="114"/>
    <n v="0"/>
    <n v="0"/>
    <n v="0"/>
    <n v="0"/>
    <n v="0"/>
    <n v="0"/>
    <n v="0"/>
    <n v="0"/>
    <n v="0"/>
    <n v="0"/>
    <n v="0"/>
    <n v="0.1"/>
    <n v="0.2"/>
    <n v="0.4"/>
    <n v="0.6"/>
    <n v="0.9"/>
    <n v="1.6"/>
    <n v="2.4"/>
    <n v="3.6"/>
    <n v="5.5"/>
    <n v="8.1"/>
    <n v="11.3"/>
    <n v="15.7"/>
    <n v="21.1"/>
    <n v="28.2"/>
    <n v="36.4"/>
    <n v="46.9"/>
    <n v="58.7"/>
    <n v="71.900000000000006"/>
    <n v="86"/>
    <n v="101"/>
    <n v="117.7"/>
    <n v="135"/>
    <n v="153.5"/>
  </r>
  <r>
    <x v="115"/>
    <n v="0"/>
    <n v="0"/>
    <n v="0"/>
    <n v="0"/>
    <n v="0"/>
    <n v="0"/>
    <n v="0"/>
    <n v="0"/>
    <n v="0"/>
    <n v="0"/>
    <n v="0"/>
    <n v="0"/>
    <n v="0"/>
    <n v="0"/>
    <n v="0"/>
    <n v="0.3"/>
    <n v="0.6"/>
    <n v="1.5"/>
    <n v="3"/>
    <n v="4.9000000000000004"/>
    <n v="7.8"/>
    <n v="11.3"/>
    <n v="15"/>
    <n v="19.2"/>
    <n v="23.8"/>
    <n v="28.8"/>
    <n v="34.6"/>
    <n v="41.1"/>
    <n v="47.9"/>
    <n v="55.9"/>
    <n v="65.900000000000006"/>
    <n v="76.7"/>
    <n v="88.6"/>
    <n v="101.8"/>
  </r>
  <r>
    <x v="116"/>
    <n v="0.4"/>
    <n v="0.8"/>
    <n v="1.3"/>
    <n v="1.9"/>
    <n v="2.6"/>
    <n v="3.4"/>
    <n v="4.3"/>
    <n v="5.6"/>
    <n v="7.3"/>
    <n v="9.4"/>
    <n v="12.3"/>
    <n v="15.9"/>
    <n v="20"/>
    <n v="25"/>
    <n v="30.8"/>
    <n v="37.4"/>
    <n v="45.5"/>
    <n v="54.2"/>
    <n v="63.7"/>
    <n v="74.900000000000006"/>
    <n v="86.4"/>
    <n v="99.5"/>
    <n v="113.7"/>
    <n v="129.6"/>
    <n v="146.5"/>
    <n v="164.5"/>
    <n v="184.4"/>
    <n v="204.7"/>
    <n v="226.2"/>
    <n v="248.9"/>
    <n v="272.10000000000002"/>
    <n v="295.89999999999998"/>
    <n v="320.2"/>
    <n v="345.2"/>
  </r>
  <r>
    <x v="117"/>
    <n v="18.2"/>
    <n v="22.6"/>
    <n v="28.1"/>
    <n v="34.700000000000003"/>
    <n v="41.3"/>
    <n v="49.1"/>
    <n v="57.6"/>
    <n v="67.3"/>
    <n v="78.900000000000006"/>
    <n v="91.8"/>
    <n v="105.7"/>
    <n v="121.3"/>
    <n v="137.69999999999999"/>
    <n v="155.9"/>
    <n v="174.7"/>
    <n v="194.4"/>
    <n v="215.4"/>
    <n v="237.7"/>
    <n v="260.8"/>
    <n v="284.10000000000002"/>
    <n v="308.8"/>
    <n v="333.9"/>
    <n v="360.1"/>
    <n v="386.6"/>
    <n v="413.6"/>
    <n v="441.7"/>
    <n v="470.4"/>
    <n v="499.4"/>
    <n v="529"/>
    <n v="558.79999999999995"/>
    <n v="589"/>
    <n v="619.5"/>
    <n v="650.20000000000005"/>
    <n v="680.8"/>
  </r>
  <r>
    <x v="118"/>
    <n v="25.8"/>
    <n v="31.5"/>
    <n v="38.299999999999997"/>
    <n v="45.8"/>
    <n v="54.7"/>
    <n v="64.5"/>
    <n v="75.900000000000006"/>
    <n v="89.4"/>
    <n v="104.6"/>
    <n v="121.2"/>
    <n v="139.69999999999999"/>
    <n v="159.80000000000001"/>
    <n v="181.5"/>
    <n v="204.7"/>
    <n v="228.8"/>
    <n v="254"/>
    <n v="279.60000000000002"/>
    <n v="306.10000000000002"/>
    <n v="332.7"/>
    <n v="360"/>
    <n v="388.3"/>
    <n v="417"/>
    <n v="445.5"/>
    <n v="474.4"/>
    <n v="503.4"/>
    <n v="532.70000000000005"/>
    <n v="562.29999999999995"/>
    <n v="591.9"/>
    <n v="621.6"/>
    <n v="651.5"/>
    <n v="681.4"/>
    <n v="711.5"/>
    <n v="741.5"/>
    <n v="771.6"/>
  </r>
  <r>
    <x v="119"/>
    <n v="297"/>
    <n v="322.39999999999998"/>
    <n v="348.5"/>
    <n v="375.1"/>
    <n v="402.5"/>
    <n v="430.3"/>
    <n v="458.4"/>
    <n v="486.7"/>
    <n v="515.29999999999995"/>
    <n v="543.9"/>
    <n v="572.9"/>
    <n v="602.1"/>
    <n v="631.5"/>
    <n v="660.9"/>
    <n v="690.8"/>
    <n v="720.8"/>
    <n v="751"/>
    <n v="781.2"/>
    <n v="811.5"/>
    <n v="841.9"/>
    <n v="872.3"/>
    <n v="902.7"/>
    <n v="933.2"/>
    <n v="963.8"/>
    <n v="994.4"/>
    <n v="1025"/>
    <n v="1055.7"/>
    <n v="1086.4000000000001"/>
    <n v="1117.2"/>
    <n v="1148"/>
    <n v="1179"/>
    <n v="1210"/>
    <n v="1241"/>
    <n v="1272"/>
  </r>
  <r>
    <x v="120"/>
    <n v="370.1"/>
    <n v="398.5"/>
    <n v="427.5"/>
    <n v="456.9"/>
    <n v="486.4"/>
    <n v="516.20000000000005"/>
    <n v="546.1"/>
    <n v="576.20000000000005"/>
    <n v="606.29999999999995"/>
    <n v="636.6"/>
    <n v="666.9"/>
    <n v="697.2"/>
    <n v="727.7"/>
    <n v="758.1"/>
    <n v="788.7"/>
    <n v="819.4"/>
    <n v="850.2"/>
    <n v="881"/>
    <n v="911.9"/>
    <n v="942.9"/>
    <n v="973.9"/>
    <n v="1004.9"/>
    <n v="1035.9000000000001"/>
    <n v="1066.9000000000001"/>
    <n v="1097.9000000000001"/>
    <n v="1128.9000000000001"/>
    <n v="1159.9000000000001"/>
    <n v="1190.9000000000001"/>
    <n v="1221.9000000000001"/>
    <n v="1252.9000000000001"/>
    <n v="1283.9000000000001"/>
    <n v="1314.9"/>
    <n v="1345.9"/>
    <n v="1376.9"/>
  </r>
  <r>
    <x v="121"/>
    <n v="221.4"/>
    <n v="246.1"/>
    <n v="271.60000000000002"/>
    <n v="297.3"/>
    <n v="323.60000000000002"/>
    <n v="350.3"/>
    <n v="377.3"/>
    <n v="404.6"/>
    <n v="432"/>
    <n v="459.8"/>
    <n v="487.7"/>
    <n v="515.6"/>
    <n v="543.6"/>
    <n v="571.6"/>
    <n v="599.6"/>
    <n v="627.6"/>
    <n v="655.6"/>
    <n v="683.6"/>
    <n v="711.6"/>
    <n v="739.6"/>
    <n v="767.6"/>
    <n v="795.6"/>
    <n v="823.6"/>
    <n v="851.6"/>
    <n v="879.6"/>
    <n v="907.6"/>
    <n v="935.6"/>
    <n v="963.6"/>
    <n v="991.6"/>
    <n v="1019.6"/>
    <n v="1047.5999999999999"/>
    <n v="1075.5999999999999"/>
    <n v="1103.5999999999999"/>
    <n v="1131.5999999999999"/>
  </r>
  <r>
    <x v="122"/>
    <n v="50.3"/>
    <n v="60.5"/>
    <n v="73.099999999999994"/>
    <n v="87.5"/>
    <n v="102.9"/>
    <n v="120"/>
    <n v="138.69999999999999"/>
    <n v="158.80000000000001"/>
    <n v="180.3"/>
    <n v="203"/>
    <n v="227"/>
    <n v="251.8"/>
    <n v="277.2"/>
    <n v="303"/>
    <n v="329.9"/>
    <n v="356.7"/>
    <n v="384.3"/>
    <n v="412.1"/>
    <n v="440.7"/>
    <n v="469.5"/>
    <n v="498.4"/>
    <n v="527.6"/>
    <n v="557.1"/>
    <n v="586.5"/>
    <n v="615.9"/>
    <n v="645.70000000000005"/>
    <n v="675.6"/>
    <n v="705.7"/>
    <n v="736.2"/>
    <n v="766.5"/>
    <n v="797"/>
    <n v="827.5"/>
    <n v="858.3"/>
    <n v="889.2"/>
  </r>
  <r>
    <x v="123"/>
    <n v="5"/>
    <n v="7.3"/>
    <n v="10.7"/>
    <n v="15.8"/>
    <n v="21.7"/>
    <n v="28.5"/>
    <n v="36.4"/>
    <n v="44.8"/>
    <n v="54.2"/>
    <n v="64.7"/>
    <n v="77.099999999999994"/>
    <n v="90.3"/>
    <n v="105"/>
    <n v="120.6"/>
    <n v="136.80000000000001"/>
    <n v="154.4"/>
    <n v="172.4"/>
    <n v="191.5"/>
    <n v="211.2"/>
    <n v="232.3"/>
    <n v="253.8"/>
    <n v="276.5"/>
    <n v="300"/>
    <n v="323.60000000000002"/>
    <n v="348.5"/>
    <n v="374"/>
    <n v="399.9"/>
    <n v="426.2"/>
    <n v="453"/>
    <n v="480.3"/>
    <n v="508"/>
    <n v="536"/>
    <n v="564.5"/>
    <n v="593"/>
  </r>
  <r>
    <x v="124"/>
    <n v="1.6"/>
    <n v="2.2000000000000002"/>
    <n v="3"/>
    <n v="4"/>
    <n v="5.4"/>
    <n v="6.7"/>
    <n v="8.4"/>
    <n v="10.199999999999999"/>
    <n v="12.2"/>
    <n v="14.7"/>
    <n v="17.899999999999999"/>
    <n v="21.5"/>
    <n v="25.7"/>
    <n v="30.7"/>
    <n v="36.799999999999997"/>
    <n v="43.8"/>
    <n v="52.3"/>
    <n v="61.6"/>
    <n v="72.400000000000006"/>
    <n v="83.8"/>
    <n v="96.6"/>
    <n v="110.1"/>
    <n v="124.3"/>
    <n v="139.4"/>
    <n v="155.6"/>
    <n v="172.3"/>
    <n v="189.9"/>
    <n v="208.3"/>
    <n v="227.5"/>
    <n v="247.4"/>
    <n v="268.3"/>
    <n v="289.7"/>
    <n v="312.3"/>
    <n v="335.5"/>
  </r>
  <r>
    <x v="125"/>
    <n v="0"/>
    <n v="0"/>
    <n v="0"/>
    <n v="0"/>
    <n v="0"/>
    <n v="0"/>
    <n v="0"/>
    <n v="0"/>
    <n v="0.1"/>
    <n v="0.2"/>
    <n v="0.4"/>
    <n v="0.8"/>
    <n v="1.2"/>
    <n v="1.7"/>
    <n v="2.2999999999999998"/>
    <n v="3.2"/>
    <n v="4.5"/>
    <n v="6.4"/>
    <n v="9"/>
    <n v="12.2"/>
    <n v="16"/>
    <n v="20.399999999999999"/>
    <n v="25.7"/>
    <n v="31.5"/>
    <n v="38.299999999999997"/>
    <n v="45.8"/>
    <n v="54.6"/>
    <n v="64.599999999999994"/>
    <n v="75.900000000000006"/>
    <n v="88.2"/>
    <n v="101.9"/>
    <n v="116.1"/>
    <n v="132.69999999999999"/>
    <n v="150.30000000000001"/>
  </r>
  <r>
    <x v="126"/>
    <n v="0"/>
    <n v="0"/>
    <n v="0"/>
    <n v="0"/>
    <n v="0"/>
    <n v="0"/>
    <n v="0"/>
    <n v="0"/>
    <n v="0"/>
    <n v="0"/>
    <n v="0"/>
    <n v="0"/>
    <n v="0"/>
    <n v="0.1"/>
    <n v="0.3"/>
    <n v="0.6"/>
    <n v="1.1000000000000001"/>
    <n v="1.8"/>
    <n v="2.6"/>
    <n v="3.7"/>
    <n v="5"/>
    <n v="6.4"/>
    <n v="7.9"/>
    <n v="9.6999999999999993"/>
    <n v="12"/>
    <n v="14.6"/>
    <n v="17.7"/>
    <n v="21.4"/>
    <n v="25.2"/>
    <n v="30.1"/>
    <n v="35.6"/>
    <n v="43"/>
    <n v="50.7"/>
    <n v="59.9"/>
  </r>
  <r>
    <x v="127"/>
    <n v="0"/>
    <n v="0"/>
    <n v="0"/>
    <n v="0"/>
    <n v="0"/>
    <n v="0"/>
    <n v="0"/>
    <n v="0"/>
    <n v="0"/>
    <n v="0"/>
    <n v="0"/>
    <n v="0"/>
    <n v="0.1"/>
    <n v="0.4"/>
    <n v="0.8"/>
    <n v="1.4"/>
    <n v="2.5"/>
    <n v="3.6"/>
    <n v="5.0999999999999996"/>
    <n v="6.9"/>
    <n v="9.3000000000000007"/>
    <n v="11.7"/>
    <n v="14.7"/>
    <n v="18.3"/>
    <n v="22.4"/>
    <n v="28.2"/>
    <n v="35.299999999999997"/>
    <n v="43.6"/>
    <n v="52.9"/>
    <n v="63.3"/>
    <n v="74.3"/>
    <n v="86.5"/>
    <n v="99.4"/>
    <n v="113.1"/>
  </r>
  <r>
    <x v="128"/>
    <n v="0"/>
    <n v="0"/>
    <n v="0"/>
    <n v="0.1"/>
    <n v="0.4"/>
    <n v="0.7"/>
    <n v="1.1000000000000001"/>
    <n v="1.6"/>
    <n v="2.2000000000000002"/>
    <n v="2.8"/>
    <n v="3.5"/>
    <n v="4.5"/>
    <n v="6"/>
    <n v="7.8"/>
    <n v="10.199999999999999"/>
    <n v="12.7"/>
    <n v="15.5"/>
    <n v="19.3"/>
    <n v="23.3"/>
    <n v="28.7"/>
    <n v="34.9"/>
    <n v="42.3"/>
    <n v="50.9"/>
    <n v="60.8"/>
    <n v="71.400000000000006"/>
    <n v="83.8"/>
    <n v="96.9"/>
    <n v="111.2"/>
    <n v="127"/>
    <n v="144"/>
    <n v="161.30000000000001"/>
    <n v="180"/>
    <n v="199.6"/>
    <n v="220.2"/>
  </r>
  <r>
    <x v="129"/>
    <n v="9.8000000000000007"/>
    <n v="13.7"/>
    <n v="18.100000000000001"/>
    <n v="23.2"/>
    <n v="28.9"/>
    <n v="35.200000000000003"/>
    <n v="42.4"/>
    <n v="50"/>
    <n v="58.6"/>
    <n v="68.5"/>
    <n v="79.400000000000006"/>
    <n v="91.4"/>
    <n v="104.8"/>
    <n v="119.5"/>
    <n v="135.19999999999999"/>
    <n v="152.1"/>
    <n v="170"/>
    <n v="189.8"/>
    <n v="211.4"/>
    <n v="234.5"/>
    <n v="258.10000000000002"/>
    <n v="282.7"/>
    <n v="307.60000000000002"/>
    <n v="332.8"/>
    <n v="359.1"/>
    <n v="385.8"/>
    <n v="413.3"/>
    <n v="441.4"/>
    <n v="469.7"/>
    <n v="498.5"/>
    <n v="527.5"/>
    <n v="556.9"/>
    <n v="586.5"/>
    <n v="616.20000000000005"/>
  </r>
  <r>
    <x v="130"/>
    <n v="69.599999999999994"/>
    <n v="80.400000000000006"/>
    <n v="92.6"/>
    <n v="105.8"/>
    <n v="120"/>
    <n v="135.5"/>
    <n v="151.9"/>
    <n v="169.6"/>
    <n v="189"/>
    <n v="210"/>
    <n v="232.1"/>
    <n v="255.5"/>
    <n v="279.89999999999998"/>
    <n v="305.5"/>
    <n v="332.2"/>
    <n v="359.4"/>
    <n v="387.3"/>
    <n v="415.2"/>
    <n v="443.9"/>
    <n v="472.7"/>
    <n v="501.9"/>
    <n v="531.4"/>
    <n v="560.9"/>
    <n v="590.5"/>
    <n v="620.1"/>
    <n v="650"/>
    <n v="679.9"/>
    <n v="709.8"/>
    <n v="739.9"/>
    <n v="769.9"/>
    <n v="800"/>
    <n v="830"/>
    <n v="860"/>
    <n v="890.1"/>
  </r>
  <r>
    <x v="131"/>
    <n v="309.39999999999998"/>
    <n v="336.5"/>
    <n v="363.8"/>
    <n v="391.4"/>
    <n v="419"/>
    <n v="447"/>
    <n v="475.1"/>
    <n v="503.6"/>
    <n v="532.29999999999995"/>
    <n v="561.1"/>
    <n v="590.1"/>
    <n v="619.1"/>
    <n v="648.4"/>
    <n v="677.9"/>
    <n v="707.6"/>
    <n v="737.9"/>
    <n v="768.5"/>
    <n v="799.2"/>
    <n v="830.1"/>
    <n v="861.1"/>
    <n v="892.1"/>
    <n v="923.1"/>
    <n v="954.1"/>
    <n v="985.1"/>
    <n v="1016.1"/>
    <n v="1047.0999999999999"/>
    <n v="1078.0999999999999"/>
    <n v="1109.0999999999999"/>
    <n v="1140.0999999999999"/>
    <n v="1171.0999999999999"/>
    <n v="1202.0999999999999"/>
    <n v="1233.0999999999999"/>
    <n v="1264.0999999999999"/>
    <n v="1295.0999999999999"/>
  </r>
  <r>
    <x v="132"/>
    <n v="473.6"/>
    <n v="503.1"/>
    <n v="532.6"/>
    <n v="562.20000000000005"/>
    <n v="591.79999999999995"/>
    <n v="621.6"/>
    <n v="651.4"/>
    <n v="681.3"/>
    <n v="711.7"/>
    <n v="742.1"/>
    <n v="772.8"/>
    <n v="803.6"/>
    <n v="834.4"/>
    <n v="865.3"/>
    <n v="896.1"/>
    <n v="926.9"/>
    <n v="957.8"/>
    <n v="988.6"/>
    <n v="1019.6"/>
    <n v="1050.5999999999999"/>
    <n v="1081.5999999999999"/>
    <n v="1112.5999999999999"/>
    <n v="1143.5999999999999"/>
    <n v="1174.5999999999999"/>
    <n v="1205.5999999999999"/>
    <n v="1236.5999999999999"/>
    <n v="1267.5999999999999"/>
    <n v="1298.5999999999999"/>
    <n v="1329.6"/>
    <n v="1360.6"/>
    <n v="1391.6"/>
    <n v="1422.6"/>
    <n v="1453.6"/>
    <n v="1484.6"/>
  </r>
  <r>
    <x v="133"/>
    <n v="336.2"/>
    <n v="360.9"/>
    <n v="385.9"/>
    <n v="411.9"/>
    <n v="438.1"/>
    <n v="464.3"/>
    <n v="490.7"/>
    <n v="517.4"/>
    <n v="544"/>
    <n v="570.79999999999995"/>
    <n v="597.70000000000005"/>
    <n v="624.6"/>
    <n v="651.79999999999995"/>
    <n v="679.1"/>
    <n v="706.7"/>
    <n v="734.2"/>
    <n v="761.9"/>
    <n v="789.7"/>
    <n v="817.5"/>
    <n v="845.5"/>
    <n v="873.5"/>
    <n v="901.5"/>
    <n v="929.5"/>
    <n v="957.5"/>
    <n v="985.5"/>
    <n v="1013.5"/>
    <n v="1041.5"/>
    <n v="1069.5"/>
    <n v="1097.5"/>
    <n v="1125.5"/>
    <n v="1153.5"/>
    <n v="1181.5"/>
    <n v="1209.5"/>
    <n v="1237.5"/>
  </r>
  <r>
    <x v="134"/>
    <n v="141.9"/>
    <n v="160.9"/>
    <n v="181.7"/>
    <n v="203.3"/>
    <n v="225.4"/>
    <n v="249"/>
    <n v="273"/>
    <n v="298.2"/>
    <n v="323.7"/>
    <n v="350.3"/>
    <n v="377.2"/>
    <n v="404.8"/>
    <n v="432.8"/>
    <n v="461.3"/>
    <n v="490.2"/>
    <n v="519.5"/>
    <n v="549.1"/>
    <n v="578.9"/>
    <n v="609.1"/>
    <n v="639.4"/>
    <n v="669.8"/>
    <n v="700.3"/>
    <n v="730.8"/>
    <n v="761.3"/>
    <n v="791.8"/>
    <n v="822.6"/>
    <n v="853.2"/>
    <n v="884"/>
    <n v="914.8"/>
    <n v="945.5"/>
    <n v="976.4"/>
    <n v="1007.3"/>
    <n v="1038.3"/>
    <n v="1069.3"/>
  </r>
  <r>
    <x v="135"/>
    <n v="21.6"/>
    <n v="26.4"/>
    <n v="32.1"/>
    <n v="38.200000000000003"/>
    <n v="45"/>
    <n v="53.5"/>
    <n v="64"/>
    <n v="76.3"/>
    <n v="88.9"/>
    <n v="103.2"/>
    <n v="118.7"/>
    <n v="134.69999999999999"/>
    <n v="151.9"/>
    <n v="170"/>
    <n v="188.8"/>
    <n v="208.9"/>
    <n v="229.8"/>
    <n v="251.6"/>
    <n v="273.60000000000002"/>
    <n v="297"/>
    <n v="320.89999999999998"/>
    <n v="345.6"/>
    <n v="370.5"/>
    <n v="395.8"/>
    <n v="421.6"/>
    <n v="448.2"/>
    <n v="474.9"/>
    <n v="502.3"/>
    <n v="530"/>
    <n v="557.9"/>
    <n v="586.1"/>
    <n v="614.70000000000005"/>
    <n v="643.20000000000005"/>
    <n v="672.2"/>
  </r>
  <r>
    <x v="136"/>
    <n v="0.4"/>
    <n v="0.7"/>
    <n v="1.2"/>
    <n v="1.8"/>
    <n v="2.2999999999999998"/>
    <n v="3.1"/>
    <n v="4.3"/>
    <n v="5.8"/>
    <n v="7.6"/>
    <n v="9.9"/>
    <n v="13.3"/>
    <n v="18.8"/>
    <n v="25.5"/>
    <n v="33.9"/>
    <n v="43.3"/>
    <n v="54.6"/>
    <n v="66.400000000000006"/>
    <n v="79.400000000000006"/>
    <n v="93.6"/>
    <n v="109.4"/>
    <n v="125.9"/>
    <n v="143.5"/>
    <n v="162.30000000000001"/>
    <n v="181.9"/>
    <n v="202.5"/>
    <n v="223.7"/>
    <n v="245.5"/>
    <n v="268.10000000000002"/>
    <n v="291.3"/>
    <n v="315"/>
    <n v="339.9"/>
    <n v="365.3"/>
    <n v="391.4"/>
    <n v="418"/>
  </r>
  <r>
    <x v="137"/>
    <n v="0"/>
    <n v="0"/>
    <n v="0"/>
    <n v="0.1"/>
    <n v="0.2"/>
    <n v="0.4"/>
    <n v="0.6"/>
    <n v="1"/>
    <n v="1.5"/>
    <n v="2"/>
    <n v="2.5"/>
    <n v="3.2"/>
    <n v="4.2"/>
    <n v="5.3"/>
    <n v="6.8"/>
    <n v="8.8000000000000007"/>
    <n v="11.6"/>
    <n v="15.4"/>
    <n v="20.3"/>
    <n v="26.3"/>
    <n v="33.299999999999997"/>
    <n v="41"/>
    <n v="49.5"/>
    <n v="59.8"/>
    <n v="70.8"/>
    <n v="83"/>
    <n v="96.9"/>
    <n v="112.2"/>
    <n v="128.19999999999999"/>
    <n v="145.30000000000001"/>
    <n v="164.1"/>
    <n v="183.5"/>
    <n v="204.2"/>
    <n v="225.7"/>
  </r>
  <r>
    <x v="138"/>
    <n v="0"/>
    <n v="0"/>
    <n v="0"/>
    <n v="0"/>
    <n v="0"/>
    <n v="0"/>
    <n v="0"/>
    <n v="0"/>
    <n v="0"/>
    <n v="0"/>
    <n v="0"/>
    <n v="0"/>
    <n v="0"/>
    <n v="0"/>
    <n v="0"/>
    <n v="0"/>
    <n v="0"/>
    <n v="0.2"/>
    <n v="0.6"/>
    <n v="1"/>
    <n v="1.7"/>
    <n v="2.8"/>
    <n v="4"/>
    <n v="5.8"/>
    <n v="8"/>
    <n v="10.9"/>
    <n v="14.8"/>
    <n v="19.7"/>
    <n v="25.4"/>
    <n v="32.200000000000003"/>
    <n v="40.1"/>
    <n v="48.8"/>
    <n v="58.9"/>
    <n v="70.400000000000006"/>
  </r>
  <r>
    <x v="139"/>
    <n v="0"/>
    <n v="0"/>
    <n v="0"/>
    <n v="0"/>
    <n v="0"/>
    <n v="0"/>
    <n v="0"/>
    <n v="0"/>
    <n v="0"/>
    <n v="0"/>
    <n v="0"/>
    <n v="0"/>
    <n v="0"/>
    <n v="0"/>
    <n v="0"/>
    <n v="0"/>
    <n v="0.1"/>
    <n v="0.4"/>
    <n v="1.1000000000000001"/>
    <n v="1.9"/>
    <n v="3.4"/>
    <n v="5.0999999999999996"/>
    <n v="7.7"/>
    <n v="10.7"/>
    <n v="14.4"/>
    <n v="18.899999999999999"/>
    <n v="24.4"/>
    <n v="30.7"/>
    <n v="38.799999999999997"/>
    <n v="48.1"/>
    <n v="59.2"/>
    <n v="71.2"/>
    <n v="85.6"/>
    <n v="100.9"/>
  </r>
  <r>
    <x v="140"/>
    <n v="0"/>
    <n v="0"/>
    <n v="0.1"/>
    <n v="0.3"/>
    <n v="0.7"/>
    <n v="1.3"/>
    <n v="2"/>
    <n v="2.7"/>
    <n v="3.7"/>
    <n v="4.8"/>
    <n v="6.3"/>
    <n v="8"/>
    <n v="9.9"/>
    <n v="12.1"/>
    <n v="14.6"/>
    <n v="17.399999999999999"/>
    <n v="20.5"/>
    <n v="23.9"/>
    <n v="27.5"/>
    <n v="31.5"/>
    <n v="36.6"/>
    <n v="42.3"/>
    <n v="49.9"/>
    <n v="58.3"/>
    <n v="68.8"/>
    <n v="80.400000000000006"/>
    <n v="93.5"/>
    <n v="108.2"/>
    <n v="123.7"/>
    <n v="140.6"/>
    <n v="158.80000000000001"/>
    <n v="178.4"/>
    <n v="199"/>
    <n v="220.5"/>
  </r>
  <r>
    <x v="141"/>
    <n v="18.399999999999999"/>
    <n v="22.5"/>
    <n v="27.5"/>
    <n v="32.9"/>
    <n v="39"/>
    <n v="45.2"/>
    <n v="52.2"/>
    <n v="59.2"/>
    <n v="67.099999999999994"/>
    <n v="75.900000000000006"/>
    <n v="85.2"/>
    <n v="95.2"/>
    <n v="106.1"/>
    <n v="118.2"/>
    <n v="131.30000000000001"/>
    <n v="145.1"/>
    <n v="159.9"/>
    <n v="175.6"/>
    <n v="193.5"/>
    <n v="212.9"/>
    <n v="234.5"/>
    <n v="257.8"/>
    <n v="282.39999999999998"/>
    <n v="307.3"/>
    <n v="334.2"/>
    <n v="361.6"/>
    <n v="389.7"/>
    <n v="417.9"/>
    <n v="447"/>
    <n v="476.2"/>
    <n v="505.8"/>
    <n v="535.70000000000005"/>
    <n v="565.6"/>
    <n v="595.6"/>
  </r>
  <r>
    <x v="142"/>
    <n v="45.7"/>
    <n v="53.1"/>
    <n v="61.4"/>
    <n v="70.599999999999994"/>
    <n v="80.7"/>
    <n v="91"/>
    <n v="102.6"/>
    <n v="115.3"/>
    <n v="129.1"/>
    <n v="143.80000000000001"/>
    <n v="159.19999999999999"/>
    <n v="176.2"/>
    <n v="193.9"/>
    <n v="212.4"/>
    <n v="231.8"/>
    <n v="252.5"/>
    <n v="274.2"/>
    <n v="296.7"/>
    <n v="319.7"/>
    <n v="344"/>
    <n v="369.2"/>
    <n v="395.5"/>
    <n v="422.1"/>
    <n v="449.6"/>
    <n v="477.4"/>
    <n v="505.5"/>
    <n v="534.20000000000005"/>
    <n v="563.20000000000005"/>
    <n v="592.5"/>
    <n v="622.1"/>
    <n v="651.9"/>
    <n v="681.7"/>
    <n v="711.7"/>
    <n v="741.8"/>
  </r>
  <r>
    <x v="143"/>
    <n v="154.69999999999999"/>
    <n v="172.2"/>
    <n v="190.8"/>
    <n v="210.7"/>
    <n v="231.8"/>
    <n v="254.3"/>
    <n v="277.5"/>
    <n v="301.5"/>
    <n v="326.7"/>
    <n v="352.2"/>
    <n v="378.4"/>
    <n v="405"/>
    <n v="432.2"/>
    <n v="460"/>
    <n v="488.1"/>
    <n v="517.1"/>
    <n v="546.29999999999995"/>
    <n v="575.9"/>
    <n v="605.5"/>
    <n v="635.4"/>
    <n v="665.8"/>
    <n v="696.4"/>
    <n v="727.1"/>
    <n v="757.9"/>
    <n v="788.8"/>
    <n v="819.8"/>
    <n v="850.8"/>
    <n v="881.8"/>
    <n v="912.8"/>
    <n v="943.8"/>
    <n v="974.8"/>
    <n v="1005.8"/>
    <n v="1036.8"/>
    <n v="1067.8"/>
  </r>
  <r>
    <x v="144"/>
    <n v="254.3"/>
    <n v="278.5"/>
    <n v="303.89999999999998"/>
    <n v="330.4"/>
    <n v="357.1"/>
    <n v="384.7"/>
    <n v="413.2"/>
    <n v="441.8"/>
    <n v="470.6"/>
    <n v="499.8"/>
    <n v="529.5"/>
    <n v="559.6"/>
    <n v="589.9"/>
    <n v="620.20000000000005"/>
    <n v="650.9"/>
    <n v="681.5"/>
    <n v="712.2"/>
    <n v="743.1"/>
    <n v="773.9"/>
    <n v="804.8"/>
    <n v="835.7"/>
    <n v="866.7"/>
    <n v="897.7"/>
    <n v="928.7"/>
    <n v="959.7"/>
    <n v="990.7"/>
    <n v="1021.7"/>
    <n v="1052.7"/>
    <n v="1083.7"/>
    <n v="1114.7"/>
    <n v="1145.7"/>
    <n v="1176.7"/>
    <n v="1207.7"/>
    <n v="1238.7"/>
  </r>
  <r>
    <x v="145"/>
    <n v="162.30000000000001"/>
    <n v="182.4"/>
    <n v="203.6"/>
    <n v="226.4"/>
    <n v="249.8"/>
    <n v="274.10000000000002"/>
    <n v="299.3"/>
    <n v="325.10000000000002"/>
    <n v="351.9"/>
    <n v="379"/>
    <n v="406.3"/>
    <n v="434.3"/>
    <n v="462.4"/>
    <n v="490.7"/>
    <n v="519.20000000000005"/>
    <n v="547.9"/>
    <n v="576.6"/>
    <n v="605.4"/>
    <n v="634.29999999999995"/>
    <n v="663.2"/>
    <n v="692.2"/>
    <n v="721.2"/>
    <n v="750.2"/>
    <n v="779.2"/>
    <n v="808.2"/>
    <n v="837.2"/>
    <n v="866.2"/>
    <n v="895.2"/>
    <n v="924.2"/>
    <n v="953.2"/>
    <n v="982.2"/>
    <n v="1011.2"/>
    <n v="1040.2"/>
    <n v="1069.2"/>
  </r>
  <r>
    <x v="146"/>
    <n v="69.900000000000006"/>
    <n v="80.8"/>
    <n v="93.8"/>
    <n v="107.2"/>
    <n v="122.1"/>
    <n v="137.80000000000001"/>
    <n v="154.69999999999999"/>
    <n v="172.9"/>
    <n v="191.9"/>
    <n v="211.4"/>
    <n v="231.9"/>
    <n v="253"/>
    <n v="274.89999999999998"/>
    <n v="297.5"/>
    <n v="320.7"/>
    <n v="344"/>
    <n v="367.3"/>
    <n v="391.1"/>
    <n v="415.8"/>
    <n v="440.1"/>
    <n v="465.4"/>
    <n v="490.7"/>
    <n v="516.6"/>
    <n v="543"/>
    <n v="569.5"/>
    <n v="596.4"/>
    <n v="624.1"/>
    <n v="651.6"/>
    <n v="679.3"/>
    <n v="707.5"/>
    <n v="735.9"/>
    <n v="764.3"/>
    <n v="793.1"/>
    <n v="822.2"/>
  </r>
  <r>
    <x v="147"/>
    <n v="15.6"/>
    <n v="19.3"/>
    <n v="24.3"/>
    <n v="29.9"/>
    <n v="36.1"/>
    <n v="43.5"/>
    <n v="51.9"/>
    <n v="61.8"/>
    <n v="72.2"/>
    <n v="83.7"/>
    <n v="96.3"/>
    <n v="110.3"/>
    <n v="125.5"/>
    <n v="141.80000000000001"/>
    <n v="159.30000000000001"/>
    <n v="177.8"/>
    <n v="197.2"/>
    <n v="217.7"/>
    <n v="239.1"/>
    <n v="261.5"/>
    <n v="284.8"/>
    <n v="308.39999999999998"/>
    <n v="332.6"/>
    <n v="357.8"/>
    <n v="383.5"/>
    <n v="409.5"/>
    <n v="436"/>
    <n v="462.7"/>
    <n v="489.6"/>
    <n v="516.79999999999995"/>
    <n v="544.20000000000005"/>
    <n v="572"/>
    <n v="599.9"/>
    <n v="627.9"/>
  </r>
  <r>
    <x v="148"/>
    <n v="0"/>
    <n v="0"/>
    <n v="0.1"/>
    <n v="0.3"/>
    <n v="0.5"/>
    <n v="0.8"/>
    <n v="1.3"/>
    <n v="2.2999999999999998"/>
    <n v="4.2"/>
    <n v="6.9"/>
    <n v="10.4"/>
    <n v="14.6"/>
    <n v="19.3"/>
    <n v="25.4"/>
    <n v="32.1"/>
    <n v="39.6"/>
    <n v="48.2"/>
    <n v="57.7"/>
    <n v="67.8"/>
    <n v="78.7"/>
    <n v="90.4"/>
    <n v="103.6"/>
    <n v="117"/>
    <n v="131.80000000000001"/>
    <n v="148.19999999999999"/>
    <n v="166.6"/>
    <n v="186.6"/>
    <n v="207.7"/>
    <n v="230.1"/>
    <n v="253.1"/>
    <n v="277.2"/>
    <n v="302"/>
    <n v="327.39999999999998"/>
    <n v="353.4"/>
  </r>
  <r>
    <x v="149"/>
    <n v="0"/>
    <n v="0"/>
    <n v="0"/>
    <n v="0"/>
    <n v="0"/>
    <n v="0"/>
    <n v="0"/>
    <n v="0"/>
    <n v="0"/>
    <n v="0.1"/>
    <n v="0.3"/>
    <n v="0.6"/>
    <n v="1.9"/>
    <n v="3.8"/>
    <n v="6.8"/>
    <n v="10.199999999999999"/>
    <n v="14.2"/>
    <n v="18.899999999999999"/>
    <n v="24.5"/>
    <n v="30.5"/>
    <n v="37.9"/>
    <n v="46.2"/>
    <n v="55.8"/>
    <n v="66.2"/>
    <n v="77.8"/>
    <n v="90.6"/>
    <n v="105.1"/>
    <n v="120.6"/>
    <n v="137.19999999999999"/>
    <n v="154.69999999999999"/>
    <n v="173.4"/>
    <n v="193.5"/>
    <n v="214.7"/>
    <n v="236.8"/>
  </r>
  <r>
    <x v="150"/>
    <n v="0"/>
    <n v="0"/>
    <n v="0"/>
    <n v="0"/>
    <n v="0"/>
    <n v="0"/>
    <n v="0"/>
    <n v="0"/>
    <n v="0"/>
    <n v="0"/>
    <n v="0"/>
    <n v="0"/>
    <n v="0"/>
    <n v="0.1"/>
    <n v="0.2"/>
    <n v="0.4"/>
    <n v="0.7"/>
    <n v="1.2"/>
    <n v="1.7"/>
    <n v="2.2999999999999998"/>
    <n v="3.6"/>
    <n v="4.8"/>
    <n v="6.5"/>
    <n v="8.1999999999999993"/>
    <n v="10.4"/>
    <n v="13.6"/>
    <n v="17.2"/>
    <n v="21.6"/>
    <n v="27"/>
    <n v="33.700000000000003"/>
    <n v="41.4"/>
    <n v="50.4"/>
    <n v="60.8"/>
    <n v="72.3"/>
  </r>
  <r>
    <x v="151"/>
    <n v="0"/>
    <n v="0"/>
    <n v="0"/>
    <n v="0"/>
    <n v="0"/>
    <n v="0"/>
    <n v="0"/>
    <n v="0"/>
    <n v="0"/>
    <n v="0"/>
    <n v="0"/>
    <n v="0"/>
    <n v="0"/>
    <n v="0"/>
    <n v="0.1"/>
    <n v="0.2"/>
    <n v="0.3"/>
    <n v="0.9"/>
    <n v="1.5"/>
    <n v="2.5"/>
    <n v="3.8"/>
    <n v="5.5"/>
    <n v="7.4"/>
    <n v="9.8000000000000007"/>
    <n v="13.2"/>
    <n v="16.899999999999999"/>
    <n v="21.3"/>
    <n v="26.5"/>
    <n v="32.9"/>
    <n v="40.4"/>
    <n v="48.8"/>
    <n v="57.8"/>
    <n v="68.8"/>
    <n v="81.099999999999994"/>
  </r>
  <r>
    <x v="152"/>
    <n v="0"/>
    <n v="0.1"/>
    <n v="0.3"/>
    <n v="0.8"/>
    <n v="1.5"/>
    <n v="2.4"/>
    <n v="3.8"/>
    <n v="5.5"/>
    <n v="7.4"/>
    <n v="9.9"/>
    <n v="12.9"/>
    <n v="16.100000000000001"/>
    <n v="19.7"/>
    <n v="23.7"/>
    <n v="28.2"/>
    <n v="33.1"/>
    <n v="38.9"/>
    <n v="46"/>
    <n v="54.2"/>
    <n v="63.3"/>
    <n v="73.2"/>
    <n v="83.8"/>
    <n v="95.1"/>
    <n v="107.4"/>
    <n v="120.9"/>
    <n v="135.19999999999999"/>
    <n v="151.19999999999999"/>
    <n v="168.6"/>
    <n v="186.6"/>
    <n v="206"/>
    <n v="226.5"/>
    <n v="248.2"/>
    <n v="270.5"/>
    <n v="293.89999999999998"/>
  </r>
  <r>
    <x v="153"/>
    <n v="5.6"/>
    <n v="6.9"/>
    <n v="8.5"/>
    <n v="10.4"/>
    <n v="13"/>
    <n v="16"/>
    <n v="19.899999999999999"/>
    <n v="24.7"/>
    <n v="29.8"/>
    <n v="36.1"/>
    <n v="43.4"/>
    <n v="51.5"/>
    <n v="60.9"/>
    <n v="71.599999999999994"/>
    <n v="83.9"/>
    <n v="97.1"/>
    <n v="111.9"/>
    <n v="128.9"/>
    <n v="146.69999999999999"/>
    <n v="165.2"/>
    <n v="184.9"/>
    <n v="205.4"/>
    <n v="227.3"/>
    <n v="250.7"/>
    <n v="276.3"/>
    <n v="302.89999999999998"/>
    <n v="329.9"/>
    <n v="357.9"/>
    <n v="386.6"/>
    <n v="416.1"/>
    <n v="445.7"/>
    <n v="475.6"/>
    <n v="505.5"/>
    <n v="535.4"/>
  </r>
  <r>
    <x v="154"/>
    <n v="107"/>
    <n v="124.4"/>
    <n v="142.30000000000001"/>
    <n v="161.19999999999999"/>
    <n v="181.1"/>
    <n v="201.6"/>
    <n v="222.9"/>
    <n v="245.5"/>
    <n v="268.89999999999998"/>
    <n v="293.2"/>
    <n v="318.60000000000002"/>
    <n v="344.4"/>
    <n v="371.1"/>
    <n v="398.6"/>
    <n v="426.1"/>
    <n v="454.1"/>
    <n v="482.4"/>
    <n v="511.2"/>
    <n v="540.1"/>
    <n v="569"/>
    <n v="598"/>
    <n v="626.9"/>
    <n v="656"/>
    <n v="685.1"/>
    <n v="714.3"/>
    <n v="744"/>
    <n v="773.5"/>
    <n v="803.5"/>
    <n v="833.3"/>
    <n v="863.3"/>
    <n v="893.3"/>
    <n v="923.3"/>
    <n v="953.4"/>
    <n v="983.4"/>
  </r>
  <r>
    <x v="155"/>
    <n v="173.1"/>
    <n v="194"/>
    <n v="215.7"/>
    <n v="238.9"/>
    <n v="263.3"/>
    <n v="288.89999999999998"/>
    <n v="315"/>
    <n v="342.1"/>
    <n v="369.9"/>
    <n v="397.9"/>
    <n v="426.2"/>
    <n v="454.8"/>
    <n v="483.9"/>
    <n v="513.20000000000005"/>
    <n v="542.79999999999995"/>
    <n v="572.5"/>
    <n v="602.5"/>
    <n v="632.79999999999995"/>
    <n v="663.2"/>
    <n v="693.7"/>
    <n v="724.6"/>
    <n v="755.6"/>
    <n v="786.6"/>
    <n v="817.6"/>
    <n v="848.6"/>
    <n v="879.6"/>
    <n v="910.6"/>
    <n v="941.6"/>
    <n v="972.6"/>
    <n v="1003.6"/>
    <n v="1034.5999999999999"/>
    <n v="1065.5999999999999"/>
    <n v="1096.5999999999999"/>
    <n v="1127.5999999999999"/>
  </r>
  <r>
    <x v="156"/>
    <n v="330.2"/>
    <n v="353.8"/>
    <n v="378.7"/>
    <n v="404.7"/>
    <n v="431.1"/>
    <n v="458.3"/>
    <n v="485.5"/>
    <n v="513.4"/>
    <n v="541.4"/>
    <n v="570.1"/>
    <n v="598.70000000000005"/>
    <n v="627.6"/>
    <n v="656.5"/>
    <n v="685.8"/>
    <n v="715.4"/>
    <n v="745.2"/>
    <n v="775"/>
    <n v="805"/>
    <n v="834.9"/>
    <n v="865"/>
    <n v="895.3"/>
    <n v="925.6"/>
    <n v="956"/>
    <n v="986.9"/>
    <n v="1017.9"/>
    <n v="1048.9000000000001"/>
    <n v="1079.9000000000001"/>
    <n v="1110.9000000000001"/>
    <n v="1141.9000000000001"/>
    <n v="1172.9000000000001"/>
    <n v="1203.9000000000001"/>
    <n v="1234.9000000000001"/>
    <n v="1265.9000000000001"/>
    <n v="1296.9000000000001"/>
  </r>
  <r>
    <x v="157"/>
    <n v="267.10000000000002"/>
    <n v="292.5"/>
    <n v="318.5"/>
    <n v="345.1"/>
    <n v="372.1"/>
    <n v="399.4"/>
    <n v="426.8"/>
    <n v="454.5"/>
    <n v="482.3"/>
    <n v="510.2"/>
    <n v="538.20000000000005"/>
    <n v="566.20000000000005"/>
    <n v="594.20000000000005"/>
    <n v="622.20000000000005"/>
    <n v="650.20000000000005"/>
    <n v="678.2"/>
    <n v="706.2"/>
    <n v="734.2"/>
    <n v="762.2"/>
    <n v="790.2"/>
    <n v="818.2"/>
    <n v="846.2"/>
    <n v="874.2"/>
    <n v="902.2"/>
    <n v="930.2"/>
    <n v="958.2"/>
    <n v="986.2"/>
    <n v="1014.2"/>
    <n v="1042.2"/>
    <n v="1070.2"/>
    <n v="1098.2"/>
    <n v="1126.2"/>
    <n v="1154.2"/>
    <n v="1182.2"/>
  </r>
  <r>
    <x v="158"/>
    <n v="144.4"/>
    <n v="166.3"/>
    <n v="190.1"/>
    <n v="214.4"/>
    <n v="239.5"/>
    <n v="265.10000000000002"/>
    <n v="291.5"/>
    <n v="318.39999999999998"/>
    <n v="345.6"/>
    <n v="373.3"/>
    <n v="401.5"/>
    <n v="429.8"/>
    <n v="458.3"/>
    <n v="487.7"/>
    <n v="517.1"/>
    <n v="546.70000000000005"/>
    <n v="577"/>
    <n v="607.29999999999995"/>
    <n v="637.9"/>
    <n v="668.8"/>
    <n v="699.7"/>
    <n v="730.7"/>
    <n v="761.7"/>
    <n v="792.6"/>
    <n v="823.6"/>
    <n v="854.5"/>
    <n v="885.5"/>
    <n v="916.4"/>
    <n v="947.4"/>
    <n v="978.4"/>
    <n v="1009.3"/>
    <n v="1040.3"/>
    <n v="1071.2"/>
    <n v="1102.2"/>
  </r>
  <r>
    <x v="159"/>
    <n v="29.8"/>
    <n v="36.799999999999997"/>
    <n v="44.7"/>
    <n v="53.7"/>
    <n v="63.3"/>
    <n v="74"/>
    <n v="85.6"/>
    <n v="98.2"/>
    <n v="112.2"/>
    <n v="127.1"/>
    <n v="143.19999999999999"/>
    <n v="160.4"/>
    <n v="178.4"/>
    <n v="197.2"/>
    <n v="217.6"/>
    <n v="238.6"/>
    <n v="260.10000000000002"/>
    <n v="283"/>
    <n v="306.5"/>
    <n v="331"/>
    <n v="355.7"/>
    <n v="381.1"/>
    <n v="406.8"/>
    <n v="433.2"/>
    <n v="460.1"/>
    <n v="487.6"/>
    <n v="515.20000000000005"/>
    <n v="543.4"/>
    <n v="571.9"/>
    <n v="601"/>
    <n v="630.1"/>
    <n v="659.6"/>
    <n v="689.1"/>
    <n v="718.8"/>
  </r>
  <r>
    <x v="160"/>
    <n v="4.2"/>
    <n v="5.8"/>
    <n v="7.8"/>
    <n v="10.8"/>
    <n v="14.1"/>
    <n v="18.100000000000001"/>
    <n v="22.6"/>
    <n v="27.6"/>
    <n v="33.200000000000003"/>
    <n v="39.1"/>
    <n v="45.8"/>
    <n v="52.7"/>
    <n v="60.7"/>
    <n v="69.5"/>
    <n v="78.7"/>
    <n v="88.8"/>
    <n v="100"/>
    <n v="112"/>
    <n v="124.8"/>
    <n v="139.4"/>
    <n v="155.4"/>
    <n v="172.3"/>
    <n v="190.3"/>
    <n v="209.1"/>
    <n v="228.3"/>
    <n v="249.1"/>
    <n v="270.60000000000002"/>
    <n v="293.5"/>
    <n v="317.2"/>
    <n v="341.7"/>
    <n v="366.9"/>
    <n v="393.3"/>
    <n v="419.9"/>
    <n v="447.2"/>
  </r>
  <r>
    <x v="161"/>
    <n v="0"/>
    <n v="0"/>
    <n v="0"/>
    <n v="0"/>
    <n v="0"/>
    <n v="0"/>
    <n v="0"/>
    <n v="0"/>
    <n v="0"/>
    <n v="0.1"/>
    <n v="0.4"/>
    <n v="0.7"/>
    <n v="1.2"/>
    <n v="1.9"/>
    <n v="2.8"/>
    <n v="4.2"/>
    <n v="6.6"/>
    <n v="9.6"/>
    <n v="13.6"/>
    <n v="18.7"/>
    <n v="25.3"/>
    <n v="32.700000000000003"/>
    <n v="40.299999999999997"/>
    <n v="49.7"/>
    <n v="59.7"/>
    <n v="70.099999999999994"/>
    <n v="81.599999999999994"/>
    <n v="93.9"/>
    <n v="107.4"/>
    <n v="121.5"/>
    <n v="136.69999999999999"/>
    <n v="153.1"/>
    <n v="170.8"/>
    <n v="189.8"/>
  </r>
  <r>
    <x v="162"/>
    <n v="0"/>
    <n v="0"/>
    <n v="0"/>
    <n v="0"/>
    <n v="0"/>
    <n v="0"/>
    <n v="0"/>
    <n v="0"/>
    <n v="0"/>
    <n v="0"/>
    <n v="0"/>
    <n v="0"/>
    <n v="0"/>
    <n v="0"/>
    <n v="0"/>
    <n v="0"/>
    <n v="0"/>
    <n v="0"/>
    <n v="0"/>
    <n v="0"/>
    <n v="0.1"/>
    <n v="0.5"/>
    <n v="1.4"/>
    <n v="2.8"/>
    <n v="4.5999999999999996"/>
    <n v="7"/>
    <n v="9.9"/>
    <n v="13"/>
    <n v="17"/>
    <n v="22.3"/>
    <n v="28.6"/>
    <n v="35.9"/>
    <n v="44.8"/>
    <n v="54.8"/>
  </r>
  <r>
    <x v="163"/>
    <n v="0"/>
    <n v="0"/>
    <n v="0"/>
    <n v="0"/>
    <n v="0"/>
    <n v="0"/>
    <n v="0"/>
    <n v="0"/>
    <n v="0"/>
    <n v="0"/>
    <n v="0"/>
    <n v="0.2"/>
    <n v="0.5"/>
    <n v="0.8"/>
    <n v="1.5"/>
    <n v="2.6"/>
    <n v="4"/>
    <n v="5.9"/>
    <n v="8.1999999999999993"/>
    <n v="10.6"/>
    <n v="13.8"/>
    <n v="17.7"/>
    <n v="22.1"/>
    <n v="27.3"/>
    <n v="33.4"/>
    <n v="40.4"/>
    <n v="48.6"/>
    <n v="58"/>
    <n v="69.400000000000006"/>
    <n v="82"/>
    <n v="95.4"/>
    <n v="110.3"/>
    <n v="126"/>
    <n v="143.30000000000001"/>
  </r>
  <r>
    <x v="164"/>
    <n v="0.1"/>
    <n v="0.3"/>
    <n v="0.8"/>
    <n v="1.5"/>
    <n v="2.5"/>
    <n v="3.7"/>
    <n v="5.8"/>
    <n v="8.4"/>
    <n v="11.3"/>
    <n v="14.9"/>
    <n v="19.2"/>
    <n v="24.3"/>
    <n v="30.4"/>
    <n v="36.6"/>
    <n v="43.8"/>
    <n v="51"/>
    <n v="59"/>
    <n v="68.7"/>
    <n v="78.5"/>
    <n v="89.6"/>
    <n v="101.1"/>
    <n v="113.6"/>
    <n v="126.8"/>
    <n v="140.80000000000001"/>
    <n v="155.9"/>
    <n v="172.1"/>
    <n v="188.7"/>
    <n v="206.3"/>
    <n v="225"/>
    <n v="244.5"/>
    <n v="265.10000000000002"/>
    <n v="286.3"/>
    <n v="308.7"/>
    <n v="331.9"/>
  </r>
  <r>
    <x v="165"/>
    <n v="26.6"/>
    <n v="31.5"/>
    <n v="36.700000000000003"/>
    <n v="42.6"/>
    <n v="48.8"/>
    <n v="55.7"/>
    <n v="63.9"/>
    <n v="72"/>
    <n v="81.3"/>
    <n v="91.1"/>
    <n v="102.4"/>
    <n v="114.2"/>
    <n v="127.4"/>
    <n v="141.6"/>
    <n v="156.80000000000001"/>
    <n v="173.1"/>
    <n v="190.4"/>
    <n v="208.7"/>
    <n v="227.7"/>
    <n v="248.2"/>
    <n v="270.10000000000002"/>
    <n v="292.7"/>
    <n v="316.5"/>
    <n v="341.5"/>
    <n v="367.5"/>
    <n v="394.1"/>
    <n v="421.1"/>
    <n v="449.2"/>
    <n v="477.6"/>
    <n v="506.6"/>
    <n v="535.70000000000005"/>
    <n v="565"/>
    <n v="594.29999999999995"/>
    <n v="623.9"/>
  </r>
  <r>
    <x v="166"/>
    <n v="134.30000000000001"/>
    <n v="148.9"/>
    <n v="165"/>
    <n v="182.1"/>
    <n v="200.5"/>
    <n v="220.2"/>
    <n v="240.1"/>
    <n v="261.2"/>
    <n v="283.10000000000002"/>
    <n v="306.10000000000002"/>
    <n v="329.9"/>
    <n v="353.9"/>
    <n v="378.6"/>
    <n v="403.8"/>
    <n v="429"/>
    <n v="455"/>
    <n v="481.1"/>
    <n v="507.8"/>
    <n v="534.4"/>
    <n v="561.6"/>
    <n v="588.79999999999995"/>
    <n v="615.79999999999995"/>
    <n v="643.6"/>
    <n v="671.7"/>
    <n v="700.1"/>
    <n v="729.2"/>
    <n v="758.3"/>
    <n v="787.7"/>
    <n v="817.5"/>
    <n v="847.4"/>
    <n v="877.3"/>
    <n v="907.2"/>
    <n v="937.3"/>
    <n v="967.3"/>
  </r>
  <r>
    <x v="167"/>
    <n v="315.3"/>
    <n v="342"/>
    <n v="368.9"/>
    <n v="396.2"/>
    <n v="423.8"/>
    <n v="452"/>
    <n v="480.6"/>
    <n v="509.2"/>
    <n v="538.29999999999995"/>
    <n v="567.4"/>
    <n v="596.9"/>
    <n v="626.6"/>
    <n v="656.7"/>
    <n v="686.9"/>
    <n v="717.3"/>
    <n v="747.8"/>
    <n v="778.5"/>
    <n v="809.4"/>
    <n v="840.4"/>
    <n v="871.4"/>
    <n v="902.4"/>
    <n v="933.4"/>
    <n v="964.4"/>
    <n v="995.4"/>
    <n v="1026.4000000000001"/>
    <n v="1057.4000000000001"/>
    <n v="1088.4000000000001"/>
    <n v="1119.4000000000001"/>
    <n v="1150.4000000000001"/>
    <n v="1181.4000000000001"/>
    <n v="1212.4000000000001"/>
    <n v="1243.4000000000001"/>
    <n v="1274.4000000000001"/>
    <n v="1305.4000000000001"/>
  </r>
  <r>
    <x v="168"/>
    <n v="472.3"/>
    <n v="498.7"/>
    <n v="525.5"/>
    <n v="552.6"/>
    <n v="580.1"/>
    <n v="607.79999999999995"/>
    <n v="635.9"/>
    <n v="664.3"/>
    <n v="693.1"/>
    <n v="722.4"/>
    <n v="751.6"/>
    <n v="781.4"/>
    <n v="811.4"/>
    <n v="841.3"/>
    <n v="871.3"/>
    <n v="901.6"/>
    <n v="931.7"/>
    <n v="962"/>
    <n v="992.5"/>
    <n v="1023.2"/>
    <n v="1054"/>
    <n v="1085"/>
    <n v="1116"/>
    <n v="1147"/>
    <n v="1178"/>
    <n v="1209"/>
    <n v="1240"/>
    <n v="1271"/>
    <n v="1302"/>
    <n v="1333"/>
    <n v="1364"/>
    <n v="1395"/>
    <n v="1426"/>
    <n v="1457"/>
  </r>
  <r>
    <x v="169"/>
    <n v="391.3"/>
    <n v="417"/>
    <n v="442.9"/>
    <n v="469"/>
    <n v="495.4"/>
    <n v="521.79999999999995"/>
    <n v="548.79999999999995"/>
    <n v="575.79999999999995"/>
    <n v="602.9"/>
    <n v="630.5"/>
    <n v="658.2"/>
    <n v="686"/>
    <n v="713.9"/>
    <n v="741.8"/>
    <n v="769.7"/>
    <n v="797.7"/>
    <n v="825.7"/>
    <n v="853.7"/>
    <n v="881.7"/>
    <n v="909.7"/>
    <n v="937.7"/>
    <n v="965.7"/>
    <n v="993.7"/>
    <n v="1021.7"/>
    <n v="1049.7"/>
    <n v="1077.7"/>
    <n v="1105.7"/>
    <n v="1133.7"/>
    <n v="1161.7"/>
    <n v="1189.7"/>
    <n v="1217.7"/>
    <n v="1245.7"/>
    <n v="1273.7"/>
    <n v="1301.7"/>
  </r>
  <r>
    <x v="170"/>
    <n v="287.5"/>
    <n v="312"/>
    <n v="338.2"/>
    <n v="365.4"/>
    <n v="392.8"/>
    <n v="420.6"/>
    <n v="448.7"/>
    <n v="477.1"/>
    <n v="505.4"/>
    <n v="534.1"/>
    <n v="563.4"/>
    <n v="592.9"/>
    <n v="623"/>
    <n v="653.29999999999995"/>
    <n v="683.9"/>
    <n v="714.4"/>
    <n v="745.2"/>
    <n v="776.1"/>
    <n v="807"/>
    <n v="838"/>
    <n v="868.9"/>
    <n v="899.9"/>
    <n v="930.9"/>
    <n v="961.8"/>
    <n v="992.8"/>
    <n v="1023.7"/>
    <n v="1054.7"/>
    <n v="1085.5999999999999"/>
    <n v="1116.5999999999999"/>
    <n v="1147.5999999999999"/>
    <n v="1178.5"/>
    <n v="1209.5"/>
    <n v="1240.4000000000001"/>
    <n v="1271.4000000000001"/>
  </r>
  <r>
    <x v="171"/>
    <n v="34.799999999999997"/>
    <n v="41.7"/>
    <n v="49.3"/>
    <n v="58.1"/>
    <n v="68.3"/>
    <n v="80.3"/>
    <n v="93.5"/>
    <n v="107.8"/>
    <n v="123.4"/>
    <n v="139.5"/>
    <n v="157.30000000000001"/>
    <n v="175.4"/>
    <n v="194.8"/>
    <n v="214.9"/>
    <n v="236.4"/>
    <n v="258.39999999999998"/>
    <n v="281.39999999999998"/>
    <n v="305"/>
    <n v="329.2"/>
    <n v="353.9"/>
    <n v="379.1"/>
    <n v="404.6"/>
    <n v="430.4"/>
    <n v="456.8"/>
    <n v="483.8"/>
    <n v="511.1"/>
    <n v="538.9"/>
    <n v="567.4"/>
    <n v="596"/>
    <n v="624.9"/>
    <n v="653.70000000000005"/>
    <n v="683"/>
    <n v="712.4"/>
    <n v="741.8"/>
  </r>
  <r>
    <x v="172"/>
    <n v="0.7"/>
    <n v="1.3"/>
    <n v="2"/>
    <n v="2.7"/>
    <n v="3.7"/>
    <n v="4.9000000000000004"/>
    <n v="6.3"/>
    <n v="8.5"/>
    <n v="11.2"/>
    <n v="14.3"/>
    <n v="18.600000000000001"/>
    <n v="23.6"/>
    <n v="30.2"/>
    <n v="38.299999999999997"/>
    <n v="46.9"/>
    <n v="58"/>
    <n v="69.7"/>
    <n v="82.6"/>
    <n v="96.6"/>
    <n v="112.3"/>
    <n v="128.6"/>
    <n v="145.80000000000001"/>
    <n v="164.5"/>
    <n v="183.7"/>
    <n v="204.3"/>
    <n v="225.9"/>
    <n v="248.8"/>
    <n v="273.60000000000002"/>
    <n v="299"/>
    <n v="325.7"/>
    <n v="352.5"/>
    <n v="379.9"/>
    <n v="407.9"/>
    <n v="436.5"/>
  </r>
  <r>
    <x v="173"/>
    <n v="0"/>
    <n v="0"/>
    <n v="0.2"/>
    <n v="0.3"/>
    <n v="0.5"/>
    <n v="0.8"/>
    <n v="1.1000000000000001"/>
    <n v="1.3"/>
    <n v="1.6"/>
    <n v="2"/>
    <n v="2.5"/>
    <n v="3.1"/>
    <n v="4"/>
    <n v="5"/>
    <n v="6.5"/>
    <n v="8.6999999999999993"/>
    <n v="11.2"/>
    <n v="14.5"/>
    <n v="18.5"/>
    <n v="23"/>
    <n v="28.1"/>
    <n v="35.1"/>
    <n v="42.9"/>
    <n v="51.7"/>
    <n v="61.6"/>
    <n v="73"/>
    <n v="85.4"/>
    <n v="99"/>
    <n v="113.4"/>
    <n v="128.80000000000001"/>
    <n v="145.4"/>
    <n v="162.30000000000001"/>
    <n v="180.2"/>
    <n v="199.2"/>
  </r>
  <r>
    <x v="174"/>
    <n v="0"/>
    <n v="0"/>
    <n v="0"/>
    <n v="0"/>
    <n v="0"/>
    <n v="0"/>
    <n v="0"/>
    <n v="0"/>
    <n v="0"/>
    <n v="0"/>
    <n v="0"/>
    <n v="0"/>
    <n v="0"/>
    <n v="0"/>
    <n v="0"/>
    <n v="0"/>
    <n v="0.1"/>
    <n v="0.2"/>
    <n v="1"/>
    <n v="1.7"/>
    <n v="3"/>
    <n v="4.8"/>
    <n v="6.8"/>
    <n v="9.8000000000000007"/>
    <n v="13.6"/>
    <n v="18.100000000000001"/>
    <n v="23.1"/>
    <n v="29.3"/>
    <n v="36.1"/>
    <n v="43.5"/>
    <n v="52.3"/>
    <n v="62"/>
    <n v="72.5"/>
    <n v="85.2"/>
  </r>
  <r>
    <x v="175"/>
    <n v="0"/>
    <n v="0"/>
    <n v="0"/>
    <n v="0"/>
    <n v="0"/>
    <n v="0"/>
    <n v="0"/>
    <n v="0"/>
    <n v="0"/>
    <n v="0"/>
    <n v="0.1"/>
    <n v="0.2"/>
    <n v="0.4"/>
    <n v="0.9"/>
    <n v="1.6"/>
    <n v="2.4"/>
    <n v="3.9"/>
    <n v="6.1"/>
    <n v="8.9"/>
    <n v="12.1"/>
    <n v="16.3"/>
    <n v="21.5"/>
    <n v="27"/>
    <n v="34.299999999999997"/>
    <n v="42.4"/>
    <n v="51.5"/>
    <n v="61.8"/>
    <n v="74.2"/>
    <n v="87.3"/>
    <n v="101.6"/>
    <n v="117.2"/>
    <n v="134.1"/>
    <n v="152.30000000000001"/>
    <n v="171.4"/>
  </r>
  <r>
    <x v="176"/>
    <n v="1.4"/>
    <n v="1.9"/>
    <n v="2.6"/>
    <n v="3.4"/>
    <n v="4.4000000000000004"/>
    <n v="6"/>
    <n v="7.7"/>
    <n v="9.6999999999999993"/>
    <n v="12.2"/>
    <n v="15.2"/>
    <n v="18.8"/>
    <n v="23"/>
    <n v="28.6"/>
    <n v="34.200000000000003"/>
    <n v="40.6"/>
    <n v="47.2"/>
    <n v="54.5"/>
    <n v="62.6"/>
    <n v="71.8"/>
    <n v="82.3"/>
    <n v="93.5"/>
    <n v="105.7"/>
    <n v="118.7"/>
    <n v="132.80000000000001"/>
    <n v="147.9"/>
    <n v="163.6"/>
    <n v="180.8"/>
    <n v="198.7"/>
    <n v="217.3"/>
    <n v="236.6"/>
    <n v="256.60000000000002"/>
    <n v="277.89999999999998"/>
    <n v="299.8"/>
    <n v="323"/>
  </r>
  <r>
    <x v="177"/>
    <n v="5"/>
    <n v="7.3"/>
    <n v="10"/>
    <n v="12.8"/>
    <n v="16.2"/>
    <n v="20.399999999999999"/>
    <n v="25.2"/>
    <n v="31.2"/>
    <n v="37.4"/>
    <n v="44.9"/>
    <n v="52.7"/>
    <n v="62.2"/>
    <n v="72.8"/>
    <n v="85"/>
    <n v="98.3"/>
    <n v="113.4"/>
    <n v="129.19999999999999"/>
    <n v="146.4"/>
    <n v="164.8"/>
    <n v="185.2"/>
    <n v="206.4"/>
    <n v="228.3"/>
    <n v="251.5"/>
    <n v="275.89999999999998"/>
    <n v="301.10000000000002"/>
    <n v="327"/>
    <n v="353.7"/>
    <n v="380.9"/>
    <n v="408.6"/>
    <n v="436.8"/>
    <n v="465"/>
    <n v="493.7"/>
    <n v="523.1"/>
    <n v="553.1"/>
  </r>
  <r>
    <x v="178"/>
    <n v="109.8"/>
    <n v="124.9"/>
    <n v="141.9"/>
    <n v="160.6"/>
    <n v="180"/>
    <n v="200.4"/>
    <n v="221.6"/>
    <n v="243.1"/>
    <n v="265.2"/>
    <n v="288.10000000000002"/>
    <n v="311.89999999999998"/>
    <n v="336.2"/>
    <n v="361.1"/>
    <n v="386"/>
    <n v="411.7"/>
    <n v="438"/>
    <n v="464.4"/>
    <n v="491.5"/>
    <n v="518.9"/>
    <n v="546.4"/>
    <n v="574.5"/>
    <n v="602.79999999999995"/>
    <n v="631.6"/>
    <n v="660.7"/>
    <n v="690.1"/>
    <n v="719.9"/>
    <n v="749.7"/>
    <n v="779.7"/>
    <n v="809.7"/>
    <n v="839.8"/>
    <n v="869.8"/>
    <n v="899.8"/>
    <n v="929.9"/>
    <n v="959.9"/>
  </r>
  <r>
    <x v="179"/>
    <n v="161.4"/>
    <n v="183.5"/>
    <n v="207.2"/>
    <n v="231.7"/>
    <n v="257"/>
    <n v="283.3"/>
    <n v="310.8"/>
    <n v="339"/>
    <n v="367.4"/>
    <n v="396.3"/>
    <n v="425.8"/>
    <n v="455.6"/>
    <n v="485.6"/>
    <n v="516"/>
    <n v="546.5"/>
    <n v="577"/>
    <n v="607.6"/>
    <n v="638.20000000000005"/>
    <n v="668.8"/>
    <n v="699.5"/>
    <n v="730.2"/>
    <n v="761"/>
    <n v="791.9"/>
    <n v="822.9"/>
    <n v="853.9"/>
    <n v="884.9"/>
    <n v="915.9"/>
    <n v="946.9"/>
    <n v="977.9"/>
    <n v="1008.9"/>
    <n v="1039.9000000000001"/>
    <n v="1070.9000000000001"/>
    <n v="1101.9000000000001"/>
    <n v="1132.9000000000001"/>
  </r>
  <r>
    <x v="180"/>
    <n v="484.2"/>
    <n v="514.1"/>
    <n v="544.1"/>
    <n v="574.29999999999995"/>
    <n v="604.6"/>
    <n v="634.79999999999995"/>
    <n v="665.3"/>
    <n v="695.9"/>
    <n v="726.4"/>
    <n v="757.1"/>
    <n v="787.8"/>
    <n v="818.7"/>
    <n v="849.6"/>
    <n v="880.6"/>
    <n v="911.6"/>
    <n v="942.6"/>
    <n v="973.6"/>
    <n v="1004.6"/>
    <n v="1035.5999999999999"/>
    <n v="1066.5999999999999"/>
    <n v="1097.5999999999999"/>
    <n v="1128.5999999999999"/>
    <n v="1159.5999999999999"/>
    <n v="1190.5999999999999"/>
    <n v="1221.5999999999999"/>
    <n v="1252.5999999999999"/>
    <n v="1283.5999999999999"/>
    <n v="1314.6"/>
    <n v="1345.6"/>
    <n v="1376.6"/>
    <n v="1407.6"/>
    <n v="1438.6"/>
    <n v="1469.6"/>
    <n v="1500.6"/>
  </r>
  <r>
    <x v="181"/>
    <n v="632.29999999999995"/>
    <n v="660.3"/>
    <n v="688.3"/>
    <n v="716.3"/>
    <n v="744.3"/>
    <n v="772.3"/>
    <n v="800.3"/>
    <n v="828.3"/>
    <n v="856.3"/>
    <n v="884.3"/>
    <n v="912.3"/>
    <n v="940.3"/>
    <n v="968.3"/>
    <n v="996.3"/>
    <n v="1024.3"/>
    <n v="1052.3"/>
    <n v="1080.3"/>
    <n v="1108.3"/>
    <n v="1136.3"/>
    <n v="1164.3"/>
    <n v="1192.3"/>
    <n v="1220.3"/>
    <n v="1248.3"/>
    <n v="1276.3"/>
    <n v="1304.3"/>
    <n v="1332.3"/>
    <n v="1360.3"/>
    <n v="1388.3"/>
    <n v="1416.3"/>
    <n v="1444.3"/>
    <n v="1472.3"/>
    <n v="1500.3"/>
    <n v="1528.3"/>
    <n v="1556.3"/>
  </r>
  <r>
    <x v="182"/>
    <n v="261.10000000000002"/>
    <n v="286.10000000000002"/>
    <n v="312.5"/>
    <n v="339.1"/>
    <n v="366.7"/>
    <n v="395.1"/>
    <n v="423.5"/>
    <n v="452.7"/>
    <n v="482"/>
    <n v="512"/>
    <n v="542.29999999999995"/>
    <n v="572.70000000000005"/>
    <n v="603.4"/>
    <n v="633.9"/>
    <n v="664.7"/>
    <n v="695.3"/>
    <n v="726.3"/>
    <n v="757.3"/>
    <n v="788.2"/>
    <n v="819.2"/>
    <n v="850.1"/>
    <n v="881.1"/>
    <n v="912.1"/>
    <n v="943"/>
    <n v="974"/>
    <n v="1004.9"/>
    <n v="1035.9000000000001"/>
    <n v="1066.8"/>
    <n v="1097.8"/>
    <n v="1128.8"/>
    <n v="1159.7"/>
    <n v="1190.7"/>
    <n v="1221.5999999999999"/>
    <n v="1252.5999999999999"/>
  </r>
  <r>
    <x v="183"/>
    <n v="30.1"/>
    <n v="37.1"/>
    <n v="44.5"/>
    <n v="53.6"/>
    <n v="63.2"/>
    <n v="73.8"/>
    <n v="85.2"/>
    <n v="97.1"/>
    <n v="110.3"/>
    <n v="124.6"/>
    <n v="140.19999999999999"/>
    <n v="157.4"/>
    <n v="175.5"/>
    <n v="195.1"/>
    <n v="215.4"/>
    <n v="237"/>
    <n v="259.89999999999998"/>
    <n v="283.60000000000002"/>
    <n v="308.60000000000002"/>
    <n v="334"/>
    <n v="360.1"/>
    <n v="386.5"/>
    <n v="413.3"/>
    <n v="440.5"/>
    <n v="468.1"/>
    <n v="496.4"/>
    <n v="525"/>
    <n v="554"/>
    <n v="583.1"/>
    <n v="612.6"/>
    <n v="642.20000000000005"/>
    <n v="672"/>
    <n v="701.8"/>
    <n v="731.7"/>
  </r>
  <r>
    <x v="184"/>
    <n v="1.1000000000000001"/>
    <n v="1.6"/>
    <n v="2.2999999999999998"/>
    <n v="3.1"/>
    <n v="4"/>
    <n v="5.0999999999999996"/>
    <n v="6.6"/>
    <n v="8.6999999999999993"/>
    <n v="10.9"/>
    <n v="14.1"/>
    <n v="17.600000000000001"/>
    <n v="21.5"/>
    <n v="26.4"/>
    <n v="32.1"/>
    <n v="38.1"/>
    <n v="45.1"/>
    <n v="52.6"/>
    <n v="60.7"/>
    <n v="70.3"/>
    <n v="80.900000000000006"/>
    <n v="91.9"/>
    <n v="103.6"/>
    <n v="116"/>
    <n v="129.19999999999999"/>
    <n v="143.4"/>
    <n v="158.5"/>
    <n v="174.8"/>
    <n v="192.1"/>
    <n v="210.1"/>
    <n v="229.5"/>
    <n v="249.6"/>
    <n v="270.8"/>
    <n v="293.10000000000002"/>
    <n v="316.39999999999998"/>
  </r>
  <r>
    <x v="185"/>
    <n v="0"/>
    <n v="0"/>
    <n v="0"/>
    <n v="0"/>
    <n v="0"/>
    <n v="0.1"/>
    <n v="0.2"/>
    <n v="0.4"/>
    <n v="0.7"/>
    <n v="1.6"/>
    <n v="3.3"/>
    <n v="5.8"/>
    <n v="9"/>
    <n v="12.7"/>
    <n v="16.399999999999999"/>
    <n v="20.9"/>
    <n v="25.9"/>
    <n v="31.8"/>
    <n v="37.799999999999997"/>
    <n v="45.6"/>
    <n v="53.9"/>
    <n v="63.6"/>
    <n v="73.5"/>
    <n v="84.3"/>
    <n v="95.7"/>
    <n v="107.9"/>
    <n v="121.7"/>
    <n v="136.30000000000001"/>
    <n v="152.30000000000001"/>
    <n v="169.3"/>
    <n v="187.8"/>
    <n v="207.2"/>
    <n v="227"/>
    <n v="247.6"/>
  </r>
  <r>
    <x v="186"/>
    <n v="0"/>
    <n v="0"/>
    <n v="0"/>
    <n v="0"/>
    <n v="0"/>
    <n v="0"/>
    <n v="0"/>
    <n v="0"/>
    <n v="0"/>
    <n v="0"/>
    <n v="0"/>
    <n v="0"/>
    <n v="0"/>
    <n v="0"/>
    <n v="0.1"/>
    <n v="0.2"/>
    <n v="0.4"/>
    <n v="0.7"/>
    <n v="1.3"/>
    <n v="2.4"/>
    <n v="3.5"/>
    <n v="5.2"/>
    <n v="7.5"/>
    <n v="10.1"/>
    <n v="13.4"/>
    <n v="17.399999999999999"/>
    <n v="23"/>
    <n v="29.3"/>
    <n v="36.4"/>
    <n v="44.9"/>
    <n v="54.7"/>
    <n v="66.2"/>
    <n v="78.3"/>
    <n v="91.9"/>
  </r>
  <r>
    <x v="187"/>
    <n v="0"/>
    <n v="0"/>
    <n v="0"/>
    <n v="0"/>
    <n v="0"/>
    <n v="0"/>
    <n v="0"/>
    <n v="0"/>
    <n v="0"/>
    <n v="0"/>
    <n v="0"/>
    <n v="0"/>
    <n v="0"/>
    <n v="0"/>
    <n v="0"/>
    <n v="0.1"/>
    <n v="0.4"/>
    <n v="1.2"/>
    <n v="2.2000000000000002"/>
    <n v="3.8"/>
    <n v="5.9"/>
    <n v="8.5"/>
    <n v="11.2"/>
    <n v="14.5"/>
    <n v="18.100000000000001"/>
    <n v="22.4"/>
    <n v="27.2"/>
    <n v="33"/>
    <n v="39.700000000000003"/>
    <n v="47.6"/>
    <n v="56.6"/>
    <n v="67.8"/>
    <n v="80.2"/>
    <n v="94.2"/>
  </r>
  <r>
    <x v="188"/>
    <n v="0.8"/>
    <n v="1.1000000000000001"/>
    <n v="1.4"/>
    <n v="1.9"/>
    <n v="2.2999999999999998"/>
    <n v="2.8"/>
    <n v="3.7"/>
    <n v="4.5999999999999996"/>
    <n v="5.9"/>
    <n v="7.6"/>
    <n v="9.8000000000000007"/>
    <n v="12.3"/>
    <n v="15.3"/>
    <n v="18.600000000000001"/>
    <n v="22.4"/>
    <n v="26.1"/>
    <n v="30.5"/>
    <n v="35.4"/>
    <n v="40.700000000000003"/>
    <n v="46.9"/>
    <n v="53.4"/>
    <n v="60.6"/>
    <n v="68.2"/>
    <n v="76.7"/>
    <n v="86"/>
    <n v="96.2"/>
    <n v="107.9"/>
    <n v="120.9"/>
    <n v="135.5"/>
    <n v="150.9"/>
    <n v="167.5"/>
    <n v="184.7"/>
    <n v="202.9"/>
    <n v="222.1"/>
  </r>
  <r>
    <x v="189"/>
    <n v="24.9"/>
    <n v="29.2"/>
    <n v="33.700000000000003"/>
    <n v="38.5"/>
    <n v="44.1"/>
    <n v="50.4"/>
    <n v="57.7"/>
    <n v="65.8"/>
    <n v="74.8"/>
    <n v="85.5"/>
    <n v="97.6"/>
    <n v="111.3"/>
    <n v="126"/>
    <n v="142"/>
    <n v="159.1"/>
    <n v="178.2"/>
    <n v="198.4"/>
    <n v="220.2"/>
    <n v="242.5"/>
    <n v="265.7"/>
    <n v="289.7"/>
    <n v="314.60000000000002"/>
    <n v="340.1"/>
    <n v="366.4"/>
    <n v="392.8"/>
    <n v="420.2"/>
    <n v="447.8"/>
    <n v="476.2"/>
    <n v="504.9"/>
    <n v="534"/>
    <n v="563.4"/>
    <n v="593.29999999999995"/>
    <n v="623.6"/>
    <n v="653.9"/>
  </r>
  <r>
    <x v="190"/>
    <n v="65.5"/>
    <n v="74.900000000000006"/>
    <n v="85.2"/>
    <n v="96.1"/>
    <n v="108"/>
    <n v="120.8"/>
    <n v="134.30000000000001"/>
    <n v="148.69999999999999"/>
    <n v="164.5"/>
    <n v="181.5"/>
    <n v="199.5"/>
    <n v="218.9"/>
    <n v="238.9"/>
    <n v="260"/>
    <n v="282.2"/>
    <n v="304.60000000000002"/>
    <n v="327.5"/>
    <n v="351.6"/>
    <n v="376.3"/>
    <n v="401.6"/>
    <n v="427.4"/>
    <n v="454"/>
    <n v="481.1"/>
    <n v="508.5"/>
    <n v="536.1"/>
    <n v="564.1"/>
    <n v="592.5"/>
    <n v="620.9"/>
    <n v="649.70000000000005"/>
    <n v="678.7"/>
    <n v="707.6"/>
    <n v="736.8"/>
    <n v="766.2"/>
    <n v="795.8"/>
  </r>
  <r>
    <x v="191"/>
    <n v="71"/>
    <n v="82.9"/>
    <n v="96"/>
    <n v="109.9"/>
    <n v="124.4"/>
    <n v="140"/>
    <n v="156.4"/>
    <n v="174.5"/>
    <n v="194.5"/>
    <n v="216.7"/>
    <n v="239.7"/>
    <n v="264.2"/>
    <n v="290.39999999999998"/>
    <n v="317.5"/>
    <n v="345.5"/>
    <n v="374"/>
    <n v="402.7"/>
    <n v="431.9"/>
    <n v="461.4"/>
    <n v="491.4"/>
    <n v="521.79999999999995"/>
    <n v="552.1"/>
    <n v="582.5"/>
    <n v="613"/>
    <n v="643.6"/>
    <n v="674.3"/>
    <n v="705"/>
    <n v="735.8"/>
    <n v="766.6"/>
    <n v="797.4"/>
    <n v="828.2"/>
    <n v="859.1"/>
    <n v="890.1"/>
    <n v="921.1"/>
  </r>
  <r>
    <x v="192"/>
    <n v="300.89999999999998"/>
    <n v="328"/>
    <n v="355.6"/>
    <n v="383.7"/>
    <n v="412.1"/>
    <n v="441"/>
    <n v="470.2"/>
    <n v="499.7"/>
    <n v="529.1"/>
    <n v="558.9"/>
    <n v="588.6"/>
    <n v="618.70000000000005"/>
    <n v="648.9"/>
    <n v="679.1"/>
    <n v="709.6"/>
    <n v="740.1"/>
    <n v="770.7"/>
    <n v="801.3"/>
    <n v="832.1"/>
    <n v="863"/>
    <n v="893.9"/>
    <n v="924.8"/>
    <n v="955.8"/>
    <n v="986.8"/>
    <n v="1017.8"/>
    <n v="1048.8"/>
    <n v="1079.8"/>
    <n v="1110.8"/>
    <n v="1141.8"/>
    <n v="1172.8"/>
    <n v="1203.8"/>
    <n v="1234.8"/>
    <n v="1265.8"/>
    <n v="1296.8"/>
  </r>
  <r>
    <x v="193"/>
    <n v="271.39999999999998"/>
    <n v="290.2"/>
    <n v="309.60000000000002"/>
    <n v="329.3"/>
    <n v="350.1"/>
    <n v="370.8"/>
    <n v="392.3"/>
    <n v="414.2"/>
    <n v="436.8"/>
    <n v="459.9"/>
    <n v="483.1"/>
    <n v="506.9"/>
    <n v="531.4"/>
    <n v="555.6"/>
    <n v="580.9"/>
    <n v="606.6"/>
    <n v="632.9"/>
    <n v="659.3"/>
    <n v="686.3"/>
    <n v="713.4"/>
    <n v="740.8"/>
    <n v="768.6"/>
    <n v="796.5"/>
    <n v="824.7"/>
    <n v="853.2"/>
    <n v="881.9"/>
    <n v="910.6"/>
    <n v="939.5"/>
    <n v="968.5"/>
    <n v="997.5"/>
    <n v="1026.5"/>
    <n v="1055.5"/>
    <n v="1084.5"/>
    <n v="1113.5"/>
  </r>
  <r>
    <x v="194"/>
    <n v="83.3"/>
    <n v="94.7"/>
    <n v="107.9"/>
    <n v="121.9"/>
    <n v="137.69999999999999"/>
    <n v="154.69999999999999"/>
    <n v="174"/>
    <n v="194.9"/>
    <n v="216.2"/>
    <n v="238.8"/>
    <n v="261.89999999999998"/>
    <n v="285.89999999999998"/>
    <n v="310.89999999999998"/>
    <n v="336.4"/>
    <n v="362.4"/>
    <n v="389"/>
    <n v="415.7"/>
    <n v="442.8"/>
    <n v="470.4"/>
    <n v="498"/>
    <n v="525.79999999999995"/>
    <n v="553.70000000000005"/>
    <n v="582.1"/>
    <n v="610.79999999999995"/>
    <n v="639.79999999999995"/>
    <n v="669.2"/>
    <n v="698.8"/>
    <n v="728.6"/>
    <n v="758.7"/>
    <n v="788.9"/>
    <n v="819.2"/>
    <n v="849.7"/>
    <n v="880.1"/>
    <n v="910.6"/>
  </r>
  <r>
    <x v="195"/>
    <n v="55.8"/>
    <n v="63.7"/>
    <n v="72.7"/>
    <n v="82.2"/>
    <n v="92.7"/>
    <n v="104.3"/>
    <n v="116"/>
    <n v="129"/>
    <n v="142.9"/>
    <n v="157.30000000000001"/>
    <n v="173.6"/>
    <n v="191.1"/>
    <n v="209.3"/>
    <n v="228"/>
    <n v="247.8"/>
    <n v="267.5"/>
    <n v="288.8"/>
    <n v="310.7"/>
    <n v="333.3"/>
    <n v="357"/>
    <n v="381.4"/>
    <n v="406.7"/>
    <n v="432.6"/>
    <n v="459.5"/>
    <n v="486.8"/>
    <n v="514.5"/>
    <n v="542.6"/>
    <n v="571.20000000000005"/>
    <n v="599.9"/>
    <n v="628.70000000000005"/>
    <n v="657.9"/>
    <n v="687.1"/>
    <n v="716.4"/>
    <n v="745.8"/>
  </r>
  <r>
    <x v="196"/>
    <n v="0"/>
    <n v="0"/>
    <n v="0.1"/>
    <n v="0.5"/>
    <n v="1"/>
    <n v="2.1"/>
    <n v="4"/>
    <n v="6.9"/>
    <n v="11.2"/>
    <n v="16.600000000000001"/>
    <n v="23"/>
    <n v="31"/>
    <n v="40.1"/>
    <n v="49.9"/>
    <n v="60.8"/>
    <n v="72.400000000000006"/>
    <n v="85.5"/>
    <n v="100"/>
    <n v="115.3"/>
    <n v="131.5"/>
    <n v="148.19999999999999"/>
    <n v="165.8"/>
    <n v="184.4"/>
    <n v="203.8"/>
    <n v="224.4"/>
    <n v="245.6"/>
    <n v="267.2"/>
    <n v="289.60000000000002"/>
    <n v="312.60000000000002"/>
    <n v="336"/>
    <n v="359.8"/>
    <n v="384.3"/>
    <n v="409.4"/>
    <n v="435.1"/>
  </r>
  <r>
    <x v="197"/>
    <n v="0"/>
    <n v="0"/>
    <n v="0"/>
    <n v="0"/>
    <n v="0"/>
    <n v="0"/>
    <n v="0"/>
    <n v="0"/>
    <n v="0"/>
    <n v="0"/>
    <n v="0"/>
    <n v="0.1"/>
    <n v="0.4"/>
    <n v="0.8"/>
    <n v="1.7"/>
    <n v="3.2"/>
    <n v="5.4"/>
    <n v="8.4"/>
    <n v="11.5"/>
    <n v="15.6"/>
    <n v="20.399999999999999"/>
    <n v="27.1"/>
    <n v="34.200000000000003"/>
    <n v="42.6"/>
    <n v="52.1"/>
    <n v="62.4"/>
    <n v="73.3"/>
    <n v="86.3"/>
    <n v="100"/>
    <n v="114.6"/>
    <n v="130.69999999999999"/>
    <n v="147.4"/>
    <n v="165"/>
    <n v="184"/>
  </r>
  <r>
    <x v="198"/>
    <n v="0"/>
    <n v="0"/>
    <n v="0"/>
    <n v="0"/>
    <n v="0"/>
    <n v="0"/>
    <n v="0"/>
    <n v="0"/>
    <n v="0"/>
    <n v="0"/>
    <n v="0"/>
    <n v="0"/>
    <n v="0"/>
    <n v="0"/>
    <n v="0"/>
    <n v="0"/>
    <n v="0.1"/>
    <n v="0.2"/>
    <n v="0.6"/>
    <n v="1.2"/>
    <n v="2.4"/>
    <n v="3.7"/>
    <n v="6"/>
    <n v="8.6"/>
    <n v="12"/>
    <n v="16.100000000000001"/>
    <n v="20.9"/>
    <n v="27"/>
    <n v="33.700000000000003"/>
    <n v="41.7"/>
    <n v="50.4"/>
    <n v="60.4"/>
    <n v="71"/>
    <n v="82.8"/>
  </r>
  <r>
    <x v="199"/>
    <n v="0"/>
    <n v="0"/>
    <n v="0"/>
    <n v="0"/>
    <n v="0"/>
    <n v="0"/>
    <n v="0"/>
    <n v="0"/>
    <n v="0"/>
    <n v="0"/>
    <n v="0"/>
    <n v="0"/>
    <n v="0"/>
    <n v="0"/>
    <n v="0"/>
    <n v="0.2"/>
    <n v="0.4"/>
    <n v="1"/>
    <n v="1.8"/>
    <n v="2.6"/>
    <n v="3.9"/>
    <n v="5.4"/>
    <n v="7"/>
    <n v="9.3000000000000007"/>
    <n v="11.8"/>
    <n v="15"/>
    <n v="18.5"/>
    <n v="23.4"/>
    <n v="29"/>
    <n v="35.6"/>
    <n v="43.1"/>
    <n v="51.6"/>
    <n v="61.5"/>
    <n v="72.099999999999994"/>
  </r>
  <r>
    <x v="200"/>
    <n v="0.5"/>
    <n v="0.8"/>
    <n v="1.1000000000000001"/>
    <n v="1.5"/>
    <n v="1.9"/>
    <n v="2.2999999999999998"/>
    <n v="2.9"/>
    <n v="3.5"/>
    <n v="4.3"/>
    <n v="5.4"/>
    <n v="6.8"/>
    <n v="8.6"/>
    <n v="10.5"/>
    <n v="13.2"/>
    <n v="16.3"/>
    <n v="20"/>
    <n v="24"/>
    <n v="29.1"/>
    <n v="34.799999999999997"/>
    <n v="41.5"/>
    <n v="49.3"/>
    <n v="58.1"/>
    <n v="67.400000000000006"/>
    <n v="77.900000000000006"/>
    <n v="89"/>
    <n v="100.6"/>
    <n v="113.6"/>
    <n v="126.8"/>
    <n v="140.80000000000001"/>
    <n v="156.69999999999999"/>
    <n v="173.1"/>
    <n v="190.5"/>
    <n v="209.6"/>
    <n v="229.3"/>
  </r>
  <r>
    <x v="201"/>
    <n v="14.2"/>
    <n v="17.7"/>
    <n v="21.5"/>
    <n v="25.7"/>
    <n v="30.8"/>
    <n v="36.5"/>
    <n v="43.5"/>
    <n v="52"/>
    <n v="61.5"/>
    <n v="71.599999999999994"/>
    <n v="82.8"/>
    <n v="94.5"/>
    <n v="107.2"/>
    <n v="120.7"/>
    <n v="135"/>
    <n v="150.6"/>
    <n v="166.9"/>
    <n v="184.6"/>
    <n v="203.5"/>
    <n v="224.2"/>
    <n v="245.7"/>
    <n v="268.39999999999998"/>
    <n v="291.5"/>
    <n v="315.8"/>
    <n v="340.4"/>
    <n v="366.1"/>
    <n v="392.3"/>
    <n v="419.3"/>
    <n v="446.9"/>
    <n v="475.1"/>
    <n v="503.4"/>
    <n v="532.5"/>
    <n v="561.9"/>
    <n v="591.70000000000005"/>
  </r>
  <r>
    <x v="202"/>
    <n v="58"/>
    <n v="68.7"/>
    <n v="80.599999999999994"/>
    <n v="93.7"/>
    <n v="108.1"/>
    <n v="122.9"/>
    <n v="139.30000000000001"/>
    <n v="156.69999999999999"/>
    <n v="175.2"/>
    <n v="195.3"/>
    <n v="216.5"/>
    <n v="238.7"/>
    <n v="261.7"/>
    <n v="285.7"/>
    <n v="310.8"/>
    <n v="336.8"/>
    <n v="363.5"/>
    <n v="390.8"/>
    <n v="418.3"/>
    <n v="446.2"/>
    <n v="474.3"/>
    <n v="503"/>
    <n v="531.79999999999995"/>
    <n v="560.9"/>
    <n v="590.20000000000005"/>
    <n v="619.79999999999995"/>
    <n v="649.4"/>
    <n v="679.1"/>
    <n v="709"/>
    <n v="738.9"/>
    <n v="769"/>
    <n v="799"/>
    <n v="829"/>
    <n v="859.1"/>
  </r>
  <r>
    <x v="203"/>
    <n v="226.8"/>
    <n v="251.6"/>
    <n v="277.39999999999998"/>
    <n v="303.7"/>
    <n v="331.3"/>
    <n v="359.2"/>
    <n v="387.6"/>
    <n v="416.3"/>
    <n v="445.2"/>
    <n v="474.2"/>
    <n v="503.3"/>
    <n v="532.79999999999995"/>
    <n v="562.79999999999995"/>
    <n v="592.6"/>
    <n v="622.79999999999995"/>
    <n v="652.9"/>
    <n v="683.1"/>
    <n v="713.4"/>
    <n v="744.1"/>
    <n v="775.1"/>
    <n v="806.1"/>
    <n v="837.1"/>
    <n v="868.1"/>
    <n v="899.1"/>
    <n v="930.1"/>
    <n v="961.1"/>
    <n v="992.1"/>
    <n v="1023.1"/>
    <n v="1054.0999999999999"/>
    <n v="1085.0999999999999"/>
    <n v="1116.0999999999999"/>
    <n v="1147.0999999999999"/>
    <n v="1178.0999999999999"/>
    <n v="1209.0999999999999"/>
  </r>
  <r>
    <x v="204"/>
    <n v="223.8"/>
    <n v="246.2"/>
    <n v="270.60000000000002"/>
    <n v="296.10000000000002"/>
    <n v="322.5"/>
    <n v="349.5"/>
    <n v="377.4"/>
    <n v="405.7"/>
    <n v="434.2"/>
    <n v="463.1"/>
    <n v="492.3"/>
    <n v="521.6"/>
    <n v="551.1"/>
    <n v="580.9"/>
    <n v="610.79999999999995"/>
    <n v="641"/>
    <n v="671.2"/>
    <n v="701.7"/>
    <n v="732.3"/>
    <n v="763"/>
    <n v="793.8"/>
    <n v="824.6"/>
    <n v="855.5"/>
    <n v="886.4"/>
    <n v="917.4"/>
    <n v="948.4"/>
    <n v="979.4"/>
    <n v="1010.4"/>
    <n v="1041.4000000000001"/>
    <n v="1072.4000000000001"/>
    <n v="1103.4000000000001"/>
    <n v="1134.4000000000001"/>
    <n v="1165.4000000000001"/>
    <n v="1196.4000000000001"/>
  </r>
  <r>
    <x v="205"/>
    <n v="205.1"/>
    <n v="225.1"/>
    <n v="245.6"/>
    <n v="266.60000000000002"/>
    <n v="288.39999999999998"/>
    <n v="310.8"/>
    <n v="333.2"/>
    <n v="355.9"/>
    <n v="378.9"/>
    <n v="402"/>
    <n v="425.5"/>
    <n v="449.5"/>
    <n v="473.6"/>
    <n v="498.4"/>
    <n v="523.1"/>
    <n v="548.29999999999995"/>
    <n v="573.6"/>
    <n v="599.29999999999995"/>
    <n v="625.4"/>
    <n v="651.70000000000005"/>
    <n v="678.4"/>
    <n v="705.1"/>
    <n v="731.9"/>
    <n v="758.8"/>
    <n v="785.8"/>
    <n v="812.9"/>
    <n v="840.1"/>
    <n v="867.4"/>
    <n v="894.7"/>
    <n v="922.2"/>
    <n v="949.9"/>
    <n v="977.5"/>
    <n v="1005.2"/>
    <n v="1033.0999999999999"/>
  </r>
  <r>
    <x v="206"/>
    <n v="242.9"/>
    <n v="264.89999999999998"/>
    <n v="289"/>
    <n v="313"/>
    <n v="338.1"/>
    <n v="363.9"/>
    <n v="390.1"/>
    <n v="416.7"/>
    <n v="443.4"/>
    <n v="471.1"/>
    <n v="498.8"/>
    <n v="527.4"/>
    <n v="556.4"/>
    <n v="585.6"/>
    <n v="615.29999999999995"/>
    <n v="645"/>
    <n v="674.9"/>
    <n v="704.9"/>
    <n v="734.9"/>
    <n v="765"/>
    <n v="795.1"/>
    <n v="825.5"/>
    <n v="855.8"/>
    <n v="886.3"/>
    <n v="917"/>
    <n v="947.7"/>
    <n v="978.7"/>
    <n v="1009.6"/>
    <n v="1040.5999999999999"/>
    <n v="1071.5999999999999"/>
    <n v="1102.5"/>
    <n v="1133.5"/>
    <n v="1164.4000000000001"/>
    <n v="1195.4000000000001"/>
  </r>
  <r>
    <x v="207"/>
    <n v="10.6"/>
    <n v="14.7"/>
    <n v="19.600000000000001"/>
    <n v="25.6"/>
    <n v="32.1"/>
    <n v="39.700000000000003"/>
    <n v="48.1"/>
    <n v="58.2"/>
    <n v="69.5"/>
    <n v="82.6"/>
    <n v="96.3"/>
    <n v="110.7"/>
    <n v="126.2"/>
    <n v="142.4"/>
    <n v="159.6"/>
    <n v="177.5"/>
    <n v="196.3"/>
    <n v="215.4"/>
    <n v="235.3"/>
    <n v="255.9"/>
    <n v="277"/>
    <n v="299.10000000000002"/>
    <n v="321.8"/>
    <n v="345.1"/>
    <n v="369.1"/>
    <n v="393.8"/>
    <n v="418.8"/>
    <n v="444"/>
    <n v="469.8"/>
    <n v="495.8"/>
    <n v="522.29999999999995"/>
    <n v="549.4"/>
    <n v="576.79999999999995"/>
    <n v="604.4"/>
  </r>
  <r>
    <x v="208"/>
    <n v="1"/>
    <n v="1.5"/>
    <n v="2.2000000000000002"/>
    <n v="2.9"/>
    <n v="3.8"/>
    <n v="5"/>
    <n v="6.5"/>
    <n v="8.8000000000000007"/>
    <n v="11.9"/>
    <n v="15.7"/>
    <n v="21.1"/>
    <n v="28.3"/>
    <n v="37.799999999999997"/>
    <n v="49.2"/>
    <n v="62"/>
    <n v="76.5"/>
    <n v="92.7"/>
    <n v="110"/>
    <n v="129"/>
    <n v="149"/>
    <n v="170"/>
    <n v="192"/>
    <n v="215.1"/>
    <n v="238.7"/>
    <n v="263.10000000000002"/>
    <n v="287.8"/>
    <n v="313.2"/>
    <n v="338.8"/>
    <n v="365.3"/>
    <n v="392.2"/>
    <n v="419.8"/>
    <n v="447.7"/>
    <n v="476.1"/>
    <n v="504.8"/>
  </r>
  <r>
    <x v="209"/>
    <n v="0"/>
    <n v="0"/>
    <n v="0"/>
    <n v="0"/>
    <n v="0"/>
    <n v="0"/>
    <n v="0"/>
    <n v="0"/>
    <n v="0.2"/>
    <n v="0.5"/>
    <n v="1"/>
    <n v="2"/>
    <n v="3.5"/>
    <n v="5.7"/>
    <n v="8.4"/>
    <n v="11.2"/>
    <n v="14.6"/>
    <n v="18.600000000000001"/>
    <n v="23.2"/>
    <n v="28.6"/>
    <n v="35"/>
    <n v="42.2"/>
    <n v="50"/>
    <n v="58.3"/>
    <n v="67.5"/>
    <n v="77.099999999999994"/>
    <n v="87.6"/>
    <n v="98.8"/>
    <n v="110.5"/>
    <n v="123.1"/>
    <n v="136.1"/>
    <n v="150.5"/>
    <n v="165.7"/>
    <n v="182.8"/>
  </r>
  <r>
    <x v="210"/>
    <n v="0"/>
    <n v="0"/>
    <n v="0"/>
    <n v="0"/>
    <n v="0"/>
    <n v="0"/>
    <n v="0"/>
    <n v="0"/>
    <n v="0"/>
    <n v="0"/>
    <n v="0"/>
    <n v="0"/>
    <n v="0.1"/>
    <n v="0.3"/>
    <n v="0.6"/>
    <n v="0.9"/>
    <n v="1.6"/>
    <n v="2.2000000000000002"/>
    <n v="3.1"/>
    <n v="4.5"/>
    <n v="6.6"/>
    <n v="9.5"/>
    <n v="12.6"/>
    <n v="16.399999999999999"/>
    <n v="20.9"/>
    <n v="26.6"/>
    <n v="33.5"/>
    <n v="41.8"/>
    <n v="50.9"/>
    <n v="61.6"/>
    <n v="73.099999999999994"/>
    <n v="86"/>
    <n v="100.5"/>
    <n v="116.6"/>
  </r>
  <r>
    <x v="211"/>
    <n v="0"/>
    <n v="0"/>
    <n v="0"/>
    <n v="0"/>
    <n v="0"/>
    <n v="0"/>
    <n v="0"/>
    <n v="0"/>
    <n v="0"/>
    <n v="0"/>
    <n v="0.1"/>
    <n v="0.6"/>
    <n v="1.2"/>
    <n v="2.2000000000000002"/>
    <n v="3.4"/>
    <n v="4.9000000000000004"/>
    <n v="6.8"/>
    <n v="9"/>
    <n v="11.4"/>
    <n v="14.4"/>
    <n v="18"/>
    <n v="21.8"/>
    <n v="27"/>
    <n v="32.299999999999997"/>
    <n v="38.4"/>
    <n v="46"/>
    <n v="54"/>
    <n v="63.6"/>
    <n v="74.400000000000006"/>
    <n v="86.3"/>
    <n v="99.1"/>
    <n v="113.5"/>
    <n v="129.1"/>
    <n v="146"/>
  </r>
  <r>
    <x v="212"/>
    <n v="0"/>
    <n v="0"/>
    <n v="0"/>
    <n v="0.2"/>
    <n v="0.3"/>
    <n v="0.5"/>
    <n v="0.8"/>
    <n v="1.2"/>
    <n v="1.7"/>
    <n v="2.5"/>
    <n v="3.5"/>
    <n v="4.7"/>
    <n v="6.4"/>
    <n v="8.6999999999999993"/>
    <n v="11.8"/>
    <n v="15.2"/>
    <n v="18.8"/>
    <n v="23.2"/>
    <n v="27.6"/>
    <n v="33"/>
    <n v="39.1"/>
    <n v="45.8"/>
    <n v="52.9"/>
    <n v="61.3"/>
    <n v="70.900000000000006"/>
    <n v="81.7"/>
    <n v="94.2"/>
    <n v="107.6"/>
    <n v="122.4"/>
    <n v="138.80000000000001"/>
    <n v="156.6"/>
    <n v="175.4"/>
    <n v="195.5"/>
    <n v="217.5"/>
  </r>
  <r>
    <x v="213"/>
    <n v="3.1"/>
    <n v="4.4000000000000004"/>
    <n v="5.9"/>
    <n v="8.1"/>
    <n v="10.5"/>
    <n v="13.5"/>
    <n v="16.899999999999999"/>
    <n v="20.7"/>
    <n v="25.1"/>
    <n v="30"/>
    <n v="36.1"/>
    <n v="42"/>
    <n v="48.8"/>
    <n v="56.4"/>
    <n v="63.5"/>
    <n v="72"/>
    <n v="81.3"/>
    <n v="92.1"/>
    <n v="103.5"/>
    <n v="116.2"/>
    <n v="129.69999999999999"/>
    <n v="144.30000000000001"/>
    <n v="159.6"/>
    <n v="177.1"/>
    <n v="195.1"/>
    <n v="213.9"/>
    <n v="234"/>
    <n v="254.8"/>
    <n v="276.89999999999998"/>
    <n v="299.5"/>
    <n v="323.3"/>
    <n v="348.3"/>
    <n v="374.1"/>
    <n v="400.8"/>
  </r>
  <r>
    <x v="214"/>
    <n v="87.5"/>
    <n v="100.5"/>
    <n v="115.2"/>
    <n v="130.4"/>
    <n v="146.80000000000001"/>
    <n v="164.4"/>
    <n v="183"/>
    <n v="202.4"/>
    <n v="223.5"/>
    <n v="244.7"/>
    <n v="267"/>
    <n v="290.10000000000002"/>
    <n v="313.7"/>
    <n v="338.2"/>
    <n v="363"/>
    <n v="388.5"/>
    <n v="414.5"/>
    <n v="440.4"/>
    <n v="466.8"/>
    <n v="493.2"/>
    <n v="520.29999999999995"/>
    <n v="547.79999999999995"/>
    <n v="575.5"/>
    <n v="603.70000000000005"/>
    <n v="631.9"/>
    <n v="660.5"/>
    <n v="689.2"/>
    <n v="718.5"/>
    <n v="747.7"/>
    <n v="777.2"/>
    <n v="806.8"/>
    <n v="836.3"/>
    <n v="866.1"/>
    <n v="895.9"/>
  </r>
  <r>
    <x v="215"/>
    <n v="391"/>
    <n v="417.2"/>
    <n v="443.9"/>
    <n v="471"/>
    <n v="498.4"/>
    <n v="527"/>
    <n v="555.79999999999995"/>
    <n v="585.29999999999995"/>
    <n v="615"/>
    <n v="644.79999999999995"/>
    <n v="674.9"/>
    <n v="705.2"/>
    <n v="735.6"/>
    <n v="766"/>
    <n v="796.6"/>
    <n v="827.2"/>
    <n v="857.7"/>
    <n v="888.2"/>
    <n v="918.8"/>
    <n v="949.5"/>
    <n v="980.3"/>
    <n v="1011.3"/>
    <n v="1042.3"/>
    <n v="1073.3"/>
    <n v="1104.3"/>
    <n v="1135.3"/>
    <n v="1166.3"/>
    <n v="1197.3"/>
    <n v="1228.3"/>
    <n v="1259.3"/>
    <n v="1290.3"/>
    <n v="1321.3"/>
    <n v="1352.3"/>
    <n v="1383.3"/>
  </r>
  <r>
    <x v="216"/>
    <n v="412.5"/>
    <n v="438.8"/>
    <n v="465.6"/>
    <n v="492.5"/>
    <n v="519.5"/>
    <n v="546.70000000000005"/>
    <n v="574"/>
    <n v="601.6"/>
    <n v="629.6"/>
    <n v="657.7"/>
    <n v="686.2"/>
    <n v="715.3"/>
    <n v="744.7"/>
    <n v="774.4"/>
    <n v="804.3"/>
    <n v="834.2"/>
    <n v="864.2"/>
    <n v="894.3"/>
    <n v="924.3"/>
    <n v="954.4"/>
    <n v="984.5"/>
    <n v="1014.9"/>
    <n v="1045.5"/>
    <n v="1076.5"/>
    <n v="1107.5"/>
    <n v="1138.5"/>
    <n v="1169.5"/>
    <n v="1200.5"/>
    <n v="1231.5"/>
    <n v="1262.5"/>
    <n v="1293.5"/>
    <n v="1324.5"/>
    <n v="1355.5"/>
    <n v="1386.5"/>
  </r>
  <r>
    <x v="217"/>
    <n v="156.80000000000001"/>
    <n v="173"/>
    <n v="190.5"/>
    <n v="209.1"/>
    <n v="228.6"/>
    <n v="249.1"/>
    <n v="270.10000000000002"/>
    <n v="291.5"/>
    <n v="313.7"/>
    <n v="336.6"/>
    <n v="359.6"/>
    <n v="383.9"/>
    <n v="408.7"/>
    <n v="433.8"/>
    <n v="459.7"/>
    <n v="485.8"/>
    <n v="512.20000000000005"/>
    <n v="538.6"/>
    <n v="565.20000000000005"/>
    <n v="592"/>
    <n v="618.6"/>
    <n v="645.6"/>
    <n v="672.5"/>
    <n v="699.6"/>
    <n v="726.8"/>
    <n v="754.1"/>
    <n v="781.4"/>
    <n v="808.7"/>
    <n v="836.1"/>
    <n v="863.5"/>
    <n v="890.9"/>
    <n v="918.5"/>
    <n v="946.3"/>
    <n v="974.1"/>
  </r>
  <r>
    <x v="218"/>
    <n v="140.5"/>
    <n v="162.69999999999999"/>
    <n v="185.8"/>
    <n v="210.5"/>
    <n v="235.8"/>
    <n v="262"/>
    <n v="289.10000000000002"/>
    <n v="316.7"/>
    <n v="344.7"/>
    <n v="373.4"/>
    <n v="402.2"/>
    <n v="431"/>
    <n v="460"/>
    <n v="489.5"/>
    <n v="518.9"/>
    <n v="548.4"/>
    <n v="578.20000000000005"/>
    <n v="608.29999999999995"/>
    <n v="638.29999999999995"/>
    <n v="668.7"/>
    <n v="699.2"/>
    <n v="729.9"/>
    <n v="760.6"/>
    <n v="791.5"/>
    <n v="822.5"/>
    <n v="853.4"/>
    <n v="884.4"/>
    <n v="915.4"/>
    <n v="946.3"/>
    <n v="977.3"/>
    <n v="1008.2"/>
    <n v="1039.2"/>
    <n v="1070.0999999999999"/>
    <n v="1101.0999999999999"/>
  </r>
  <r>
    <x v="219"/>
    <n v="46.6"/>
    <n v="57"/>
    <n v="69"/>
    <n v="82.1"/>
    <n v="96.2"/>
    <n v="111"/>
    <n v="126.9"/>
    <n v="143.30000000000001"/>
    <n v="160.80000000000001"/>
    <n v="179.4"/>
    <n v="198.7"/>
    <n v="218.9"/>
    <n v="239.7"/>
    <n v="261.89999999999998"/>
    <n v="284.89999999999998"/>
    <n v="308.89999999999998"/>
    <n v="333.3"/>
    <n v="358.6"/>
    <n v="384"/>
    <n v="410.6"/>
    <n v="437.6"/>
    <n v="465"/>
    <n v="493.1"/>
    <n v="521.20000000000005"/>
    <n v="549.6"/>
    <n v="578.20000000000005"/>
    <n v="607.1"/>
    <n v="636.20000000000005"/>
    <n v="665.4"/>
    <n v="694.7"/>
    <n v="724.2"/>
    <n v="753.9"/>
    <n v="783.5"/>
    <n v="813.3"/>
  </r>
  <r>
    <x v="220"/>
    <n v="0"/>
    <n v="0.1"/>
    <n v="0.2"/>
    <n v="0.3"/>
    <n v="0.7"/>
    <n v="1.2"/>
    <n v="1.9"/>
    <n v="3.1"/>
    <n v="4.7"/>
    <n v="6.4"/>
    <n v="8.4"/>
    <n v="11.3"/>
    <n v="14.7"/>
    <n v="19.100000000000001"/>
    <n v="25"/>
    <n v="31.3"/>
    <n v="38.700000000000003"/>
    <n v="47.4"/>
    <n v="56.9"/>
    <n v="67.900000000000006"/>
    <n v="79.8"/>
    <n v="92.6"/>
    <n v="106.7"/>
    <n v="121.9"/>
    <n v="138.19999999999999"/>
    <n v="155.9"/>
    <n v="174.6"/>
    <n v="193.9"/>
    <n v="213.8"/>
    <n v="234.7"/>
    <n v="255.8"/>
    <n v="277.60000000000002"/>
    <n v="300.10000000000002"/>
    <n v="323.60000000000002"/>
  </r>
  <r>
    <x v="221"/>
    <n v="0"/>
    <n v="0"/>
    <n v="0"/>
    <n v="0"/>
    <n v="0"/>
    <n v="0"/>
    <n v="0"/>
    <n v="0"/>
    <n v="0"/>
    <n v="0"/>
    <n v="0.1"/>
    <n v="0.1"/>
    <n v="0.8"/>
    <n v="2.2000000000000002"/>
    <n v="3.6"/>
    <n v="6.4"/>
    <n v="9.5"/>
    <n v="13.6"/>
    <n v="18.5"/>
    <n v="24.1"/>
    <n v="31"/>
    <n v="38.700000000000003"/>
    <n v="47.3"/>
    <n v="56.3"/>
    <n v="66.400000000000006"/>
    <n v="77.400000000000006"/>
    <n v="89.3"/>
    <n v="101.6"/>
    <n v="115.4"/>
    <n v="129.6"/>
    <n v="144.80000000000001"/>
    <n v="161.30000000000001"/>
    <n v="179.1"/>
    <n v="197.9"/>
  </r>
  <r>
    <x v="222"/>
    <n v="0"/>
    <n v="0"/>
    <n v="0"/>
    <n v="0"/>
    <n v="0"/>
    <n v="0"/>
    <n v="0"/>
    <n v="0"/>
    <n v="0"/>
    <n v="0"/>
    <n v="0"/>
    <n v="0"/>
    <n v="0"/>
    <n v="0"/>
    <n v="0"/>
    <n v="0.2"/>
    <n v="0.3"/>
    <n v="0.8"/>
    <n v="1.2"/>
    <n v="2"/>
    <n v="2.9"/>
    <n v="3.8"/>
    <n v="5.2"/>
    <n v="7.1"/>
    <n v="9.4"/>
    <n v="12.1"/>
    <n v="15.4"/>
    <n v="19"/>
    <n v="23.2"/>
    <n v="28.3"/>
    <n v="34.299999999999997"/>
    <n v="40.799999999999997"/>
    <n v="48.5"/>
    <n v="57.1"/>
  </r>
  <r>
    <x v="223"/>
    <n v="0"/>
    <n v="0"/>
    <n v="0"/>
    <n v="0"/>
    <n v="0"/>
    <n v="0"/>
    <n v="0"/>
    <n v="0"/>
    <n v="0"/>
    <n v="0"/>
    <n v="0"/>
    <n v="0"/>
    <n v="0"/>
    <n v="0"/>
    <n v="0"/>
    <n v="0"/>
    <n v="0.1"/>
    <n v="0.2"/>
    <n v="0.5"/>
    <n v="0.9"/>
    <n v="1.5"/>
    <n v="2.2999999999999998"/>
    <n v="3.2"/>
    <n v="4.2"/>
    <n v="5.5"/>
    <n v="7.3"/>
    <n v="9.4"/>
    <n v="12.5"/>
    <n v="16.5"/>
    <n v="20.9"/>
    <n v="27.7"/>
    <n v="35.4"/>
    <n v="44.9"/>
    <n v="56.1"/>
  </r>
  <r>
    <x v="224"/>
    <n v="0"/>
    <n v="0"/>
    <n v="0"/>
    <n v="0"/>
    <n v="0"/>
    <n v="0"/>
    <n v="0.1"/>
    <n v="0.4"/>
    <n v="1.1000000000000001"/>
    <n v="2"/>
    <n v="3.2"/>
    <n v="4.5"/>
    <n v="6.4"/>
    <n v="8.6"/>
    <n v="11.8"/>
    <n v="15"/>
    <n v="18.8"/>
    <n v="23"/>
    <n v="27.2"/>
    <n v="32.1"/>
    <n v="37.9"/>
    <n v="44.8"/>
    <n v="52.8"/>
    <n v="61.7"/>
    <n v="72.3"/>
    <n v="84.2"/>
    <n v="96.8"/>
    <n v="110.5"/>
    <n v="125.3"/>
    <n v="141.6"/>
    <n v="159.19999999999999"/>
    <n v="178.1"/>
    <n v="198"/>
    <n v="219.7"/>
  </r>
  <r>
    <x v="225"/>
    <n v="18.8"/>
    <n v="23.3"/>
    <n v="28"/>
    <n v="33.700000000000003"/>
    <n v="40"/>
    <n v="47.4"/>
    <n v="55.5"/>
    <n v="65.099999999999994"/>
    <n v="75.400000000000006"/>
    <n v="87.1"/>
    <n v="100.4"/>
    <n v="114.2"/>
    <n v="129"/>
    <n v="144.30000000000001"/>
    <n v="160.1"/>
    <n v="176.2"/>
    <n v="193.6"/>
    <n v="212"/>
    <n v="231.9"/>
    <n v="253.3"/>
    <n v="276"/>
    <n v="299.60000000000002"/>
    <n v="323.89999999999998"/>
    <n v="349.7"/>
    <n v="376.1"/>
    <n v="403.6"/>
    <n v="431.7"/>
    <n v="459.7"/>
    <n v="487.9"/>
    <n v="516.5"/>
    <n v="545.20000000000005"/>
    <n v="573.9"/>
    <n v="603.4"/>
    <n v="632.79999999999995"/>
  </r>
  <r>
    <x v="226"/>
    <n v="98.6"/>
    <n v="112.8"/>
    <n v="128.4"/>
    <n v="145"/>
    <n v="162.5"/>
    <n v="181.2"/>
    <n v="201.3"/>
    <n v="222.5"/>
    <n v="244.9"/>
    <n v="267.7"/>
    <n v="291.60000000000002"/>
    <n v="316.10000000000002"/>
    <n v="341"/>
    <n v="366.7"/>
    <n v="392.7"/>
    <n v="419"/>
    <n v="446.1"/>
    <n v="473.3"/>
    <n v="501.1"/>
    <n v="529.4"/>
    <n v="558.1"/>
    <n v="587"/>
    <n v="615.9"/>
    <n v="644.9"/>
    <n v="674"/>
    <n v="703.2"/>
    <n v="732.5"/>
    <n v="761.7"/>
    <n v="791.1"/>
    <n v="820.6"/>
    <n v="850.2"/>
    <n v="880.3"/>
    <n v="910.3"/>
    <n v="940.4"/>
  </r>
  <r>
    <x v="227"/>
    <n v="192.1"/>
    <n v="214.6"/>
    <n v="238.3"/>
    <n v="262.89999999999998"/>
    <n v="287.39999999999998"/>
    <n v="313"/>
    <n v="339.2"/>
    <n v="365.9"/>
    <n v="393.4"/>
    <n v="421.3"/>
    <n v="449.8"/>
    <n v="478.6"/>
    <n v="507.8"/>
    <n v="537.20000000000005"/>
    <n v="566.5"/>
    <n v="596.1"/>
    <n v="625.70000000000005"/>
    <n v="655.6"/>
    <n v="685.7"/>
    <n v="715.9"/>
    <n v="746.2"/>
    <n v="776.7"/>
    <n v="807.3"/>
    <n v="837.9"/>
    <n v="868.6"/>
    <n v="899.3"/>
    <n v="930"/>
    <n v="960.8"/>
    <n v="991.6"/>
    <n v="1022.6"/>
    <n v="1053.5999999999999"/>
    <n v="1084.5999999999999"/>
    <n v="1115.5999999999999"/>
    <n v="1146.5999999999999"/>
  </r>
  <r>
    <x v="228"/>
    <n v="352.2"/>
    <n v="378.4"/>
    <n v="405.6"/>
    <n v="433.3"/>
    <n v="461.3"/>
    <n v="489.9"/>
    <n v="519.1"/>
    <n v="548.5"/>
    <n v="578.1"/>
    <n v="607.9"/>
    <n v="637.6"/>
    <n v="667.6"/>
    <n v="697.5"/>
    <n v="727.6"/>
    <n v="757.7"/>
    <n v="788.2"/>
    <n v="818.6"/>
    <n v="849.1"/>
    <n v="879.9"/>
    <n v="910.7"/>
    <n v="941.6"/>
    <n v="972.6"/>
    <n v="1003.6"/>
    <n v="1034.5999999999999"/>
    <n v="1065.5999999999999"/>
    <n v="1096.5999999999999"/>
    <n v="1127.5999999999999"/>
    <n v="1158.5999999999999"/>
    <n v="1189.5999999999999"/>
    <n v="1220.5999999999999"/>
    <n v="1251.5999999999999"/>
    <n v="1282.5999999999999"/>
    <n v="1313.6"/>
    <n v="1344.6"/>
  </r>
  <r>
    <x v="229"/>
    <n v="239.6"/>
    <n v="262.3"/>
    <n v="286.10000000000002"/>
    <n v="310.39999999999998"/>
    <n v="335.4"/>
    <n v="360.8"/>
    <n v="386.7"/>
    <n v="412.8"/>
    <n v="439.3"/>
    <n v="465.7"/>
    <n v="492.2"/>
    <n v="519.1"/>
    <n v="546.1"/>
    <n v="573.29999999999995"/>
    <n v="600.5"/>
    <n v="627.9"/>
    <n v="655.29999999999995"/>
    <n v="682.7"/>
    <n v="710.1"/>
    <n v="737.7"/>
    <n v="765.2"/>
    <n v="792.8"/>
    <n v="820.4"/>
    <n v="848.2"/>
    <n v="875.9"/>
    <n v="903.8"/>
    <n v="931.8"/>
    <n v="959.8"/>
    <n v="987.8"/>
    <n v="1015.8"/>
    <n v="1043.8"/>
    <n v="1071.8"/>
    <n v="1099.8"/>
    <n v="1127.8"/>
  </r>
  <r>
    <x v="230"/>
    <n v="165.2"/>
    <n v="182.8"/>
    <n v="201.7"/>
    <n v="222.1"/>
    <n v="243"/>
    <n v="265"/>
    <n v="288.10000000000002"/>
    <n v="311.89999999999998"/>
    <n v="336.8"/>
    <n v="362.2"/>
    <n v="388.1"/>
    <n v="414.9"/>
    <n v="442.2"/>
    <n v="469.8"/>
    <n v="497.7"/>
    <n v="526"/>
    <n v="554.4"/>
    <n v="583.1"/>
    <n v="612.29999999999995"/>
    <n v="641.79999999999995"/>
    <n v="671.6"/>
    <n v="701.7"/>
    <n v="731.9"/>
    <n v="762.2"/>
    <n v="792.6"/>
    <n v="823.1"/>
    <n v="853.6"/>
    <n v="884.4"/>
    <n v="915.1"/>
    <n v="946"/>
    <n v="977"/>
    <n v="1007.9"/>
    <n v="1038.9000000000001"/>
    <n v="1069.8"/>
  </r>
  <r>
    <x v="231"/>
    <n v="15.5"/>
    <n v="20.3"/>
    <n v="25.7"/>
    <n v="32.299999999999997"/>
    <n v="39.6"/>
    <n v="47.7"/>
    <n v="56.8"/>
    <n v="66.599999999999994"/>
    <n v="78"/>
    <n v="90.4"/>
    <n v="103.5"/>
    <n v="117.9"/>
    <n v="133.6"/>
    <n v="150.6"/>
    <n v="169.1"/>
    <n v="189.1"/>
    <n v="209.3"/>
    <n v="230.7"/>
    <n v="252.5"/>
    <n v="275"/>
    <n v="297.89999999999998"/>
    <n v="321.39999999999998"/>
    <n v="345.6"/>
    <n v="370.6"/>
    <n v="395.8"/>
    <n v="421.8"/>
    <n v="448.3"/>
    <n v="475.2"/>
    <n v="502.5"/>
    <n v="530.29999999999995"/>
    <n v="558.6"/>
    <n v="587"/>
    <n v="616"/>
    <n v="645.29999999999995"/>
  </r>
  <r>
    <x v="232"/>
    <n v="0.1"/>
    <n v="0.1"/>
    <n v="0.4"/>
    <n v="0.8"/>
    <n v="1.6"/>
    <n v="2.7"/>
    <n v="4.9000000000000004"/>
    <n v="7.9"/>
    <n v="11.8"/>
    <n v="16.2"/>
    <n v="21.4"/>
    <n v="27.4"/>
    <n v="34.299999999999997"/>
    <n v="42.4"/>
    <n v="52.8"/>
    <n v="64.3"/>
    <n v="77.3"/>
    <n v="91.2"/>
    <n v="106.5"/>
    <n v="123.1"/>
    <n v="140.9"/>
    <n v="159.30000000000001"/>
    <n v="179"/>
    <n v="199.3"/>
    <n v="221.3"/>
    <n v="243.5"/>
    <n v="267"/>
    <n v="291.3"/>
    <n v="316"/>
    <n v="341.6"/>
    <n v="367.7"/>
    <n v="394.9"/>
    <n v="422.4"/>
    <n v="450.5"/>
  </r>
  <r>
    <x v="233"/>
    <n v="0"/>
    <n v="0"/>
    <n v="0"/>
    <n v="0"/>
    <n v="0"/>
    <n v="0"/>
    <n v="0"/>
    <n v="0"/>
    <n v="0"/>
    <n v="0.1"/>
    <n v="0.2"/>
    <n v="0.4"/>
    <n v="0.5"/>
    <n v="0.9"/>
    <n v="1.3"/>
    <n v="2"/>
    <n v="3.1"/>
    <n v="4.7"/>
    <n v="7.1"/>
    <n v="9.9"/>
    <n v="13.6"/>
    <n v="17.899999999999999"/>
    <n v="22.7"/>
    <n v="28.5"/>
    <n v="35.1"/>
    <n v="42.4"/>
    <n v="50.2"/>
    <n v="59.4"/>
    <n v="69.5"/>
    <n v="81.599999999999994"/>
    <n v="95"/>
    <n v="109.8"/>
    <n v="126.3"/>
    <n v="144.19999999999999"/>
  </r>
  <r>
    <x v="234"/>
    <n v="0"/>
    <n v="0"/>
    <n v="0"/>
    <n v="0"/>
    <n v="0"/>
    <n v="0"/>
    <n v="0"/>
    <n v="0"/>
    <n v="0"/>
    <n v="0"/>
    <n v="0"/>
    <n v="0"/>
    <n v="0"/>
    <n v="0"/>
    <n v="0"/>
    <n v="0"/>
    <n v="0"/>
    <n v="0"/>
    <n v="0"/>
    <n v="0"/>
    <n v="0"/>
    <n v="0.1"/>
    <n v="0.3"/>
    <n v="0.7"/>
    <n v="1.6"/>
    <n v="2.8"/>
    <n v="4.4000000000000004"/>
    <n v="6.1"/>
    <n v="8.9"/>
    <n v="12.2"/>
    <n v="16.7"/>
    <n v="22.4"/>
    <n v="28.8"/>
    <n v="35.200000000000003"/>
  </r>
  <r>
    <x v="235"/>
    <n v="0"/>
    <n v="0"/>
    <n v="0"/>
    <n v="0"/>
    <n v="0"/>
    <n v="0"/>
    <n v="0"/>
    <n v="0"/>
    <n v="0"/>
    <n v="0"/>
    <n v="0"/>
    <n v="0"/>
    <n v="0.2"/>
    <n v="0.7"/>
    <n v="1.1000000000000001"/>
    <n v="1.7"/>
    <n v="2.4"/>
    <n v="3.2"/>
    <n v="4.2"/>
    <n v="5.2"/>
    <n v="6.8"/>
    <n v="8.6"/>
    <n v="10.9"/>
    <n v="13.9"/>
    <n v="17.100000000000001"/>
    <n v="21"/>
    <n v="25.2"/>
    <n v="30"/>
    <n v="35.5"/>
    <n v="42.2"/>
    <n v="49.2"/>
    <n v="57.2"/>
    <n v="67"/>
    <n v="77.5"/>
  </r>
  <r>
    <x v="236"/>
    <n v="0"/>
    <n v="0.1"/>
    <n v="0.2"/>
    <n v="0.5"/>
    <n v="0.8"/>
    <n v="1.1000000000000001"/>
    <n v="1.7"/>
    <n v="2.4"/>
    <n v="3.3"/>
    <n v="4.4000000000000004"/>
    <n v="5.6"/>
    <n v="7.3"/>
    <n v="9"/>
    <n v="11.1"/>
    <n v="13.7"/>
    <n v="16.5"/>
    <n v="20.399999999999999"/>
    <n v="24.7"/>
    <n v="29.3"/>
    <n v="35.200000000000003"/>
    <n v="41.8"/>
    <n v="49.1"/>
    <n v="57.4"/>
    <n v="66.8"/>
    <n v="76.5"/>
    <n v="87.9"/>
    <n v="99.3"/>
    <n v="112.7"/>
    <n v="126.8"/>
    <n v="142"/>
    <n v="158"/>
    <n v="175.9"/>
    <n v="194.3"/>
    <n v="215.2"/>
  </r>
  <r>
    <x v="237"/>
    <n v="2.2000000000000002"/>
    <n v="3.5"/>
    <n v="5.0999999999999996"/>
    <n v="6.8"/>
    <n v="8.6999999999999993"/>
    <n v="11"/>
    <n v="13.8"/>
    <n v="17.100000000000001"/>
    <n v="20.7"/>
    <n v="24.6"/>
    <n v="28.8"/>
    <n v="33.799999999999997"/>
    <n v="39.200000000000003"/>
    <n v="45.5"/>
    <n v="53.9"/>
    <n v="63.7"/>
    <n v="74.900000000000006"/>
    <n v="89.7"/>
    <n v="105.4"/>
    <n v="122.9"/>
    <n v="142"/>
    <n v="162.6"/>
    <n v="184.2"/>
    <n v="207"/>
    <n v="231.1"/>
    <n v="255.8"/>
    <n v="281.3"/>
    <n v="307.39999999999998"/>
    <n v="334.5"/>
    <n v="361.8"/>
    <n v="389.6"/>
    <n v="417.6"/>
    <n v="446"/>
    <n v="474.9"/>
  </r>
  <r>
    <x v="238"/>
    <n v="105.8"/>
    <n v="121.8"/>
    <n v="139"/>
    <n v="158.5"/>
    <n v="178.7"/>
    <n v="199.7"/>
    <n v="221.6"/>
    <n v="244.4"/>
    <n v="267.60000000000002"/>
    <n v="291.39999999999998"/>
    <n v="315.7"/>
    <n v="340.6"/>
    <n v="366.6"/>
    <n v="393.1"/>
    <n v="420.4"/>
    <n v="448.3"/>
    <n v="476.7"/>
    <n v="505.5"/>
    <n v="534.4"/>
    <n v="563.9"/>
    <n v="593.4"/>
    <n v="623"/>
    <n v="652.70000000000005"/>
    <n v="682.5"/>
    <n v="712.3"/>
    <n v="742.1"/>
    <n v="771.9"/>
    <n v="801.7"/>
    <n v="831.7"/>
    <n v="861.5"/>
    <n v="891.3"/>
    <n v="921.2"/>
    <n v="951"/>
    <n v="980.9"/>
  </r>
  <r>
    <x v="239"/>
    <n v="237.5"/>
    <n v="261.3"/>
    <n v="285.8"/>
    <n v="310.8"/>
    <n v="336.5"/>
    <n v="362.6"/>
    <n v="389.2"/>
    <n v="416.1"/>
    <n v="443.5"/>
    <n v="471.2"/>
    <n v="499.1"/>
    <n v="527.29999999999995"/>
    <n v="555.6"/>
    <n v="584.6"/>
    <n v="613.79999999999995"/>
    <n v="643.4"/>
    <n v="673.1"/>
    <n v="703.2"/>
    <n v="733.5"/>
    <n v="764.1"/>
    <n v="794.8"/>
    <n v="825.5"/>
    <n v="856.4"/>
    <n v="887.4"/>
    <n v="918.4"/>
    <n v="949.4"/>
    <n v="980.4"/>
    <n v="1011.4"/>
    <n v="1042.4000000000001"/>
    <n v="1073.4000000000001"/>
    <n v="1104.4000000000001"/>
    <n v="1135.4000000000001"/>
    <n v="1166.4000000000001"/>
    <n v="1197.4000000000001"/>
  </r>
  <r>
    <x v="240"/>
    <n v="210"/>
    <n v="231.6"/>
    <n v="254.3"/>
    <n v="278.5"/>
    <n v="303.10000000000002"/>
    <n v="328.7"/>
    <n v="355.4"/>
    <n v="382.6"/>
    <n v="410.3"/>
    <n v="438.7"/>
    <n v="467.4"/>
    <n v="496.4"/>
    <n v="525.70000000000005"/>
    <n v="555.20000000000005"/>
    <n v="584.6"/>
    <n v="614.1"/>
    <n v="643.70000000000005"/>
    <n v="673.2"/>
    <n v="702.9"/>
    <n v="732.5"/>
    <n v="762.2"/>
    <n v="792"/>
    <n v="821.6"/>
    <n v="851.4"/>
    <n v="881.2"/>
    <n v="911.2"/>
    <n v="941.2"/>
    <n v="971.4"/>
    <n v="1002"/>
    <n v="1032.7"/>
    <n v="1063.5"/>
    <n v="1094.2"/>
    <n v="1125.0999999999999"/>
    <n v="1156.0999999999999"/>
  </r>
  <r>
    <x v="241"/>
    <n v="173"/>
    <n v="194.3"/>
    <n v="216.4"/>
    <n v="239.5"/>
    <n v="263.3"/>
    <n v="288.10000000000002"/>
    <n v="313.7"/>
    <n v="340.1"/>
    <n v="367.1"/>
    <n v="394.4"/>
    <n v="421.8"/>
    <n v="449.5"/>
    <n v="477.4"/>
    <n v="505.5"/>
    <n v="533.6"/>
    <n v="561.9"/>
    <n v="590.4"/>
    <n v="619.1"/>
    <n v="647.79999999999995"/>
    <n v="676.5"/>
    <n v="705.3"/>
    <n v="734.1"/>
    <n v="762.9"/>
    <n v="791.7"/>
    <n v="820.6"/>
    <n v="849.5"/>
    <n v="878.5"/>
    <n v="907.5"/>
    <n v="936.5"/>
    <n v="965.5"/>
    <n v="994.5"/>
    <n v="1023.5"/>
    <n v="1052.5"/>
    <n v="1081.5"/>
  </r>
  <r>
    <x v="242"/>
    <n v="64.5"/>
    <n v="75"/>
    <n v="87"/>
    <n v="100.3"/>
    <n v="114.6"/>
    <n v="130.4"/>
    <n v="147.9"/>
    <n v="167.2"/>
    <n v="187.5"/>
    <n v="208.8"/>
    <n v="231.2"/>
    <n v="254.2"/>
    <n v="278.39999999999998"/>
    <n v="303.7"/>
    <n v="329.4"/>
    <n v="356"/>
    <n v="382.6"/>
    <n v="409.9"/>
    <n v="437.9"/>
    <n v="466"/>
    <n v="494.4"/>
    <n v="523.1"/>
    <n v="551.9"/>
    <n v="581.20000000000005"/>
    <n v="610.5"/>
    <n v="640.20000000000005"/>
    <n v="670.1"/>
    <n v="700.1"/>
    <n v="730.2"/>
    <n v="760.4"/>
    <n v="790.9"/>
    <n v="821.5"/>
    <n v="852.2"/>
    <n v="883"/>
  </r>
  <r>
    <x v="243"/>
    <n v="19.7"/>
    <n v="24.6"/>
    <n v="30.7"/>
    <n v="38.299999999999997"/>
    <n v="47.5"/>
    <n v="58.7"/>
    <n v="71.3"/>
    <n v="84.9"/>
    <n v="100.9"/>
    <n v="118.7"/>
    <n v="138.4"/>
    <n v="159.80000000000001"/>
    <n v="182"/>
    <n v="205.1"/>
    <n v="229.1"/>
    <n v="254.1"/>
    <n v="280.10000000000002"/>
    <n v="306.3"/>
    <n v="333.2"/>
    <n v="360.3"/>
    <n v="388.3"/>
    <n v="416.4"/>
    <n v="444.9"/>
    <n v="473.7"/>
    <n v="503.2"/>
    <n v="532.9"/>
    <n v="562.79999999999995"/>
    <n v="592.70000000000005"/>
    <n v="622.70000000000005"/>
    <n v="652.70000000000005"/>
    <n v="682.7"/>
    <n v="712.7"/>
    <n v="742.7"/>
    <n v="772.7"/>
  </r>
  <r>
    <x v="244"/>
    <n v="2.2999999999999998"/>
    <n v="3.6"/>
    <n v="5.0999999999999996"/>
    <n v="6.9"/>
    <n v="9.1"/>
    <n v="11.9"/>
    <n v="15.3"/>
    <n v="19.8"/>
    <n v="24.7"/>
    <n v="30.2"/>
    <n v="36.299999999999997"/>
    <n v="43.2"/>
    <n v="50.8"/>
    <n v="59.3"/>
    <n v="68.400000000000006"/>
    <n v="78.5"/>
    <n v="89"/>
    <n v="100.6"/>
    <n v="113.3"/>
    <n v="126.9"/>
    <n v="141.9"/>
    <n v="157.9"/>
    <n v="175"/>
    <n v="192.7"/>
    <n v="211.1"/>
    <n v="231"/>
    <n v="251.5"/>
    <n v="273.3"/>
    <n v="296.2"/>
    <n v="319.60000000000002"/>
    <n v="343.8"/>
    <n v="368.5"/>
    <n v="393.9"/>
    <n v="419.7"/>
  </r>
  <r>
    <x v="245"/>
    <n v="0"/>
    <n v="0"/>
    <n v="0.1"/>
    <n v="0.2"/>
    <n v="0.4"/>
    <n v="0.8"/>
    <n v="1.2"/>
    <n v="1.7"/>
    <n v="2.2000000000000002"/>
    <n v="2.8"/>
    <n v="3.7"/>
    <n v="4.5999999999999996"/>
    <n v="5.9"/>
    <n v="7.4"/>
    <n v="8.8000000000000007"/>
    <n v="10.9"/>
    <n v="12.9"/>
    <n v="15.1"/>
    <n v="17.899999999999999"/>
    <n v="21.1"/>
    <n v="24.6"/>
    <n v="28.7"/>
    <n v="33.799999999999997"/>
    <n v="39.4"/>
    <n v="45.3"/>
    <n v="52.2"/>
    <n v="60"/>
    <n v="68.099999999999994"/>
    <n v="77.400000000000006"/>
    <n v="87.5"/>
    <n v="99"/>
    <n v="111.5"/>
    <n v="125.5"/>
    <n v="140.9"/>
  </r>
  <r>
    <x v="246"/>
    <n v="0"/>
    <n v="0"/>
    <n v="0"/>
    <n v="0"/>
    <n v="0"/>
    <n v="0"/>
    <n v="0"/>
    <n v="0"/>
    <n v="0"/>
    <n v="0"/>
    <n v="0"/>
    <n v="0"/>
    <n v="0"/>
    <n v="0"/>
    <n v="0"/>
    <n v="0"/>
    <n v="0"/>
    <n v="0"/>
    <n v="0.1"/>
    <n v="0.1"/>
    <n v="0.3"/>
    <n v="0.5"/>
    <n v="0.7"/>
    <n v="1.1000000000000001"/>
    <n v="2"/>
    <n v="2.9"/>
    <n v="4.7"/>
    <n v="7.3"/>
    <n v="10.5"/>
    <n v="15"/>
    <n v="21"/>
    <n v="27.7"/>
    <n v="35.700000000000003"/>
    <n v="44.8"/>
  </r>
  <r>
    <x v="247"/>
    <n v="0"/>
    <n v="0"/>
    <n v="0"/>
    <n v="0"/>
    <n v="0"/>
    <n v="0"/>
    <n v="0"/>
    <n v="0"/>
    <n v="0"/>
    <n v="0"/>
    <n v="0"/>
    <n v="0"/>
    <n v="0.2"/>
    <n v="0.4"/>
    <n v="0.6"/>
    <n v="1.2"/>
    <n v="1.6"/>
    <n v="2.2999999999999998"/>
    <n v="3.2"/>
    <n v="4.0999999999999996"/>
    <n v="5.3"/>
    <n v="6.7"/>
    <n v="8.3000000000000007"/>
    <n v="10.7"/>
    <n v="14.2"/>
    <n v="18.5"/>
    <n v="23.9"/>
    <n v="30.5"/>
    <n v="38.1"/>
    <n v="46.6"/>
    <n v="56.3"/>
    <n v="67.2"/>
    <n v="79.099999999999994"/>
    <n v="92"/>
  </r>
  <r>
    <x v="248"/>
    <n v="4.0999999999999996"/>
    <n v="5.2"/>
    <n v="6.5"/>
    <n v="7.8"/>
    <n v="9.6"/>
    <n v="11.1"/>
    <n v="13"/>
    <n v="14.9"/>
    <n v="17.100000000000001"/>
    <n v="19.5"/>
    <n v="22.6"/>
    <n v="25.4"/>
    <n v="29"/>
    <n v="32.6"/>
    <n v="36.5"/>
    <n v="41.4"/>
    <n v="46.2"/>
    <n v="52"/>
    <n v="57.7"/>
    <n v="64.400000000000006"/>
    <n v="71.8"/>
    <n v="79.8"/>
    <n v="89.4"/>
    <n v="99.3"/>
    <n v="110.7"/>
    <n v="122.1"/>
    <n v="134.9"/>
    <n v="148.9"/>
    <n v="163.6"/>
    <n v="180.2"/>
    <n v="197.2"/>
    <n v="215.5"/>
    <n v="234.3"/>
    <n v="254.7"/>
  </r>
  <r>
    <x v="249"/>
    <n v="24"/>
    <n v="27.4"/>
    <n v="31.3"/>
    <n v="35.700000000000003"/>
    <n v="40.5"/>
    <n v="46.1"/>
    <n v="52.6"/>
    <n v="60"/>
    <n v="68.900000000000006"/>
    <n v="77.7"/>
    <n v="88"/>
    <n v="98.9"/>
    <n v="110.8"/>
    <n v="124.3"/>
    <n v="138.30000000000001"/>
    <n v="153.69999999999999"/>
    <n v="169.9"/>
    <n v="187.2"/>
    <n v="205.9"/>
    <n v="225.9"/>
    <n v="247.6"/>
    <n v="269.89999999999998"/>
    <n v="293.60000000000002"/>
    <n v="317.8"/>
    <n v="342.4"/>
    <n v="368.5"/>
    <n v="394.7"/>
    <n v="421.4"/>
    <n v="448.7"/>
    <n v="476.9"/>
    <n v="505.2"/>
    <n v="534.5"/>
    <n v="563.9"/>
    <n v="593.79999999999995"/>
  </r>
  <r>
    <x v="250"/>
    <n v="56.3"/>
    <n v="65.2"/>
    <n v="75.3"/>
    <n v="86.5"/>
    <n v="98.5"/>
    <n v="111.4"/>
    <n v="126.1"/>
    <n v="141"/>
    <n v="157.80000000000001"/>
    <n v="175"/>
    <n v="193.4"/>
    <n v="213"/>
    <n v="233.3"/>
    <n v="254.6"/>
    <n v="276.5"/>
    <n v="299.10000000000002"/>
    <n v="322"/>
    <n v="345.5"/>
    <n v="369.4"/>
    <n v="393.6"/>
    <n v="418.1"/>
    <n v="443"/>
    <n v="468.5"/>
    <n v="494.4"/>
    <n v="520.79999999999995"/>
    <n v="547.4"/>
    <n v="574.29999999999995"/>
    <n v="601.6"/>
    <n v="629.4"/>
    <n v="657.3"/>
    <n v="685.4"/>
    <n v="713.5"/>
    <n v="741.9"/>
    <n v="770.6"/>
  </r>
  <r>
    <x v="251"/>
    <n v="203.7"/>
    <n v="225.3"/>
    <n v="247.6"/>
    <n v="270.89999999999998"/>
    <n v="294.60000000000002"/>
    <n v="319.5"/>
    <n v="345.8"/>
    <n v="372.5"/>
    <n v="399.4"/>
    <n v="426.5"/>
    <n v="453.9"/>
    <n v="481.6"/>
    <n v="509.5"/>
    <n v="537.9"/>
    <n v="566.5"/>
    <n v="595.4"/>
    <n v="624.4"/>
    <n v="653.70000000000005"/>
    <n v="683.1"/>
    <n v="712.8"/>
    <n v="742.4"/>
    <n v="772.3"/>
    <n v="802.3"/>
    <n v="832.6"/>
    <n v="863.1"/>
    <n v="893.7"/>
    <n v="924.6"/>
    <n v="955.6"/>
    <n v="986.6"/>
    <n v="1017.6"/>
    <n v="1048.5999999999999"/>
    <n v="1079.5999999999999"/>
    <n v="1110.5999999999999"/>
    <n v="1141.5999999999999"/>
  </r>
  <r>
    <x v="252"/>
    <n v="274.39999999999998"/>
    <n v="301.3"/>
    <n v="329"/>
    <n v="357.7"/>
    <n v="386.8"/>
    <n v="416.7"/>
    <n v="447"/>
    <n v="477.6"/>
    <n v="508.3"/>
    <n v="539"/>
    <n v="569.79999999999995"/>
    <n v="600.6"/>
    <n v="631.4"/>
    <n v="662.3"/>
    <n v="693.2"/>
    <n v="724.2"/>
    <n v="755.2"/>
    <n v="786.2"/>
    <n v="817.2"/>
    <n v="848.2"/>
    <n v="879.2"/>
    <n v="910.2"/>
    <n v="941.2"/>
    <n v="972.2"/>
    <n v="1003.2"/>
    <n v="1034.2"/>
    <n v="1065.2"/>
    <n v="1096.2"/>
    <n v="1127.2"/>
    <n v="1158.2"/>
    <n v="1189.2"/>
    <n v="1220.2"/>
    <n v="1251.2"/>
    <n v="1282.2"/>
  </r>
  <r>
    <x v="253"/>
    <n v="273.3"/>
    <n v="297.89999999999998"/>
    <n v="323.39999999999998"/>
    <n v="349.4"/>
    <n v="376.1"/>
    <n v="403"/>
    <n v="430.3"/>
    <n v="457.8"/>
    <n v="485.4"/>
    <n v="513.20000000000005"/>
    <n v="541.20000000000005"/>
    <n v="569.20000000000005"/>
    <n v="597.20000000000005"/>
    <n v="625.20000000000005"/>
    <n v="653.20000000000005"/>
    <n v="681.2"/>
    <n v="709.2"/>
    <n v="737.2"/>
    <n v="765.2"/>
    <n v="793.2"/>
    <n v="821.2"/>
    <n v="849.2"/>
    <n v="877.2"/>
    <n v="905.2"/>
    <n v="933.2"/>
    <n v="961.2"/>
    <n v="989.2"/>
    <n v="1017.2"/>
    <n v="1045.2"/>
    <n v="1073.2"/>
    <n v="1101.2"/>
    <n v="1129.2"/>
    <n v="1157.2"/>
    <n v="1185.2"/>
  </r>
  <r>
    <x v="254"/>
    <n v="139.5"/>
    <n v="154.4"/>
    <n v="170.3"/>
    <n v="186.7"/>
    <n v="203.6"/>
    <n v="221.3"/>
    <n v="240"/>
    <n v="259.10000000000002"/>
    <n v="279.3"/>
    <n v="300.3"/>
    <n v="321.8"/>
    <n v="344.1"/>
    <n v="367"/>
    <n v="390.5"/>
    <n v="414.5"/>
    <n v="439.2"/>
    <n v="464"/>
    <n v="489.5"/>
    <n v="515.5"/>
    <n v="541.9"/>
    <n v="568.9"/>
    <n v="596.4"/>
    <n v="624.5"/>
    <n v="652.9"/>
    <n v="681.7"/>
    <n v="710.7"/>
    <n v="740.2"/>
    <n v="769.8"/>
    <n v="799.9"/>
    <n v="830.1"/>
    <n v="860.6"/>
    <n v="891.1"/>
    <n v="921.8"/>
    <n v="952.7"/>
  </r>
  <r>
    <x v="255"/>
    <n v="19.7"/>
    <n v="24.4"/>
    <n v="29.6"/>
    <n v="35.6"/>
    <n v="41.9"/>
    <n v="49.2"/>
    <n v="57.7"/>
    <n v="67"/>
    <n v="77.5"/>
    <n v="88.9"/>
    <n v="102.1"/>
    <n v="117"/>
    <n v="133"/>
    <n v="150.69999999999999"/>
    <n v="169.4"/>
    <n v="189.4"/>
    <n v="210"/>
    <n v="231.7"/>
    <n v="254.3"/>
    <n v="277.60000000000002"/>
    <n v="301.89999999999998"/>
    <n v="326.39999999999998"/>
    <n v="352"/>
    <n v="378.3"/>
    <n v="404.8"/>
    <n v="431.9"/>
    <n v="459.8"/>
    <n v="487.5"/>
    <n v="515.70000000000005"/>
    <n v="544.4"/>
    <n v="572.6"/>
    <n v="601.5"/>
    <n v="630.5"/>
    <n v="659.6"/>
  </r>
  <r>
    <x v="256"/>
    <n v="0"/>
    <n v="0"/>
    <n v="0.1"/>
    <n v="0.4"/>
    <n v="1"/>
    <n v="1.9"/>
    <n v="3.2"/>
    <n v="4.7"/>
    <n v="6.7"/>
    <n v="9.1999999999999993"/>
    <n v="13.1"/>
    <n v="18.3"/>
    <n v="25.7"/>
    <n v="34.799999999999997"/>
    <n v="45"/>
    <n v="55.8"/>
    <n v="67.900000000000006"/>
    <n v="80.8"/>
    <n v="95.1"/>
    <n v="110.3"/>
    <n v="125.9"/>
    <n v="142.69999999999999"/>
    <n v="159.80000000000001"/>
    <n v="177.9"/>
    <n v="197.5"/>
    <n v="217.6"/>
    <n v="238.4"/>
    <n v="260.2"/>
    <n v="282.8"/>
    <n v="305.89999999999998"/>
    <n v="329.7"/>
    <n v="354.4"/>
    <n v="379.5"/>
    <n v="405"/>
  </r>
  <r>
    <x v="257"/>
    <n v="0"/>
    <n v="0"/>
    <n v="0"/>
    <n v="0"/>
    <n v="0"/>
    <n v="0"/>
    <n v="0"/>
    <n v="0"/>
    <n v="0"/>
    <n v="0"/>
    <n v="0.1"/>
    <n v="0.2"/>
    <n v="0.8"/>
    <n v="1.7"/>
    <n v="2.7"/>
    <n v="4.0999999999999996"/>
    <n v="5.5"/>
    <n v="7.2"/>
    <n v="9.1"/>
    <n v="11.4"/>
    <n v="14.4"/>
    <n v="17.7"/>
    <n v="22.1"/>
    <n v="26.9"/>
    <n v="32.5"/>
    <n v="38.6"/>
    <n v="45.6"/>
    <n v="53.8"/>
    <n v="62.8"/>
    <n v="72.599999999999994"/>
    <n v="83.1"/>
    <n v="94.7"/>
    <n v="107.2"/>
    <n v="120.7"/>
  </r>
  <r>
    <x v="258"/>
    <n v="0"/>
    <n v="0"/>
    <n v="0"/>
    <n v="0"/>
    <n v="0"/>
    <n v="0"/>
    <n v="0"/>
    <n v="0"/>
    <n v="0"/>
    <n v="0"/>
    <n v="0"/>
    <n v="0"/>
    <n v="0"/>
    <n v="0"/>
    <n v="0"/>
    <n v="0"/>
    <n v="0.1"/>
    <n v="0.2"/>
    <n v="0.5"/>
    <n v="1.5"/>
    <n v="3.4"/>
    <n v="6.4"/>
    <n v="9.5"/>
    <n v="13.2"/>
    <n v="17.7"/>
    <n v="22.2"/>
    <n v="28.3"/>
    <n v="35.5"/>
    <n v="44.3"/>
    <n v="55.6"/>
    <n v="68.8"/>
    <n v="84"/>
    <n v="100.9"/>
    <n v="119.8"/>
  </r>
  <r>
    <x v="259"/>
    <n v="0"/>
    <n v="0"/>
    <n v="0"/>
    <n v="0"/>
    <n v="0"/>
    <n v="0"/>
    <n v="0"/>
    <n v="0"/>
    <n v="0"/>
    <n v="0"/>
    <n v="0"/>
    <n v="0"/>
    <n v="0"/>
    <n v="0"/>
    <n v="0"/>
    <n v="0"/>
    <n v="0.1"/>
    <n v="0.3"/>
    <n v="0.6"/>
    <n v="1.1000000000000001"/>
    <n v="1.7"/>
    <n v="2.5"/>
    <n v="3.7"/>
    <n v="5"/>
    <n v="6.9"/>
    <n v="9"/>
    <n v="11.7"/>
    <n v="15.3"/>
    <n v="19.899999999999999"/>
    <n v="25.1"/>
    <n v="31"/>
    <n v="37.799999999999997"/>
    <n v="46.1"/>
    <n v="56.5"/>
  </r>
  <r>
    <x v="260"/>
    <n v="0"/>
    <n v="0"/>
    <n v="0"/>
    <n v="0"/>
    <n v="0"/>
    <n v="0"/>
    <n v="0"/>
    <n v="0"/>
    <n v="0"/>
    <n v="0"/>
    <n v="0.2"/>
    <n v="0.6"/>
    <n v="1.2"/>
    <n v="2.1"/>
    <n v="3.5"/>
    <n v="4.9000000000000004"/>
    <n v="7"/>
    <n v="9.9"/>
    <n v="13.2"/>
    <n v="17.100000000000001"/>
    <n v="21.7"/>
    <n v="27.2"/>
    <n v="33.5"/>
    <n v="40.200000000000003"/>
    <n v="47.8"/>
    <n v="56.8"/>
    <n v="67.5"/>
    <n v="79.2"/>
    <n v="92.7"/>
    <n v="107.3"/>
    <n v="123.8"/>
    <n v="141.80000000000001"/>
    <n v="161.30000000000001"/>
    <n v="181.4"/>
  </r>
  <r>
    <x v="261"/>
    <n v="3"/>
    <n v="3.7"/>
    <n v="4.5999999999999996"/>
    <n v="5.4"/>
    <n v="6.5"/>
    <n v="7.6"/>
    <n v="9.1"/>
    <n v="10.8"/>
    <n v="13.2"/>
    <n v="15.9"/>
    <n v="19.3"/>
    <n v="24.5"/>
    <n v="30.7"/>
    <n v="38.200000000000003"/>
    <n v="46.9"/>
    <n v="57.3"/>
    <n v="68.900000000000006"/>
    <n v="82"/>
    <n v="96.1"/>
    <n v="111.4"/>
    <n v="128.5"/>
    <n v="147.19999999999999"/>
    <n v="167.6"/>
    <n v="189.3"/>
    <n v="212"/>
    <n v="235.5"/>
    <n v="260.10000000000002"/>
    <n v="285.10000000000002"/>
    <n v="311.3"/>
    <n v="337.8"/>
    <n v="364.8"/>
    <n v="392"/>
    <n v="419.8"/>
    <n v="447.9"/>
  </r>
  <r>
    <x v="262"/>
    <n v="71.5"/>
    <n v="83.7"/>
    <n v="98"/>
    <n v="112.4"/>
    <n v="127.9"/>
    <n v="144.19999999999999"/>
    <n v="161.4"/>
    <n v="179.7"/>
    <n v="198.6"/>
    <n v="218.4"/>
    <n v="239.4"/>
    <n v="260.60000000000002"/>
    <n v="282.8"/>
    <n v="306.3"/>
    <n v="330.8"/>
    <n v="356.5"/>
    <n v="382.6"/>
    <n v="409.2"/>
    <n v="436.8"/>
    <n v="464.2"/>
    <n v="492.1"/>
    <n v="520.6"/>
    <n v="548.79999999999995"/>
    <n v="577.70000000000005"/>
    <n v="606.6"/>
    <n v="635.9"/>
    <n v="665.3"/>
    <n v="694.9"/>
    <n v="724.5"/>
    <n v="754.1"/>
    <n v="783.8"/>
    <n v="813.6"/>
    <n v="843.5"/>
    <n v="873.6"/>
  </r>
  <r>
    <x v="263"/>
    <n v="121.5"/>
    <n v="140.69999999999999"/>
    <n v="161"/>
    <n v="182.4"/>
    <n v="205.2"/>
    <n v="229.1"/>
    <n v="253.8"/>
    <n v="279.60000000000002"/>
    <n v="306.2"/>
    <n v="333.1"/>
    <n v="360.7"/>
    <n v="388"/>
    <n v="415.9"/>
    <n v="443.6"/>
    <n v="471.8"/>
    <n v="500"/>
    <n v="528.6"/>
    <n v="557.6"/>
    <n v="587"/>
    <n v="616.79999999999995"/>
    <n v="646.70000000000005"/>
    <n v="676.9"/>
    <n v="707.3"/>
    <n v="737.9"/>
    <n v="768.7"/>
    <n v="799.5"/>
    <n v="830.4"/>
    <n v="861.4"/>
    <n v="892.4"/>
    <n v="923.4"/>
    <n v="954.4"/>
    <n v="985.4"/>
    <n v="1016.4"/>
    <n v="1047.4000000000001"/>
  </r>
  <r>
    <x v="264"/>
    <n v="420.9"/>
    <n v="447.6"/>
    <n v="474.8"/>
    <n v="502.6"/>
    <n v="530.79999999999995"/>
    <n v="559.29999999999995"/>
    <n v="588.1"/>
    <n v="617.70000000000005"/>
    <n v="647.6"/>
    <n v="677.8"/>
    <n v="708.5"/>
    <n v="739.3"/>
    <n v="770.1"/>
    <n v="801"/>
    <n v="832"/>
    <n v="863"/>
    <n v="894"/>
    <n v="925"/>
    <n v="956"/>
    <n v="987"/>
    <n v="1018"/>
    <n v="1049"/>
    <n v="1080"/>
    <n v="1111"/>
    <n v="1142"/>
    <n v="1173"/>
    <n v="1204"/>
    <n v="1235"/>
    <n v="1266"/>
    <n v="1297"/>
    <n v="1328"/>
    <n v="1359"/>
    <n v="1390"/>
    <n v="1421"/>
  </r>
  <r>
    <x v="265"/>
    <n v="268.7"/>
    <n v="288.60000000000002"/>
    <n v="309.3"/>
    <n v="331.1"/>
    <n v="353.3"/>
    <n v="376.2"/>
    <n v="399.1"/>
    <n v="422.6"/>
    <n v="446.4"/>
    <n v="470.7"/>
    <n v="495.1"/>
    <n v="520.1"/>
    <n v="545.29999999999995"/>
    <n v="570.70000000000005"/>
    <n v="596.20000000000005"/>
    <n v="621.79999999999995"/>
    <n v="647.6"/>
    <n v="673.3"/>
    <n v="699.3"/>
    <n v="725.8"/>
    <n v="752.5"/>
    <n v="779.8"/>
    <n v="807.2"/>
    <n v="834.8"/>
    <n v="862.4"/>
    <n v="890.2"/>
    <n v="917.9"/>
    <n v="945.7"/>
    <n v="973.5"/>
    <n v="1001.4"/>
    <n v="1029.2"/>
    <n v="1057.0999999999999"/>
    <n v="1085.0999999999999"/>
    <n v="1113.0999999999999"/>
  </r>
  <r>
    <x v="266"/>
    <n v="107.7"/>
    <n v="120.5"/>
    <n v="134.30000000000001"/>
    <n v="149.4"/>
    <n v="165.7"/>
    <n v="183.2"/>
    <n v="202.2"/>
    <n v="221.5"/>
    <n v="242.5"/>
    <n v="263.89999999999998"/>
    <n v="286.89999999999998"/>
    <n v="310"/>
    <n v="334.1"/>
    <n v="359"/>
    <n v="384.6"/>
    <n v="410.9"/>
    <n v="437.5"/>
    <n v="464.6"/>
    <n v="492.5"/>
    <n v="520.6"/>
    <n v="549"/>
    <n v="578"/>
    <n v="606.79999999999995"/>
    <n v="636.20000000000005"/>
    <n v="665.8"/>
    <n v="695.8"/>
    <n v="725.7"/>
    <n v="756.1"/>
    <n v="786.6"/>
    <n v="817.2"/>
    <n v="847.8"/>
    <n v="878.5"/>
    <n v="909.3"/>
    <n v="939.9"/>
  </r>
  <r>
    <x v="267"/>
    <n v="7.6"/>
    <n v="9.9"/>
    <n v="14"/>
    <n v="18.399999999999999"/>
    <n v="24"/>
    <n v="29.9"/>
    <n v="37.5"/>
    <n v="45.7"/>
    <n v="55.6"/>
    <n v="66.599999999999994"/>
    <n v="79.5"/>
    <n v="93.6"/>
    <n v="109.4"/>
    <n v="126.7"/>
    <n v="145.30000000000001"/>
    <n v="165.8"/>
    <n v="187.4"/>
    <n v="210.5"/>
    <n v="234.5"/>
    <n v="259.5"/>
    <n v="285.10000000000002"/>
    <n v="311.7"/>
    <n v="338.3"/>
    <n v="365.5"/>
    <n v="393.2"/>
    <n v="421.4"/>
    <n v="450"/>
    <n v="478.8"/>
    <n v="508"/>
    <n v="537.20000000000005"/>
    <n v="566.6"/>
    <n v="596.1"/>
    <n v="625.9"/>
    <n v="655.7"/>
  </r>
  <r>
    <x v="268"/>
    <n v="0.5"/>
    <n v="0.9"/>
    <n v="1.4"/>
    <n v="2"/>
    <n v="3.1"/>
    <n v="4.2"/>
    <n v="5.7"/>
    <n v="7.6"/>
    <n v="9.6999999999999993"/>
    <n v="12.3"/>
    <n v="15.9"/>
    <n v="19.7"/>
    <n v="24.1"/>
    <n v="29.4"/>
    <n v="35.700000000000003"/>
    <n v="42.7"/>
    <n v="51.1"/>
    <n v="60.5"/>
    <n v="71"/>
    <n v="82.6"/>
    <n v="95.7"/>
    <n v="109.4"/>
    <n v="123.8"/>
    <n v="139.19999999999999"/>
    <n v="155"/>
    <n v="171.9"/>
    <n v="190"/>
    <n v="209"/>
    <n v="228.5"/>
    <n v="249"/>
    <n v="270.7"/>
    <n v="293.39999999999998"/>
    <n v="316.7"/>
    <n v="341.2"/>
  </r>
  <r>
    <x v="269"/>
    <n v="0"/>
    <n v="0"/>
    <n v="0"/>
    <n v="0"/>
    <n v="0"/>
    <n v="0"/>
    <n v="0"/>
    <n v="0"/>
    <n v="0"/>
    <n v="0.2"/>
    <n v="0.5"/>
    <n v="1"/>
    <n v="1.5"/>
    <n v="2.4"/>
    <n v="3.3"/>
    <n v="4.7"/>
    <n v="6.3"/>
    <n v="8.4"/>
    <n v="11.8"/>
    <n v="16.7"/>
    <n v="22.2"/>
    <n v="28.6"/>
    <n v="36"/>
    <n v="44.7"/>
    <n v="54"/>
    <n v="65.099999999999994"/>
    <n v="77.400000000000006"/>
    <n v="90"/>
    <n v="103.4"/>
    <n v="118.3"/>
    <n v="133.9"/>
    <n v="150.6"/>
    <n v="168"/>
    <n v="186.3"/>
  </r>
  <r>
    <x v="270"/>
    <n v="0"/>
    <n v="0"/>
    <n v="0"/>
    <n v="0"/>
    <n v="0"/>
    <n v="0"/>
    <n v="0"/>
    <n v="0"/>
    <n v="0"/>
    <n v="0"/>
    <n v="0"/>
    <n v="0"/>
    <n v="0"/>
    <n v="0"/>
    <n v="0.1"/>
    <n v="0.2"/>
    <n v="0.3"/>
    <n v="0.6"/>
    <n v="0.9"/>
    <n v="1.4"/>
    <n v="1.7"/>
    <n v="2.6"/>
    <n v="3.8"/>
    <n v="4.9000000000000004"/>
    <n v="7"/>
    <n v="9.3000000000000007"/>
    <n v="12.8"/>
    <n v="16.5"/>
    <n v="21"/>
    <n v="26.3"/>
    <n v="32.299999999999997"/>
    <n v="38.799999999999997"/>
    <n v="46.3"/>
    <n v="55"/>
  </r>
  <r>
    <x v="271"/>
    <n v="0"/>
    <n v="0"/>
    <n v="0"/>
    <n v="0"/>
    <n v="0"/>
    <n v="0"/>
    <n v="0"/>
    <n v="0"/>
    <n v="0"/>
    <n v="0"/>
    <n v="0"/>
    <n v="0"/>
    <n v="0"/>
    <n v="0"/>
    <n v="0"/>
    <n v="0"/>
    <n v="0"/>
    <n v="0.1"/>
    <n v="0.5"/>
    <n v="1"/>
    <n v="1.5"/>
    <n v="2.2999999999999998"/>
    <n v="3.2"/>
    <n v="4.3"/>
    <n v="5.8"/>
    <n v="7.3"/>
    <n v="9.3000000000000007"/>
    <n v="11.9"/>
    <n v="15.5"/>
    <n v="20"/>
    <n v="25.3"/>
    <n v="33.4"/>
    <n v="42.7"/>
    <n v="53.5"/>
  </r>
  <r>
    <x v="272"/>
    <n v="0"/>
    <n v="0"/>
    <n v="0"/>
    <n v="0.1"/>
    <n v="0.1"/>
    <n v="0.4"/>
    <n v="0.9"/>
    <n v="1.5"/>
    <n v="2.6"/>
    <n v="4.0999999999999996"/>
    <n v="5.8"/>
    <n v="8.1"/>
    <n v="10.8"/>
    <n v="13.9"/>
    <n v="17.7"/>
    <n v="21.9"/>
    <n v="27"/>
    <n v="32.4"/>
    <n v="37.9"/>
    <n v="44.6"/>
    <n v="52.2"/>
    <n v="61"/>
    <n v="70.8"/>
    <n v="81.400000000000006"/>
    <n v="93.5"/>
    <n v="107.6"/>
    <n v="123.5"/>
    <n v="140.5"/>
    <n v="159.4"/>
    <n v="179"/>
    <n v="199.7"/>
    <n v="221.9"/>
    <n v="244.8"/>
    <n v="268.3"/>
  </r>
  <r>
    <x v="273"/>
    <n v="8.6999999999999993"/>
    <n v="11.3"/>
    <n v="14.5"/>
    <n v="18.100000000000001"/>
    <n v="22.6"/>
    <n v="27.6"/>
    <n v="33.200000000000003"/>
    <n v="39.6"/>
    <n v="46.5"/>
    <n v="54.8"/>
    <n v="63.9"/>
    <n v="73.900000000000006"/>
    <n v="84.4"/>
    <n v="95.9"/>
    <n v="108.3"/>
    <n v="121.7"/>
    <n v="136.1"/>
    <n v="152.30000000000001"/>
    <n v="169.6"/>
    <n v="187.9"/>
    <n v="207.7"/>
    <n v="229.4"/>
    <n v="252"/>
    <n v="275.2"/>
    <n v="299.7"/>
    <n v="325"/>
    <n v="350.9"/>
    <n v="378.3"/>
    <n v="406.4"/>
    <n v="435.6"/>
    <n v="464.9"/>
    <n v="494.8"/>
    <n v="525"/>
    <n v="555.29999999999995"/>
  </r>
  <r>
    <x v="274"/>
    <n v="52.3"/>
    <n v="61.4"/>
    <n v="71.2"/>
    <n v="82.5"/>
    <n v="94.1"/>
    <n v="106.6"/>
    <n v="120.3"/>
    <n v="134.5"/>
    <n v="149.5"/>
    <n v="165.4"/>
    <n v="182.1"/>
    <n v="199.3"/>
    <n v="217.2"/>
    <n v="236"/>
    <n v="255.7"/>
    <n v="276.3"/>
    <n v="297.8"/>
    <n v="319.7"/>
    <n v="341.8"/>
    <n v="364.4"/>
    <n v="387.4"/>
    <n v="411.1"/>
    <n v="435.4"/>
    <n v="459.9"/>
    <n v="484.4"/>
    <n v="509.5"/>
    <n v="534.6"/>
    <n v="560.1"/>
    <n v="585.70000000000005"/>
    <n v="612.20000000000005"/>
    <n v="638.70000000000005"/>
    <n v="665.8"/>
    <n v="693.4"/>
    <n v="721.7"/>
  </r>
  <r>
    <x v="275"/>
    <n v="175.4"/>
    <n v="193.9"/>
    <n v="213.9"/>
    <n v="235.3"/>
    <n v="257.5"/>
    <n v="280.89999999999998"/>
    <n v="305.10000000000002"/>
    <n v="330"/>
    <n v="355.3"/>
    <n v="380.7"/>
    <n v="406.7"/>
    <n v="432.7"/>
    <n v="459.3"/>
    <n v="486"/>
    <n v="513.79999999999995"/>
    <n v="541.6"/>
    <n v="569.79999999999995"/>
    <n v="598.4"/>
    <n v="627.5"/>
    <n v="657"/>
    <n v="687"/>
    <n v="717.2"/>
    <n v="748"/>
    <n v="778.8"/>
    <n v="809.6"/>
    <n v="840.5"/>
    <n v="871.4"/>
    <n v="902.4"/>
    <n v="933.4"/>
    <n v="964.4"/>
    <n v="995.4"/>
    <n v="1026.4000000000001"/>
    <n v="1057.4000000000001"/>
    <n v="1088.400000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0">
  <r>
    <x v="0"/>
    <n v="391.2"/>
    <n v="414.7"/>
    <n v="438.9"/>
    <n v="463.4"/>
    <n v="489"/>
    <n v="515.4"/>
    <n v="542.29999999999995"/>
    <n v="570"/>
    <n v="598.20000000000005"/>
    <n v="626.20000000000005"/>
    <n v="655"/>
    <n v="683.8"/>
    <n v="712.8"/>
    <n v="742"/>
    <n v="771.2"/>
    <n v="800.7"/>
    <n v="830.7"/>
    <n v="860.9"/>
    <n v="891.2"/>
    <n v="921.6"/>
    <n v="952"/>
    <n v="982.5"/>
    <n v="1012.9"/>
    <n v="1043.5"/>
    <n v="1074.2"/>
    <n v="1105.0999999999999"/>
    <n v="1136"/>
    <n v="1167"/>
    <n v="1198"/>
    <n v="1229"/>
    <n v="1260"/>
    <n v="1291"/>
    <n v="1322"/>
    <n v="1353"/>
    <n v="0"/>
  </r>
  <r>
    <x v="1"/>
    <n v="173.8"/>
    <n v="193.9"/>
    <n v="215.5"/>
    <n v="238.2"/>
    <n v="261.60000000000002"/>
    <n v="285.5"/>
    <n v="309.89999999999998"/>
    <n v="335.1"/>
    <n v="360.5"/>
    <n v="386.5"/>
    <n v="413.3"/>
    <n v="440.4"/>
    <n v="467.7"/>
    <n v="495.1"/>
    <n v="522.6"/>
    <n v="550.4"/>
    <n v="578.6"/>
    <n v="606.9"/>
    <n v="635.4"/>
    <n v="664"/>
    <n v="692.8"/>
    <n v="721.6"/>
    <n v="750.5"/>
    <n v="779.5"/>
    <n v="808.5"/>
    <n v="837.5"/>
    <n v="866.5"/>
    <n v="895.5"/>
    <n v="924.5"/>
    <n v="953.5"/>
    <n v="982.5"/>
    <n v="1011.5"/>
    <n v="1040.5"/>
    <n v="1069.5"/>
    <n v="0"/>
  </r>
  <r>
    <x v="2"/>
    <n v="42.4"/>
    <n v="52.1"/>
    <n v="64.3"/>
    <n v="78.2"/>
    <n v="93.4"/>
    <n v="109.7"/>
    <n v="126.9"/>
    <n v="145.30000000000001"/>
    <n v="165.4"/>
    <n v="186.6"/>
    <n v="209"/>
    <n v="232.3"/>
    <n v="256.60000000000002"/>
    <n v="282.39999999999998"/>
    <n v="309"/>
    <n v="336.3"/>
    <n v="363.8"/>
    <n v="391.9"/>
    <n v="420.6"/>
    <n v="449.4"/>
    <n v="478.7"/>
    <n v="508.1"/>
    <n v="537.9"/>
    <n v="568"/>
    <n v="598.20000000000005"/>
    <n v="628.6"/>
    <n v="659.1"/>
    <n v="689.6"/>
    <n v="720.2"/>
    <n v="750.9"/>
    <n v="781.7"/>
    <n v="812.5"/>
    <n v="843.3"/>
    <n v="874.3"/>
    <n v="0"/>
  </r>
  <r>
    <x v="3"/>
    <n v="4.4000000000000004"/>
    <n v="7.5"/>
    <n v="11.3"/>
    <n v="15.9"/>
    <n v="22.4"/>
    <n v="30.9"/>
    <n v="42.9"/>
    <n v="56.1"/>
    <n v="71.400000000000006"/>
    <n v="88.5"/>
    <n v="107.2"/>
    <n v="127"/>
    <n v="148.19999999999999"/>
    <n v="170.7"/>
    <n v="194.2"/>
    <n v="218.5"/>
    <n v="243"/>
    <n v="268.3"/>
    <n v="293.8"/>
    <n v="320"/>
    <n v="346.1"/>
    <n v="373"/>
    <n v="400.3"/>
    <n v="428.2"/>
    <n v="456.6"/>
    <n v="485.3"/>
    <n v="514.1"/>
    <n v="543.1"/>
    <n v="572.29999999999995"/>
    <n v="601.79999999999995"/>
    <n v="631.20000000000005"/>
    <n v="661"/>
    <n v="690.7"/>
    <n v="720.5"/>
    <n v="0"/>
  </r>
  <r>
    <x v="4"/>
    <n v="0"/>
    <n v="0"/>
    <n v="0"/>
    <n v="0"/>
    <n v="0"/>
    <n v="0"/>
    <n v="0.1"/>
    <n v="0.7"/>
    <n v="2.2999999999999998"/>
    <n v="4.5999999999999996"/>
    <n v="8.1999999999999993"/>
    <n v="12.8"/>
    <n v="18.5"/>
    <n v="26.6"/>
    <n v="36.6"/>
    <n v="48.2"/>
    <n v="60.9"/>
    <n v="75.7"/>
    <n v="92.1"/>
    <n v="110.3"/>
    <n v="129.80000000000001"/>
    <n v="150.6"/>
    <n v="172.6"/>
    <n v="195.8"/>
    <n v="219.7"/>
    <n v="244.7"/>
    <n v="270.39999999999998"/>
    <n v="297"/>
    <n v="323.89999999999998"/>
    <n v="351.4"/>
    <n v="379"/>
    <n v="407.4"/>
    <n v="435.7"/>
    <n v="464.6"/>
    <n v="0"/>
  </r>
  <r>
    <x v="5"/>
    <n v="0"/>
    <n v="0"/>
    <n v="0"/>
    <n v="0"/>
    <n v="0"/>
    <n v="0"/>
    <n v="0"/>
    <n v="0"/>
    <n v="0"/>
    <n v="0.1"/>
    <n v="0.4"/>
    <n v="0.9"/>
    <n v="1.4"/>
    <n v="2.1"/>
    <n v="3"/>
    <n v="5.0999999999999996"/>
    <n v="7.7"/>
    <n v="11.6"/>
    <n v="16.100000000000001"/>
    <n v="21.6"/>
    <n v="28"/>
    <n v="35.6"/>
    <n v="43.7"/>
    <n v="52.4"/>
    <n v="61.5"/>
    <n v="71.3"/>
    <n v="81.7"/>
    <n v="93.7"/>
    <n v="107.4"/>
    <n v="122.3"/>
    <n v="138.4"/>
    <n v="155.69999999999999"/>
    <n v="173.9"/>
    <n v="193.8"/>
    <n v="0.03"/>
  </r>
  <r>
    <x v="6"/>
    <n v="0"/>
    <n v="0"/>
    <n v="0"/>
    <n v="0"/>
    <n v="0"/>
    <n v="0"/>
    <n v="0"/>
    <n v="0"/>
    <n v="0"/>
    <n v="0"/>
    <n v="0"/>
    <n v="0"/>
    <n v="0"/>
    <n v="0"/>
    <n v="0"/>
    <n v="0"/>
    <n v="0"/>
    <n v="0"/>
    <n v="0"/>
    <n v="0.1"/>
    <n v="0.3"/>
    <n v="0.5"/>
    <n v="1"/>
    <n v="2"/>
    <n v="3.3"/>
    <n v="6.4"/>
    <n v="10.6"/>
    <n v="17.7"/>
    <n v="27.3"/>
    <n v="40"/>
    <n v="54.5"/>
    <n v="70.7"/>
    <n v="88.3"/>
    <n v="107.8"/>
    <n v="0"/>
  </r>
  <r>
    <x v="7"/>
    <n v="0"/>
    <n v="0"/>
    <n v="0"/>
    <n v="0"/>
    <n v="0"/>
    <n v="0"/>
    <n v="0"/>
    <n v="0"/>
    <n v="0"/>
    <n v="0"/>
    <n v="0"/>
    <n v="0"/>
    <n v="0"/>
    <n v="0"/>
    <n v="0"/>
    <n v="0"/>
    <n v="0"/>
    <n v="0"/>
    <n v="0"/>
    <n v="0.1"/>
    <n v="0.4"/>
    <n v="0.9"/>
    <n v="1.8"/>
    <n v="2.6"/>
    <n v="4"/>
    <n v="6.7"/>
    <n v="11.1"/>
    <n v="17.8"/>
    <n v="26.7"/>
    <n v="37.700000000000003"/>
    <n v="50"/>
    <n v="64.3"/>
    <n v="80.5"/>
    <n v="99"/>
    <n v="5"/>
  </r>
  <r>
    <x v="8"/>
    <n v="0"/>
    <n v="0"/>
    <n v="0.1"/>
    <n v="0.3"/>
    <n v="0.5"/>
    <n v="0.8"/>
    <n v="1.2"/>
    <n v="1.8"/>
    <n v="2.5"/>
    <n v="3.3"/>
    <n v="4.2"/>
    <n v="5.3"/>
    <n v="7.1"/>
    <n v="9.1"/>
    <n v="11.9"/>
    <n v="15.4"/>
    <n v="19.7"/>
    <n v="25.1"/>
    <n v="31"/>
    <n v="38"/>
    <n v="45.6"/>
    <n v="53.9"/>
    <n v="63.3"/>
    <n v="73.400000000000006"/>
    <n v="85.6"/>
    <n v="99.3"/>
    <n v="114"/>
    <n v="130.5"/>
    <n v="148.1"/>
    <n v="167.9"/>
    <n v="188.9"/>
    <n v="211.1"/>
    <n v="234.1"/>
    <n v="258.2"/>
    <n v="0"/>
  </r>
  <r>
    <x v="9"/>
    <n v="3.7"/>
    <n v="5.4"/>
    <n v="7.4"/>
    <n v="9.9"/>
    <n v="13.3"/>
    <n v="17.2"/>
    <n v="22.7"/>
    <n v="29"/>
    <n v="35.9"/>
    <n v="43.4"/>
    <n v="51.6"/>
    <n v="60.5"/>
    <n v="69.7"/>
    <n v="80.8"/>
    <n v="93.3"/>
    <n v="107.2"/>
    <n v="122.8"/>
    <n v="139.9"/>
    <n v="158.1"/>
    <n v="179"/>
    <n v="200.4"/>
    <n v="223.3"/>
    <n v="246.7"/>
    <n v="271.39999999999998"/>
    <n v="296.3"/>
    <n v="322.39999999999998"/>
    <n v="348.8"/>
    <n v="375.4"/>
    <n v="403.1"/>
    <n v="430.9"/>
    <n v="459.6"/>
    <n v="488.6"/>
    <n v="517.9"/>
    <n v="547.4"/>
    <n v="0"/>
  </r>
  <r>
    <x v="10"/>
    <n v="43.4"/>
    <n v="50.1"/>
    <n v="57.6"/>
    <n v="66.099999999999994"/>
    <n v="75.400000000000006"/>
    <n v="86"/>
    <n v="98.5"/>
    <n v="112.2"/>
    <n v="127.6"/>
    <n v="144.69999999999999"/>
    <n v="164.3"/>
    <n v="185.8"/>
    <n v="209.9"/>
    <n v="235.9"/>
    <n v="262.7"/>
    <n v="290.60000000000002"/>
    <n v="318.5"/>
    <n v="347.2"/>
    <n v="376.3"/>
    <n v="405.5"/>
    <n v="435"/>
    <n v="464.5"/>
    <n v="494.2"/>
    <n v="523.9"/>
    <n v="553.79999999999995"/>
    <n v="583.79999999999995"/>
    <n v="613.79999999999995"/>
    <n v="643.79999999999995"/>
    <n v="673.8"/>
    <n v="703.8"/>
    <n v="733.8"/>
    <n v="763.8"/>
    <n v="793.8"/>
    <n v="823.8"/>
    <n v="0"/>
  </r>
  <r>
    <x v="11"/>
    <n v="289.89999999999998"/>
    <n v="316.89999999999998"/>
    <n v="344.7"/>
    <n v="373.2"/>
    <n v="401.9"/>
    <n v="431"/>
    <n v="460.5"/>
    <n v="490.1"/>
    <n v="519.79999999999995"/>
    <n v="549.6"/>
    <n v="579.4"/>
    <n v="609.4"/>
    <n v="639.29999999999995"/>
    <n v="669.4"/>
    <n v="699.5"/>
    <n v="729.7"/>
    <n v="760"/>
    <n v="790.4"/>
    <n v="820.8"/>
    <n v="851.3"/>
    <n v="881.7"/>
    <n v="912.2"/>
    <n v="942.8"/>
    <n v="973.5"/>
    <n v="1004.2"/>
    <n v="1035.0999999999999"/>
    <n v="1066.0999999999999"/>
    <n v="1097.0999999999999"/>
    <n v="1128.0999999999999"/>
    <n v="1159.0999999999999"/>
    <n v="1190.0999999999999"/>
    <n v="1221.0999999999999"/>
    <n v="1252.0999999999999"/>
    <n v="1283.0999999999999"/>
    <n v="0.1"/>
  </r>
  <r>
    <x v="12"/>
    <n v="246.6"/>
    <n v="275.60000000000002"/>
    <n v="305.3"/>
    <n v="335.7"/>
    <n v="366.4"/>
    <n v="397.2"/>
    <n v="428.2"/>
    <n v="459.2"/>
    <n v="490.2"/>
    <n v="521.20000000000005"/>
    <n v="552.20000000000005"/>
    <n v="583.20000000000005"/>
    <n v="614.20000000000005"/>
    <n v="645.20000000000005"/>
    <n v="676.2"/>
    <n v="707.2"/>
    <n v="738.2"/>
    <n v="769.2"/>
    <n v="800.2"/>
    <n v="831.2"/>
    <n v="862.2"/>
    <n v="893.2"/>
    <n v="924.2"/>
    <n v="955.2"/>
    <n v="986.2"/>
    <n v="1017.2"/>
    <n v="1048.2"/>
    <n v="1079.2"/>
    <n v="1110.2"/>
    <n v="1141.2"/>
    <n v="1172.2"/>
    <n v="1203.2"/>
    <n v="1234.2"/>
    <n v="1265.2"/>
    <n v="0.06"/>
  </r>
  <r>
    <x v="13"/>
    <n v="199.1"/>
    <n v="221.4"/>
    <n v="244.6"/>
    <n v="268.7"/>
    <n v="293.8"/>
    <n v="319.39999999999998"/>
    <n v="345.6"/>
    <n v="372.3"/>
    <n v="399.3"/>
    <n v="426.4"/>
    <n v="453.7"/>
    <n v="481.2"/>
    <n v="509"/>
    <n v="536.79999999999995"/>
    <n v="564.6"/>
    <n v="592.5"/>
    <n v="620.5"/>
    <n v="648.5"/>
    <n v="676.5"/>
    <n v="704.5"/>
    <n v="732.5"/>
    <n v="760.5"/>
    <n v="788.5"/>
    <n v="816.5"/>
    <n v="844.5"/>
    <n v="872.5"/>
    <n v="900.5"/>
    <n v="928.5"/>
    <n v="956.5"/>
    <n v="984.5"/>
    <n v="1012.5"/>
    <n v="1040.5"/>
    <n v="1068.5"/>
    <n v="1096.5"/>
    <n v="0"/>
  </r>
  <r>
    <x v="14"/>
    <n v="122.7"/>
    <n v="143.19999999999999"/>
    <n v="165.3"/>
    <n v="189.1"/>
    <n v="214.2"/>
    <n v="240.7"/>
    <n v="268.8"/>
    <n v="297.2"/>
    <n v="326.39999999999998"/>
    <n v="356.1"/>
    <n v="385.9"/>
    <n v="416.2"/>
    <n v="447.1"/>
    <n v="478.1"/>
    <n v="509.1"/>
    <n v="540.1"/>
    <n v="571.1"/>
    <n v="602.1"/>
    <n v="633.1"/>
    <n v="664.1"/>
    <n v="695.1"/>
    <n v="726.1"/>
    <n v="757.1"/>
    <n v="788.1"/>
    <n v="819.1"/>
    <n v="850.1"/>
    <n v="881.1"/>
    <n v="912.1"/>
    <n v="943.1"/>
    <n v="974.1"/>
    <n v="1005.1"/>
    <n v="1036.0999999999999"/>
    <n v="1067.0999999999999"/>
    <n v="1098.0999999999999"/>
    <n v="0.06"/>
  </r>
  <r>
    <x v="15"/>
    <n v="9.1"/>
    <n v="13.2"/>
    <n v="18.5"/>
    <n v="25.1"/>
    <n v="32.200000000000003"/>
    <n v="41.2"/>
    <n v="52"/>
    <n v="64.400000000000006"/>
    <n v="78.7"/>
    <n v="94.3"/>
    <n v="111.1"/>
    <n v="129.69999999999999"/>
    <n v="149"/>
    <n v="169.6"/>
    <n v="191.6"/>
    <n v="214.1"/>
    <n v="237.2"/>
    <n v="261.8"/>
    <n v="286.7"/>
    <n v="312.2"/>
    <n v="338.2"/>
    <n v="364.5"/>
    <n v="391.7"/>
    <n v="419"/>
    <n v="446.8"/>
    <n v="474.5"/>
    <n v="502.7"/>
    <n v="531"/>
    <n v="559.4"/>
    <n v="587.9"/>
    <n v="616.6"/>
    <n v="645.29999999999995"/>
    <n v="674"/>
    <n v="702.9"/>
    <n v="0.03"/>
  </r>
  <r>
    <x v="16"/>
    <n v="0"/>
    <n v="0"/>
    <n v="0"/>
    <n v="0.2"/>
    <n v="0.4"/>
    <n v="0.6"/>
    <n v="1.1000000000000001"/>
    <n v="1.6"/>
    <n v="2.4"/>
    <n v="3.4"/>
    <n v="4.5999999999999996"/>
    <n v="6.3"/>
    <n v="9.3000000000000007"/>
    <n v="13.6"/>
    <n v="19.5"/>
    <n v="27.6"/>
    <n v="37.9"/>
    <n v="49.5"/>
    <n v="63.2"/>
    <n v="78.599999999999994"/>
    <n v="95.5"/>
    <n v="114"/>
    <n v="133.69999999999999"/>
    <n v="154.6"/>
    <n v="175.9"/>
    <n v="198.3"/>
    <n v="221.1"/>
    <n v="244.7"/>
    <n v="268.8"/>
    <n v="293.5"/>
    <n v="318.5"/>
    <n v="344.1"/>
    <n v="369.7"/>
    <n v="395.9"/>
    <n v="0"/>
  </r>
  <r>
    <x v="17"/>
    <n v="0"/>
    <n v="0"/>
    <n v="0"/>
    <n v="0"/>
    <n v="0"/>
    <n v="0"/>
    <n v="0"/>
    <n v="0"/>
    <n v="0"/>
    <n v="0"/>
    <n v="0"/>
    <n v="0"/>
    <n v="0"/>
    <n v="0.1"/>
    <n v="0.3"/>
    <n v="0.7"/>
    <n v="1.3"/>
    <n v="2.1"/>
    <n v="3.2"/>
    <n v="4.7"/>
    <n v="6.9"/>
    <n v="9.1999999999999993"/>
    <n v="12.1"/>
    <n v="15.6"/>
    <n v="20"/>
    <n v="25.5"/>
    <n v="31.5"/>
    <n v="39.4"/>
    <n v="47.9"/>
    <n v="57.2"/>
    <n v="68.599999999999994"/>
    <n v="80.400000000000006"/>
    <n v="94.4"/>
    <n v="110.1"/>
    <n v="0.03"/>
  </r>
  <r>
    <x v="18"/>
    <n v="0"/>
    <n v="0"/>
    <n v="0"/>
    <n v="0"/>
    <n v="0"/>
    <n v="0"/>
    <n v="0"/>
    <n v="0"/>
    <n v="0"/>
    <n v="0"/>
    <n v="0"/>
    <n v="0"/>
    <n v="0"/>
    <n v="0"/>
    <n v="0"/>
    <n v="0"/>
    <n v="0"/>
    <n v="0"/>
    <n v="0"/>
    <n v="0"/>
    <n v="0.3"/>
    <n v="1"/>
    <n v="2"/>
    <n v="4.3"/>
    <n v="7.3"/>
    <n v="11.7"/>
    <n v="18.100000000000001"/>
    <n v="25.9"/>
    <n v="35.299999999999997"/>
    <n v="46.8"/>
    <n v="59.9"/>
    <n v="75.599999999999994"/>
    <n v="93.9"/>
    <n v="114.3"/>
    <n v="0"/>
  </r>
  <r>
    <x v="19"/>
    <n v="0"/>
    <n v="0"/>
    <n v="0"/>
    <n v="0"/>
    <n v="0"/>
    <n v="0"/>
    <n v="0"/>
    <n v="0"/>
    <n v="0"/>
    <n v="0"/>
    <n v="0"/>
    <n v="0"/>
    <n v="0"/>
    <n v="0"/>
    <n v="0"/>
    <n v="0"/>
    <n v="0"/>
    <n v="0"/>
    <n v="0"/>
    <n v="0"/>
    <n v="0"/>
    <n v="0"/>
    <n v="0.1"/>
    <n v="0.3"/>
    <n v="1"/>
    <n v="1.9"/>
    <n v="3.2"/>
    <n v="5.5"/>
    <n v="8.3000000000000007"/>
    <n v="12.8"/>
    <n v="19.399999999999999"/>
    <n v="27.8"/>
    <n v="37.9"/>
    <n v="50.2"/>
    <n v="0.03"/>
  </r>
  <r>
    <x v="20"/>
    <n v="0"/>
    <n v="0"/>
    <n v="0"/>
    <n v="0"/>
    <n v="0"/>
    <n v="0"/>
    <n v="0"/>
    <n v="0"/>
    <n v="0"/>
    <n v="0"/>
    <n v="0"/>
    <n v="0"/>
    <n v="0.1"/>
    <n v="0.3"/>
    <n v="0.7"/>
    <n v="1.5"/>
    <n v="2.9"/>
    <n v="5.8"/>
    <n v="9.3000000000000007"/>
    <n v="14.1"/>
    <n v="19.899999999999999"/>
    <n v="26.7"/>
    <n v="34.5"/>
    <n v="43.6"/>
    <n v="53.5"/>
    <n v="65.099999999999994"/>
    <n v="78.7"/>
    <n v="94.3"/>
    <n v="111.2"/>
    <n v="130.4"/>
    <n v="150.4"/>
    <n v="171.9"/>
    <n v="194.3"/>
    <n v="217.8"/>
    <n v="0"/>
  </r>
  <r>
    <x v="21"/>
    <n v="1.2"/>
    <n v="2"/>
    <n v="3.2"/>
    <n v="5"/>
    <n v="7"/>
    <n v="9.5"/>
    <n v="12.3"/>
    <n v="15.6"/>
    <n v="19.600000000000001"/>
    <n v="24.1"/>
    <n v="29.4"/>
    <n v="35.5"/>
    <n v="42.6"/>
    <n v="50.9"/>
    <n v="60.1"/>
    <n v="70.5"/>
    <n v="82.9"/>
    <n v="97"/>
    <n v="112.7"/>
    <n v="130"/>
    <n v="148.80000000000001"/>
    <n v="169.2"/>
    <n v="189.9"/>
    <n v="211.6"/>
    <n v="234.1"/>
    <n v="257.3"/>
    <n v="281.60000000000002"/>
    <n v="307.5"/>
    <n v="333.9"/>
    <n v="360.8"/>
    <n v="388.1"/>
    <n v="415.7"/>
    <n v="444"/>
    <n v="472.6"/>
    <n v="0.5"/>
  </r>
  <r>
    <x v="22"/>
    <n v="9"/>
    <n v="12.6"/>
    <n v="17.2"/>
    <n v="22.5"/>
    <n v="28.6"/>
    <n v="36.200000000000003"/>
    <n v="44.8"/>
    <n v="55"/>
    <n v="67.5"/>
    <n v="80.5"/>
    <n v="95.1"/>
    <n v="111.3"/>
    <n v="129.4"/>
    <n v="148.9"/>
    <n v="169.1"/>
    <n v="190.8"/>
    <n v="213.6"/>
    <n v="237.4"/>
    <n v="262"/>
    <n v="287.5"/>
    <n v="313.3"/>
    <n v="340.2"/>
    <n v="367.3"/>
    <n v="394.5"/>
    <n v="422.4"/>
    <n v="450.7"/>
    <n v="479.6"/>
    <n v="508.7"/>
    <n v="538.20000000000005"/>
    <n v="567.70000000000005"/>
    <n v="597.4"/>
    <n v="627.1"/>
    <n v="656.9"/>
    <n v="686.8"/>
    <n v="0"/>
  </r>
  <r>
    <x v="23"/>
    <n v="82.9"/>
    <n v="99"/>
    <n v="116"/>
    <n v="134.6"/>
    <n v="153.9"/>
    <n v="174.1"/>
    <n v="195.9"/>
    <n v="218.2"/>
    <n v="241.1"/>
    <n v="264.39999999999998"/>
    <n v="288.7"/>
    <n v="313.5"/>
    <n v="338.8"/>
    <n v="364.8"/>
    <n v="391.1"/>
    <n v="418.2"/>
    <n v="445.8"/>
    <n v="473.8"/>
    <n v="502.4"/>
    <n v="531.1"/>
    <n v="560.4"/>
    <n v="589.79999999999995"/>
    <n v="619.20000000000005"/>
    <n v="648.70000000000005"/>
    <n v="678.6"/>
    <n v="708.4"/>
    <n v="738.4"/>
    <n v="768.7"/>
    <n v="799.1"/>
    <n v="829.5"/>
    <n v="860"/>
    <n v="890.6"/>
    <n v="921.4"/>
    <n v="952.3"/>
    <n v="0"/>
  </r>
  <r>
    <x v="24"/>
    <n v="110.3"/>
    <n v="131.69999999999999"/>
    <n v="154.80000000000001"/>
    <n v="178.8"/>
    <n v="203.7"/>
    <n v="229.6"/>
    <n v="256.3"/>
    <n v="283.5"/>
    <n v="311.3"/>
    <n v="339.7"/>
    <n v="369.2"/>
    <n v="398.8"/>
    <n v="428.8"/>
    <n v="459.3"/>
    <n v="489.7"/>
    <n v="520.20000000000005"/>
    <n v="550.79999999999995"/>
    <n v="581.5"/>
    <n v="612.1"/>
    <n v="642.79999999999995"/>
    <n v="673.4"/>
    <n v="704.1"/>
    <n v="734.8"/>
    <n v="765.5"/>
    <n v="796.3"/>
    <n v="827.2"/>
    <n v="858.1"/>
    <n v="889.1"/>
    <n v="920.1"/>
    <n v="951.1"/>
    <n v="982.1"/>
    <n v="1013.1"/>
    <n v="1044.0999999999999"/>
    <n v="1075.0999999999999"/>
    <n v="0.03"/>
  </r>
  <r>
    <x v="25"/>
    <n v="123.7"/>
    <n v="142"/>
    <n v="161"/>
    <n v="181.2"/>
    <n v="202.1"/>
    <n v="223.6"/>
    <n v="246"/>
    <n v="269.10000000000002"/>
    <n v="292.7"/>
    <n v="317.10000000000002"/>
    <n v="342"/>
    <n v="367.5"/>
    <n v="393.4"/>
    <n v="419.6"/>
    <n v="446.2"/>
    <n v="473.3"/>
    <n v="500.7"/>
    <n v="528.4"/>
    <n v="556.1"/>
    <n v="583.9"/>
    <n v="611.70000000000005"/>
    <n v="639.6"/>
    <n v="667.6"/>
    <n v="695.6"/>
    <n v="723.6"/>
    <n v="751.6"/>
    <n v="779.6"/>
    <n v="807.6"/>
    <n v="835.6"/>
    <n v="863.6"/>
    <n v="891.6"/>
    <n v="919.6"/>
    <n v="947.6"/>
    <n v="975.6"/>
    <n v="0"/>
  </r>
  <r>
    <x v="26"/>
    <n v="66.8"/>
    <n v="80.7"/>
    <n v="96.4"/>
    <n v="113.8"/>
    <n v="133.4"/>
    <n v="154.6"/>
    <n v="177"/>
    <n v="201"/>
    <n v="225.4"/>
    <n v="251.3"/>
    <n v="277.7"/>
    <n v="304.89999999999998"/>
    <n v="332.1"/>
    <n v="360"/>
    <n v="388.2"/>
    <n v="416.4"/>
    <n v="445.2"/>
    <n v="473.9"/>
    <n v="503.3"/>
    <n v="533"/>
    <n v="562.70000000000005"/>
    <n v="593.1"/>
    <n v="623.5"/>
    <n v="654.29999999999995"/>
    <n v="685.2"/>
    <n v="716.1"/>
    <n v="747.1"/>
    <n v="778.1"/>
    <n v="809.1"/>
    <n v="840.1"/>
    <n v="871.1"/>
    <n v="902.1"/>
    <n v="933.1"/>
    <n v="964.1"/>
    <n v="0.1"/>
  </r>
  <r>
    <x v="27"/>
    <n v="8.9"/>
    <n v="12.6"/>
    <n v="17.399999999999999"/>
    <n v="23.7"/>
    <n v="31.1"/>
    <n v="39.5"/>
    <n v="49.3"/>
    <n v="60.3"/>
    <n v="73.2"/>
    <n v="87.5"/>
    <n v="102.7"/>
    <n v="119.8"/>
    <n v="138.1"/>
    <n v="156.80000000000001"/>
    <n v="176.7"/>
    <n v="197.6"/>
    <n v="218.7"/>
    <n v="240.7"/>
    <n v="263.8"/>
    <n v="287.39999999999998"/>
    <n v="311.8"/>
    <n v="336.8"/>
    <n v="361.9"/>
    <n v="387.6"/>
    <n v="413.7"/>
    <n v="439.9"/>
    <n v="466.6"/>
    <n v="493.8"/>
    <n v="521.29999999999995"/>
    <n v="548.70000000000005"/>
    <n v="576.70000000000005"/>
    <n v="604.9"/>
    <n v="633.29999999999995"/>
    <n v="661.9"/>
    <n v="0.03"/>
  </r>
  <r>
    <x v="28"/>
    <n v="0"/>
    <n v="0.1"/>
    <n v="0.3"/>
    <n v="0.5"/>
    <n v="1"/>
    <n v="1.6"/>
    <n v="2.7"/>
    <n v="4.8"/>
    <n v="7.7"/>
    <n v="11.7"/>
    <n v="17"/>
    <n v="23.5"/>
    <n v="30.4"/>
    <n v="39"/>
    <n v="48.8"/>
    <n v="59.5"/>
    <n v="71.900000000000006"/>
    <n v="85.9"/>
    <n v="101.1"/>
    <n v="117.1"/>
    <n v="134.80000000000001"/>
    <n v="153.5"/>
    <n v="172.6"/>
    <n v="192.9"/>
    <n v="214.3"/>
    <n v="236.3"/>
    <n v="259.39999999999998"/>
    <n v="283.3"/>
    <n v="308"/>
    <n v="334"/>
    <n v="360.6"/>
    <n v="387.9"/>
    <n v="415.4"/>
    <n v="443.1"/>
    <n v="0"/>
  </r>
  <r>
    <x v="29"/>
    <n v="0"/>
    <n v="0"/>
    <n v="0"/>
    <n v="0"/>
    <n v="0"/>
    <n v="0"/>
    <n v="0"/>
    <n v="0"/>
    <n v="0"/>
    <n v="0"/>
    <n v="0"/>
    <n v="0.2"/>
    <n v="0.4"/>
    <n v="1"/>
    <n v="2.1"/>
    <n v="3.8"/>
    <n v="6.5"/>
    <n v="11.1"/>
    <n v="16.8"/>
    <n v="23.7"/>
    <n v="31.4"/>
    <n v="40"/>
    <n v="49.2"/>
    <n v="58.9"/>
    <n v="70.099999999999994"/>
    <n v="82.3"/>
    <n v="95.9"/>
    <n v="110.1"/>
    <n v="125"/>
    <n v="141"/>
    <n v="157.80000000000001"/>
    <n v="175.9"/>
    <n v="194.5"/>
    <n v="214.1"/>
    <n v="0"/>
  </r>
  <r>
    <x v="30"/>
    <n v="0"/>
    <n v="0"/>
    <n v="0"/>
    <n v="0"/>
    <n v="0"/>
    <n v="0"/>
    <n v="0"/>
    <n v="0"/>
    <n v="0"/>
    <n v="0"/>
    <n v="0"/>
    <n v="0"/>
    <n v="0"/>
    <n v="0"/>
    <n v="0"/>
    <n v="0"/>
    <n v="0"/>
    <n v="0"/>
    <n v="0"/>
    <n v="0"/>
    <n v="0"/>
    <n v="0.2"/>
    <n v="0.5"/>
    <n v="1.1000000000000001"/>
    <n v="2"/>
    <n v="3.5"/>
    <n v="5.9"/>
    <n v="9.1999999999999993"/>
    <n v="13.6"/>
    <n v="18.8"/>
    <n v="25.2"/>
    <n v="33.299999999999997"/>
    <n v="42.8"/>
    <n v="54.6"/>
    <n v="0.03"/>
  </r>
  <r>
    <x v="31"/>
    <n v="0"/>
    <n v="0"/>
    <n v="0"/>
    <n v="0"/>
    <n v="0"/>
    <n v="0"/>
    <n v="0"/>
    <n v="0"/>
    <n v="0"/>
    <n v="0"/>
    <n v="0"/>
    <n v="0"/>
    <n v="0"/>
    <n v="0"/>
    <n v="0"/>
    <n v="0"/>
    <n v="0"/>
    <n v="0"/>
    <n v="0"/>
    <n v="0"/>
    <n v="0"/>
    <n v="0.1"/>
    <n v="0.7"/>
    <n v="1.5"/>
    <n v="3.3"/>
    <n v="5.0999999999999996"/>
    <n v="7.6"/>
    <n v="11.7"/>
    <n v="16.7"/>
    <n v="22.9"/>
    <n v="29.9"/>
    <n v="38.6"/>
    <n v="47.7"/>
    <n v="59"/>
    <n v="0.03"/>
  </r>
  <r>
    <x v="32"/>
    <n v="0"/>
    <n v="0"/>
    <n v="0"/>
    <n v="0"/>
    <n v="0"/>
    <n v="0"/>
    <n v="0"/>
    <n v="0"/>
    <n v="0"/>
    <n v="0"/>
    <n v="0"/>
    <n v="0"/>
    <n v="0"/>
    <n v="0"/>
    <n v="0.1"/>
    <n v="0.3"/>
    <n v="0.6"/>
    <n v="0.9"/>
    <n v="1.6"/>
    <n v="2.8"/>
    <n v="4.5"/>
    <n v="6.8"/>
    <n v="10.1"/>
    <n v="15.2"/>
    <n v="21.7"/>
    <n v="29.9"/>
    <n v="40.1"/>
    <n v="51.4"/>
    <n v="64.099999999999994"/>
    <n v="79.099999999999994"/>
    <n v="95"/>
    <n v="111.6"/>
    <n v="129.5"/>
    <n v="148.6"/>
    <n v="0.1"/>
  </r>
  <r>
    <x v="33"/>
    <n v="4.3"/>
    <n v="6.9"/>
    <n v="9.8000000000000007"/>
    <n v="13.3"/>
    <n v="17.3"/>
    <n v="22.1"/>
    <n v="27.5"/>
    <n v="34.200000000000003"/>
    <n v="41.9"/>
    <n v="50.8"/>
    <n v="60.9"/>
    <n v="71.8"/>
    <n v="83.8"/>
    <n v="97.3"/>
    <n v="111.1"/>
    <n v="126.6"/>
    <n v="143"/>
    <n v="161.4"/>
    <n v="180.7"/>
    <n v="201.7"/>
    <n v="224.7"/>
    <n v="249.7"/>
    <n v="275.60000000000002"/>
    <n v="301.89999999999998"/>
    <n v="328.9"/>
    <n v="356.3"/>
    <n v="383.8"/>
    <n v="411.7"/>
    <n v="439.4"/>
    <n v="467.5"/>
    <n v="495.5"/>
    <n v="523.9"/>
    <n v="552.70000000000005"/>
    <n v="581.5"/>
    <n v="0.03"/>
  </r>
  <r>
    <x v="34"/>
    <n v="47"/>
    <n v="56.5"/>
    <n v="67.400000000000006"/>
    <n v="79.900000000000006"/>
    <n v="93.7"/>
    <n v="108.9"/>
    <n v="125.4"/>
    <n v="143.4"/>
    <n v="163.19999999999999"/>
    <n v="184.7"/>
    <n v="207.3"/>
    <n v="231.3"/>
    <n v="256.10000000000002"/>
    <n v="281.2"/>
    <n v="307"/>
    <n v="332.9"/>
    <n v="359.2"/>
    <n v="385.9"/>
    <n v="413.4"/>
    <n v="440.7"/>
    <n v="468.5"/>
    <n v="496.7"/>
    <n v="524.9"/>
    <n v="553.29999999999995"/>
    <n v="581.79999999999995"/>
    <n v="610.29999999999995"/>
    <n v="639.1"/>
    <n v="668.2"/>
    <n v="697.5"/>
    <n v="726.9"/>
    <n v="756.6"/>
    <n v="786.6"/>
    <n v="816.5"/>
    <n v="846.5"/>
    <n v="0"/>
  </r>
  <r>
    <x v="35"/>
    <n v="183"/>
    <n v="205.6"/>
    <n v="229.9"/>
    <n v="255.7"/>
    <n v="283"/>
    <n v="311"/>
    <n v="339.9"/>
    <n v="369.2"/>
    <n v="399.1"/>
    <n v="429.2"/>
    <n v="459.4"/>
    <n v="489.8"/>
    <n v="520.20000000000005"/>
    <n v="550.70000000000005"/>
    <n v="581.29999999999995"/>
    <n v="611.9"/>
    <n v="642.5"/>
    <n v="673.2"/>
    <n v="703.9"/>
    <n v="734.6"/>
    <n v="765.3"/>
    <n v="796.1"/>
    <n v="826.8"/>
    <n v="857.8"/>
    <n v="888.8"/>
    <n v="919.8"/>
    <n v="950.8"/>
    <n v="981.8"/>
    <n v="1012.8"/>
    <n v="1043.8"/>
    <n v="1074.8"/>
    <n v="1105.8"/>
    <n v="1136.8"/>
    <n v="1167.8"/>
    <n v="0.03"/>
  </r>
  <r>
    <x v="36"/>
    <n v="428.3"/>
    <n v="458.7"/>
    <n v="489.1"/>
    <n v="519.5"/>
    <n v="550"/>
    <n v="580.70000000000005"/>
    <n v="611.70000000000005"/>
    <n v="642.70000000000005"/>
    <n v="673.7"/>
    <n v="704.7"/>
    <n v="735.7"/>
    <n v="766.7"/>
    <n v="797.7"/>
    <n v="828.7"/>
    <n v="859.7"/>
    <n v="890.7"/>
    <n v="921.7"/>
    <n v="952.7"/>
    <n v="983.7"/>
    <n v="1014.7"/>
    <n v="1045.7"/>
    <n v="1076.7"/>
    <n v="1107.7"/>
    <n v="1138.7"/>
    <n v="1169.7"/>
    <n v="1200.7"/>
    <n v="1231.7"/>
    <n v="1262.7"/>
    <n v="1293.7"/>
    <n v="1324.7"/>
    <n v="1355.7"/>
    <n v="1386.7"/>
    <n v="1417.7"/>
    <n v="1448.7"/>
    <n v="0.03"/>
  </r>
  <r>
    <x v="37"/>
    <n v="334.1"/>
    <n v="359.9"/>
    <n v="385.9"/>
    <n v="412.1"/>
    <n v="438.6"/>
    <n v="465.4"/>
    <n v="492.4"/>
    <n v="519.9"/>
    <n v="547.29999999999995"/>
    <n v="574.9"/>
    <n v="602.6"/>
    <n v="630.4"/>
    <n v="658.2"/>
    <n v="686"/>
    <n v="713.9"/>
    <n v="741.8"/>
    <n v="769.8"/>
    <n v="797.8"/>
    <n v="825.8"/>
    <n v="853.8"/>
    <n v="881.8"/>
    <n v="909.8"/>
    <n v="937.8"/>
    <n v="965.8"/>
    <n v="993.8"/>
    <n v="1021.8"/>
    <n v="1049.8"/>
    <n v="1077.8"/>
    <n v="1105.8"/>
    <n v="1133.8"/>
    <n v="1161.8"/>
    <n v="1189.8"/>
    <n v="1217.8"/>
    <n v="1245.8"/>
    <n v="0.04"/>
  </r>
  <r>
    <x v="38"/>
    <n v="156.5"/>
    <n v="174.2"/>
    <n v="192.8"/>
    <n v="212.3"/>
    <n v="232.8"/>
    <n v="254.2"/>
    <n v="276.39999999999998"/>
    <n v="299.60000000000002"/>
    <n v="324"/>
    <n v="349"/>
    <n v="374.8"/>
    <n v="400.8"/>
    <n v="427.3"/>
    <n v="454.2"/>
    <n v="481.6"/>
    <n v="509.5"/>
    <n v="537.70000000000005"/>
    <n v="566.29999999999995"/>
    <n v="595.4"/>
    <n v="624.70000000000005"/>
    <n v="654.29999999999995"/>
    <n v="683.9"/>
    <n v="713.9"/>
    <n v="743.9"/>
    <n v="774.2"/>
    <n v="804.7"/>
    <n v="835.4"/>
    <n v="866"/>
    <n v="896.8"/>
    <n v="927.6"/>
    <n v="958.6"/>
    <n v="989.6"/>
    <n v="1020.6"/>
    <n v="1051.5999999999999"/>
    <n v="0"/>
  </r>
  <r>
    <x v="39"/>
    <n v="39.5"/>
    <n v="49.7"/>
    <n v="61.6"/>
    <n v="74.900000000000006"/>
    <n v="89.5"/>
    <n v="104.9"/>
    <n v="122"/>
    <n v="139.80000000000001"/>
    <n v="158.69999999999999"/>
    <n v="178.9"/>
    <n v="200.4"/>
    <n v="222.8"/>
    <n v="246.1"/>
    <n v="270"/>
    <n v="294.5"/>
    <n v="319.60000000000002"/>
    <n v="345.2"/>
    <n v="371.5"/>
    <n v="397.5"/>
    <n v="424.1"/>
    <n v="450.8"/>
    <n v="477.9"/>
    <n v="505.2"/>
    <n v="532.4"/>
    <n v="559.9"/>
    <n v="587.4"/>
    <n v="615.20000000000005"/>
    <n v="643.20000000000005"/>
    <n v="671.3"/>
    <n v="699.5"/>
    <n v="727.7"/>
    <n v="756.4"/>
    <n v="784.9"/>
    <n v="813.6"/>
    <n v="7.0000000000000007E-2"/>
  </r>
  <r>
    <x v="40"/>
    <n v="0"/>
    <n v="0"/>
    <n v="0"/>
    <n v="0.1"/>
    <n v="0.3"/>
    <n v="0.5"/>
    <n v="0.7"/>
    <n v="1.5"/>
    <n v="2.8"/>
    <n v="5.2"/>
    <n v="9.6"/>
    <n v="16.600000000000001"/>
    <n v="26.5"/>
    <n v="38.5"/>
    <n v="51.9"/>
    <n v="67.2"/>
    <n v="83.9"/>
    <n v="101.8"/>
    <n v="122.1"/>
    <n v="143.4"/>
    <n v="165.9"/>
    <n v="189"/>
    <n v="213.3"/>
    <n v="238.6"/>
    <n v="264.60000000000002"/>
    <n v="291.3"/>
    <n v="318.60000000000002"/>
    <n v="346.6"/>
    <n v="374.5"/>
    <n v="403"/>
    <n v="431.6"/>
    <n v="460.5"/>
    <n v="489.6"/>
    <n v="519.20000000000005"/>
    <n v="0.2"/>
  </r>
  <r>
    <x v="41"/>
    <n v="0"/>
    <n v="0"/>
    <n v="0"/>
    <n v="0"/>
    <n v="0"/>
    <n v="0"/>
    <n v="0"/>
    <n v="0"/>
    <n v="0"/>
    <n v="0"/>
    <n v="0"/>
    <n v="0"/>
    <n v="0"/>
    <n v="0.1"/>
    <n v="0.4"/>
    <n v="0.9"/>
    <n v="1.8"/>
    <n v="3.8"/>
    <n v="6.6"/>
    <n v="11"/>
    <n v="17.100000000000001"/>
    <n v="25.1"/>
    <n v="35.299999999999997"/>
    <n v="47.2"/>
    <n v="60.9"/>
    <n v="75.099999999999994"/>
    <n v="90.8"/>
    <n v="108"/>
    <n v="125.7"/>
    <n v="144.5"/>
    <n v="164.5"/>
    <n v="185.3"/>
    <n v="207"/>
    <n v="229.3"/>
    <n v="0"/>
  </r>
  <r>
    <x v="42"/>
    <n v="0"/>
    <n v="0"/>
    <n v="0"/>
    <n v="0"/>
    <n v="0"/>
    <n v="0"/>
    <n v="0"/>
    <n v="0"/>
    <n v="0"/>
    <n v="0"/>
    <n v="0"/>
    <n v="0"/>
    <n v="0"/>
    <n v="0"/>
    <n v="0"/>
    <n v="0"/>
    <n v="0"/>
    <n v="0"/>
    <n v="0"/>
    <n v="0"/>
    <n v="0"/>
    <n v="0"/>
    <n v="0.4"/>
    <n v="0.9"/>
    <n v="1.5"/>
    <n v="2.5"/>
    <n v="4.0999999999999996"/>
    <n v="6.2"/>
    <n v="9.5"/>
    <n v="14"/>
    <n v="19.399999999999999"/>
    <n v="26.3"/>
    <n v="34.1"/>
    <n v="43.9"/>
    <n v="0.03"/>
  </r>
  <r>
    <x v="43"/>
    <n v="0"/>
    <n v="0"/>
    <n v="0"/>
    <n v="0"/>
    <n v="0"/>
    <n v="0"/>
    <n v="0"/>
    <n v="0"/>
    <n v="0"/>
    <n v="0"/>
    <n v="0"/>
    <n v="0"/>
    <n v="0"/>
    <n v="0"/>
    <n v="0"/>
    <n v="0"/>
    <n v="0"/>
    <n v="0"/>
    <n v="0"/>
    <n v="0.2"/>
    <n v="0.4"/>
    <n v="0.6"/>
    <n v="0.9"/>
    <n v="1.4"/>
    <n v="2.5"/>
    <n v="4.2"/>
    <n v="6.1"/>
    <n v="8.8000000000000007"/>
    <n v="12.6"/>
    <n v="17.399999999999999"/>
    <n v="22.7"/>
    <n v="29.7"/>
    <n v="37.799999999999997"/>
    <n v="47.5"/>
    <n v="0"/>
  </r>
  <r>
    <x v="44"/>
    <n v="0"/>
    <n v="0"/>
    <n v="0"/>
    <n v="0"/>
    <n v="0"/>
    <n v="0"/>
    <n v="0"/>
    <n v="0"/>
    <n v="0"/>
    <n v="0"/>
    <n v="0"/>
    <n v="0"/>
    <n v="0"/>
    <n v="0"/>
    <n v="0.1"/>
    <n v="0.3"/>
    <n v="0.8"/>
    <n v="1.4"/>
    <n v="2.1"/>
    <n v="3.1"/>
    <n v="4.5"/>
    <n v="6.5"/>
    <n v="10"/>
    <n v="15"/>
    <n v="21.3"/>
    <n v="29.8"/>
    <n v="40.799999999999997"/>
    <n v="54.9"/>
    <n v="71.900000000000006"/>
    <n v="91.5"/>
    <n v="112.6"/>
    <n v="134.69999999999999"/>
    <n v="158.5"/>
    <n v="184.1"/>
    <n v="7.0000000000000007E-2"/>
  </r>
  <r>
    <x v="45"/>
    <n v="1.8"/>
    <n v="3.4"/>
    <n v="5.4"/>
    <n v="7.5"/>
    <n v="10.1"/>
    <n v="13.6"/>
    <n v="17.8"/>
    <n v="22.8"/>
    <n v="28.2"/>
    <n v="34.6"/>
    <n v="41.7"/>
    <n v="50.3"/>
    <n v="59.7"/>
    <n v="69.900000000000006"/>
    <n v="81.599999999999994"/>
    <n v="95.7"/>
    <n v="110.7"/>
    <n v="127.7"/>
    <n v="146.19999999999999"/>
    <n v="166.7"/>
    <n v="189"/>
    <n v="213"/>
    <n v="237.7"/>
    <n v="263.60000000000002"/>
    <n v="290.8"/>
    <n v="319.3"/>
    <n v="348.2"/>
    <n v="377.7"/>
    <n v="407.5"/>
    <n v="437.5"/>
    <n v="467.9"/>
    <n v="498.3"/>
    <n v="528.9"/>
    <n v="559.6"/>
    <n v="0.03"/>
  </r>
  <r>
    <x v="46"/>
    <n v="18.5"/>
    <n v="24"/>
    <n v="31.1"/>
    <n v="39.200000000000003"/>
    <n v="48.2"/>
    <n v="58.6"/>
    <n v="70.599999999999994"/>
    <n v="84.7"/>
    <n v="100.8"/>
    <n v="118.5"/>
    <n v="138"/>
    <n v="158.9"/>
    <n v="180.9"/>
    <n v="203.9"/>
    <n v="227.5"/>
    <n v="252.2"/>
    <n v="277.60000000000002"/>
    <n v="303.7"/>
    <n v="330.8"/>
    <n v="358.5"/>
    <n v="386.8"/>
    <n v="415.5"/>
    <n v="444.1"/>
    <n v="473"/>
    <n v="501.9"/>
    <n v="531.20000000000005"/>
    <n v="560.6"/>
    <n v="589.9"/>
    <n v="619.4"/>
    <n v="648.9"/>
    <n v="678.4"/>
    <n v="708"/>
    <n v="737.6"/>
    <n v="767.3"/>
    <n v="0"/>
  </r>
  <r>
    <x v="47"/>
    <n v="145.80000000000001"/>
    <n v="165.6"/>
    <n v="186.5"/>
    <n v="209.1"/>
    <n v="232.5"/>
    <n v="256.89999999999998"/>
    <n v="281.8"/>
    <n v="307.3"/>
    <n v="333.2"/>
    <n v="359.8"/>
    <n v="387.3"/>
    <n v="415.5"/>
    <n v="444.3"/>
    <n v="473.4"/>
    <n v="502.8"/>
    <n v="532.4"/>
    <n v="562.70000000000005"/>
    <n v="593.1"/>
    <n v="623.79999999999995"/>
    <n v="654.79999999999995"/>
    <n v="685.8"/>
    <n v="716.8"/>
    <n v="747.8"/>
    <n v="778.8"/>
    <n v="809.8"/>
    <n v="840.8"/>
    <n v="871.8"/>
    <n v="902.8"/>
    <n v="933.8"/>
    <n v="964.8"/>
    <n v="995.8"/>
    <n v="1026.8"/>
    <n v="1057.8"/>
    <n v="1088.8"/>
    <n v="0.03"/>
  </r>
  <r>
    <x v="48"/>
    <n v="535.29999999999995"/>
    <n v="564.29999999999995"/>
    <n v="593.5"/>
    <n v="623"/>
    <n v="652.70000000000005"/>
    <n v="682.8"/>
    <n v="712.9"/>
    <n v="743.1"/>
    <n v="773.4"/>
    <n v="803.8"/>
    <n v="834.3"/>
    <n v="864.9"/>
    <n v="895.7"/>
    <n v="926.7"/>
    <n v="957.7"/>
    <n v="988.7"/>
    <n v="1019.7"/>
    <n v="1050.7"/>
    <n v="1081.7"/>
    <n v="1112.7"/>
    <n v="1143.7"/>
    <n v="1174.7"/>
    <n v="1205.7"/>
    <n v="1236.7"/>
    <n v="1267.7"/>
    <n v="1298.7"/>
    <n v="1329.7"/>
    <n v="1360.7"/>
    <n v="1391.7"/>
    <n v="1422.7"/>
    <n v="1453.7"/>
    <n v="1484.7"/>
    <n v="1515.7"/>
    <n v="1546.7"/>
    <n v="0"/>
  </r>
  <r>
    <x v="49"/>
    <n v="179.7"/>
    <n v="202.6"/>
    <n v="226.7"/>
    <n v="251.5"/>
    <n v="277.39999999999998"/>
    <n v="304.10000000000002"/>
    <n v="331.5"/>
    <n v="359"/>
    <n v="386.9"/>
    <n v="415"/>
    <n v="443.1"/>
    <n v="471.2"/>
    <n v="499.7"/>
    <n v="528.20000000000005"/>
    <n v="556.9"/>
    <n v="585.6"/>
    <n v="614.5"/>
    <n v="643.5"/>
    <n v="672.5"/>
    <n v="701.5"/>
    <n v="730.5"/>
    <n v="759.5"/>
    <n v="788.5"/>
    <n v="817.5"/>
    <n v="846.5"/>
    <n v="875.5"/>
    <n v="904.5"/>
    <n v="933.5"/>
    <n v="962.5"/>
    <n v="991.5"/>
    <n v="1020.5"/>
    <n v="1049.5"/>
    <n v="1078.5"/>
    <n v="1107.5"/>
    <n v="0.1"/>
  </r>
  <r>
    <x v="50"/>
    <n v="88.6"/>
    <n v="104.6"/>
    <n v="122.6"/>
    <n v="142.1"/>
    <n v="162.9"/>
    <n v="184.7"/>
    <n v="207.4"/>
    <n v="231.2"/>
    <n v="255.8"/>
    <n v="281.10000000000002"/>
    <n v="307.3"/>
    <n v="334.6"/>
    <n v="362.4"/>
    <n v="390.7"/>
    <n v="419.9"/>
    <n v="449.1"/>
    <n v="478.6"/>
    <n v="508.4"/>
    <n v="538.29999999999995"/>
    <n v="568.6"/>
    <n v="598.70000000000005"/>
    <n v="629.1"/>
    <n v="659.7"/>
    <n v="690.3"/>
    <n v="721"/>
    <n v="751.8"/>
    <n v="782.5"/>
    <n v="813.4"/>
    <n v="844.4"/>
    <n v="875.4"/>
    <n v="906.4"/>
    <n v="937.4"/>
    <n v="968.4"/>
    <n v="999.4"/>
    <n v="0.03"/>
  </r>
  <r>
    <x v="51"/>
    <n v="5.6"/>
    <n v="7.5"/>
    <n v="11.5"/>
    <n v="16.899999999999999"/>
    <n v="24.9"/>
    <n v="34.700000000000003"/>
    <n v="46.1"/>
    <n v="58.6"/>
    <n v="72.900000000000006"/>
    <n v="87.7"/>
    <n v="103.8"/>
    <n v="121.8"/>
    <n v="140.5"/>
    <n v="160.69999999999999"/>
    <n v="181.9"/>
    <n v="204"/>
    <n v="226.7"/>
    <n v="249.9"/>
    <n v="274.10000000000002"/>
    <n v="298.39999999999998"/>
    <n v="323.8"/>
    <n v="349.3"/>
    <n v="375"/>
    <n v="401.3"/>
    <n v="427.7"/>
    <n v="454.8"/>
    <n v="481.8"/>
    <n v="509.4"/>
    <n v="537.20000000000005"/>
    <n v="565.1"/>
    <n v="593.20000000000005"/>
    <n v="621.5"/>
    <n v="650"/>
    <n v="678.6"/>
    <n v="0.03"/>
  </r>
  <r>
    <x v="52"/>
    <n v="0"/>
    <n v="0"/>
    <n v="0"/>
    <n v="0"/>
    <n v="0.1"/>
    <n v="0.2"/>
    <n v="0.3"/>
    <n v="0.5"/>
    <n v="0.8"/>
    <n v="1.5"/>
    <n v="3"/>
    <n v="5.6"/>
    <n v="9.4"/>
    <n v="15.2"/>
    <n v="22.9"/>
    <n v="32.9"/>
    <n v="43.6"/>
    <n v="56"/>
    <n v="69.900000000000006"/>
    <n v="85"/>
    <n v="102.1"/>
    <n v="120.4"/>
    <n v="139.5"/>
    <n v="160"/>
    <n v="182.4"/>
    <n v="205.8"/>
    <n v="230"/>
    <n v="254.4"/>
    <n v="279.89999999999998"/>
    <n v="305.8"/>
    <n v="332.3"/>
    <n v="359.5"/>
    <n v="386.8"/>
    <n v="414.8"/>
    <n v="0"/>
  </r>
  <r>
    <x v="53"/>
    <n v="0"/>
    <n v="0"/>
    <n v="0"/>
    <n v="0"/>
    <n v="0"/>
    <n v="0"/>
    <n v="0"/>
    <n v="0"/>
    <n v="0"/>
    <n v="0"/>
    <n v="0"/>
    <n v="0.1"/>
    <n v="0.2"/>
    <n v="1"/>
    <n v="2.1"/>
    <n v="3.8"/>
    <n v="5.8"/>
    <n v="8.6999999999999993"/>
    <n v="12.1"/>
    <n v="16.2"/>
    <n v="21.3"/>
    <n v="27"/>
    <n v="33.799999999999997"/>
    <n v="41.8"/>
    <n v="50.6"/>
    <n v="61.2"/>
    <n v="73.599999999999994"/>
    <n v="86.5"/>
    <n v="101.2"/>
    <n v="117"/>
    <n v="134.6"/>
    <n v="152.80000000000001"/>
    <n v="172.5"/>
    <n v="193.1"/>
    <n v="0"/>
  </r>
  <r>
    <x v="54"/>
    <n v="0"/>
    <n v="0"/>
    <n v="0"/>
    <n v="0"/>
    <n v="0"/>
    <n v="0"/>
    <n v="0"/>
    <n v="0"/>
    <n v="0"/>
    <n v="0"/>
    <n v="0"/>
    <n v="0"/>
    <n v="0"/>
    <n v="0"/>
    <n v="0"/>
    <n v="0"/>
    <n v="0"/>
    <n v="0"/>
    <n v="0"/>
    <n v="0"/>
    <n v="0"/>
    <n v="0"/>
    <n v="0.1"/>
    <n v="0.3"/>
    <n v="0.8"/>
    <n v="2.4"/>
    <n v="5.8"/>
    <n v="11"/>
    <n v="18.7"/>
    <n v="28.3"/>
    <n v="39.5"/>
    <n v="52.7"/>
    <n v="67.400000000000006"/>
    <n v="85"/>
    <n v="0"/>
  </r>
  <r>
    <x v="55"/>
    <n v="0"/>
    <n v="0"/>
    <n v="0"/>
    <n v="0"/>
    <n v="0"/>
    <n v="0"/>
    <n v="0"/>
    <n v="0"/>
    <n v="0"/>
    <n v="0"/>
    <n v="0"/>
    <n v="0"/>
    <n v="0"/>
    <n v="0"/>
    <n v="0"/>
    <n v="0"/>
    <n v="0"/>
    <n v="0"/>
    <n v="0"/>
    <n v="0"/>
    <n v="0.1"/>
    <n v="0.6"/>
    <n v="1.6"/>
    <n v="2.8"/>
    <n v="4.9000000000000004"/>
    <n v="7.9"/>
    <n v="12.3"/>
    <n v="18.100000000000001"/>
    <n v="25.6"/>
    <n v="34.200000000000003"/>
    <n v="44.3"/>
    <n v="55.2"/>
    <n v="66.900000000000006"/>
    <n v="80.5"/>
    <n v="0.03"/>
  </r>
  <r>
    <x v="56"/>
    <n v="0"/>
    <n v="0"/>
    <n v="0"/>
    <n v="0"/>
    <n v="0"/>
    <n v="0"/>
    <n v="0"/>
    <n v="0"/>
    <n v="0"/>
    <n v="0"/>
    <n v="0"/>
    <n v="0.1"/>
    <n v="0.3"/>
    <n v="1"/>
    <n v="1.7"/>
    <n v="2.6"/>
    <n v="3.9"/>
    <n v="5.5"/>
    <n v="7.6"/>
    <n v="10.6"/>
    <n v="14.8"/>
    <n v="19.7"/>
    <n v="25.7"/>
    <n v="32.9"/>
    <n v="42.6"/>
    <n v="54.1"/>
    <n v="67.8"/>
    <n v="83.2"/>
    <n v="100.2"/>
    <n v="119.2"/>
    <n v="139.19999999999999"/>
    <n v="161.1"/>
    <n v="184"/>
    <n v="208.3"/>
    <n v="0.03"/>
  </r>
  <r>
    <x v="57"/>
    <n v="0"/>
    <n v="0"/>
    <n v="0"/>
    <n v="0.2"/>
    <n v="0.4"/>
    <n v="1"/>
    <n v="2.1"/>
    <n v="3.8"/>
    <n v="6.6"/>
    <n v="10.5"/>
    <n v="15.4"/>
    <n v="23.2"/>
    <n v="33.299999999999997"/>
    <n v="46"/>
    <n v="60"/>
    <n v="75.599999999999994"/>
    <n v="92.4"/>
    <n v="109.9"/>
    <n v="128.6"/>
    <n v="149.30000000000001"/>
    <n v="171.8"/>
    <n v="195.6"/>
    <n v="220.8"/>
    <n v="246.7"/>
    <n v="273.89999999999998"/>
    <n v="301.7"/>
    <n v="330.4"/>
    <n v="359.5"/>
    <n v="388.9"/>
    <n v="418.9"/>
    <n v="449.1"/>
    <n v="479.5"/>
    <n v="510.1"/>
    <n v="540.9"/>
    <n v="0.06"/>
  </r>
  <r>
    <x v="58"/>
    <n v="27.1"/>
    <n v="33"/>
    <n v="40.4"/>
    <n v="48.6"/>
    <n v="58"/>
    <n v="68.8"/>
    <n v="81.599999999999994"/>
    <n v="96.6"/>
    <n v="113.3"/>
    <n v="131.80000000000001"/>
    <n v="151.9"/>
    <n v="172.7"/>
    <n v="195.2"/>
    <n v="218.5"/>
    <n v="243"/>
    <n v="268.39999999999998"/>
    <n v="295"/>
    <n v="322.2"/>
    <n v="349.7"/>
    <n v="377.7"/>
    <n v="406.2"/>
    <n v="435"/>
    <n v="463.9"/>
    <n v="493.1"/>
    <n v="522.79999999999995"/>
    <n v="552.6"/>
    <n v="582.5"/>
    <n v="612.4"/>
    <n v="642.4"/>
    <n v="672.4"/>
    <n v="702.4"/>
    <n v="732.4"/>
    <n v="762.4"/>
    <n v="792.4"/>
    <n v="0.03"/>
  </r>
  <r>
    <x v="59"/>
    <n v="172.4"/>
    <n v="190.6"/>
    <n v="210.1"/>
    <n v="231.1"/>
    <n v="254"/>
    <n v="278"/>
    <n v="304.10000000000002"/>
    <n v="330.5"/>
    <n v="358.6"/>
    <n v="387.3"/>
    <n v="416.5"/>
    <n v="445.9"/>
    <n v="475.5"/>
    <n v="505.5"/>
    <n v="535.5"/>
    <n v="565.79999999999995"/>
    <n v="596.20000000000005"/>
    <n v="626.6"/>
    <n v="657.4"/>
    <n v="688.1"/>
    <n v="719"/>
    <n v="749.9"/>
    <n v="780.8"/>
    <n v="811.8"/>
    <n v="842.8"/>
    <n v="873.8"/>
    <n v="904.8"/>
    <n v="935.8"/>
    <n v="966.8"/>
    <n v="997.8"/>
    <n v="1028.8"/>
    <n v="1059.8"/>
    <n v="1090.8"/>
    <n v="1121.8"/>
    <n v="0.1"/>
  </r>
  <r>
    <x v="60"/>
    <n v="388.9"/>
    <n v="415.6"/>
    <n v="442.9"/>
    <n v="470.5"/>
    <n v="498.5"/>
    <n v="526.79999999999995"/>
    <n v="555.70000000000005"/>
    <n v="584.6"/>
    <n v="613.79999999999995"/>
    <n v="643.20000000000005"/>
    <n v="672.5"/>
    <n v="702.1"/>
    <n v="731.9"/>
    <n v="761.7"/>
    <n v="791.7"/>
    <n v="822"/>
    <n v="852.3"/>
    <n v="882.7"/>
    <n v="913.1"/>
    <n v="943.6"/>
    <n v="974.2"/>
    <n v="1004.9"/>
    <n v="1035.5999999999999"/>
    <n v="1066.4000000000001"/>
    <n v="1097.3"/>
    <n v="1128.3"/>
    <n v="1159.3"/>
    <n v="1190.3"/>
    <n v="1221.3"/>
    <n v="1252.3"/>
    <n v="1283.3"/>
    <n v="1314.3"/>
    <n v="1345.3"/>
    <n v="1376.3"/>
    <n v="0.06"/>
  </r>
  <r>
    <x v="61"/>
    <n v="201.2"/>
    <n v="224.8"/>
    <n v="249.4"/>
    <n v="274.2"/>
    <n v="299.8"/>
    <n v="325.8"/>
    <n v="352.1"/>
    <n v="378.5"/>
    <n v="405.3"/>
    <n v="432.2"/>
    <n v="459.4"/>
    <n v="486.8"/>
    <n v="514.4"/>
    <n v="542.20000000000005"/>
    <n v="570.1"/>
    <n v="598"/>
    <n v="626"/>
    <n v="654"/>
    <n v="682"/>
    <n v="710"/>
    <n v="738"/>
    <n v="766"/>
    <n v="794"/>
    <n v="822"/>
    <n v="850"/>
    <n v="878"/>
    <n v="906"/>
    <n v="934"/>
    <n v="962"/>
    <n v="990"/>
    <n v="1018"/>
    <n v="1046"/>
    <n v="1074"/>
    <n v="1102"/>
    <n v="0"/>
  </r>
  <r>
    <x v="62"/>
    <n v="139.69999999999999"/>
    <n v="158.80000000000001"/>
    <n v="179.5"/>
    <n v="202.1"/>
    <n v="226"/>
    <n v="251.6"/>
    <n v="278.3"/>
    <n v="305.8"/>
    <n v="334.5"/>
    <n v="363.7"/>
    <n v="393.4"/>
    <n v="423.3"/>
    <n v="453.6"/>
    <n v="484.3"/>
    <n v="515.1"/>
    <n v="545.9"/>
    <n v="576.79999999999995"/>
    <n v="607.79999999999995"/>
    <n v="638.79999999999995"/>
    <n v="669.8"/>
    <n v="700.8"/>
    <n v="731.8"/>
    <n v="762.8"/>
    <n v="793.8"/>
    <n v="824.8"/>
    <n v="855.8"/>
    <n v="886.8"/>
    <n v="917.8"/>
    <n v="948.8"/>
    <n v="979.8"/>
    <n v="1010.8"/>
    <n v="1041.8"/>
    <n v="1072.8"/>
    <n v="1103.8"/>
    <n v="0.03"/>
  </r>
  <r>
    <x v="63"/>
    <n v="3.3"/>
    <n v="4.9000000000000004"/>
    <n v="6.9"/>
    <n v="9.9"/>
    <n v="14.3"/>
    <n v="20.100000000000001"/>
    <n v="27.4"/>
    <n v="36.200000000000003"/>
    <n v="46.8"/>
    <n v="59.4"/>
    <n v="73.400000000000006"/>
    <n v="89.8"/>
    <n v="108.1"/>
    <n v="127.9"/>
    <n v="149.30000000000001"/>
    <n v="171.3"/>
    <n v="194.4"/>
    <n v="217.9"/>
    <n v="241.7"/>
    <n v="266.3"/>
    <n v="291.3"/>
    <n v="316.89999999999998"/>
    <n v="343.5"/>
    <n v="370.2"/>
    <n v="397.7"/>
    <n v="425.4"/>
    <n v="453.9"/>
    <n v="482.5"/>
    <n v="511.7"/>
    <n v="541"/>
    <n v="570.29999999999995"/>
    <n v="599.6"/>
    <n v="629"/>
    <n v="658.4"/>
    <n v="0.1"/>
  </r>
  <r>
    <x v="64"/>
    <n v="0"/>
    <n v="0"/>
    <n v="0"/>
    <n v="0"/>
    <n v="0.1"/>
    <n v="0.7"/>
    <n v="1.8"/>
    <n v="3.8"/>
    <n v="7.3"/>
    <n v="12.9"/>
    <n v="20.6"/>
    <n v="31"/>
    <n v="43.1"/>
    <n v="57.8"/>
    <n v="74"/>
    <n v="92.8"/>
    <n v="112.8"/>
    <n v="134.30000000000001"/>
    <n v="157.19999999999999"/>
    <n v="181.5"/>
    <n v="207.2"/>
    <n v="234.4"/>
    <n v="262.7"/>
    <n v="291.5"/>
    <n v="320.8"/>
    <n v="350.4"/>
    <n v="380.1"/>
    <n v="410"/>
    <n v="440"/>
    <n v="470.1"/>
    <n v="500.3"/>
    <n v="530.6"/>
    <n v="561.1"/>
    <n v="591.5"/>
    <n v="0"/>
  </r>
  <r>
    <x v="65"/>
    <n v="0"/>
    <n v="0"/>
    <n v="0"/>
    <n v="0"/>
    <n v="0"/>
    <n v="0"/>
    <n v="0"/>
    <n v="0"/>
    <n v="0"/>
    <n v="0"/>
    <n v="0"/>
    <n v="0"/>
    <n v="0.1"/>
    <n v="1.2"/>
    <n v="2.7"/>
    <n v="5.2"/>
    <n v="8.3000000000000007"/>
    <n v="12.8"/>
    <n v="18.2"/>
    <n v="24.4"/>
    <n v="31.9"/>
    <n v="39.700000000000003"/>
    <n v="47.9"/>
    <n v="57.1"/>
    <n v="66.400000000000006"/>
    <n v="76.400000000000006"/>
    <n v="87"/>
    <n v="98.4"/>
    <n v="110.2"/>
    <n v="123.2"/>
    <n v="136.6"/>
    <n v="151.1"/>
    <n v="166.7"/>
    <n v="183.2"/>
    <n v="7.0000000000000007E-2"/>
  </r>
  <r>
    <x v="66"/>
    <n v="0"/>
    <n v="0"/>
    <n v="0"/>
    <n v="0"/>
    <n v="0"/>
    <n v="0"/>
    <n v="0"/>
    <n v="0"/>
    <n v="0"/>
    <n v="0"/>
    <n v="0"/>
    <n v="0"/>
    <n v="0"/>
    <n v="0"/>
    <n v="0"/>
    <n v="0"/>
    <n v="0"/>
    <n v="0"/>
    <n v="0"/>
    <n v="0.3"/>
    <n v="1"/>
    <n v="1.7"/>
    <n v="2.9"/>
    <n v="4.7"/>
    <n v="7"/>
    <n v="10.1"/>
    <n v="14"/>
    <n v="19.3"/>
    <n v="26"/>
    <n v="33.5"/>
    <n v="42"/>
    <n v="51.6"/>
    <n v="63.1"/>
    <n v="75.400000000000006"/>
    <n v="0.03"/>
  </r>
  <r>
    <x v="67"/>
    <n v="0"/>
    <n v="0"/>
    <n v="0"/>
    <n v="0"/>
    <n v="0"/>
    <n v="0"/>
    <n v="0"/>
    <n v="0"/>
    <n v="0"/>
    <n v="0"/>
    <n v="0"/>
    <n v="0"/>
    <n v="0"/>
    <n v="0"/>
    <n v="0"/>
    <n v="0"/>
    <n v="0"/>
    <n v="0"/>
    <n v="0"/>
    <n v="0"/>
    <n v="0"/>
    <n v="0"/>
    <n v="0"/>
    <n v="0.1"/>
    <n v="0.4"/>
    <n v="1"/>
    <n v="1.9"/>
    <n v="3.8"/>
    <n v="7.2"/>
    <n v="11.8"/>
    <n v="18.2"/>
    <n v="26.1"/>
    <n v="35.299999999999997"/>
    <n v="46.5"/>
    <n v="0"/>
  </r>
  <r>
    <x v="68"/>
    <n v="0"/>
    <n v="0"/>
    <n v="0"/>
    <n v="0"/>
    <n v="0"/>
    <n v="0"/>
    <n v="0"/>
    <n v="0"/>
    <n v="0"/>
    <n v="0"/>
    <n v="0"/>
    <n v="0"/>
    <n v="0.2"/>
    <n v="0.4"/>
    <n v="0.9"/>
    <n v="1.6"/>
    <n v="2.7"/>
    <n v="4.2"/>
    <n v="6"/>
    <n v="7.8"/>
    <n v="10"/>
    <n v="13.1"/>
    <n v="17"/>
    <n v="21.4"/>
    <n v="26.2"/>
    <n v="32.6"/>
    <n v="40.1"/>
    <n v="49.8"/>
    <n v="61"/>
    <n v="74.2"/>
    <n v="89.4"/>
    <n v="106.6"/>
    <n v="125"/>
    <n v="145.6"/>
    <n v="0.1"/>
  </r>
  <r>
    <x v="69"/>
    <n v="1.1000000000000001"/>
    <n v="1.8"/>
    <n v="2.8"/>
    <n v="4.5"/>
    <n v="7"/>
    <n v="10.3"/>
    <n v="14.1"/>
    <n v="18.3"/>
    <n v="23.7"/>
    <n v="29.5"/>
    <n v="36"/>
    <n v="44.1"/>
    <n v="52.9"/>
    <n v="62.8"/>
    <n v="73.400000000000006"/>
    <n v="85.2"/>
    <n v="98.9"/>
    <n v="114.5"/>
    <n v="132.1"/>
    <n v="151.30000000000001"/>
    <n v="172.2"/>
    <n v="194.5"/>
    <n v="218.4"/>
    <n v="242.6"/>
    <n v="268"/>
    <n v="293.60000000000002"/>
    <n v="319.60000000000002"/>
    <n v="346.1"/>
    <n v="372.9"/>
    <n v="400.5"/>
    <n v="428.9"/>
    <n v="457.4"/>
    <n v="486.6"/>
    <n v="516"/>
    <n v="0"/>
  </r>
  <r>
    <x v="70"/>
    <n v="37.4"/>
    <n v="44.8"/>
    <n v="52.6"/>
    <n v="61.2"/>
    <n v="70.5"/>
    <n v="81.3"/>
    <n v="92.7"/>
    <n v="104.5"/>
    <n v="117.3"/>
    <n v="131.19999999999999"/>
    <n v="145.80000000000001"/>
    <n v="161.9"/>
    <n v="179.1"/>
    <n v="198.6"/>
    <n v="219.1"/>
    <n v="240.7"/>
    <n v="262.8"/>
    <n v="286"/>
    <n v="310.7"/>
    <n v="336.3"/>
    <n v="362.8"/>
    <n v="390.3"/>
    <n v="418.4"/>
    <n v="447"/>
    <n v="476"/>
    <n v="505"/>
    <n v="534.20000000000005"/>
    <n v="563.79999999999995"/>
    <n v="593.5"/>
    <n v="623.29999999999995"/>
    <n v="653.20000000000005"/>
    <n v="683.1"/>
    <n v="713.1"/>
    <n v="743.1"/>
    <n v="7.0000000000000007E-2"/>
  </r>
  <r>
    <x v="71"/>
    <n v="204.2"/>
    <n v="227.8"/>
    <n v="252.4"/>
    <n v="278.10000000000002"/>
    <n v="304.3"/>
    <n v="331.4"/>
    <n v="359.9"/>
    <n v="389.1"/>
    <n v="418.8"/>
    <n v="449.1"/>
    <n v="479.6"/>
    <n v="510.3"/>
    <n v="541.20000000000005"/>
    <n v="572.20000000000005"/>
    <n v="603.20000000000005"/>
    <n v="634.20000000000005"/>
    <n v="665.2"/>
    <n v="696.2"/>
    <n v="727.2"/>
    <n v="758.2"/>
    <n v="789.2"/>
    <n v="820.2"/>
    <n v="851.2"/>
    <n v="882.2"/>
    <n v="913.2"/>
    <n v="944.2"/>
    <n v="975.2"/>
    <n v="1006.2"/>
    <n v="1037.2"/>
    <n v="1068.2"/>
    <n v="1099.2"/>
    <n v="1130.2"/>
    <n v="1161.2"/>
    <n v="1192.2"/>
    <n v="0"/>
  </r>
  <r>
    <x v="72"/>
    <n v="131.6"/>
    <n v="152.30000000000001"/>
    <n v="174"/>
    <n v="196.6"/>
    <n v="220.1"/>
    <n v="244.4"/>
    <n v="269.39999999999998"/>
    <n v="294.89999999999998"/>
    <n v="321"/>
    <n v="347.4"/>
    <n v="374.3"/>
    <n v="401.8"/>
    <n v="429.6"/>
    <n v="458.1"/>
    <n v="486.9"/>
    <n v="516.20000000000005"/>
    <n v="545.79999999999995"/>
    <n v="575.6"/>
    <n v="605.79999999999995"/>
    <n v="636.20000000000005"/>
    <n v="667"/>
    <n v="697.7"/>
    <n v="728.6"/>
    <n v="759.6"/>
    <n v="790.6"/>
    <n v="821.6"/>
    <n v="852.6"/>
    <n v="883.6"/>
    <n v="914.6"/>
    <n v="945.6"/>
    <n v="976.6"/>
    <n v="1007.6"/>
    <n v="1038.5999999999999"/>
    <n v="1069.5999999999999"/>
    <n v="0.1"/>
  </r>
  <r>
    <x v="73"/>
    <n v="234.8"/>
    <n v="256.10000000000002"/>
    <n v="278.39999999999998"/>
    <n v="301.39999999999998"/>
    <n v="324.7"/>
    <n v="348.2"/>
    <n v="372.6"/>
    <n v="397.6"/>
    <n v="423.2"/>
    <n v="449.3"/>
    <n v="475.3"/>
    <n v="501.9"/>
    <n v="528.70000000000005"/>
    <n v="555.79999999999995"/>
    <n v="583.1"/>
    <n v="610.70000000000005"/>
    <n v="638.5"/>
    <n v="666.3"/>
    <n v="694.2"/>
    <n v="722.2"/>
    <n v="750.2"/>
    <n v="778.2"/>
    <n v="806.2"/>
    <n v="834.2"/>
    <n v="862.2"/>
    <n v="890.2"/>
    <n v="918.2"/>
    <n v="946.2"/>
    <n v="974.2"/>
    <n v="1002.2"/>
    <n v="1030.2"/>
    <n v="1058.2"/>
    <n v="1086.2"/>
    <n v="1114.2"/>
    <n v="0.2"/>
  </r>
  <r>
    <x v="74"/>
    <n v="112.2"/>
    <n v="128.80000000000001"/>
    <n v="146.5"/>
    <n v="165.5"/>
    <n v="185.8"/>
    <n v="206.7"/>
    <n v="228.9"/>
    <n v="251.8"/>
    <n v="275.10000000000002"/>
    <n v="299.5"/>
    <n v="324.60000000000002"/>
    <n v="350.1"/>
    <n v="376.6"/>
    <n v="403.7"/>
    <n v="431.2"/>
    <n v="459.1"/>
    <n v="487.5"/>
    <n v="516.5"/>
    <n v="545.9"/>
    <n v="575.70000000000005"/>
    <n v="605.79999999999995"/>
    <n v="636.1"/>
    <n v="666.4"/>
    <n v="696.8"/>
    <n v="727.2"/>
    <n v="757.8"/>
    <n v="788.3"/>
    <n v="819"/>
    <n v="849.7"/>
    <n v="880.5"/>
    <n v="911.2"/>
    <n v="942"/>
    <n v="972.8"/>
    <n v="1003.6"/>
    <n v="0.06"/>
  </r>
  <r>
    <x v="75"/>
    <n v="2.9"/>
    <n v="4.9000000000000004"/>
    <n v="7.5"/>
    <n v="10.8"/>
    <n v="14.7"/>
    <n v="19.3"/>
    <n v="25.5"/>
    <n v="33.799999999999997"/>
    <n v="43.9"/>
    <n v="56.5"/>
    <n v="70.400000000000006"/>
    <n v="86.2"/>
    <n v="103.1"/>
    <n v="121.6"/>
    <n v="141.19999999999999"/>
    <n v="162.4"/>
    <n v="184.5"/>
    <n v="207.8"/>
    <n v="232.2"/>
    <n v="257.10000000000002"/>
    <n v="282.8"/>
    <n v="308.89999999999998"/>
    <n v="335.3"/>
    <n v="362.3"/>
    <n v="389.6"/>
    <n v="417.3"/>
    <n v="445.4"/>
    <n v="473.8"/>
    <n v="502.3"/>
    <n v="531.1"/>
    <n v="560.20000000000005"/>
    <n v="589.6"/>
    <n v="619.1"/>
    <n v="648.70000000000005"/>
    <n v="0.03"/>
  </r>
  <r>
    <x v="76"/>
    <n v="0"/>
    <n v="0"/>
    <n v="0"/>
    <n v="0"/>
    <n v="0"/>
    <n v="0"/>
    <n v="0"/>
    <n v="0.1"/>
    <n v="0.9"/>
    <n v="3.4"/>
    <n v="7.8"/>
    <n v="14.8"/>
    <n v="23.9"/>
    <n v="35.200000000000003"/>
    <n v="47.5"/>
    <n v="61.1"/>
    <n v="76"/>
    <n v="91.9"/>
    <n v="108.6"/>
    <n v="126.5"/>
    <n v="145.4"/>
    <n v="164.7"/>
    <n v="185"/>
    <n v="205.9"/>
    <n v="227.4"/>
    <n v="250.4"/>
    <n v="274"/>
    <n v="298.5"/>
    <n v="324.3"/>
    <n v="351.4"/>
    <n v="378.6"/>
    <n v="407"/>
    <n v="435.5"/>
    <n v="464.5"/>
    <n v="0.03"/>
  </r>
  <r>
    <x v="77"/>
    <n v="0"/>
    <n v="0"/>
    <n v="0"/>
    <n v="0"/>
    <n v="0"/>
    <n v="0"/>
    <n v="0"/>
    <n v="0"/>
    <n v="0"/>
    <n v="0"/>
    <n v="0"/>
    <n v="0"/>
    <n v="0"/>
    <n v="0"/>
    <n v="0"/>
    <n v="0.4"/>
    <n v="1.4"/>
    <n v="3.4"/>
    <n v="5.6"/>
    <n v="8.5"/>
    <n v="12.2"/>
    <n v="17.100000000000001"/>
    <n v="23.2"/>
    <n v="30.3"/>
    <n v="38.700000000000003"/>
    <n v="47.6"/>
    <n v="57.8"/>
    <n v="68.900000000000006"/>
    <n v="81.599999999999994"/>
    <n v="95.2"/>
    <n v="110.2"/>
    <n v="126.1"/>
    <n v="143.19999999999999"/>
    <n v="162.1"/>
    <n v="0"/>
  </r>
  <r>
    <x v="78"/>
    <n v="0"/>
    <n v="0"/>
    <n v="0"/>
    <n v="0"/>
    <n v="0"/>
    <n v="0"/>
    <n v="0"/>
    <n v="0"/>
    <n v="0"/>
    <n v="0"/>
    <n v="0"/>
    <n v="0"/>
    <n v="0"/>
    <n v="0"/>
    <n v="0"/>
    <n v="0"/>
    <n v="0"/>
    <n v="0"/>
    <n v="0"/>
    <n v="0"/>
    <n v="0"/>
    <n v="0"/>
    <n v="0"/>
    <n v="0"/>
    <n v="0"/>
    <n v="0"/>
    <n v="0.3"/>
    <n v="0.9"/>
    <n v="1.9"/>
    <n v="3.5"/>
    <n v="6.4"/>
    <n v="10.5"/>
    <n v="15.8"/>
    <n v="23.7"/>
    <n v="0.1"/>
  </r>
  <r>
    <x v="79"/>
    <n v="0"/>
    <n v="0"/>
    <n v="0"/>
    <n v="0"/>
    <n v="0"/>
    <n v="0"/>
    <n v="0"/>
    <n v="0"/>
    <n v="0"/>
    <n v="0"/>
    <n v="0"/>
    <n v="0"/>
    <n v="0"/>
    <n v="0"/>
    <n v="0"/>
    <n v="0"/>
    <n v="0"/>
    <n v="0"/>
    <n v="0"/>
    <n v="0.1"/>
    <n v="0.3"/>
    <n v="0.9"/>
    <n v="2"/>
    <n v="4.0999999999999996"/>
    <n v="7.7"/>
    <n v="12.7"/>
    <n v="18.3"/>
    <n v="25.3"/>
    <n v="33.4"/>
    <n v="42.8"/>
    <n v="52.9"/>
    <n v="65.400000000000006"/>
    <n v="79.3"/>
    <n v="95.7"/>
    <n v="0.06"/>
  </r>
  <r>
    <x v="80"/>
    <n v="0"/>
    <n v="0"/>
    <n v="0"/>
    <n v="0"/>
    <n v="0"/>
    <n v="0"/>
    <n v="0"/>
    <n v="0"/>
    <n v="0"/>
    <n v="0"/>
    <n v="0"/>
    <n v="0.2"/>
    <n v="0.3"/>
    <n v="0.6"/>
    <n v="1.2"/>
    <n v="2"/>
    <n v="3.5"/>
    <n v="5.4"/>
    <n v="8"/>
    <n v="11.2"/>
    <n v="15.2"/>
    <n v="19.8"/>
    <n v="25.4"/>
    <n v="32.1"/>
    <n v="40.5"/>
    <n v="50.8"/>
    <n v="64.3"/>
    <n v="80.400000000000006"/>
    <n v="99.2"/>
    <n v="120.1"/>
    <n v="142"/>
    <n v="165"/>
    <n v="189.8"/>
    <n v="215.6"/>
    <n v="0.03"/>
  </r>
  <r>
    <x v="81"/>
    <n v="0.1"/>
    <n v="0.3"/>
    <n v="0.5"/>
    <n v="1"/>
    <n v="1.7"/>
    <n v="2.8"/>
    <n v="4.7"/>
    <n v="7.9"/>
    <n v="11.8"/>
    <n v="17.5"/>
    <n v="24.4"/>
    <n v="32.6"/>
    <n v="42.1"/>
    <n v="52.4"/>
    <n v="64.900000000000006"/>
    <n v="78.7"/>
    <n v="94.2"/>
    <n v="110.8"/>
    <n v="129.69999999999999"/>
    <n v="150"/>
    <n v="171.5"/>
    <n v="193.9"/>
    <n v="217.6"/>
    <n v="242.6"/>
    <n v="268.5"/>
    <n v="295.10000000000002"/>
    <n v="322.60000000000002"/>
    <n v="350.9"/>
    <n v="379.4"/>
    <n v="408.3"/>
    <n v="437.2"/>
    <n v="466.9"/>
    <n v="496.6"/>
    <n v="526.6"/>
    <n v="0"/>
  </r>
  <r>
    <x v="82"/>
    <n v="5.8"/>
    <n v="8.8000000000000007"/>
    <n v="13"/>
    <n v="18.8"/>
    <n v="25.4"/>
    <n v="33"/>
    <n v="42"/>
    <n v="52.7"/>
    <n v="65"/>
    <n v="78.5"/>
    <n v="92.7"/>
    <n v="107.5"/>
    <n v="123.2"/>
    <n v="140.1"/>
    <n v="157.5"/>
    <n v="176.5"/>
    <n v="196.6"/>
    <n v="218.4"/>
    <n v="241.5"/>
    <n v="265.5"/>
    <n v="290.10000000000002"/>
    <n v="315.60000000000002"/>
    <n v="341.8"/>
    <n v="368.4"/>
    <n v="395.8"/>
    <n v="423.9"/>
    <n v="452.7"/>
    <n v="481.6"/>
    <n v="510.6"/>
    <n v="540.1"/>
    <n v="570"/>
    <n v="599.9"/>
    <n v="629.9"/>
    <n v="659.9"/>
    <n v="7.0000000000000007E-2"/>
  </r>
  <r>
    <x v="83"/>
    <n v="64.2"/>
    <n v="76.2"/>
    <n v="89.1"/>
    <n v="103.4"/>
    <n v="119.4"/>
    <n v="136.80000000000001"/>
    <n v="156.1"/>
    <n v="176.7"/>
    <n v="198.1"/>
    <n v="221.5"/>
    <n v="245.6"/>
    <n v="271.10000000000002"/>
    <n v="297.10000000000002"/>
    <n v="324.10000000000002"/>
    <n v="352"/>
    <n v="380.7"/>
    <n v="409.9"/>
    <n v="439.5"/>
    <n v="469.2"/>
    <n v="499.1"/>
    <n v="529.1"/>
    <n v="559.1"/>
    <n v="589.1"/>
    <n v="619.20000000000005"/>
    <n v="649.20000000000005"/>
    <n v="679.4"/>
    <n v="709.9"/>
    <n v="740.6"/>
    <n v="771.5"/>
    <n v="802.5"/>
    <n v="833.5"/>
    <n v="864.5"/>
    <n v="895.5"/>
    <n v="926.5"/>
    <n v="0"/>
  </r>
  <r>
    <x v="84"/>
    <n v="245.6"/>
    <n v="266.5"/>
    <n v="288.10000000000002"/>
    <n v="310.39999999999998"/>
    <n v="333.6"/>
    <n v="357"/>
    <n v="381.6"/>
    <n v="407"/>
    <n v="433.1"/>
    <n v="459.8"/>
    <n v="487.2"/>
    <n v="515.20000000000005"/>
    <n v="543.79999999999995"/>
    <n v="572.70000000000005"/>
    <n v="601.70000000000005"/>
    <n v="631"/>
    <n v="660.4"/>
    <n v="689.7"/>
    <n v="719.3"/>
    <n v="748.9"/>
    <n v="778.8"/>
    <n v="808.8"/>
    <n v="838.9"/>
    <n v="869.2"/>
    <n v="899.5"/>
    <n v="930"/>
    <n v="960.7"/>
    <n v="991.5"/>
    <n v="1022.3"/>
    <n v="1053.2"/>
    <n v="1084.0999999999999"/>
    <n v="1115.0999999999999"/>
    <n v="1146.0999999999999"/>
    <n v="1177.0999999999999"/>
    <n v="0.6"/>
  </r>
  <r>
    <x v="85"/>
    <n v="326.2"/>
    <n v="352.5"/>
    <n v="379.2"/>
    <n v="406.3"/>
    <n v="433.7"/>
    <n v="461.1"/>
    <n v="488.7"/>
    <n v="516.5"/>
    <n v="544.29999999999995"/>
    <n v="572.1"/>
    <n v="600.1"/>
    <n v="628.1"/>
    <n v="656.1"/>
    <n v="684.1"/>
    <n v="712.1"/>
    <n v="740.1"/>
    <n v="768.1"/>
    <n v="796.1"/>
    <n v="824.1"/>
    <n v="852.1"/>
    <n v="880.1"/>
    <n v="908.1"/>
    <n v="936.1"/>
    <n v="964.1"/>
    <n v="992.1"/>
    <n v="1020.1"/>
    <n v="1048.0999999999999"/>
    <n v="1076.0999999999999"/>
    <n v="1104.0999999999999"/>
    <n v="1132.0999999999999"/>
    <n v="1160.0999999999999"/>
    <n v="1188.0999999999999"/>
    <n v="1216.0999999999999"/>
    <n v="1244.0999999999999"/>
    <n v="0.04"/>
  </r>
  <r>
    <x v="86"/>
    <n v="153.69999999999999"/>
    <n v="168.8"/>
    <n v="185.4"/>
    <n v="203.1"/>
    <n v="221.4"/>
    <n v="241.3"/>
    <n v="262.2"/>
    <n v="283.8"/>
    <n v="306.8"/>
    <n v="330.5"/>
    <n v="355.1"/>
    <n v="380.2"/>
    <n v="405.8"/>
    <n v="432.2"/>
    <n v="459.3"/>
    <n v="487.2"/>
    <n v="515.5"/>
    <n v="545.20000000000005"/>
    <n v="574.79999999999995"/>
    <n v="604.9"/>
    <n v="635.1"/>
    <n v="665.6"/>
    <n v="696.1"/>
    <n v="726.7"/>
    <n v="757.4"/>
    <n v="788.1"/>
    <n v="818.9"/>
    <n v="849.8"/>
    <n v="880.6"/>
    <n v="911.5"/>
    <n v="942.4"/>
    <n v="973.4"/>
    <n v="1004.4"/>
    <n v="1035.3"/>
    <n v="0.03"/>
  </r>
  <r>
    <x v="87"/>
    <n v="17.8"/>
    <n v="24.9"/>
    <n v="33.200000000000003"/>
    <n v="43.8"/>
    <n v="57.2"/>
    <n v="71.7"/>
    <n v="87.2"/>
    <n v="103.4"/>
    <n v="121.3"/>
    <n v="140.19999999999999"/>
    <n v="160.80000000000001"/>
    <n v="183.1"/>
    <n v="206.2"/>
    <n v="230.5"/>
    <n v="255.4"/>
    <n v="280.7"/>
    <n v="306.39999999999998"/>
    <n v="332.5"/>
    <n v="358.8"/>
    <n v="385.6"/>
    <n v="412.7"/>
    <n v="439.9"/>
    <n v="467.6"/>
    <n v="495.1"/>
    <n v="522.79999999999995"/>
    <n v="550.79999999999995"/>
    <n v="578.9"/>
    <n v="607"/>
    <n v="635.29999999999995"/>
    <n v="663.9"/>
    <n v="692.6"/>
    <n v="721.4"/>
    <n v="750.5"/>
    <n v="779.8"/>
    <n v="0"/>
  </r>
  <r>
    <x v="88"/>
    <n v="0"/>
    <n v="0"/>
    <n v="0"/>
    <n v="0"/>
    <n v="0"/>
    <n v="0.2"/>
    <n v="1.2"/>
    <n v="2.4"/>
    <n v="4"/>
    <n v="6.3"/>
    <n v="9.5"/>
    <n v="13.4"/>
    <n v="18.2"/>
    <n v="23.9"/>
    <n v="30.9"/>
    <n v="38.9"/>
    <n v="48.1"/>
    <n v="58.2"/>
    <n v="69.3"/>
    <n v="81.2"/>
    <n v="94"/>
    <n v="108.3"/>
    <n v="123.6"/>
    <n v="139.69999999999999"/>
    <n v="156.9"/>
    <n v="175.2"/>
    <n v="194.6"/>
    <n v="215.3"/>
    <n v="236.8"/>
    <n v="259.3"/>
    <n v="282.39999999999998"/>
    <n v="306.10000000000002"/>
    <n v="330.3"/>
    <n v="355"/>
    <n v="0.03"/>
  </r>
  <r>
    <x v="89"/>
    <n v="0"/>
    <n v="0"/>
    <n v="0"/>
    <n v="0"/>
    <n v="0"/>
    <n v="0"/>
    <n v="0"/>
    <n v="0"/>
    <n v="0"/>
    <n v="0"/>
    <n v="0"/>
    <n v="0"/>
    <n v="0"/>
    <n v="0"/>
    <n v="0.2"/>
    <n v="0.6"/>
    <n v="1.5"/>
    <n v="3"/>
    <n v="4.9000000000000004"/>
    <n v="7.7"/>
    <n v="11.5"/>
    <n v="16.600000000000001"/>
    <n v="23"/>
    <n v="30.6"/>
    <n v="39.1"/>
    <n v="47.9"/>
    <n v="58.4"/>
    <n v="69.5"/>
    <n v="82.2"/>
    <n v="96"/>
    <n v="111.3"/>
    <n v="127.7"/>
    <n v="146.19999999999999"/>
    <n v="165.4"/>
    <n v="7.0000000000000007E-2"/>
  </r>
  <r>
    <x v="90"/>
    <n v="0"/>
    <n v="0"/>
    <n v="0"/>
    <n v="0"/>
    <n v="0"/>
    <n v="0"/>
    <n v="0"/>
    <n v="0"/>
    <n v="0"/>
    <n v="0"/>
    <n v="0"/>
    <n v="0"/>
    <n v="0"/>
    <n v="0"/>
    <n v="0"/>
    <n v="0"/>
    <n v="0"/>
    <n v="0"/>
    <n v="0"/>
    <n v="0"/>
    <n v="0.2"/>
    <n v="0.5"/>
    <n v="0.8"/>
    <n v="1.6"/>
    <n v="2.6"/>
    <n v="4.0999999999999996"/>
    <n v="6.2"/>
    <n v="10.1"/>
    <n v="15.8"/>
    <n v="22.4"/>
    <n v="31.1"/>
    <n v="40.6"/>
    <n v="52.6"/>
    <n v="65.8"/>
    <n v="0.06"/>
  </r>
  <r>
    <x v="91"/>
    <n v="0"/>
    <n v="0"/>
    <n v="0"/>
    <n v="0"/>
    <n v="0"/>
    <n v="0"/>
    <n v="0"/>
    <n v="0"/>
    <n v="0"/>
    <n v="0"/>
    <n v="0"/>
    <n v="0"/>
    <n v="0"/>
    <n v="0"/>
    <n v="0"/>
    <n v="0"/>
    <n v="0"/>
    <n v="0"/>
    <n v="0"/>
    <n v="0.1"/>
    <n v="0.6"/>
    <n v="1.6"/>
    <n v="3.1"/>
    <n v="5"/>
    <n v="7.4"/>
    <n v="10.199999999999999"/>
    <n v="14.8"/>
    <n v="20.3"/>
    <n v="27.3"/>
    <n v="35.4"/>
    <n v="44.9"/>
    <n v="55.7"/>
    <n v="67.7"/>
    <n v="81.3"/>
    <n v="0.2"/>
  </r>
  <r>
    <x v="92"/>
    <n v="0"/>
    <n v="0"/>
    <n v="0"/>
    <n v="0"/>
    <n v="0"/>
    <n v="0"/>
    <n v="0"/>
    <n v="0"/>
    <n v="0"/>
    <n v="0"/>
    <n v="0"/>
    <n v="0"/>
    <n v="0.1"/>
    <n v="0.5"/>
    <n v="1.3"/>
    <n v="2.2000000000000002"/>
    <n v="3.4"/>
    <n v="5.2"/>
    <n v="7.1"/>
    <n v="9.6999999999999993"/>
    <n v="12.5"/>
    <n v="16.7"/>
    <n v="21.4"/>
    <n v="27.3"/>
    <n v="36.200000000000003"/>
    <n v="46.6"/>
    <n v="59.5"/>
    <n v="73.2"/>
    <n v="88.4"/>
    <n v="104.5"/>
    <n v="121.8"/>
    <n v="139.69999999999999"/>
    <n v="158.69999999999999"/>
    <n v="178.6"/>
    <n v="0.1"/>
  </r>
  <r>
    <x v="93"/>
    <n v="0.1"/>
    <n v="0.2"/>
    <n v="0.4"/>
    <n v="0.7"/>
    <n v="1.1000000000000001"/>
    <n v="1.7"/>
    <n v="2.4"/>
    <n v="3.3"/>
    <n v="4.9000000000000004"/>
    <n v="7.4"/>
    <n v="10.1"/>
    <n v="13.5"/>
    <n v="17"/>
    <n v="21.4"/>
    <n v="26.6"/>
    <n v="32.4"/>
    <n v="38.6"/>
    <n v="46.1"/>
    <n v="55.5"/>
    <n v="67"/>
    <n v="81.099999999999994"/>
    <n v="96.4"/>
    <n v="115"/>
    <n v="134.4"/>
    <n v="155.19999999999999"/>
    <n v="177.8"/>
    <n v="201.7"/>
    <n v="225.9"/>
    <n v="251"/>
    <n v="276.60000000000002"/>
    <n v="302.7"/>
    <n v="329.5"/>
    <n v="357.5"/>
    <n v="385.7"/>
    <n v="0.03"/>
  </r>
  <r>
    <x v="94"/>
    <n v="32.799999999999997"/>
    <n v="42.3"/>
    <n v="54.3"/>
    <n v="66.900000000000006"/>
    <n v="81.400000000000006"/>
    <n v="97.3"/>
    <n v="113.9"/>
    <n v="132.6"/>
    <n v="152.30000000000001"/>
    <n v="173.5"/>
    <n v="195.7"/>
    <n v="219.1"/>
    <n v="243.3"/>
    <n v="268.5"/>
    <n v="294.10000000000002"/>
    <n v="320.3"/>
    <n v="346.7"/>
    <n v="373.7"/>
    <n v="401.1"/>
    <n v="428.9"/>
    <n v="457.5"/>
    <n v="486.3"/>
    <n v="515.29999999999995"/>
    <n v="544.5"/>
    <n v="573.9"/>
    <n v="603.5"/>
    <n v="633.1"/>
    <n v="663"/>
    <n v="692.9"/>
    <n v="722.9"/>
    <n v="752.9"/>
    <n v="782.8"/>
    <n v="812.9"/>
    <n v="842.9"/>
    <n v="0"/>
  </r>
  <r>
    <x v="95"/>
    <n v="199.3"/>
    <n v="224.7"/>
    <n v="251.3"/>
    <n v="278.7"/>
    <n v="306.89999999999998"/>
    <n v="336.2"/>
    <n v="365.6"/>
    <n v="395.6"/>
    <n v="425.8"/>
    <n v="456.3"/>
    <n v="487"/>
    <n v="517.79999999999995"/>
    <n v="548.6"/>
    <n v="579.5"/>
    <n v="610.4"/>
    <n v="641.4"/>
    <n v="672.4"/>
    <n v="703.4"/>
    <n v="734.4"/>
    <n v="765.4"/>
    <n v="796.4"/>
    <n v="827.4"/>
    <n v="858.4"/>
    <n v="889.4"/>
    <n v="920.4"/>
    <n v="951.4"/>
    <n v="982.4"/>
    <n v="1013.4"/>
    <n v="1044.4000000000001"/>
    <n v="1075.4000000000001"/>
    <n v="1106.4000000000001"/>
    <n v="1137.4000000000001"/>
    <n v="1168.4000000000001"/>
    <n v="1199.4000000000001"/>
    <n v="0.06"/>
  </r>
  <r>
    <x v="96"/>
    <n v="207.6"/>
    <n v="229.9"/>
    <n v="253.9"/>
    <n v="278.39999999999998"/>
    <n v="303.7"/>
    <n v="329.3"/>
    <n v="355.7"/>
    <n v="382.7"/>
    <n v="409.9"/>
    <n v="437.7"/>
    <n v="465.7"/>
    <n v="494.4"/>
    <n v="523.4"/>
    <n v="552.70000000000005"/>
    <n v="582.1"/>
    <n v="611.9"/>
    <n v="641.9"/>
    <n v="672.1"/>
    <n v="702.3"/>
    <n v="732.7"/>
    <n v="763.3"/>
    <n v="794"/>
    <n v="824.7"/>
    <n v="855.4"/>
    <n v="886.2"/>
    <n v="917"/>
    <n v="947.9"/>
    <n v="978.7"/>
    <n v="1009.6"/>
    <n v="1040.5999999999999"/>
    <n v="1071.5999999999999"/>
    <n v="1102.5999999999999"/>
    <n v="1133.5999999999999"/>
    <n v="1164.5999999999999"/>
    <n v="0.03"/>
  </r>
  <r>
    <x v="97"/>
    <n v="189.1"/>
    <n v="211.7"/>
    <n v="235.7"/>
    <n v="260.39999999999998"/>
    <n v="285.7"/>
    <n v="311.8"/>
    <n v="338.3"/>
    <n v="365.4"/>
    <n v="393"/>
    <n v="420.9"/>
    <n v="448.8"/>
    <n v="476.9"/>
    <n v="505"/>
    <n v="533.20000000000005"/>
    <n v="561.5"/>
    <n v="589.79999999999995"/>
    <n v="618.1"/>
    <n v="646.5"/>
    <n v="674.9"/>
    <n v="703.5"/>
    <n v="732.2"/>
    <n v="761"/>
    <n v="789.8"/>
    <n v="818.6"/>
    <n v="847.6"/>
    <n v="876.6"/>
    <n v="905.6"/>
    <n v="934.6"/>
    <n v="963.6"/>
    <n v="992.6"/>
    <n v="1021.6"/>
    <n v="1050.5999999999999"/>
    <n v="1079.5999999999999"/>
    <n v="1108.5999999999999"/>
    <n v="7.0000000000000007E-2"/>
  </r>
  <r>
    <x v="98"/>
    <n v="76.3"/>
    <n v="95"/>
    <n v="116.5"/>
    <n v="139.5"/>
    <n v="163.69999999999999"/>
    <n v="189.4"/>
    <n v="215.6"/>
    <n v="242.8"/>
    <n v="270.3"/>
    <n v="298.3"/>
    <n v="326.7"/>
    <n v="355.6"/>
    <n v="384.8"/>
    <n v="414.2"/>
    <n v="443.5"/>
    <n v="473.3"/>
    <n v="503.3"/>
    <n v="533.6"/>
    <n v="563.9"/>
    <n v="594.29999999999995"/>
    <n v="625"/>
    <n v="655.8"/>
    <n v="686.8"/>
    <n v="717.7"/>
    <n v="748.7"/>
    <n v="779.7"/>
    <n v="810.6"/>
    <n v="841.6"/>
    <n v="872.5"/>
    <n v="903.5"/>
    <n v="934.5"/>
    <n v="965.4"/>
    <n v="996.4"/>
    <n v="1027.3"/>
    <n v="0.03"/>
  </r>
  <r>
    <x v="99"/>
    <n v="3"/>
    <n v="5.2"/>
    <n v="8.3000000000000007"/>
    <n v="12.5"/>
    <n v="17.7"/>
    <n v="23.8"/>
    <n v="31.3"/>
    <n v="39.700000000000003"/>
    <n v="49.5"/>
    <n v="61.6"/>
    <n v="75.5"/>
    <n v="92"/>
    <n v="110.1"/>
    <n v="130"/>
    <n v="150.4"/>
    <n v="172.4"/>
    <n v="195.6"/>
    <n v="219.9"/>
    <n v="244.5"/>
    <n v="269.89999999999998"/>
    <n v="295.89999999999998"/>
    <n v="322.3"/>
    <n v="349"/>
    <n v="376.1"/>
    <n v="403.7"/>
    <n v="431.4"/>
    <n v="459.3"/>
    <n v="487.5"/>
    <n v="515.9"/>
    <n v="544.4"/>
    <n v="573"/>
    <n v="601.79999999999995"/>
    <n v="630.79999999999995"/>
    <n v="659.8"/>
    <n v="0.03"/>
  </r>
  <r>
    <x v="100"/>
    <n v="0"/>
    <n v="0"/>
    <n v="0"/>
    <n v="0.1"/>
    <n v="0.3"/>
    <n v="0.5"/>
    <n v="0.7"/>
    <n v="1.2"/>
    <n v="2.1"/>
    <n v="3.8"/>
    <n v="6.8"/>
    <n v="11.3"/>
    <n v="17.3"/>
    <n v="25.4"/>
    <n v="34.799999999999997"/>
    <n v="45"/>
    <n v="56.7"/>
    <n v="69.8"/>
    <n v="83.8"/>
    <n v="99.3"/>
    <n v="116.3"/>
    <n v="135.19999999999999"/>
    <n v="155.19999999999999"/>
    <n v="176"/>
    <n v="198.4"/>
    <n v="220.9"/>
    <n v="244.9"/>
    <n v="270.39999999999998"/>
    <n v="296.10000000000002"/>
    <n v="323.10000000000002"/>
    <n v="350.5"/>
    <n v="378.8"/>
    <n v="407.9"/>
    <n v="436.7"/>
    <n v="0.03"/>
  </r>
  <r>
    <x v="101"/>
    <n v="0"/>
    <n v="0"/>
    <n v="0"/>
    <n v="0"/>
    <n v="0"/>
    <n v="0"/>
    <n v="0"/>
    <n v="0"/>
    <n v="0"/>
    <n v="0"/>
    <n v="0"/>
    <n v="0"/>
    <n v="0"/>
    <n v="0"/>
    <n v="0"/>
    <n v="0.1"/>
    <n v="0.4"/>
    <n v="1"/>
    <n v="2"/>
    <n v="3.1"/>
    <n v="5.3"/>
    <n v="7.8"/>
    <n v="10.9"/>
    <n v="15.1"/>
    <n v="20.5"/>
    <n v="26.3"/>
    <n v="33.799999999999997"/>
    <n v="42.7"/>
    <n v="53.2"/>
    <n v="65"/>
    <n v="78"/>
    <n v="91.6"/>
    <n v="107.4"/>
    <n v="123.7"/>
    <n v="0.03"/>
  </r>
  <r>
    <x v="102"/>
    <n v="0"/>
    <n v="0"/>
    <n v="0"/>
    <n v="0"/>
    <n v="0"/>
    <n v="0"/>
    <n v="0"/>
    <n v="0"/>
    <n v="0"/>
    <n v="0"/>
    <n v="0"/>
    <n v="0"/>
    <n v="0"/>
    <n v="0"/>
    <n v="0"/>
    <n v="0"/>
    <n v="0"/>
    <n v="0"/>
    <n v="0"/>
    <n v="0"/>
    <n v="0"/>
    <n v="0"/>
    <n v="0"/>
    <n v="0"/>
    <n v="0"/>
    <n v="0.3"/>
    <n v="1"/>
    <n v="2.2000000000000002"/>
    <n v="3.9"/>
    <n v="6.7"/>
    <n v="10.199999999999999"/>
    <n v="15.6"/>
    <n v="22.9"/>
    <n v="31.5"/>
    <n v="0.03"/>
  </r>
  <r>
    <x v="103"/>
    <n v="0"/>
    <n v="0"/>
    <n v="0"/>
    <n v="0"/>
    <n v="0"/>
    <n v="0"/>
    <n v="0"/>
    <n v="0"/>
    <n v="0"/>
    <n v="0"/>
    <n v="0"/>
    <n v="0"/>
    <n v="0"/>
    <n v="0"/>
    <n v="0"/>
    <n v="0"/>
    <n v="0"/>
    <n v="0"/>
    <n v="0"/>
    <n v="0.1"/>
    <n v="0.2"/>
    <n v="0.4"/>
    <n v="0.8"/>
    <n v="1.7"/>
    <n v="2.9"/>
    <n v="4.8"/>
    <n v="7.7"/>
    <n v="12.8"/>
    <n v="20"/>
    <n v="29.8"/>
    <n v="42"/>
    <n v="56.4"/>
    <n v="73.3"/>
    <n v="92.2"/>
    <n v="0.03"/>
  </r>
  <r>
    <x v="104"/>
    <n v="0"/>
    <n v="0"/>
    <n v="0"/>
    <n v="0"/>
    <n v="0"/>
    <n v="0"/>
    <n v="0"/>
    <n v="0"/>
    <n v="0"/>
    <n v="0"/>
    <n v="0"/>
    <n v="0.1"/>
    <n v="0.3"/>
    <n v="0.9"/>
    <n v="1.8"/>
    <n v="3.2"/>
    <n v="5"/>
    <n v="7.6"/>
    <n v="10.9"/>
    <n v="14.4"/>
    <n v="18.899999999999999"/>
    <n v="24"/>
    <n v="30.1"/>
    <n v="38.200000000000003"/>
    <n v="48.2"/>
    <n v="59.7"/>
    <n v="73.3"/>
    <n v="88.4"/>
    <n v="105.6"/>
    <n v="124.7"/>
    <n v="145.5"/>
    <n v="166.9"/>
    <n v="189.3"/>
    <n v="212.7"/>
    <n v="0.03"/>
  </r>
  <r>
    <x v="105"/>
    <n v="2.2000000000000002"/>
    <n v="3.6"/>
    <n v="5.6"/>
    <n v="8.1"/>
    <n v="11.2"/>
    <n v="15"/>
    <n v="19.2"/>
    <n v="24.3"/>
    <n v="30.6"/>
    <n v="37.700000000000003"/>
    <n v="46"/>
    <n v="55"/>
    <n v="65"/>
    <n v="76.5"/>
    <n v="89.4"/>
    <n v="103.4"/>
    <n v="118.1"/>
    <n v="134.19999999999999"/>
    <n v="151.9"/>
    <n v="170.9"/>
    <n v="190.8"/>
    <n v="211.9"/>
    <n v="234.2"/>
    <n v="258.3"/>
    <n v="284.3"/>
    <n v="310.89999999999998"/>
    <n v="339.2"/>
    <n v="367.8"/>
    <n v="397.1"/>
    <n v="426.8"/>
    <n v="456.8"/>
    <n v="487.1"/>
    <n v="517.5"/>
    <n v="548.29999999999995"/>
    <n v="0"/>
  </r>
  <r>
    <x v="106"/>
    <n v="68.599999999999994"/>
    <n v="79"/>
    <n v="90"/>
    <n v="102.3"/>
    <n v="115.7"/>
    <n v="129.6"/>
    <n v="144.80000000000001"/>
    <n v="161.19999999999999"/>
    <n v="178.4"/>
    <n v="196.9"/>
    <n v="215.7"/>
    <n v="235.6"/>
    <n v="256"/>
    <n v="277.10000000000002"/>
    <n v="298.89999999999998"/>
    <n v="321"/>
    <n v="343.9"/>
    <n v="368"/>
    <n v="393.3"/>
    <n v="420.2"/>
    <n v="447.7"/>
    <n v="476.1"/>
    <n v="504.9"/>
    <n v="533.9"/>
    <n v="563.1"/>
    <n v="592.29999999999995"/>
    <n v="621.70000000000005"/>
    <n v="651.1"/>
    <n v="680.8"/>
    <n v="710.7"/>
    <n v="740.5"/>
    <n v="770.6"/>
    <n v="800.5"/>
    <n v="830.6"/>
    <n v="0"/>
  </r>
  <r>
    <x v="107"/>
    <n v="170.5"/>
    <n v="190.4"/>
    <n v="210.8"/>
    <n v="232.4"/>
    <n v="255.1"/>
    <n v="278.2"/>
    <n v="302.2"/>
    <n v="326.5"/>
    <n v="351.8"/>
    <n v="377.6"/>
    <n v="404"/>
    <n v="431.1"/>
    <n v="458.6"/>
    <n v="486.4"/>
    <n v="514.29999999999995"/>
    <n v="542.6"/>
    <n v="571"/>
    <n v="599.79999999999995"/>
    <n v="628.79999999999995"/>
    <n v="657.9"/>
    <n v="687.2"/>
    <n v="716.5"/>
    <n v="746.2"/>
    <n v="776.3"/>
    <n v="807"/>
    <n v="837.8"/>
    <n v="868.8"/>
    <n v="899.8"/>
    <n v="930.8"/>
    <n v="961.8"/>
    <n v="992.8"/>
    <n v="1023.8"/>
    <n v="1054.8"/>
    <n v="1085.8"/>
    <n v="0"/>
  </r>
  <r>
    <x v="108"/>
    <n v="395.3"/>
    <n v="425.9"/>
    <n v="456.9"/>
    <n v="487.9"/>
    <n v="518.9"/>
    <n v="549.9"/>
    <n v="580.9"/>
    <n v="611.9"/>
    <n v="642.9"/>
    <n v="673.9"/>
    <n v="704.9"/>
    <n v="735.9"/>
    <n v="766.9"/>
    <n v="797.9"/>
    <n v="828.9"/>
    <n v="859.9"/>
    <n v="890.9"/>
    <n v="921.9"/>
    <n v="952.9"/>
    <n v="983.9"/>
    <n v="1014.9"/>
    <n v="1045.9000000000001"/>
    <n v="1076.9000000000001"/>
    <n v="1107.9000000000001"/>
    <n v="1138.9000000000001"/>
    <n v="1169.9000000000001"/>
    <n v="1200.9000000000001"/>
    <n v="1231.9000000000001"/>
    <n v="1262.9000000000001"/>
    <n v="1293.9000000000001"/>
    <n v="1324.9"/>
    <n v="1355.9"/>
    <n v="1386.9"/>
    <n v="1417.9"/>
    <n v="0"/>
  </r>
  <r>
    <x v="109"/>
    <n v="191.5"/>
    <n v="212.6"/>
    <n v="234.6"/>
    <n v="257.39999999999998"/>
    <n v="281.3"/>
    <n v="305.5"/>
    <n v="330.2"/>
    <n v="355"/>
    <n v="380.6"/>
    <n v="406.1"/>
    <n v="432.1"/>
    <n v="458.6"/>
    <n v="485.3"/>
    <n v="512.4"/>
    <n v="539.70000000000005"/>
    <n v="567.20000000000005"/>
    <n v="594.79999999999995"/>
    <n v="622.5"/>
    <n v="650.20000000000005"/>
    <n v="678"/>
    <n v="705.9"/>
    <n v="733.8"/>
    <n v="761.8"/>
    <n v="789.8"/>
    <n v="817.8"/>
    <n v="845.8"/>
    <n v="873.8"/>
    <n v="901.8"/>
    <n v="929.8"/>
    <n v="957.8"/>
    <n v="985.8"/>
    <n v="1013.8"/>
    <n v="1041.8"/>
    <n v="1069.8"/>
    <n v="0"/>
  </r>
  <r>
    <x v="110"/>
    <n v="122.4"/>
    <n v="138.69999999999999"/>
    <n v="156.30000000000001"/>
    <n v="175.4"/>
    <n v="196.5"/>
    <n v="218.6"/>
    <n v="242.2"/>
    <n v="267.10000000000002"/>
    <n v="293"/>
    <n v="319.7"/>
    <n v="347"/>
    <n v="375.2"/>
    <n v="403.6"/>
    <n v="432.3"/>
    <n v="461.7"/>
    <n v="491.5"/>
    <n v="521.4"/>
    <n v="551.5"/>
    <n v="581.6"/>
    <n v="612"/>
    <n v="642.6"/>
    <n v="673.2"/>
    <n v="703.9"/>
    <n v="734.9"/>
    <n v="765.8"/>
    <n v="796.8"/>
    <n v="827.7"/>
    <n v="858.7"/>
    <n v="889.7"/>
    <n v="920.6"/>
    <n v="951.6"/>
    <n v="982.5"/>
    <n v="1013.5"/>
    <n v="1044.5"/>
    <n v="0.06"/>
  </r>
  <r>
    <x v="111"/>
    <n v="3.2"/>
    <n v="5.4"/>
    <n v="8.6"/>
    <n v="12.6"/>
    <n v="18"/>
    <n v="25"/>
    <n v="33.6"/>
    <n v="43.2"/>
    <n v="54.1"/>
    <n v="67.099999999999994"/>
    <n v="82"/>
    <n v="98.2"/>
    <n v="115.7"/>
    <n v="133.9"/>
    <n v="153.1"/>
    <n v="173.4"/>
    <n v="194.1"/>
    <n v="216.5"/>
    <n v="239.9"/>
    <n v="264"/>
    <n v="288.8"/>
    <n v="314.10000000000002"/>
    <n v="339.8"/>
    <n v="366.1"/>
    <n v="392.5"/>
    <n v="419.3"/>
    <n v="446.4"/>
    <n v="473.8"/>
    <n v="501.2"/>
    <n v="529.1"/>
    <n v="557.1"/>
    <n v="585.20000000000005"/>
    <n v="613.4"/>
    <n v="641.79999999999995"/>
    <n v="0"/>
  </r>
  <r>
    <x v="112"/>
    <n v="0"/>
    <n v="0"/>
    <n v="0"/>
    <n v="0"/>
    <n v="0"/>
    <n v="0"/>
    <n v="0"/>
    <n v="0"/>
    <n v="0"/>
    <n v="0.4"/>
    <n v="1.2"/>
    <n v="2.9"/>
    <n v="5.6"/>
    <n v="10.9"/>
    <n v="17.5"/>
    <n v="25.6"/>
    <n v="34.700000000000003"/>
    <n v="45.1"/>
    <n v="57.2"/>
    <n v="70.7"/>
    <n v="85.5"/>
    <n v="101.9"/>
    <n v="119.3"/>
    <n v="138"/>
    <n v="157.69999999999999"/>
    <n v="178.7"/>
    <n v="201"/>
    <n v="224.5"/>
    <n v="249.1"/>
    <n v="274.8"/>
    <n v="301"/>
    <n v="327.9"/>
    <n v="355.6"/>
    <n v="383.4"/>
    <n v="0"/>
  </r>
  <r>
    <x v="113"/>
    <n v="0"/>
    <n v="0"/>
    <n v="0"/>
    <n v="0"/>
    <n v="0"/>
    <n v="0"/>
    <n v="0"/>
    <n v="0"/>
    <n v="0"/>
    <n v="0"/>
    <n v="0"/>
    <n v="0.1"/>
    <n v="0.2"/>
    <n v="0.4"/>
    <n v="0.8"/>
    <n v="1.1000000000000001"/>
    <n v="1.6"/>
    <n v="2.9"/>
    <n v="5.5"/>
    <n v="10"/>
    <n v="15.8"/>
    <n v="22.7"/>
    <n v="31.4"/>
    <n v="41.7"/>
    <n v="55.6"/>
    <n v="71.5"/>
    <n v="91"/>
    <n v="112.1"/>
    <n v="135.19999999999999"/>
    <n v="158.69999999999999"/>
    <n v="183.6"/>
    <n v="209.6"/>
    <n v="236.1"/>
    <n v="263.60000000000002"/>
    <n v="0"/>
  </r>
  <r>
    <x v="114"/>
    <n v="0"/>
    <n v="0"/>
    <n v="0"/>
    <n v="0"/>
    <n v="0"/>
    <n v="0"/>
    <n v="0"/>
    <n v="0"/>
    <n v="0"/>
    <n v="0"/>
    <n v="0"/>
    <n v="0"/>
    <n v="0"/>
    <n v="0"/>
    <n v="0"/>
    <n v="0"/>
    <n v="0"/>
    <n v="0"/>
    <n v="0"/>
    <n v="0"/>
    <n v="0"/>
    <n v="0.4"/>
    <n v="1.8"/>
    <n v="3.8"/>
    <n v="7.4"/>
    <n v="12.3"/>
    <n v="19.2"/>
    <n v="27.6"/>
    <n v="38.200000000000003"/>
    <n v="49.9"/>
    <n v="62.6"/>
    <n v="76.3"/>
    <n v="90.9"/>
    <n v="107.2"/>
    <n v="0.03"/>
  </r>
  <r>
    <x v="115"/>
    <n v="0"/>
    <n v="0"/>
    <n v="0"/>
    <n v="0"/>
    <n v="0"/>
    <n v="0"/>
    <n v="0"/>
    <n v="0"/>
    <n v="0"/>
    <n v="0"/>
    <n v="0"/>
    <n v="0"/>
    <n v="0"/>
    <n v="0"/>
    <n v="0"/>
    <n v="0"/>
    <n v="0"/>
    <n v="0"/>
    <n v="0"/>
    <n v="0.5"/>
    <n v="1.1000000000000001"/>
    <n v="1.6"/>
    <n v="2.4"/>
    <n v="3.2"/>
    <n v="4.7"/>
    <n v="6.6"/>
    <n v="8.9"/>
    <n v="12.2"/>
    <n v="16.2"/>
    <n v="21.9"/>
    <n v="28.6"/>
    <n v="37"/>
    <n v="47"/>
    <n v="58.2"/>
    <n v="0"/>
  </r>
  <r>
    <x v="116"/>
    <n v="0"/>
    <n v="0"/>
    <n v="0"/>
    <n v="0"/>
    <n v="0"/>
    <n v="0"/>
    <n v="0"/>
    <n v="0"/>
    <n v="0"/>
    <n v="0"/>
    <n v="0.1"/>
    <n v="0.3"/>
    <n v="0.4"/>
    <n v="1"/>
    <n v="1.7"/>
    <n v="2.6"/>
    <n v="4.2"/>
    <n v="6.4"/>
    <n v="9.1999999999999993"/>
    <n v="13"/>
    <n v="18.5"/>
    <n v="25.4"/>
    <n v="33.700000000000003"/>
    <n v="43.7"/>
    <n v="55.6"/>
    <n v="69.599999999999994"/>
    <n v="86"/>
    <n v="104.5"/>
    <n v="124.4"/>
    <n v="145.80000000000001"/>
    <n v="168.6"/>
    <n v="192.1"/>
    <n v="216.8"/>
    <n v="241.8"/>
    <n v="0"/>
  </r>
  <r>
    <x v="117"/>
    <n v="1.8"/>
    <n v="3"/>
    <n v="5"/>
    <n v="7.3"/>
    <n v="9.9"/>
    <n v="13.3"/>
    <n v="18.399999999999999"/>
    <n v="24.1"/>
    <n v="30.6"/>
    <n v="38.799999999999997"/>
    <n v="49"/>
    <n v="60.4"/>
    <n v="73"/>
    <n v="87.6"/>
    <n v="103.3"/>
    <n v="120.5"/>
    <n v="138.19999999999999"/>
    <n v="157.69999999999999"/>
    <n v="178.8"/>
    <n v="200.4"/>
    <n v="223.8"/>
    <n v="247.9"/>
    <n v="273"/>
    <n v="298.89999999999998"/>
    <n v="326.2"/>
    <n v="354"/>
    <n v="382.4"/>
    <n v="411.7"/>
    <n v="441.7"/>
    <n v="471.9"/>
    <n v="502.6"/>
    <n v="533.29999999999995"/>
    <n v="564.1"/>
    <n v="594.9"/>
    <n v="0.03"/>
  </r>
  <r>
    <x v="118"/>
    <n v="1.1000000000000001"/>
    <n v="2.4"/>
    <n v="3.6"/>
    <n v="5.6"/>
    <n v="8.1999999999999993"/>
    <n v="11.8"/>
    <n v="17"/>
    <n v="23.3"/>
    <n v="31.3"/>
    <n v="41.7"/>
    <n v="55.1"/>
    <n v="72"/>
    <n v="90.7"/>
    <n v="111"/>
    <n v="132.5"/>
    <n v="155.4"/>
    <n v="178.9"/>
    <n v="203.9"/>
    <n v="229.6"/>
    <n v="256.10000000000002"/>
    <n v="283.10000000000002"/>
    <n v="310.8"/>
    <n v="339.3"/>
    <n v="368.1"/>
    <n v="397.1"/>
    <n v="426.2"/>
    <n v="455.4"/>
    <n v="484.9"/>
    <n v="514.5"/>
    <n v="544.29999999999995"/>
    <n v="574.20000000000005"/>
    <n v="604.29999999999995"/>
    <n v="634.29999999999995"/>
    <n v="664.4"/>
    <n v="0"/>
  </r>
  <r>
    <x v="119"/>
    <n v="220.1"/>
    <n v="241.6"/>
    <n v="264.5"/>
    <n v="288.39999999999998"/>
    <n v="313.2"/>
    <n v="338.9"/>
    <n v="365.7"/>
    <n v="392.7"/>
    <n v="420"/>
    <n v="447.9"/>
    <n v="476"/>
    <n v="504.7"/>
    <n v="533.79999999999995"/>
    <n v="563.1"/>
    <n v="592.79999999999995"/>
    <n v="622.79999999999995"/>
    <n v="653"/>
    <n v="683.3"/>
    <n v="713.6"/>
    <n v="743.9"/>
    <n v="774.3"/>
    <n v="804.7"/>
    <n v="835.2"/>
    <n v="865.6"/>
    <n v="896.2"/>
    <n v="926.8"/>
    <n v="957.4"/>
    <n v="988.1"/>
    <n v="1018.8"/>
    <n v="1049.5999999999999"/>
    <n v="1080.4000000000001"/>
    <n v="1111.3"/>
    <n v="1142.3"/>
    <n v="1173.3"/>
    <n v="0"/>
  </r>
  <r>
    <x v="120"/>
    <n v="280.60000000000002"/>
    <n v="308"/>
    <n v="335.9"/>
    <n v="364.4"/>
    <n v="393.4"/>
    <n v="422.5"/>
    <n v="452"/>
    <n v="481.7"/>
    <n v="511.5"/>
    <n v="541.6"/>
    <n v="571.9"/>
    <n v="602.1"/>
    <n v="632.5"/>
    <n v="663"/>
    <n v="693.4"/>
    <n v="724.2"/>
    <n v="755"/>
    <n v="785.9"/>
    <n v="816.8"/>
    <n v="847.8"/>
    <n v="878.8"/>
    <n v="909.8"/>
    <n v="940.8"/>
    <n v="971.8"/>
    <n v="1002.8"/>
    <n v="1033.8"/>
    <n v="1064.8"/>
    <n v="1095.8"/>
    <n v="1126.8"/>
    <n v="1157.8"/>
    <n v="1188.8"/>
    <n v="1219.8"/>
    <n v="1250.8"/>
    <n v="1281.8"/>
    <n v="0"/>
  </r>
  <r>
    <x v="121"/>
    <n v="159"/>
    <n v="182.7"/>
    <n v="207.9"/>
    <n v="233.6"/>
    <n v="260.2"/>
    <n v="287.2"/>
    <n v="314.5"/>
    <n v="342.1"/>
    <n v="369.8"/>
    <n v="397.6"/>
    <n v="425.5"/>
    <n v="453.4"/>
    <n v="481.3"/>
    <n v="509.3"/>
    <n v="537.29999999999995"/>
    <n v="565.29999999999995"/>
    <n v="593.29999999999995"/>
    <n v="621.29999999999995"/>
    <n v="649.29999999999995"/>
    <n v="677.3"/>
    <n v="705.3"/>
    <n v="733.3"/>
    <n v="761.3"/>
    <n v="789.3"/>
    <n v="817.3"/>
    <n v="845.3"/>
    <n v="873.3"/>
    <n v="901.3"/>
    <n v="929.3"/>
    <n v="957.3"/>
    <n v="985.3"/>
    <n v="1013.3"/>
    <n v="1041.3"/>
    <n v="1069.3"/>
    <n v="0"/>
  </r>
  <r>
    <x v="122"/>
    <n v="24.7"/>
    <n v="31.9"/>
    <n v="41.1"/>
    <n v="51.9"/>
    <n v="65"/>
    <n v="80.3"/>
    <n v="97.5"/>
    <n v="116.6"/>
    <n v="137.1"/>
    <n v="158.80000000000001"/>
    <n v="182.1"/>
    <n v="206.1"/>
    <n v="230.9"/>
    <n v="256"/>
    <n v="281.89999999999998"/>
    <n v="308.3"/>
    <n v="335.6"/>
    <n v="363.4"/>
    <n v="391.4"/>
    <n v="420"/>
    <n v="449.1"/>
    <n v="478.3"/>
    <n v="507.7"/>
    <n v="537.4"/>
    <n v="567.1"/>
    <n v="597.1"/>
    <n v="627.1"/>
    <n v="657.5"/>
    <n v="688"/>
    <n v="718.6"/>
    <n v="749.1"/>
    <n v="779.8"/>
    <n v="810.5"/>
    <n v="841.3"/>
    <n v="0"/>
  </r>
  <r>
    <x v="123"/>
    <n v="0.4"/>
    <n v="0.6"/>
    <n v="1.5"/>
    <n v="2.7"/>
    <n v="5.4"/>
    <n v="8.1999999999999993"/>
    <n v="12.2"/>
    <n v="17.2"/>
    <n v="23.1"/>
    <n v="29.7"/>
    <n v="37.799999999999997"/>
    <n v="47.6"/>
    <n v="59.4"/>
    <n v="73.400000000000006"/>
    <n v="88.7"/>
    <n v="105.6"/>
    <n v="124"/>
    <n v="143.5"/>
    <n v="164.2"/>
    <n v="185.4"/>
    <n v="207.7"/>
    <n v="231"/>
    <n v="254.8"/>
    <n v="279.60000000000002"/>
    <n v="305.3"/>
    <n v="331.5"/>
    <n v="357.8"/>
    <n v="384.5"/>
    <n v="411.7"/>
    <n v="439.2"/>
    <n v="467.1"/>
    <n v="495"/>
    <n v="523.70000000000005"/>
    <n v="552.29999999999995"/>
    <n v="0"/>
  </r>
  <r>
    <x v="124"/>
    <n v="0"/>
    <n v="0"/>
    <n v="0"/>
    <n v="0"/>
    <n v="0.3"/>
    <n v="0.7"/>
    <n v="1.4"/>
    <n v="2.1"/>
    <n v="3.2"/>
    <n v="4.5"/>
    <n v="6"/>
    <n v="8.4"/>
    <n v="10.9"/>
    <n v="14"/>
    <n v="17.899999999999999"/>
    <n v="22.9"/>
    <n v="28.9"/>
    <n v="36"/>
    <n v="44"/>
    <n v="53"/>
    <n v="63.5"/>
    <n v="75.900000000000006"/>
    <n v="88.9"/>
    <n v="103.4"/>
    <n v="119.1"/>
    <n v="135.4"/>
    <n v="152.80000000000001"/>
    <n v="171.4"/>
    <n v="191.4"/>
    <n v="213.2"/>
    <n v="235.5"/>
    <n v="258.8"/>
    <n v="282.7"/>
    <n v="307.3"/>
    <n v="0.1"/>
  </r>
  <r>
    <x v="125"/>
    <n v="0"/>
    <n v="0"/>
    <n v="0"/>
    <n v="0"/>
    <n v="0"/>
    <n v="0"/>
    <n v="0"/>
    <n v="0"/>
    <n v="0"/>
    <n v="0"/>
    <n v="0"/>
    <n v="0"/>
    <n v="0"/>
    <n v="0"/>
    <n v="0"/>
    <n v="0"/>
    <n v="0.1"/>
    <n v="0.3"/>
    <n v="0.8"/>
    <n v="2"/>
    <n v="3.8"/>
    <n v="6.1"/>
    <n v="9.3000000000000007"/>
    <n v="13.5"/>
    <n v="19"/>
    <n v="25.4"/>
    <n v="32.9"/>
    <n v="42"/>
    <n v="52.2"/>
    <n v="63.6"/>
    <n v="76.7"/>
    <n v="90.6"/>
    <n v="106.2"/>
    <n v="123.3"/>
    <n v="0"/>
  </r>
  <r>
    <x v="126"/>
    <n v="0"/>
    <n v="0"/>
    <n v="0"/>
    <n v="0"/>
    <n v="0"/>
    <n v="0"/>
    <n v="0"/>
    <n v="0"/>
    <n v="0"/>
    <n v="0"/>
    <n v="0"/>
    <n v="0"/>
    <n v="0"/>
    <n v="0"/>
    <n v="0"/>
    <n v="0"/>
    <n v="0"/>
    <n v="0"/>
    <n v="0"/>
    <n v="0"/>
    <n v="0"/>
    <n v="0"/>
    <n v="0"/>
    <n v="0.1"/>
    <n v="0.3"/>
    <n v="0.9"/>
    <n v="1.7"/>
    <n v="2.6"/>
    <n v="4.3"/>
    <n v="6.5"/>
    <n v="9.4"/>
    <n v="13.3"/>
    <n v="17.899999999999999"/>
    <n v="24.2"/>
    <n v="0.1"/>
  </r>
  <r>
    <x v="127"/>
    <n v="0"/>
    <n v="0"/>
    <n v="0"/>
    <n v="0"/>
    <n v="0"/>
    <n v="0"/>
    <n v="0"/>
    <n v="0"/>
    <n v="0"/>
    <n v="0"/>
    <n v="0"/>
    <n v="0"/>
    <n v="0"/>
    <n v="0"/>
    <n v="0"/>
    <n v="0"/>
    <n v="0"/>
    <n v="0"/>
    <n v="0"/>
    <n v="0"/>
    <n v="0"/>
    <n v="0"/>
    <n v="0"/>
    <n v="0"/>
    <n v="0.6"/>
    <n v="2.1"/>
    <n v="5.2"/>
    <n v="9.9"/>
    <n v="16.100000000000001"/>
    <n v="23.7"/>
    <n v="32.700000000000003"/>
    <n v="43"/>
    <n v="54.2"/>
    <n v="66.8"/>
    <n v="0.2"/>
  </r>
  <r>
    <x v="128"/>
    <n v="0"/>
    <n v="0"/>
    <n v="0"/>
    <n v="0"/>
    <n v="0"/>
    <n v="0"/>
    <n v="0"/>
    <n v="0"/>
    <n v="0"/>
    <n v="0"/>
    <n v="0"/>
    <n v="0"/>
    <n v="0"/>
    <n v="0"/>
    <n v="0"/>
    <n v="0"/>
    <n v="0.2"/>
    <n v="0.6"/>
    <n v="1.1000000000000001"/>
    <n v="1.8"/>
    <n v="3.2"/>
    <n v="5.8"/>
    <n v="10.1"/>
    <n v="15.8"/>
    <n v="23.5"/>
    <n v="32.799999999999997"/>
    <n v="43.5"/>
    <n v="55.1"/>
    <n v="68.5"/>
    <n v="83.4"/>
    <n v="99.1"/>
    <n v="116.8"/>
    <n v="135"/>
    <n v="154.5"/>
    <n v="0"/>
  </r>
  <r>
    <x v="129"/>
    <n v="0"/>
    <n v="0"/>
    <n v="0.1"/>
    <n v="0.2"/>
    <n v="0.8"/>
    <n v="1.6"/>
    <n v="2.9"/>
    <n v="4.9000000000000004"/>
    <n v="7.7"/>
    <n v="11.4"/>
    <n v="16.5"/>
    <n v="22.5"/>
    <n v="29.5"/>
    <n v="37.700000000000003"/>
    <n v="47.2"/>
    <n v="58.8"/>
    <n v="72"/>
    <n v="87.1"/>
    <n v="103.4"/>
    <n v="122.3"/>
    <n v="144"/>
    <n v="167.3"/>
    <n v="191.4"/>
    <n v="216.3"/>
    <n v="241.6"/>
    <n v="266.8"/>
    <n v="293"/>
    <n v="320.2"/>
    <n v="348"/>
    <n v="376.7"/>
    <n v="405.5"/>
    <n v="434.7"/>
    <n v="464.3"/>
    <n v="494"/>
    <n v="0.06"/>
  </r>
  <r>
    <x v="130"/>
    <n v="14.3"/>
    <n v="20"/>
    <n v="27.2"/>
    <n v="35.4"/>
    <n v="45.1"/>
    <n v="56.2"/>
    <n v="69"/>
    <n v="83.3"/>
    <n v="99.3"/>
    <n v="117.1"/>
    <n v="136.30000000000001"/>
    <n v="157.5"/>
    <n v="179.6"/>
    <n v="204.5"/>
    <n v="229.9"/>
    <n v="257.10000000000002"/>
    <n v="284.8"/>
    <n v="312.89999999999998"/>
    <n v="341.7"/>
    <n v="370.3"/>
    <n v="399.5"/>
    <n v="428.6"/>
    <n v="458"/>
    <n v="487.7"/>
    <n v="517.5"/>
    <n v="547.5"/>
    <n v="577.5"/>
    <n v="607.5"/>
    <n v="637.6"/>
    <n v="667.6"/>
    <n v="697.7"/>
    <n v="727.7"/>
    <n v="757.8"/>
    <n v="787.8"/>
    <n v="0.03"/>
  </r>
  <r>
    <x v="131"/>
    <n v="212.3"/>
    <n v="237.8"/>
    <n v="263.89999999999998"/>
    <n v="290.7"/>
    <n v="317.8"/>
    <n v="345.2"/>
    <n v="372.9"/>
    <n v="401"/>
    <n v="429.6"/>
    <n v="458.5"/>
    <n v="487.6"/>
    <n v="517.1"/>
    <n v="546.9"/>
    <n v="577.1"/>
    <n v="607.4"/>
    <n v="638.1"/>
    <n v="668.9"/>
    <n v="699.9"/>
    <n v="730.9"/>
    <n v="761.9"/>
    <n v="792.9"/>
    <n v="823.9"/>
    <n v="854.9"/>
    <n v="885.9"/>
    <n v="916.9"/>
    <n v="947.9"/>
    <n v="978.9"/>
    <n v="1009.9"/>
    <n v="1040.9000000000001"/>
    <n v="1071.9000000000001"/>
    <n v="1102.9000000000001"/>
    <n v="1133.9000000000001"/>
    <n v="1164.9000000000001"/>
    <n v="1195.9000000000001"/>
    <n v="0.2"/>
  </r>
  <r>
    <x v="132"/>
    <n v="331.8"/>
    <n v="360.5"/>
    <n v="389.8"/>
    <n v="419.2"/>
    <n v="448.7"/>
    <n v="478.3"/>
    <n v="508"/>
    <n v="537.9"/>
    <n v="568.1"/>
    <n v="598.4"/>
    <n v="628.9"/>
    <n v="659.5"/>
    <n v="690.1"/>
    <n v="720.9"/>
    <n v="751.7"/>
    <n v="782.6"/>
    <n v="813.5"/>
    <n v="844.4"/>
    <n v="875.4"/>
    <n v="906.4"/>
    <n v="937.4"/>
    <n v="968.4"/>
    <n v="999.4"/>
    <n v="1030.4000000000001"/>
    <n v="1061.4000000000001"/>
    <n v="1092.4000000000001"/>
    <n v="1123.4000000000001"/>
    <n v="1154.4000000000001"/>
    <n v="1185.4000000000001"/>
    <n v="1216.4000000000001"/>
    <n v="1247.4000000000001"/>
    <n v="1278.4000000000001"/>
    <n v="1309.4000000000001"/>
    <n v="1340.4"/>
    <n v="0"/>
  </r>
  <r>
    <x v="133"/>
    <n v="236.8"/>
    <n v="259.8"/>
    <n v="284.2"/>
    <n v="308.89999999999998"/>
    <n v="334.6"/>
    <n v="360.5"/>
    <n v="386.6"/>
    <n v="413.2"/>
    <n v="439.9"/>
    <n v="466.5"/>
    <n v="493.3"/>
    <n v="520.20000000000005"/>
    <n v="547.29999999999995"/>
    <n v="574.5"/>
    <n v="601.9"/>
    <n v="629.4"/>
    <n v="656.8"/>
    <n v="684.5"/>
    <n v="712.2"/>
    <n v="740"/>
    <n v="767.8"/>
    <n v="795.7"/>
    <n v="823.7"/>
    <n v="851.7"/>
    <n v="879.7"/>
    <n v="907.7"/>
    <n v="935.7"/>
    <n v="963.7"/>
    <n v="991.7"/>
    <n v="1019.7"/>
    <n v="1047.7"/>
    <n v="1075.7"/>
    <n v="1103.7"/>
    <n v="1131.7"/>
    <n v="0"/>
  </r>
  <r>
    <x v="134"/>
    <n v="86.7"/>
    <n v="103.6"/>
    <n v="122.2"/>
    <n v="142.19999999999999"/>
    <n v="163.5"/>
    <n v="186"/>
    <n v="209"/>
    <n v="233.5"/>
    <n v="258.60000000000002"/>
    <n v="284.5"/>
    <n v="311.10000000000002"/>
    <n v="338.4"/>
    <n v="366.2"/>
    <n v="394.1"/>
    <n v="422.5"/>
    <n v="451.4"/>
    <n v="480.8"/>
    <n v="510.1"/>
    <n v="539.70000000000005"/>
    <n v="569.70000000000005"/>
    <n v="599.6"/>
    <n v="629.79999999999995"/>
    <n v="660"/>
    <n v="690.5"/>
    <n v="721.1"/>
    <n v="751.5"/>
    <n v="782.3"/>
    <n v="812.9"/>
    <n v="843.7"/>
    <n v="874.5"/>
    <n v="905.3"/>
    <n v="936.2"/>
    <n v="967.1"/>
    <n v="998.1"/>
    <n v="0"/>
  </r>
  <r>
    <x v="135"/>
    <n v="3"/>
    <n v="5.8"/>
    <n v="8.9"/>
    <n v="12.8"/>
    <n v="17.7"/>
    <n v="24.2"/>
    <n v="32.5"/>
    <n v="42.4"/>
    <n v="54.6"/>
    <n v="68.099999999999994"/>
    <n v="82.5"/>
    <n v="97.9"/>
    <n v="114.8"/>
    <n v="132.5"/>
    <n v="151.19999999999999"/>
    <n v="171"/>
    <n v="191.9"/>
    <n v="213.8"/>
    <n v="236.4"/>
    <n v="259.60000000000002"/>
    <n v="283.7"/>
    <n v="308"/>
    <n v="333.3"/>
    <n v="359.4"/>
    <n v="386"/>
    <n v="412.9"/>
    <n v="440"/>
    <n v="467.9"/>
    <n v="496.2"/>
    <n v="524.6"/>
    <n v="553.4"/>
    <n v="582.5"/>
    <n v="611.79999999999995"/>
    <n v="641.29999999999995"/>
    <n v="0.03"/>
  </r>
  <r>
    <x v="136"/>
    <n v="0"/>
    <n v="0"/>
    <n v="0"/>
    <n v="0"/>
    <n v="0"/>
    <n v="0"/>
    <n v="0"/>
    <n v="0"/>
    <n v="0"/>
    <n v="0.4"/>
    <n v="1.2"/>
    <n v="3.7"/>
    <n v="7.5"/>
    <n v="13.2"/>
    <n v="20.2"/>
    <n v="30.1"/>
    <n v="42.5"/>
    <n v="56.7"/>
    <n v="72"/>
    <n v="88.6"/>
    <n v="106.4"/>
    <n v="125.1"/>
    <n v="145"/>
    <n v="165.5"/>
    <n v="186.6"/>
    <n v="208.8"/>
    <n v="231.6"/>
    <n v="255"/>
    <n v="278.7"/>
    <n v="303.39999999999998"/>
    <n v="328.7"/>
    <n v="355"/>
    <n v="381.8"/>
    <n v="409.4"/>
    <n v="0.03"/>
  </r>
  <r>
    <x v="137"/>
    <n v="0"/>
    <n v="0"/>
    <n v="0"/>
    <n v="0"/>
    <n v="0"/>
    <n v="0"/>
    <n v="0"/>
    <n v="0"/>
    <n v="0"/>
    <n v="0"/>
    <n v="0"/>
    <n v="0"/>
    <n v="0"/>
    <n v="0.1"/>
    <n v="0.3"/>
    <n v="0.7"/>
    <n v="1.1000000000000001"/>
    <n v="2.1"/>
    <n v="4"/>
    <n v="6.6"/>
    <n v="10.8"/>
    <n v="16.399999999999999"/>
    <n v="23.6"/>
    <n v="31.5"/>
    <n v="40.700000000000003"/>
    <n v="51.1"/>
    <n v="62.8"/>
    <n v="75.2"/>
    <n v="88.6"/>
    <n v="103.6"/>
    <n v="119.8"/>
    <n v="136.80000000000001"/>
    <n v="155.19999999999999"/>
    <n v="175.1"/>
    <n v="0"/>
  </r>
  <r>
    <x v="138"/>
    <n v="0"/>
    <n v="0"/>
    <n v="0"/>
    <n v="0"/>
    <n v="0"/>
    <n v="0"/>
    <n v="0"/>
    <n v="0"/>
    <n v="0"/>
    <n v="0"/>
    <n v="0"/>
    <n v="0"/>
    <n v="0"/>
    <n v="0"/>
    <n v="0"/>
    <n v="0"/>
    <n v="0"/>
    <n v="0"/>
    <n v="0"/>
    <n v="0"/>
    <n v="0"/>
    <n v="0"/>
    <n v="0"/>
    <n v="0"/>
    <n v="0"/>
    <n v="0"/>
    <n v="0"/>
    <n v="0.3"/>
    <n v="0.8"/>
    <n v="2.2000000000000002"/>
    <n v="4.5999999999999996"/>
    <n v="8.1999999999999993"/>
    <n v="13.4"/>
    <n v="20.100000000000001"/>
    <n v="0.03"/>
  </r>
  <r>
    <x v="139"/>
    <n v="0"/>
    <n v="0"/>
    <n v="0"/>
    <n v="0"/>
    <n v="0"/>
    <n v="0"/>
    <n v="0"/>
    <n v="0"/>
    <n v="0"/>
    <n v="0"/>
    <n v="0"/>
    <n v="0"/>
    <n v="0"/>
    <n v="0"/>
    <n v="0"/>
    <n v="0"/>
    <n v="0"/>
    <n v="0"/>
    <n v="0"/>
    <n v="0"/>
    <n v="0"/>
    <n v="0"/>
    <n v="0"/>
    <n v="0"/>
    <n v="0"/>
    <n v="0.1"/>
    <n v="0.8"/>
    <n v="2.1"/>
    <n v="4"/>
    <n v="6.7"/>
    <n v="10.7"/>
    <n v="16.5"/>
    <n v="24.1"/>
    <n v="34"/>
    <n v="0"/>
  </r>
  <r>
    <x v="140"/>
    <n v="0"/>
    <n v="0"/>
    <n v="0"/>
    <n v="0"/>
    <n v="0"/>
    <n v="0"/>
    <n v="0"/>
    <n v="0"/>
    <n v="0"/>
    <n v="0"/>
    <n v="0"/>
    <n v="0"/>
    <n v="0.1"/>
    <n v="0.2"/>
    <n v="0.6"/>
    <n v="1.1000000000000001"/>
    <n v="2.1"/>
    <n v="3.2"/>
    <n v="4.5"/>
    <n v="6.3"/>
    <n v="8.6"/>
    <n v="11.4"/>
    <n v="15.2"/>
    <n v="20"/>
    <n v="26.6"/>
    <n v="35.6"/>
    <n v="45.5"/>
    <n v="57.1"/>
    <n v="70.400000000000006"/>
    <n v="85.2"/>
    <n v="102"/>
    <n v="120.1"/>
    <n v="139.5"/>
    <n v="161.1"/>
    <n v="7.0000000000000007E-2"/>
  </r>
  <r>
    <x v="141"/>
    <n v="2.7"/>
    <n v="3.9"/>
    <n v="5.6"/>
    <n v="7.8"/>
    <n v="10"/>
    <n v="12.4"/>
    <n v="15"/>
    <n v="18.100000000000001"/>
    <n v="21.9"/>
    <n v="25.9"/>
    <n v="30.4"/>
    <n v="35.700000000000003"/>
    <n v="42.1"/>
    <n v="49.4"/>
    <n v="56.9"/>
    <n v="64.8"/>
    <n v="73.099999999999994"/>
    <n v="82.4"/>
    <n v="92.8"/>
    <n v="105.1"/>
    <n v="118.7"/>
    <n v="134"/>
    <n v="151.5"/>
    <n v="171.3"/>
    <n v="192.9"/>
    <n v="216"/>
    <n v="240.8"/>
    <n v="266.3"/>
    <n v="293.3"/>
    <n v="321.3"/>
    <n v="349.9"/>
    <n v="378.7"/>
    <n v="407.8"/>
    <n v="437.1"/>
    <n v="0"/>
  </r>
  <r>
    <x v="142"/>
    <n v="4.2"/>
    <n v="7.2"/>
    <n v="10.8"/>
    <n v="15.4"/>
    <n v="20.8"/>
    <n v="27"/>
    <n v="33.9"/>
    <n v="42.3"/>
    <n v="52.5"/>
    <n v="63.1"/>
    <n v="75.2"/>
    <n v="88.2"/>
    <n v="102.1"/>
    <n v="116.6"/>
    <n v="132.6"/>
    <n v="149.69999999999999"/>
    <n v="168.6"/>
    <n v="188.4"/>
    <n v="210.5"/>
    <n v="233.1"/>
    <n v="257.2"/>
    <n v="282.3"/>
    <n v="308.3"/>
    <n v="335.1"/>
    <n v="362.4"/>
    <n v="390.5"/>
    <n v="419.4"/>
    <n v="448.3"/>
    <n v="478"/>
    <n v="507.6"/>
    <n v="537.6"/>
    <n v="567.6"/>
    <n v="597.6"/>
    <n v="627.70000000000005"/>
    <n v="0"/>
  </r>
  <r>
    <x v="143"/>
    <n v="76.8"/>
    <n v="89.4"/>
    <n v="104.1"/>
    <n v="121"/>
    <n v="138.69999999999999"/>
    <n v="157.30000000000001"/>
    <n v="177.6"/>
    <n v="198.6"/>
    <n v="221"/>
    <n v="244.1"/>
    <n v="268.60000000000002"/>
    <n v="294.10000000000002"/>
    <n v="320.39999999999998"/>
    <n v="347.1"/>
    <n v="374.3"/>
    <n v="401.9"/>
    <n v="430.1"/>
    <n v="459.1"/>
    <n v="488.5"/>
    <n v="518.20000000000005"/>
    <n v="548.6"/>
    <n v="579.20000000000005"/>
    <n v="609.70000000000005"/>
    <n v="640.5"/>
    <n v="671.5"/>
    <n v="702.5"/>
    <n v="733.5"/>
    <n v="764.5"/>
    <n v="795.5"/>
    <n v="826.5"/>
    <n v="857.5"/>
    <n v="888.5"/>
    <n v="919.5"/>
    <n v="950.5"/>
    <n v="0"/>
  </r>
  <r>
    <x v="144"/>
    <n v="183.4"/>
    <n v="203.2"/>
    <n v="224.7"/>
    <n v="247.5"/>
    <n v="272.39999999999998"/>
    <n v="297.89999999999998"/>
    <n v="324.8"/>
    <n v="352.4"/>
    <n v="380.5"/>
    <n v="408.9"/>
    <n v="438"/>
    <n v="467.5"/>
    <n v="497.3"/>
    <n v="527.20000000000005"/>
    <n v="557.6"/>
    <n v="588.1"/>
    <n v="618.79999999999995"/>
    <n v="649.4"/>
    <n v="680.2"/>
    <n v="711.1"/>
    <n v="742"/>
    <n v="773"/>
    <n v="804"/>
    <n v="835"/>
    <n v="866"/>
    <n v="897"/>
    <n v="928"/>
    <n v="959"/>
    <n v="990"/>
    <n v="1021"/>
    <n v="1052"/>
    <n v="1083"/>
    <n v="1114"/>
    <n v="1145"/>
    <n v="0"/>
  </r>
  <r>
    <x v="145"/>
    <n v="90.1"/>
    <n v="106.1"/>
    <n v="124.5"/>
    <n v="143.9"/>
    <n v="165"/>
    <n v="187.9"/>
    <n v="211.8"/>
    <n v="236.8"/>
    <n v="262.60000000000002"/>
    <n v="288.7"/>
    <n v="315.7"/>
    <n v="342.8"/>
    <n v="370.3"/>
    <n v="398.2"/>
    <n v="426.2"/>
    <n v="454.6"/>
    <n v="483"/>
    <n v="511.6"/>
    <n v="540.29999999999995"/>
    <n v="569.20000000000005"/>
    <n v="598"/>
    <n v="627"/>
    <n v="656"/>
    <n v="685"/>
    <n v="714"/>
    <n v="743"/>
    <n v="772"/>
    <n v="801"/>
    <n v="830"/>
    <n v="859"/>
    <n v="888"/>
    <n v="917"/>
    <n v="946"/>
    <n v="975"/>
    <n v="0"/>
  </r>
  <r>
    <x v="146"/>
    <n v="41.1"/>
    <n v="49.3"/>
    <n v="58.9"/>
    <n v="69.8"/>
    <n v="81.599999999999994"/>
    <n v="95.3"/>
    <n v="110.6"/>
    <n v="127.1"/>
    <n v="145.5"/>
    <n v="164.4"/>
    <n v="184.8"/>
    <n v="206"/>
    <n v="227.6"/>
    <n v="250.3"/>
    <n v="273.39999999999998"/>
    <n v="296.7"/>
    <n v="320.5"/>
    <n v="344.9"/>
    <n v="369.2"/>
    <n v="393.7"/>
    <n v="419.1"/>
    <n v="444.5"/>
    <n v="470.6"/>
    <n v="497.3"/>
    <n v="524.4"/>
    <n v="552.1"/>
    <n v="579.70000000000005"/>
    <n v="607.70000000000005"/>
    <n v="636.1"/>
    <n v="664.7"/>
    <n v="693.5"/>
    <n v="722.5"/>
    <n v="751.8"/>
    <n v="781.2"/>
    <n v="0"/>
  </r>
  <r>
    <x v="147"/>
    <n v="0.7"/>
    <n v="1.5"/>
    <n v="3"/>
    <n v="4.8"/>
    <n v="7.3"/>
    <n v="11.1"/>
    <n v="15.4"/>
    <n v="20.8"/>
    <n v="27.5"/>
    <n v="35.9"/>
    <n v="45.7"/>
    <n v="57.1"/>
    <n v="70.400000000000006"/>
    <n v="84.9"/>
    <n v="101.1"/>
    <n v="118.4"/>
    <n v="137.19999999999999"/>
    <n v="156.69999999999999"/>
    <n v="177.3"/>
    <n v="198.7"/>
    <n v="221.3"/>
    <n v="244.3"/>
    <n v="268.10000000000002"/>
    <n v="292.7"/>
    <n v="318.2"/>
    <n v="344.1"/>
    <n v="370.7"/>
    <n v="397.5"/>
    <n v="424.4"/>
    <n v="451.7"/>
    <n v="479.3"/>
    <n v="507.1"/>
    <n v="534.9"/>
    <n v="563.20000000000005"/>
    <n v="0.03"/>
  </r>
  <r>
    <x v="148"/>
    <n v="0"/>
    <n v="0"/>
    <n v="0"/>
    <n v="0"/>
    <n v="0"/>
    <n v="0"/>
    <n v="0"/>
    <n v="0"/>
    <n v="0.3"/>
    <n v="1.3"/>
    <n v="3.5"/>
    <n v="6.3"/>
    <n v="9.6"/>
    <n v="14.5"/>
    <n v="20"/>
    <n v="26.5"/>
    <n v="33.799999999999997"/>
    <n v="42.2"/>
    <n v="52.2"/>
    <n v="62.9"/>
    <n v="75.8"/>
    <n v="89.6"/>
    <n v="104.9"/>
    <n v="121.2"/>
    <n v="140"/>
    <n v="160"/>
    <n v="181.3"/>
    <n v="204"/>
    <n v="227.6"/>
    <n v="252.3"/>
    <n v="278.10000000000002"/>
    <n v="304.8"/>
    <n v="332.3"/>
    <n v="360.7"/>
    <n v="0"/>
  </r>
  <r>
    <x v="149"/>
    <n v="0"/>
    <n v="0"/>
    <n v="0"/>
    <n v="0"/>
    <n v="0"/>
    <n v="0"/>
    <n v="0"/>
    <n v="0"/>
    <n v="0"/>
    <n v="0"/>
    <n v="0"/>
    <n v="0"/>
    <n v="0"/>
    <n v="0.4"/>
    <n v="1.4"/>
    <n v="3.1"/>
    <n v="4.8"/>
    <n v="7.5"/>
    <n v="10.9"/>
    <n v="15.1"/>
    <n v="20.3"/>
    <n v="26.6"/>
    <n v="33.9"/>
    <n v="42.8"/>
    <n v="52.9"/>
    <n v="65"/>
    <n v="78.8"/>
    <n v="93.7"/>
    <n v="109.8"/>
    <n v="127.4"/>
    <n v="146.19999999999999"/>
    <n v="165.5"/>
    <n v="185.9"/>
    <n v="207"/>
    <n v="0.03"/>
  </r>
  <r>
    <x v="150"/>
    <n v="0"/>
    <n v="0"/>
    <n v="0"/>
    <n v="0"/>
    <n v="0"/>
    <n v="0"/>
    <n v="0"/>
    <n v="0"/>
    <n v="0"/>
    <n v="0"/>
    <n v="0"/>
    <n v="0"/>
    <n v="0"/>
    <n v="0"/>
    <n v="0"/>
    <n v="0"/>
    <n v="0"/>
    <n v="0"/>
    <n v="0"/>
    <n v="0"/>
    <n v="0"/>
    <n v="0"/>
    <n v="0"/>
    <n v="0"/>
    <n v="0"/>
    <n v="0.2"/>
    <n v="0.6"/>
    <n v="1.5"/>
    <n v="3"/>
    <n v="5.9"/>
    <n v="10.199999999999999"/>
    <n v="16"/>
    <n v="24.1"/>
    <n v="33.4"/>
    <n v="0.2"/>
  </r>
  <r>
    <x v="151"/>
    <n v="0"/>
    <n v="0"/>
    <n v="0"/>
    <n v="0"/>
    <n v="0"/>
    <n v="0"/>
    <n v="0"/>
    <n v="0"/>
    <n v="0"/>
    <n v="0"/>
    <n v="0"/>
    <n v="0"/>
    <n v="0"/>
    <n v="0"/>
    <n v="0"/>
    <n v="0"/>
    <n v="0"/>
    <n v="0"/>
    <n v="0"/>
    <n v="0"/>
    <n v="0"/>
    <n v="0"/>
    <n v="0"/>
    <n v="0"/>
    <n v="0"/>
    <n v="0.1"/>
    <n v="0.7"/>
    <n v="1.5"/>
    <n v="2.7"/>
    <n v="5"/>
    <n v="8.1"/>
    <n v="13.2"/>
    <n v="20.2"/>
    <n v="28.7"/>
    <n v="0"/>
  </r>
  <r>
    <x v="152"/>
    <n v="0"/>
    <n v="0"/>
    <n v="0"/>
    <n v="0"/>
    <n v="0"/>
    <n v="0"/>
    <n v="0"/>
    <n v="0"/>
    <n v="0"/>
    <n v="0"/>
    <n v="0"/>
    <n v="0"/>
    <n v="0"/>
    <n v="0.1"/>
    <n v="0.5"/>
    <n v="1.1000000000000001"/>
    <n v="2"/>
    <n v="3.6"/>
    <n v="6.5"/>
    <n v="10.7"/>
    <n v="17.100000000000001"/>
    <n v="24.3"/>
    <n v="32.1"/>
    <n v="41"/>
    <n v="51.3"/>
    <n v="62.8"/>
    <n v="75.5"/>
    <n v="90.3"/>
    <n v="107"/>
    <n v="125.7"/>
    <n v="145.4"/>
    <n v="166.6"/>
    <n v="188.8"/>
    <n v="212.5"/>
    <n v="0"/>
  </r>
  <r>
    <x v="153"/>
    <n v="0.4"/>
    <n v="0.6"/>
    <n v="0.9"/>
    <n v="1.3"/>
    <n v="1.8"/>
    <n v="2.2999999999999998"/>
    <n v="3"/>
    <n v="3.9"/>
    <n v="4.7"/>
    <n v="6.1"/>
    <n v="8.6999999999999993"/>
    <n v="12.4"/>
    <n v="16.7"/>
    <n v="21.8"/>
    <n v="28.3"/>
    <n v="36.4"/>
    <n v="46.9"/>
    <n v="60.1"/>
    <n v="75.5"/>
    <n v="92.3"/>
    <n v="110.9"/>
    <n v="130.69999999999999"/>
    <n v="151.6"/>
    <n v="174.9"/>
    <n v="199.9"/>
    <n v="225.9"/>
    <n v="253.1"/>
    <n v="281.10000000000002"/>
    <n v="309.7"/>
    <n v="338.8"/>
    <n v="368.5"/>
    <n v="398.1"/>
    <n v="428"/>
    <n v="458.2"/>
    <n v="0"/>
  </r>
  <r>
    <x v="154"/>
    <n v="31.5"/>
    <n v="42.8"/>
    <n v="56.2"/>
    <n v="71.099999999999994"/>
    <n v="87.6"/>
    <n v="105"/>
    <n v="124"/>
    <n v="144.80000000000001"/>
    <n v="166.7"/>
    <n v="190.1"/>
    <n v="214.7"/>
    <n v="239.7"/>
    <n v="266.10000000000002"/>
    <n v="292.5"/>
    <n v="319.8"/>
    <n v="347.7"/>
    <n v="376.1"/>
    <n v="404.5"/>
    <n v="433.4"/>
    <n v="462.4"/>
    <n v="491.6"/>
    <n v="520.79999999999995"/>
    <n v="550.20000000000005"/>
    <n v="579.70000000000005"/>
    <n v="609.4"/>
    <n v="639.20000000000005"/>
    <n v="669.1"/>
    <n v="699"/>
    <n v="729.1"/>
    <n v="759.1"/>
    <n v="789.2"/>
    <n v="819.2"/>
    <n v="849.3"/>
    <n v="879.3"/>
    <n v="0"/>
  </r>
  <r>
    <x v="155"/>
    <n v="87.4"/>
    <n v="104.6"/>
    <n v="123.1"/>
    <n v="142.5"/>
    <n v="162.69999999999999"/>
    <n v="183.9"/>
    <n v="207.1"/>
    <n v="231.7"/>
    <n v="257.8"/>
    <n v="284.39999999999998"/>
    <n v="312"/>
    <n v="339.8"/>
    <n v="368.2"/>
    <n v="396.9"/>
    <n v="425.8"/>
    <n v="455.1"/>
    <n v="484.5"/>
    <n v="514.20000000000005"/>
    <n v="544.20000000000005"/>
    <n v="574.79999999999995"/>
    <n v="605.5"/>
    <n v="636.5"/>
    <n v="667.4"/>
    <n v="698.4"/>
    <n v="729.4"/>
    <n v="760.4"/>
    <n v="791.4"/>
    <n v="822.4"/>
    <n v="853.4"/>
    <n v="884.4"/>
    <n v="915.4"/>
    <n v="946.4"/>
    <n v="977.4"/>
    <n v="1008.4"/>
    <n v="0.06"/>
  </r>
  <r>
    <x v="156"/>
    <n v="254.7"/>
    <n v="276.10000000000002"/>
    <n v="298.8"/>
    <n v="322.39999999999998"/>
    <n v="347"/>
    <n v="373"/>
    <n v="399.6"/>
    <n v="426.8"/>
    <n v="454.5"/>
    <n v="482.7"/>
    <n v="511.1"/>
    <n v="539.9"/>
    <n v="568.79999999999995"/>
    <n v="598.20000000000005"/>
    <n v="627.6"/>
    <n v="657.1"/>
    <n v="687"/>
    <n v="717.1"/>
    <n v="747.1"/>
    <n v="777.2"/>
    <n v="807.5"/>
    <n v="838"/>
    <n v="868.9"/>
    <n v="899.9"/>
    <n v="930.9"/>
    <n v="961.9"/>
    <n v="992.9"/>
    <n v="1023.9"/>
    <n v="1054.9000000000001"/>
    <n v="1085.9000000000001"/>
    <n v="1116.9000000000001"/>
    <n v="1147.9000000000001"/>
    <n v="1178.9000000000001"/>
    <n v="1209.9000000000001"/>
    <n v="0"/>
  </r>
  <r>
    <x v="157"/>
    <n v="207.1"/>
    <n v="231.2"/>
    <n v="256.7"/>
    <n v="282.8"/>
    <n v="309.5"/>
    <n v="336.5"/>
    <n v="364.1"/>
    <n v="391.9"/>
    <n v="419.8"/>
    <n v="447.7"/>
    <n v="475.7"/>
    <n v="503.7"/>
    <n v="531.70000000000005"/>
    <n v="559.70000000000005"/>
    <n v="587.70000000000005"/>
    <n v="615.70000000000005"/>
    <n v="643.70000000000005"/>
    <n v="671.7"/>
    <n v="699.7"/>
    <n v="727.7"/>
    <n v="755.7"/>
    <n v="783.7"/>
    <n v="811.7"/>
    <n v="839.7"/>
    <n v="867.7"/>
    <n v="895.7"/>
    <n v="923.7"/>
    <n v="951.7"/>
    <n v="979.7"/>
    <n v="1007.7"/>
    <n v="1035.7"/>
    <n v="1063.7"/>
    <n v="1091.7"/>
    <n v="1119.7"/>
    <n v="0.04"/>
  </r>
  <r>
    <x v="158"/>
    <n v="87.4"/>
    <n v="106.5"/>
    <n v="127.7"/>
    <n v="149.80000000000001"/>
    <n v="173.8"/>
    <n v="198.2"/>
    <n v="223.7"/>
    <n v="250"/>
    <n v="276.8"/>
    <n v="304.2"/>
    <n v="332.3"/>
    <n v="360.8"/>
    <n v="389.7"/>
    <n v="419.3"/>
    <n v="449.5"/>
    <n v="480.1"/>
    <n v="510.8"/>
    <n v="541.6"/>
    <n v="572.5"/>
    <n v="603.4"/>
    <n v="634.20000000000005"/>
    <n v="665.2"/>
    <n v="696.1"/>
    <n v="727.1"/>
    <n v="758"/>
    <n v="789"/>
    <n v="820"/>
    <n v="850.9"/>
    <n v="881.9"/>
    <n v="912.8"/>
    <n v="943.8"/>
    <n v="974.8"/>
    <n v="1005.7"/>
    <n v="1036.7"/>
    <n v="0"/>
  </r>
  <r>
    <x v="159"/>
    <n v="9.4"/>
    <n v="13"/>
    <n v="17.7"/>
    <n v="23.1"/>
    <n v="29.7"/>
    <n v="37.200000000000003"/>
    <n v="46"/>
    <n v="56.1"/>
    <n v="68.099999999999994"/>
    <n v="81.400000000000006"/>
    <n v="96.7"/>
    <n v="114"/>
    <n v="132.6"/>
    <n v="152.19999999999999"/>
    <n v="173.3"/>
    <n v="195.4"/>
    <n v="218.2"/>
    <n v="241.7"/>
    <n v="266.10000000000002"/>
    <n v="291.10000000000002"/>
    <n v="317.3"/>
    <n v="343.9"/>
    <n v="371.2"/>
    <n v="398.8"/>
    <n v="427.1"/>
    <n v="455.6"/>
    <n v="484.2"/>
    <n v="513.29999999999995"/>
    <n v="542.79999999999995"/>
    <n v="572.20000000000005"/>
    <n v="601.70000000000005"/>
    <n v="631.29999999999995"/>
    <n v="660.9"/>
    <n v="690.6"/>
    <n v="0"/>
  </r>
  <r>
    <x v="160"/>
    <n v="0"/>
    <n v="0"/>
    <n v="0"/>
    <n v="0"/>
    <n v="0.2"/>
    <n v="0.5"/>
    <n v="1.3"/>
    <n v="2.5"/>
    <n v="4.2"/>
    <n v="6.3"/>
    <n v="9.1"/>
    <n v="13.1"/>
    <n v="17.8"/>
    <n v="23.6"/>
    <n v="30.7"/>
    <n v="39.4"/>
    <n v="49.2"/>
    <n v="60.9"/>
    <n v="74.2"/>
    <n v="88.9"/>
    <n v="105.4"/>
    <n v="123.3"/>
    <n v="141.9"/>
    <n v="162.30000000000001"/>
    <n v="183.4"/>
    <n v="206.1"/>
    <n v="229.8"/>
    <n v="254.4"/>
    <n v="280.10000000000002"/>
    <n v="306.5"/>
    <n v="333"/>
    <n v="360.6"/>
    <n v="388.2"/>
    <n v="416.2"/>
    <n v="0.03"/>
  </r>
  <r>
    <x v="161"/>
    <n v="0"/>
    <n v="0"/>
    <n v="0"/>
    <n v="0"/>
    <n v="0"/>
    <n v="0"/>
    <n v="0"/>
    <n v="0"/>
    <n v="0"/>
    <n v="0"/>
    <n v="0"/>
    <n v="0"/>
    <n v="0"/>
    <n v="0"/>
    <n v="0"/>
    <n v="0"/>
    <n v="0.1"/>
    <n v="0.7"/>
    <n v="1.8"/>
    <n v="3.8"/>
    <n v="6.7"/>
    <n v="10.5"/>
    <n v="14.9"/>
    <n v="20.5"/>
    <n v="26.5"/>
    <n v="33.799999999999997"/>
    <n v="42.8"/>
    <n v="53.3"/>
    <n v="64.8"/>
    <n v="77.7"/>
    <n v="91.7"/>
    <n v="107.5"/>
    <n v="123.8"/>
    <n v="141.80000000000001"/>
    <n v="0"/>
  </r>
  <r>
    <x v="162"/>
    <n v="0"/>
    <n v="0"/>
    <n v="0"/>
    <n v="0"/>
    <n v="0"/>
    <n v="0"/>
    <n v="0"/>
    <n v="0"/>
    <n v="0"/>
    <n v="0"/>
    <n v="0"/>
    <n v="0"/>
    <n v="0"/>
    <n v="0"/>
    <n v="0"/>
    <n v="0"/>
    <n v="0"/>
    <n v="0"/>
    <n v="0"/>
    <n v="0"/>
    <n v="0"/>
    <n v="0"/>
    <n v="0"/>
    <n v="0"/>
    <n v="0.3"/>
    <n v="1.1000000000000001"/>
    <n v="2.8"/>
    <n v="4.8"/>
    <n v="7"/>
    <n v="9.9"/>
    <n v="14.4"/>
    <n v="19.899999999999999"/>
    <n v="26.9"/>
    <n v="35.5"/>
    <n v="0"/>
  </r>
  <r>
    <x v="163"/>
    <n v="0"/>
    <n v="0"/>
    <n v="0"/>
    <n v="0"/>
    <n v="0"/>
    <n v="0"/>
    <n v="0"/>
    <n v="0"/>
    <n v="0"/>
    <n v="0"/>
    <n v="0"/>
    <n v="0"/>
    <n v="0"/>
    <n v="0"/>
    <n v="0"/>
    <n v="0"/>
    <n v="0"/>
    <n v="0"/>
    <n v="0"/>
    <n v="0"/>
    <n v="0"/>
    <n v="0"/>
    <n v="0"/>
    <n v="0.2"/>
    <n v="0.7"/>
    <n v="2"/>
    <n v="4.2"/>
    <n v="7.5"/>
    <n v="12.4"/>
    <n v="18.8"/>
    <n v="27"/>
    <n v="36.9"/>
    <n v="48.1"/>
    <n v="60.9"/>
    <n v="0.6"/>
  </r>
  <r>
    <x v="164"/>
    <n v="0"/>
    <n v="0"/>
    <n v="0"/>
    <n v="0"/>
    <n v="0"/>
    <n v="0"/>
    <n v="0"/>
    <n v="0"/>
    <n v="0.1"/>
    <n v="0.2"/>
    <n v="0.5"/>
    <n v="1"/>
    <n v="1.5"/>
    <n v="2.2999999999999998"/>
    <n v="3.3"/>
    <n v="5"/>
    <n v="7.1"/>
    <n v="10.4"/>
    <n v="14.3"/>
    <n v="19.100000000000001"/>
    <n v="26"/>
    <n v="34.1"/>
    <n v="43.5"/>
    <n v="54.2"/>
    <n v="66.5"/>
    <n v="80.7"/>
    <n v="95.3"/>
    <n v="111.1"/>
    <n v="128.1"/>
    <n v="146"/>
    <n v="165"/>
    <n v="185.3"/>
    <n v="206.8"/>
    <n v="229.7"/>
    <n v="0"/>
  </r>
  <r>
    <x v="165"/>
    <n v="0.3"/>
    <n v="0.7"/>
    <n v="1.1000000000000001"/>
    <n v="2"/>
    <n v="3.4"/>
    <n v="5.0999999999999996"/>
    <n v="7.3"/>
    <n v="10.5"/>
    <n v="14.1"/>
    <n v="18.399999999999999"/>
    <n v="23.4"/>
    <n v="29"/>
    <n v="35.799999999999997"/>
    <n v="43.4"/>
    <n v="52.3"/>
    <n v="61.8"/>
    <n v="73.099999999999994"/>
    <n v="85.5"/>
    <n v="99.1"/>
    <n v="114.9"/>
    <n v="131.80000000000001"/>
    <n v="150.5"/>
    <n v="170.2"/>
    <n v="191.5"/>
    <n v="214.5"/>
    <n v="238.8"/>
    <n v="264.5"/>
    <n v="290.60000000000002"/>
    <n v="317.7"/>
    <n v="345.8"/>
    <n v="374.1"/>
    <n v="403.1"/>
    <n v="432"/>
    <n v="461.3"/>
    <n v="0"/>
  </r>
  <r>
    <x v="166"/>
    <n v="74.2"/>
    <n v="85"/>
    <n v="96.6"/>
    <n v="109"/>
    <n v="122.3"/>
    <n v="136.80000000000001"/>
    <n v="153.30000000000001"/>
    <n v="171.1"/>
    <n v="190.7"/>
    <n v="210.9"/>
    <n v="232.2"/>
    <n v="254.5"/>
    <n v="276.8"/>
    <n v="300.5"/>
    <n v="324.2"/>
    <n v="348.7"/>
    <n v="373.4"/>
    <n v="399.3"/>
    <n v="425.5"/>
    <n v="452.1"/>
    <n v="479"/>
    <n v="506.2"/>
    <n v="533.79999999999995"/>
    <n v="561.79999999999995"/>
    <n v="590.29999999999995"/>
    <n v="619"/>
    <n v="648"/>
    <n v="677.2"/>
    <n v="706.7"/>
    <n v="736.4"/>
    <n v="766.2"/>
    <n v="796"/>
    <n v="826"/>
    <n v="856"/>
    <n v="0"/>
  </r>
  <r>
    <x v="167"/>
    <n v="201.2"/>
    <n v="223.9"/>
    <n v="248"/>
    <n v="272.8"/>
    <n v="298.7"/>
    <n v="325"/>
    <n v="352.2"/>
    <n v="380"/>
    <n v="408.2"/>
    <n v="436.6"/>
    <n v="465.3"/>
    <n v="494.4"/>
    <n v="523.79999999999995"/>
    <n v="553.6"/>
    <n v="583.70000000000005"/>
    <n v="614.1"/>
    <n v="644.6"/>
    <n v="675.2"/>
    <n v="706.1"/>
    <n v="737.1"/>
    <n v="768.1"/>
    <n v="799.1"/>
    <n v="830.1"/>
    <n v="861.1"/>
    <n v="892.1"/>
    <n v="923.1"/>
    <n v="954.1"/>
    <n v="985.1"/>
    <n v="1016.1"/>
    <n v="1047.0999999999999"/>
    <n v="1078.0999999999999"/>
    <n v="1109.0999999999999"/>
    <n v="1140.0999999999999"/>
    <n v="1171.0999999999999"/>
    <n v="0"/>
  </r>
  <r>
    <x v="168"/>
    <n v="379.2"/>
    <n v="404.3"/>
    <n v="429.7"/>
    <n v="455.9"/>
    <n v="482.2"/>
    <n v="508.9"/>
    <n v="535.9"/>
    <n v="563.5"/>
    <n v="591.70000000000005"/>
    <n v="620.5"/>
    <n v="649.9"/>
    <n v="679.6"/>
    <n v="709.7"/>
    <n v="739.7"/>
    <n v="769.9"/>
    <n v="800.1"/>
    <n v="830.5"/>
    <n v="861.1"/>
    <n v="891.7"/>
    <n v="922.5"/>
    <n v="953.5"/>
    <n v="984.5"/>
    <n v="1015.5"/>
    <n v="1046.5"/>
    <n v="1077.5"/>
    <n v="1108.5"/>
    <n v="1139.5"/>
    <n v="1170.5"/>
    <n v="1201.5"/>
    <n v="1232.5"/>
    <n v="1263.5"/>
    <n v="1294.5"/>
    <n v="1325.5"/>
    <n v="1356.5"/>
    <n v="0.03"/>
  </r>
  <r>
    <x v="169"/>
    <n v="271.39999999999998"/>
    <n v="295.89999999999998"/>
    <n v="320.7"/>
    <n v="346"/>
    <n v="371.7"/>
    <n v="397.9"/>
    <n v="424.4"/>
    <n v="451.2"/>
    <n v="478"/>
    <n v="505.2"/>
    <n v="532.5"/>
    <n v="560"/>
    <n v="587.6"/>
    <n v="615.4"/>
    <n v="643.29999999999995"/>
    <n v="671.2"/>
    <n v="699.2"/>
    <n v="727.2"/>
    <n v="755.2"/>
    <n v="783.2"/>
    <n v="811.2"/>
    <n v="839.2"/>
    <n v="867.2"/>
    <n v="895.2"/>
    <n v="923.2"/>
    <n v="951.2"/>
    <n v="979.2"/>
    <n v="1007.2"/>
    <n v="1035.2"/>
    <n v="1063.2"/>
    <n v="1091.2"/>
    <n v="1119.2"/>
    <n v="1147.2"/>
    <n v="1175.2"/>
    <n v="0"/>
  </r>
  <r>
    <x v="170"/>
    <n v="204.5"/>
    <n v="226.7"/>
    <n v="250.1"/>
    <n v="274.5"/>
    <n v="300.10000000000002"/>
    <n v="326.5"/>
    <n v="353.7"/>
    <n v="381.6"/>
    <n v="409.4"/>
    <n v="437.6"/>
    <n v="465.9"/>
    <n v="494.5"/>
    <n v="523.4"/>
    <n v="552.6"/>
    <n v="582.4"/>
    <n v="612.5"/>
    <n v="642.6"/>
    <n v="673"/>
    <n v="703.5"/>
    <n v="734.2"/>
    <n v="764.9"/>
    <n v="795.8"/>
    <n v="826.8"/>
    <n v="857.7"/>
    <n v="888.7"/>
    <n v="919.6"/>
    <n v="950.6"/>
    <n v="981.6"/>
    <n v="1012.5"/>
    <n v="1043.5"/>
    <n v="1074.4000000000001"/>
    <n v="1105.4000000000001"/>
    <n v="1136.3"/>
    <n v="1167.3"/>
    <n v="0.1"/>
  </r>
  <r>
    <x v="171"/>
    <n v="6.9"/>
    <n v="10.3"/>
    <n v="14.9"/>
    <n v="21.3"/>
    <n v="28.8"/>
    <n v="38.299999999999997"/>
    <n v="50.3"/>
    <n v="63.6"/>
    <n v="78.099999999999994"/>
    <n v="94"/>
    <n v="110.7"/>
    <n v="128.80000000000001"/>
    <n v="147.69999999999999"/>
    <n v="167.7"/>
    <n v="188.6"/>
    <n v="210.6"/>
    <n v="233.1"/>
    <n v="256.5"/>
    <n v="280.5"/>
    <n v="305.3"/>
    <n v="330.8"/>
    <n v="356.8"/>
    <n v="383.4"/>
    <n v="410.2"/>
    <n v="437.7"/>
    <n v="465.7"/>
    <n v="494.1"/>
    <n v="522.70000000000005"/>
    <n v="551.4"/>
    <n v="580.4"/>
    <n v="609.5"/>
    <n v="639"/>
    <n v="668.6"/>
    <n v="698.2"/>
    <n v="7.0000000000000007E-2"/>
  </r>
  <r>
    <x v="172"/>
    <n v="0"/>
    <n v="0"/>
    <n v="0"/>
    <n v="0"/>
    <n v="0"/>
    <n v="0"/>
    <n v="0"/>
    <n v="0.3"/>
    <n v="0.8"/>
    <n v="1.6"/>
    <n v="3"/>
    <n v="5.3"/>
    <n v="7.6"/>
    <n v="12"/>
    <n v="17.3"/>
    <n v="24.4"/>
    <n v="33.6"/>
    <n v="44.5"/>
    <n v="57.3"/>
    <n v="71.8"/>
    <n v="88"/>
    <n v="105.8"/>
    <n v="125.6"/>
    <n v="146.30000000000001"/>
    <n v="168.5"/>
    <n v="191.8"/>
    <n v="216.8"/>
    <n v="242.8"/>
    <n v="269.7"/>
    <n v="296.89999999999998"/>
    <n v="324.60000000000002"/>
    <n v="352.7"/>
    <n v="380.7"/>
    <n v="409"/>
    <n v="0.1"/>
  </r>
  <r>
    <x v="173"/>
    <n v="0"/>
    <n v="0"/>
    <n v="0"/>
    <n v="0"/>
    <n v="0"/>
    <n v="0"/>
    <n v="0"/>
    <n v="0"/>
    <n v="0"/>
    <n v="0"/>
    <n v="0"/>
    <n v="0"/>
    <n v="0"/>
    <n v="0"/>
    <n v="0"/>
    <n v="0.1"/>
    <n v="0.4"/>
    <n v="0.6"/>
    <n v="0.9"/>
    <n v="1.5"/>
    <n v="2.5"/>
    <n v="4.7"/>
    <n v="8.6"/>
    <n v="13.8"/>
    <n v="20.8"/>
    <n v="29.3"/>
    <n v="39.5"/>
    <n v="50.8"/>
    <n v="63.9"/>
    <n v="77.099999999999994"/>
    <n v="91.9"/>
    <n v="107.6"/>
    <n v="125.2"/>
    <n v="143.9"/>
    <n v="7.0000000000000007E-2"/>
  </r>
  <r>
    <x v="174"/>
    <n v="0"/>
    <n v="0"/>
    <n v="0"/>
    <n v="0"/>
    <n v="0"/>
    <n v="0"/>
    <n v="0"/>
    <n v="0"/>
    <n v="0"/>
    <n v="0"/>
    <n v="0"/>
    <n v="0"/>
    <n v="0"/>
    <n v="0"/>
    <n v="0"/>
    <n v="0"/>
    <n v="0"/>
    <n v="0"/>
    <n v="0"/>
    <n v="0"/>
    <n v="0"/>
    <n v="0"/>
    <n v="0"/>
    <n v="0.2"/>
    <n v="0.5"/>
    <n v="1.1000000000000001"/>
    <n v="2.2999999999999998"/>
    <n v="4.7"/>
    <n v="8.1"/>
    <n v="13"/>
    <n v="18.5"/>
    <n v="25.6"/>
    <n v="34.5"/>
    <n v="45.1"/>
    <n v="0.2"/>
  </r>
  <r>
    <x v="175"/>
    <n v="0"/>
    <n v="0"/>
    <n v="0"/>
    <n v="0"/>
    <n v="0"/>
    <n v="0"/>
    <n v="0"/>
    <n v="0"/>
    <n v="0"/>
    <n v="0"/>
    <n v="0"/>
    <n v="0"/>
    <n v="0"/>
    <n v="0"/>
    <n v="0"/>
    <n v="0"/>
    <n v="0"/>
    <n v="0"/>
    <n v="0"/>
    <n v="0"/>
    <n v="0"/>
    <n v="0.1"/>
    <n v="0.3"/>
    <n v="0.9"/>
    <n v="2.1"/>
    <n v="3.9"/>
    <n v="7.5"/>
    <n v="13.2"/>
    <n v="20.6"/>
    <n v="29.5"/>
    <n v="41.4"/>
    <n v="55.1"/>
    <n v="70.2"/>
    <n v="87.3"/>
    <n v="0.4"/>
  </r>
  <r>
    <x v="176"/>
    <n v="0"/>
    <n v="0"/>
    <n v="0"/>
    <n v="0"/>
    <n v="0"/>
    <n v="0"/>
    <n v="0"/>
    <n v="0"/>
    <n v="0"/>
    <n v="0"/>
    <n v="0"/>
    <n v="0.5"/>
    <n v="1"/>
    <n v="1.8"/>
    <n v="3"/>
    <n v="4.4000000000000004"/>
    <n v="6.1"/>
    <n v="8.5"/>
    <n v="11.2"/>
    <n v="15.7"/>
    <n v="21.6"/>
    <n v="28.6"/>
    <n v="36.299999999999997"/>
    <n v="45"/>
    <n v="55.1"/>
    <n v="66.900000000000006"/>
    <n v="80.5"/>
    <n v="95.1"/>
    <n v="111.3"/>
    <n v="128.69999999999999"/>
    <n v="147.19999999999999"/>
    <n v="167"/>
    <n v="187.5"/>
    <n v="209.3"/>
    <n v="0.1"/>
  </r>
  <r>
    <x v="177"/>
    <n v="0"/>
    <n v="0"/>
    <n v="0"/>
    <n v="0.2"/>
    <n v="0.5"/>
    <n v="0.9"/>
    <n v="1.2"/>
    <n v="1.7"/>
    <n v="2.2999999999999998"/>
    <n v="4"/>
    <n v="6.1"/>
    <n v="9.6999999999999993"/>
    <n v="14.7"/>
    <n v="21.6"/>
    <n v="30.8"/>
    <n v="41.4"/>
    <n v="53.9"/>
    <n v="67.8"/>
    <n v="84"/>
    <n v="101.7"/>
    <n v="121.5"/>
    <n v="142.30000000000001"/>
    <n v="164.6"/>
    <n v="187.6"/>
    <n v="211.7"/>
    <n v="236.7"/>
    <n v="262.8"/>
    <n v="289.5"/>
    <n v="316.89999999999998"/>
    <n v="345"/>
    <n v="373.7"/>
    <n v="402.8"/>
    <n v="432.3"/>
    <n v="462.2"/>
    <n v="0.1"/>
  </r>
  <r>
    <x v="178"/>
    <n v="56.2"/>
    <n v="66.8"/>
    <n v="78.7"/>
    <n v="91.4"/>
    <n v="105.7"/>
    <n v="120.7"/>
    <n v="137.19999999999999"/>
    <n v="154.4"/>
    <n v="173.1"/>
    <n v="192.8"/>
    <n v="213.3"/>
    <n v="235.1"/>
    <n v="257.60000000000002"/>
    <n v="281.2"/>
    <n v="305.60000000000002"/>
    <n v="330.9"/>
    <n v="356.7"/>
    <n v="383.5"/>
    <n v="410.4"/>
    <n v="438.3"/>
    <n v="466.5"/>
    <n v="495"/>
    <n v="523.70000000000005"/>
    <n v="552.79999999999995"/>
    <n v="581.9"/>
    <n v="611.4"/>
    <n v="641.20000000000005"/>
    <n v="671.1"/>
    <n v="701.2"/>
    <n v="731.2"/>
    <n v="761.2"/>
    <n v="791.3"/>
    <n v="821.3"/>
    <n v="851.4"/>
    <n v="7.0000000000000007E-2"/>
  </r>
  <r>
    <x v="179"/>
    <n v="90.7"/>
    <n v="105.9"/>
    <n v="122.8"/>
    <n v="141.30000000000001"/>
    <n v="161.80000000000001"/>
    <n v="183.6"/>
    <n v="207.3"/>
    <n v="232.1"/>
    <n v="258.39999999999998"/>
    <n v="285.8"/>
    <n v="314"/>
    <n v="342.7"/>
    <n v="371.8"/>
    <n v="401.3"/>
    <n v="431.2"/>
    <n v="461.5"/>
    <n v="491.9"/>
    <n v="522.29999999999995"/>
    <n v="552.70000000000005"/>
    <n v="583.4"/>
    <n v="614"/>
    <n v="644.79999999999995"/>
    <n v="675.6"/>
    <n v="706.5"/>
    <n v="737.4"/>
    <n v="768.4"/>
    <n v="799.4"/>
    <n v="830.4"/>
    <n v="861.4"/>
    <n v="892.4"/>
    <n v="923.4"/>
    <n v="954.4"/>
    <n v="985.4"/>
    <n v="1016.4"/>
    <n v="0.03"/>
  </r>
  <r>
    <x v="180"/>
    <n v="376"/>
    <n v="404.8"/>
    <n v="433.7"/>
    <n v="463.2"/>
    <n v="492.9"/>
    <n v="522.79999999999995"/>
    <n v="552.79999999999995"/>
    <n v="583.1"/>
    <n v="613.29999999999995"/>
    <n v="643.70000000000005"/>
    <n v="674.2"/>
    <n v="704.9"/>
    <n v="735.8"/>
    <n v="766.7"/>
    <n v="797.6"/>
    <n v="828.6"/>
    <n v="859.6"/>
    <n v="890.6"/>
    <n v="921.6"/>
    <n v="952.6"/>
    <n v="983.6"/>
    <n v="1014.6"/>
    <n v="1045.5999999999999"/>
    <n v="1076.5999999999999"/>
    <n v="1107.5999999999999"/>
    <n v="1138.5999999999999"/>
    <n v="1169.5999999999999"/>
    <n v="1200.5999999999999"/>
    <n v="1231.5999999999999"/>
    <n v="1262.5999999999999"/>
    <n v="1293.5999999999999"/>
    <n v="1324.6"/>
    <n v="1355.6"/>
    <n v="1386.6"/>
    <n v="0.1"/>
  </r>
  <r>
    <x v="181"/>
    <n v="515.4"/>
    <n v="543.4"/>
    <n v="571.4"/>
    <n v="599.4"/>
    <n v="627.4"/>
    <n v="655.4"/>
    <n v="683.4"/>
    <n v="711.4"/>
    <n v="739.4"/>
    <n v="767.4"/>
    <n v="795.4"/>
    <n v="823.4"/>
    <n v="851.4"/>
    <n v="879.4"/>
    <n v="907.4"/>
    <n v="935.4"/>
    <n v="963.4"/>
    <n v="991.4"/>
    <n v="1019.4"/>
    <n v="1047.4000000000001"/>
    <n v="1075.4000000000001"/>
    <n v="1103.4000000000001"/>
    <n v="1131.4000000000001"/>
    <n v="1159.4000000000001"/>
    <n v="1187.4000000000001"/>
    <n v="1215.4000000000001"/>
    <n v="1243.4000000000001"/>
    <n v="1271.4000000000001"/>
    <n v="1299.4000000000001"/>
    <n v="1327.4"/>
    <n v="1355.4"/>
    <n v="1383.4"/>
    <n v="1411.4"/>
    <n v="1439.4"/>
    <n v="0.1"/>
  </r>
  <r>
    <x v="182"/>
    <n v="195.4"/>
    <n v="218.7"/>
    <n v="243.5"/>
    <n v="269.2"/>
    <n v="295.89999999999998"/>
    <n v="323.3"/>
    <n v="351.2"/>
    <n v="379.9"/>
    <n v="408.8"/>
    <n v="438.5"/>
    <n v="468.1"/>
    <n v="498.2"/>
    <n v="528.4"/>
    <n v="558.9"/>
    <n v="589.5"/>
    <n v="620"/>
    <n v="650.70000000000005"/>
    <n v="681.4"/>
    <n v="712.3"/>
    <n v="743.3"/>
    <n v="774.2"/>
    <n v="805.2"/>
    <n v="836.1"/>
    <n v="867.1"/>
    <n v="898"/>
    <n v="929"/>
    <n v="960"/>
    <n v="990.9"/>
    <n v="1021.9"/>
    <n v="1052.8"/>
    <n v="1083.8"/>
    <n v="1114.8"/>
    <n v="1145.7"/>
    <n v="1176.7"/>
    <n v="0.2"/>
  </r>
  <r>
    <x v="183"/>
    <n v="9.9"/>
    <n v="14.6"/>
    <n v="20.3"/>
    <n v="27.1"/>
    <n v="34.700000000000003"/>
    <n v="43.1"/>
    <n v="52"/>
    <n v="62.9"/>
    <n v="74.599999999999994"/>
    <n v="88"/>
    <n v="102.3"/>
    <n v="118.3"/>
    <n v="135.6"/>
    <n v="154.6"/>
    <n v="175"/>
    <n v="196.7"/>
    <n v="219.4"/>
    <n v="243.2"/>
    <n v="268"/>
    <n v="293.7"/>
    <n v="319.89999999999998"/>
    <n v="346.6"/>
    <n v="373.7"/>
    <n v="401.1"/>
    <n v="428.9"/>
    <n v="457.3"/>
    <n v="485.9"/>
    <n v="515.1"/>
    <n v="544.29999999999995"/>
    <n v="573.9"/>
    <n v="603.6"/>
    <n v="633.5"/>
    <n v="663.5"/>
    <n v="693.5"/>
    <n v="0.2"/>
  </r>
  <r>
    <x v="184"/>
    <n v="0"/>
    <n v="0"/>
    <n v="0.1"/>
    <n v="0.6"/>
    <n v="1.1000000000000001"/>
    <n v="1.8"/>
    <n v="2.4"/>
    <n v="3.4"/>
    <n v="4.7"/>
    <n v="6.6"/>
    <n v="9"/>
    <n v="12.1"/>
    <n v="16"/>
    <n v="20.6"/>
    <n v="26"/>
    <n v="32.200000000000003"/>
    <n v="39.200000000000003"/>
    <n v="47"/>
    <n v="56.4"/>
    <n v="66.599999999999994"/>
    <n v="77.8"/>
    <n v="90.1"/>
    <n v="104"/>
    <n v="118.7"/>
    <n v="134.5"/>
    <n v="150.9"/>
    <n v="169.1"/>
    <n v="188.3"/>
    <n v="208.8"/>
    <n v="230.4"/>
    <n v="253.3"/>
    <n v="276.60000000000002"/>
    <n v="301.10000000000002"/>
    <n v="326.2"/>
    <n v="0.2"/>
  </r>
  <r>
    <x v="185"/>
    <n v="0"/>
    <n v="0"/>
    <n v="0"/>
    <n v="0"/>
    <n v="0"/>
    <n v="0"/>
    <n v="0"/>
    <n v="0"/>
    <n v="0"/>
    <n v="0.3"/>
    <n v="1.5"/>
    <n v="3.4"/>
    <n v="5.9"/>
    <n v="8.6"/>
    <n v="11.7"/>
    <n v="15.2"/>
    <n v="19.5"/>
    <n v="24.7"/>
    <n v="30.7"/>
    <n v="37.9"/>
    <n v="45.5"/>
    <n v="54.2"/>
    <n v="63.5"/>
    <n v="73.099999999999994"/>
    <n v="84.4"/>
    <n v="96.3"/>
    <n v="110.2"/>
    <n v="125.3"/>
    <n v="141.80000000000001"/>
    <n v="160.1"/>
    <n v="179.7"/>
    <n v="200.3"/>
    <n v="221.9"/>
    <n v="245.2"/>
    <n v="0.3"/>
  </r>
  <r>
    <x v="186"/>
    <n v="0"/>
    <n v="0"/>
    <n v="0"/>
    <n v="0"/>
    <n v="0"/>
    <n v="0"/>
    <n v="0"/>
    <n v="0"/>
    <n v="0"/>
    <n v="0"/>
    <n v="0"/>
    <n v="0"/>
    <n v="0"/>
    <n v="0"/>
    <n v="0"/>
    <n v="0"/>
    <n v="0"/>
    <n v="0"/>
    <n v="0"/>
    <n v="0"/>
    <n v="0"/>
    <n v="0"/>
    <n v="0"/>
    <n v="0.2"/>
    <n v="0.5"/>
    <n v="1.6"/>
    <n v="3.8"/>
    <n v="6.9"/>
    <n v="11.4"/>
    <n v="16.899999999999999"/>
    <n v="23.9"/>
    <n v="32.700000000000003"/>
    <n v="41.7"/>
    <n v="52.2"/>
    <n v="0.3"/>
  </r>
  <r>
    <x v="187"/>
    <n v="0"/>
    <n v="0"/>
    <n v="0"/>
    <n v="0"/>
    <n v="0"/>
    <n v="0"/>
    <n v="0"/>
    <n v="0"/>
    <n v="0"/>
    <n v="0"/>
    <n v="0"/>
    <n v="0"/>
    <n v="0"/>
    <n v="0"/>
    <n v="0"/>
    <n v="0"/>
    <n v="0"/>
    <n v="0"/>
    <n v="0"/>
    <n v="0"/>
    <n v="0"/>
    <n v="0"/>
    <n v="0"/>
    <n v="0"/>
    <n v="0"/>
    <n v="0.3"/>
    <n v="0.8"/>
    <n v="1.8"/>
    <n v="4.3"/>
    <n v="7.5"/>
    <n v="11.3"/>
    <n v="17.3"/>
    <n v="25.7"/>
    <n v="36.4"/>
    <n v="0.2"/>
  </r>
  <r>
    <x v="188"/>
    <n v="0"/>
    <n v="0"/>
    <n v="0"/>
    <n v="0"/>
    <n v="0"/>
    <n v="0"/>
    <n v="0"/>
    <n v="0"/>
    <n v="0"/>
    <n v="0"/>
    <n v="0"/>
    <n v="0"/>
    <n v="0.2"/>
    <n v="0.4"/>
    <n v="0.7"/>
    <n v="1.1000000000000001"/>
    <n v="1.6"/>
    <n v="2.5"/>
    <n v="3.5"/>
    <n v="5"/>
    <n v="7.1"/>
    <n v="9.5"/>
    <n v="12.8"/>
    <n v="17.100000000000001"/>
    <n v="21.7"/>
    <n v="27.9"/>
    <n v="35.799999999999997"/>
    <n v="45.3"/>
    <n v="57.2"/>
    <n v="70.3"/>
    <n v="84.9"/>
    <n v="100.7"/>
    <n v="117.4"/>
    <n v="135.80000000000001"/>
    <n v="0.2"/>
  </r>
  <r>
    <x v="189"/>
    <n v="3"/>
    <n v="3.9"/>
    <n v="5.5"/>
    <n v="7.3"/>
    <n v="9.3000000000000007"/>
    <n v="11.7"/>
    <n v="14.4"/>
    <n v="17.8"/>
    <n v="22"/>
    <n v="26.7"/>
    <n v="32.1"/>
    <n v="38.4"/>
    <n v="46.1"/>
    <n v="56.1"/>
    <n v="67.3"/>
    <n v="80.599999999999994"/>
    <n v="96.3"/>
    <n v="113.4"/>
    <n v="132.5"/>
    <n v="152.19999999999999"/>
    <n v="174.3"/>
    <n v="197.2"/>
    <n v="221.3"/>
    <n v="246.4"/>
    <n v="272.39999999999998"/>
    <n v="298.89999999999998"/>
    <n v="325.8"/>
    <n v="353.7"/>
    <n v="381.9"/>
    <n v="410.5"/>
    <n v="439.9"/>
    <n v="469.4"/>
    <n v="499.3"/>
    <n v="529.70000000000005"/>
    <n v="0.3"/>
  </r>
  <r>
    <x v="190"/>
    <n v="15.4"/>
    <n v="20.2"/>
    <n v="25.6"/>
    <n v="31.8"/>
    <n v="39"/>
    <n v="47.2"/>
    <n v="56.1"/>
    <n v="66.7"/>
    <n v="77.900000000000006"/>
    <n v="90.2"/>
    <n v="104.3"/>
    <n v="119.5"/>
    <n v="135.9"/>
    <n v="153.69999999999999"/>
    <n v="172.5"/>
    <n v="192.4"/>
    <n v="213.7"/>
    <n v="235.8"/>
    <n v="258.8"/>
    <n v="282.7"/>
    <n v="307.7"/>
    <n v="333.5"/>
    <n v="360.2"/>
    <n v="387"/>
    <n v="414.3"/>
    <n v="442.1"/>
    <n v="469.9"/>
    <n v="498.3"/>
    <n v="527"/>
    <n v="555.6"/>
    <n v="584.70000000000005"/>
    <n v="613.70000000000005"/>
    <n v="642.9"/>
    <n v="672.5"/>
    <n v="0.1"/>
  </r>
  <r>
    <x v="191"/>
    <n v="29.4"/>
    <n v="35.299999999999997"/>
    <n v="43.1"/>
    <n v="52.1"/>
    <n v="62.6"/>
    <n v="74.099999999999994"/>
    <n v="86.7"/>
    <n v="100.6"/>
    <n v="116.6"/>
    <n v="134.1"/>
    <n v="153.4"/>
    <n v="174"/>
    <n v="196"/>
    <n v="219.5"/>
    <n v="244.8"/>
    <n v="271.2"/>
    <n v="298.2"/>
    <n v="326.10000000000002"/>
    <n v="354.2"/>
    <n v="383"/>
    <n v="412.4"/>
    <n v="442.2"/>
    <n v="472.6"/>
    <n v="503.2"/>
    <n v="533.9"/>
    <n v="564.5"/>
    <n v="595.20000000000005"/>
    <n v="625.9"/>
    <n v="656.7"/>
    <n v="687.5"/>
    <n v="718.3"/>
    <n v="749.3"/>
    <n v="780.3"/>
    <n v="811.3"/>
    <n v="0.03"/>
  </r>
  <r>
    <x v="192"/>
    <n v="213.2"/>
    <n v="236.6"/>
    <n v="261.60000000000002"/>
    <n v="288.60000000000002"/>
    <n v="316.10000000000002"/>
    <n v="344"/>
    <n v="373.3"/>
    <n v="402.5"/>
    <n v="432.1"/>
    <n v="462"/>
    <n v="491.9"/>
    <n v="522"/>
    <n v="552.29999999999995"/>
    <n v="582.70000000000005"/>
    <n v="613.1"/>
    <n v="643.6"/>
    <n v="674.2"/>
    <n v="705"/>
    <n v="735.8"/>
    <n v="766.8"/>
    <n v="797.7"/>
    <n v="828.7"/>
    <n v="859.7"/>
    <n v="890.7"/>
    <n v="921.7"/>
    <n v="952.7"/>
    <n v="983.7"/>
    <n v="1014.7"/>
    <n v="1045.7"/>
    <n v="1076.7"/>
    <n v="1107.7"/>
    <n v="1138.7"/>
    <n v="1169.7"/>
    <n v="1200.7"/>
    <n v="0.2"/>
  </r>
  <r>
    <x v="193"/>
    <n v="208.9"/>
    <n v="226.8"/>
    <n v="245.8"/>
    <n v="265.10000000000002"/>
    <n v="285.39999999999998"/>
    <n v="306.10000000000002"/>
    <n v="327.60000000000002"/>
    <n v="349.2"/>
    <n v="371.5"/>
    <n v="394.2"/>
    <n v="418"/>
    <n v="442.1"/>
    <n v="466.6"/>
    <n v="492"/>
    <n v="517.5"/>
    <n v="543.6"/>
    <n v="570.1"/>
    <n v="596.9"/>
    <n v="624.6"/>
    <n v="652.70000000000005"/>
    <n v="681.1"/>
    <n v="709.5"/>
    <n v="738.2"/>
    <n v="766.9"/>
    <n v="795.8"/>
    <n v="824.6"/>
    <n v="853.6"/>
    <n v="882.6"/>
    <n v="911.6"/>
    <n v="940.6"/>
    <n v="969.6"/>
    <n v="998.6"/>
    <n v="1027.5999999999999"/>
    <n v="1056.5999999999999"/>
    <n v="0.1"/>
  </r>
  <r>
    <x v="194"/>
    <n v="56.2"/>
    <n v="66.900000000000006"/>
    <n v="78.7"/>
    <n v="92.4"/>
    <n v="107.8"/>
    <n v="124.7"/>
    <n v="143.9"/>
    <n v="165.1"/>
    <n v="187.1"/>
    <n v="210.3"/>
    <n v="234.6"/>
    <n v="259.7"/>
    <n v="285.2"/>
    <n v="311.3"/>
    <n v="337.9"/>
    <n v="365.2"/>
    <n v="392.7"/>
    <n v="420.5"/>
    <n v="448.3"/>
    <n v="476.3"/>
    <n v="504.5"/>
    <n v="533"/>
    <n v="561.4"/>
    <n v="590.29999999999995"/>
    <n v="619.6"/>
    <n v="649.20000000000005"/>
    <n v="679.2"/>
    <n v="709.3"/>
    <n v="739.6"/>
    <n v="770"/>
    <n v="800.5"/>
    <n v="831.1"/>
    <n v="861.6"/>
    <n v="892.5"/>
    <n v="0.1"/>
  </r>
  <r>
    <x v="195"/>
    <n v="30.4"/>
    <n v="35.200000000000003"/>
    <n v="41"/>
    <n v="47.4"/>
    <n v="54.6"/>
    <n v="63"/>
    <n v="72.900000000000006"/>
    <n v="83.6"/>
    <n v="96"/>
    <n v="110.3"/>
    <n v="126.3"/>
    <n v="144.4"/>
    <n v="164"/>
    <n v="184.9"/>
    <n v="206.8"/>
    <n v="229.7"/>
    <n v="253.6"/>
    <n v="278.60000000000002"/>
    <n v="304.10000000000002"/>
    <n v="330.3"/>
    <n v="356.8"/>
    <n v="383.4"/>
    <n v="410.4"/>
    <n v="437.4"/>
    <n v="465"/>
    <n v="493.1"/>
    <n v="521.5"/>
    <n v="550.5"/>
    <n v="579.79999999999995"/>
    <n v="609"/>
    <n v="638.5"/>
    <n v="668.1"/>
    <n v="697.7"/>
    <n v="727.5"/>
    <n v="0.2"/>
  </r>
  <r>
    <x v="196"/>
    <n v="0"/>
    <n v="0"/>
    <n v="0"/>
    <n v="0"/>
    <n v="0"/>
    <n v="0.1"/>
    <n v="0.4"/>
    <n v="1.6"/>
    <n v="3.5"/>
    <n v="7.6"/>
    <n v="13.5"/>
    <n v="20.2"/>
    <n v="27.8"/>
    <n v="36"/>
    <n v="44.7"/>
    <n v="54.4"/>
    <n v="65.900000000000006"/>
    <n v="78.900000000000006"/>
    <n v="93.8"/>
    <n v="109.6"/>
    <n v="126.2"/>
    <n v="143.80000000000001"/>
    <n v="162.9"/>
    <n v="183.1"/>
    <n v="204.1"/>
    <n v="226.1"/>
    <n v="249.4"/>
    <n v="273.39999999999998"/>
    <n v="297.8"/>
    <n v="322.8"/>
    <n v="348.4"/>
    <n v="375.1"/>
    <n v="401.9"/>
    <n v="429.7"/>
    <n v="0.1"/>
  </r>
  <r>
    <x v="197"/>
    <n v="0"/>
    <n v="0"/>
    <n v="0"/>
    <n v="0"/>
    <n v="0"/>
    <n v="0"/>
    <n v="0"/>
    <n v="0"/>
    <n v="0"/>
    <n v="0"/>
    <n v="0"/>
    <n v="0"/>
    <n v="0"/>
    <n v="0"/>
    <n v="0"/>
    <n v="0"/>
    <n v="0"/>
    <n v="0.3"/>
    <n v="0.7"/>
    <n v="1.9"/>
    <n v="4"/>
    <n v="6.8"/>
    <n v="10.6"/>
    <n v="15.1"/>
    <n v="20.7"/>
    <n v="27.5"/>
    <n v="36.299999999999997"/>
    <n v="46.5"/>
    <n v="58.3"/>
    <n v="72.3"/>
    <n v="88.1"/>
    <n v="104.8"/>
    <n v="123.5"/>
    <n v="143.5"/>
    <n v="0.2"/>
  </r>
  <r>
    <x v="198"/>
    <n v="0"/>
    <n v="0"/>
    <n v="0"/>
    <n v="0"/>
    <n v="0"/>
    <n v="0"/>
    <n v="0"/>
    <n v="0"/>
    <n v="0"/>
    <n v="0"/>
    <n v="0"/>
    <n v="0"/>
    <n v="0"/>
    <n v="0"/>
    <n v="0"/>
    <n v="0"/>
    <n v="0"/>
    <n v="0"/>
    <n v="0"/>
    <n v="0"/>
    <n v="0"/>
    <n v="0"/>
    <n v="0"/>
    <n v="0.7"/>
    <n v="2.1"/>
    <n v="4.5"/>
    <n v="7.6"/>
    <n v="11.3"/>
    <n v="15.4"/>
    <n v="20.399999999999999"/>
    <n v="26.2"/>
    <n v="32.799999999999997"/>
    <n v="40.799999999999997"/>
    <n v="50.1"/>
    <n v="0.2"/>
  </r>
  <r>
    <x v="199"/>
    <n v="0"/>
    <n v="0"/>
    <n v="0"/>
    <n v="0"/>
    <n v="0"/>
    <n v="0"/>
    <n v="0"/>
    <n v="0"/>
    <n v="0"/>
    <n v="0"/>
    <n v="0"/>
    <n v="0"/>
    <n v="0"/>
    <n v="0"/>
    <n v="0"/>
    <n v="0"/>
    <n v="0"/>
    <n v="0"/>
    <n v="0"/>
    <n v="0"/>
    <n v="0"/>
    <n v="0"/>
    <n v="0"/>
    <n v="0"/>
    <n v="0.1"/>
    <n v="0.2"/>
    <n v="0.6"/>
    <n v="1.2"/>
    <n v="2.5"/>
    <n v="4"/>
    <n v="6.1"/>
    <n v="9.3000000000000007"/>
    <n v="14.2"/>
    <n v="21.6"/>
    <n v="0.2"/>
  </r>
  <r>
    <x v="200"/>
    <n v="0"/>
    <n v="0"/>
    <n v="0"/>
    <n v="0"/>
    <n v="0"/>
    <n v="0"/>
    <n v="0"/>
    <n v="0"/>
    <n v="0"/>
    <n v="0"/>
    <n v="0"/>
    <n v="0"/>
    <n v="0.3"/>
    <n v="0.5"/>
    <n v="1"/>
    <n v="1.5"/>
    <n v="2.2000000000000002"/>
    <n v="2.8"/>
    <n v="3.8"/>
    <n v="5.5"/>
    <n v="9.1"/>
    <n v="13.9"/>
    <n v="19.600000000000001"/>
    <n v="25.8"/>
    <n v="33.700000000000003"/>
    <n v="42.6"/>
    <n v="52.9"/>
    <n v="64.2"/>
    <n v="77.099999999999994"/>
    <n v="91.4"/>
    <n v="106.8"/>
    <n v="123.4"/>
    <n v="142.1"/>
    <n v="162"/>
    <n v="0.2"/>
  </r>
  <r>
    <x v="201"/>
    <n v="1.1000000000000001"/>
    <n v="1.8"/>
    <n v="2.7"/>
    <n v="3.8"/>
    <n v="5"/>
    <n v="6.7"/>
    <n v="8.9"/>
    <n v="11.9"/>
    <n v="16.2"/>
    <n v="21.5"/>
    <n v="28.2"/>
    <n v="35.700000000000003"/>
    <n v="44.1"/>
    <n v="53.5"/>
    <n v="63.8"/>
    <n v="75.400000000000006"/>
    <n v="88"/>
    <n v="101.6"/>
    <n v="117.3"/>
    <n v="134.4"/>
    <n v="153"/>
    <n v="173.8"/>
    <n v="195.7"/>
    <n v="219"/>
    <n v="243"/>
    <n v="268"/>
    <n v="294"/>
    <n v="321.2"/>
    <n v="349.3"/>
    <n v="377.9"/>
    <n v="407.2"/>
    <n v="436.7"/>
    <n v="466.8"/>
    <n v="497"/>
    <n v="0.2"/>
  </r>
  <r>
    <x v="202"/>
    <n v="15"/>
    <n v="20.3"/>
    <n v="26.5"/>
    <n v="34.299999999999997"/>
    <n v="42.9"/>
    <n v="52.9"/>
    <n v="63.9"/>
    <n v="77"/>
    <n v="91"/>
    <n v="106.8"/>
    <n v="124.7"/>
    <n v="144"/>
    <n v="164.5"/>
    <n v="186.4"/>
    <n v="209.3"/>
    <n v="233.5"/>
    <n v="258.60000000000002"/>
    <n v="284.89999999999998"/>
    <n v="311.7"/>
    <n v="339.4"/>
    <n v="367.6"/>
    <n v="396.2"/>
    <n v="425"/>
    <n v="454"/>
    <n v="483.5"/>
    <n v="512.9"/>
    <n v="542.79999999999995"/>
    <n v="572.5"/>
    <n v="602.4"/>
    <n v="632.5"/>
    <n v="662.4"/>
    <n v="692.5"/>
    <n v="722.4"/>
    <n v="752.5"/>
    <n v="7.0000000000000007E-2"/>
  </r>
  <r>
    <x v="203"/>
    <n v="142.19999999999999"/>
    <n v="162.4"/>
    <n v="184.3"/>
    <n v="208.5"/>
    <n v="234.3"/>
    <n v="260.8"/>
    <n v="288.5"/>
    <n v="316.7"/>
    <n v="345.4"/>
    <n v="374"/>
    <n v="403"/>
    <n v="432.1"/>
    <n v="461.5"/>
    <n v="491.3"/>
    <n v="521.1"/>
    <n v="551.1"/>
    <n v="581"/>
    <n v="611.1"/>
    <n v="641.4"/>
    <n v="672"/>
    <n v="703"/>
    <n v="734"/>
    <n v="765"/>
    <n v="796"/>
    <n v="827"/>
    <n v="858"/>
    <n v="889"/>
    <n v="920"/>
    <n v="951"/>
    <n v="982"/>
    <n v="1013"/>
    <n v="1044"/>
    <n v="1075"/>
    <n v="1106"/>
    <n v="0.1"/>
  </r>
  <r>
    <x v="204"/>
    <n v="151.9"/>
    <n v="170.5"/>
    <n v="191.7"/>
    <n v="214.3"/>
    <n v="239.1"/>
    <n v="265"/>
    <n v="292.2"/>
    <n v="319.8"/>
    <n v="348.1"/>
    <n v="376.7"/>
    <n v="405.5"/>
    <n v="434.6"/>
    <n v="463.8"/>
    <n v="493.3"/>
    <n v="523"/>
    <n v="552.9"/>
    <n v="582.9"/>
    <n v="613.4"/>
    <n v="643.79999999999995"/>
    <n v="674.4"/>
    <n v="705"/>
    <n v="735.8"/>
    <n v="766.7"/>
    <n v="797.7"/>
    <n v="828.7"/>
    <n v="859.7"/>
    <n v="890.7"/>
    <n v="921.7"/>
    <n v="952.7"/>
    <n v="983.7"/>
    <n v="1014.7"/>
    <n v="1045.7"/>
    <n v="1076.7"/>
    <n v="1107.7"/>
    <n v="0.03"/>
  </r>
  <r>
    <x v="205"/>
    <n v="146.9"/>
    <n v="164.5"/>
    <n v="183.5"/>
    <n v="203.4"/>
    <n v="224"/>
    <n v="245.3"/>
    <n v="267.39999999999998"/>
    <n v="289.7"/>
    <n v="312.3"/>
    <n v="335.2"/>
    <n v="358.7"/>
    <n v="383"/>
    <n v="407.5"/>
    <n v="432.2"/>
    <n v="457.4"/>
    <n v="482.9"/>
    <n v="508.6"/>
    <n v="534.79999999999995"/>
    <n v="561.20000000000005"/>
    <n v="587.79999999999995"/>
    <n v="614.6"/>
    <n v="641.5"/>
    <n v="668.6"/>
    <n v="695.7"/>
    <n v="722.9"/>
    <n v="750.2"/>
    <n v="777.5"/>
    <n v="805.1"/>
    <n v="832.6"/>
    <n v="860.4"/>
    <n v="888.1"/>
    <n v="916"/>
    <n v="943.9"/>
    <n v="971.8"/>
    <n v="0.1"/>
  </r>
  <r>
    <x v="206"/>
    <n v="198.1"/>
    <n v="219.1"/>
    <n v="241.4"/>
    <n v="265"/>
    <n v="289.2"/>
    <n v="314.2"/>
    <n v="339.9"/>
    <n v="366.3"/>
    <n v="392.9"/>
    <n v="420"/>
    <n v="447.7"/>
    <n v="476.2"/>
    <n v="505"/>
    <n v="534.20000000000005"/>
    <n v="563.29999999999995"/>
    <n v="593"/>
    <n v="622.9"/>
    <n v="652.9"/>
    <n v="682.9"/>
    <n v="713.1"/>
    <n v="743.6"/>
    <n v="774"/>
    <n v="804.8"/>
    <n v="835.5"/>
    <n v="866.5"/>
    <n v="897.5"/>
    <n v="928.4"/>
    <n v="959.4"/>
    <n v="990.3"/>
    <n v="1021.3"/>
    <n v="1052.3"/>
    <n v="1083.2"/>
    <n v="1114.2"/>
    <n v="1145.0999999999999"/>
    <n v="0.03"/>
  </r>
  <r>
    <x v="207"/>
    <n v="4.5999999999999996"/>
    <n v="6.4"/>
    <n v="9.6999999999999993"/>
    <n v="14"/>
    <n v="18.8"/>
    <n v="24.4"/>
    <n v="31.5"/>
    <n v="39.799999999999997"/>
    <n v="49.8"/>
    <n v="61.1"/>
    <n v="74.400000000000006"/>
    <n v="88.9"/>
    <n v="104.7"/>
    <n v="121.7"/>
    <n v="139.9"/>
    <n v="159.19999999999999"/>
    <n v="180.2"/>
    <n v="201.8"/>
    <n v="224"/>
    <n v="246.7"/>
    <n v="270.5"/>
    <n v="294.5"/>
    <n v="318.8"/>
    <n v="343.6"/>
    <n v="368.8"/>
    <n v="394.2"/>
    <n v="419.9"/>
    <n v="445.9"/>
    <n v="472"/>
    <n v="498.7"/>
    <n v="525.5"/>
    <n v="552.70000000000005"/>
    <n v="580.29999999999995"/>
    <n v="607.9"/>
    <n v="0.1"/>
  </r>
  <r>
    <x v="208"/>
    <n v="0"/>
    <n v="0"/>
    <n v="0"/>
    <n v="0"/>
    <n v="0"/>
    <n v="0"/>
    <n v="0.2"/>
    <n v="0.4"/>
    <n v="1.1000000000000001"/>
    <n v="2.6"/>
    <n v="6.1"/>
    <n v="11.4"/>
    <n v="19.399999999999999"/>
    <n v="29.6"/>
    <n v="41.4"/>
    <n v="54.8"/>
    <n v="70.400000000000006"/>
    <n v="87.7"/>
    <n v="106.7"/>
    <n v="127.2"/>
    <n v="148.69999999999999"/>
    <n v="171.8"/>
    <n v="195.6"/>
    <n v="220.5"/>
    <n v="246.1"/>
    <n v="272.39999999999998"/>
    <n v="299.5"/>
    <n v="326.7"/>
    <n v="354.3"/>
    <n v="382.1"/>
    <n v="409.8"/>
    <n v="437.8"/>
    <n v="465.7"/>
    <n v="493.7"/>
    <n v="0.03"/>
  </r>
  <r>
    <x v="209"/>
    <n v="0"/>
    <n v="0"/>
    <n v="0"/>
    <n v="0"/>
    <n v="0"/>
    <n v="0"/>
    <n v="0"/>
    <n v="0"/>
    <n v="0"/>
    <n v="0"/>
    <n v="0"/>
    <n v="0.3"/>
    <n v="0.8"/>
    <n v="1.9"/>
    <n v="3"/>
    <n v="4.5"/>
    <n v="6.3"/>
    <n v="8.5"/>
    <n v="11.3"/>
    <n v="14.6"/>
    <n v="18.8"/>
    <n v="23.6"/>
    <n v="29.3"/>
    <n v="35.9"/>
    <n v="43"/>
    <n v="51"/>
    <n v="59.8"/>
    <n v="69.3"/>
    <n v="79.8"/>
    <n v="91.3"/>
    <n v="104.2"/>
    <n v="117.8"/>
    <n v="133"/>
    <n v="149.6"/>
    <n v="0.2"/>
  </r>
  <r>
    <x v="210"/>
    <n v="0"/>
    <n v="0"/>
    <n v="0"/>
    <n v="0"/>
    <n v="0"/>
    <n v="0"/>
    <n v="0"/>
    <n v="0"/>
    <n v="0"/>
    <n v="0"/>
    <n v="0"/>
    <n v="0"/>
    <n v="0"/>
    <n v="0"/>
    <n v="0"/>
    <n v="0"/>
    <n v="0"/>
    <n v="0"/>
    <n v="0"/>
    <n v="0"/>
    <n v="0.3"/>
    <n v="0.9"/>
    <n v="2.1"/>
    <n v="3.9"/>
    <n v="6.5"/>
    <n v="10.1"/>
    <n v="14.9"/>
    <n v="20.5"/>
    <n v="27.6"/>
    <n v="35.5"/>
    <n v="44.8"/>
    <n v="55.3"/>
    <n v="67.099999999999994"/>
    <n v="80.7"/>
    <n v="0.2"/>
  </r>
  <r>
    <x v="211"/>
    <n v="0"/>
    <n v="0"/>
    <n v="0"/>
    <n v="0"/>
    <n v="0"/>
    <n v="0"/>
    <n v="0"/>
    <n v="0"/>
    <n v="0"/>
    <n v="0"/>
    <n v="0"/>
    <n v="0"/>
    <n v="0"/>
    <n v="0"/>
    <n v="0"/>
    <n v="0"/>
    <n v="0"/>
    <n v="0"/>
    <n v="0"/>
    <n v="0"/>
    <n v="0"/>
    <n v="0.1"/>
    <n v="0.5"/>
    <n v="1.1000000000000001"/>
    <n v="2.6"/>
    <n v="4.5999999999999996"/>
    <n v="7.5"/>
    <n v="11.7"/>
    <n v="17.399999999999999"/>
    <n v="25.1"/>
    <n v="34.299999999999997"/>
    <n v="44.7"/>
    <n v="57.5"/>
    <n v="72"/>
    <n v="0.1"/>
  </r>
  <r>
    <x v="212"/>
    <n v="0"/>
    <n v="0"/>
    <n v="0"/>
    <n v="0"/>
    <n v="0"/>
    <n v="0"/>
    <n v="0"/>
    <n v="0"/>
    <n v="0"/>
    <n v="0"/>
    <n v="0"/>
    <n v="0"/>
    <n v="0"/>
    <n v="0"/>
    <n v="0.2"/>
    <n v="0.3"/>
    <n v="0.8"/>
    <n v="1.8"/>
    <n v="2.9"/>
    <n v="5"/>
    <n v="7.6"/>
    <n v="11.5"/>
    <n v="16.3"/>
    <n v="22"/>
    <n v="28.9"/>
    <n v="37.9"/>
    <n v="47.9"/>
    <n v="59.9"/>
    <n v="74.5"/>
    <n v="90.7"/>
    <n v="109"/>
    <n v="128.19999999999999"/>
    <n v="149"/>
    <n v="170.5"/>
    <n v="0.1"/>
  </r>
  <r>
    <x v="213"/>
    <n v="0"/>
    <n v="0"/>
    <n v="0"/>
    <n v="0"/>
    <n v="0.1"/>
    <n v="0.4"/>
    <n v="0.6"/>
    <n v="1"/>
    <n v="1.4"/>
    <n v="1.9"/>
    <n v="2.6"/>
    <n v="4.3"/>
    <n v="6.6"/>
    <n v="9.5"/>
    <n v="13"/>
    <n v="16.899999999999999"/>
    <n v="22.2"/>
    <n v="28.1"/>
    <n v="35.5"/>
    <n v="44.3"/>
    <n v="54.8"/>
    <n v="66.099999999999994"/>
    <n v="79.400000000000006"/>
    <n v="94.8"/>
    <n v="111.5"/>
    <n v="129.80000000000001"/>
    <n v="149.19999999999999"/>
    <n v="170"/>
    <n v="192.1"/>
    <n v="214.8"/>
    <n v="238.1"/>
    <n v="262.2"/>
    <n v="287.2"/>
    <n v="313.60000000000002"/>
    <n v="0.03"/>
  </r>
  <r>
    <x v="214"/>
    <n v="33.799999999999997"/>
    <n v="42"/>
    <n v="52.5"/>
    <n v="64.2"/>
    <n v="77.7"/>
    <n v="92.5"/>
    <n v="108.3"/>
    <n v="125.5"/>
    <n v="144.19999999999999"/>
    <n v="164.1"/>
    <n v="184.7"/>
    <n v="206"/>
    <n v="228.5"/>
    <n v="252.4"/>
    <n v="276.89999999999998"/>
    <n v="301.89999999999998"/>
    <n v="327.39999999999998"/>
    <n v="353.2"/>
    <n v="379.7"/>
    <n v="406.4"/>
    <n v="433.9"/>
    <n v="461.3"/>
    <n v="489.1"/>
    <n v="517.4"/>
    <n v="545.9"/>
    <n v="574.70000000000005"/>
    <n v="603.79999999999995"/>
    <n v="633.1"/>
    <n v="662.5"/>
    <n v="692"/>
    <n v="721.5"/>
    <n v="751.1"/>
    <n v="780.8"/>
    <n v="810.6"/>
    <n v="0.1"/>
  </r>
  <r>
    <x v="215"/>
    <n v="279.8"/>
    <n v="303.60000000000002"/>
    <n v="328.6"/>
    <n v="353.9"/>
    <n v="380"/>
    <n v="407.1"/>
    <n v="435"/>
    <n v="463.6"/>
    <n v="492.5"/>
    <n v="521.9"/>
    <n v="551.70000000000005"/>
    <n v="581.79999999999995"/>
    <n v="611.9"/>
    <n v="642.29999999999995"/>
    <n v="672.8"/>
    <n v="703.2"/>
    <n v="733.8"/>
    <n v="764.3"/>
    <n v="795"/>
    <n v="825.7"/>
    <n v="856.5"/>
    <n v="887.5"/>
    <n v="918.5"/>
    <n v="949.5"/>
    <n v="980.5"/>
    <n v="1011.5"/>
    <n v="1042.5"/>
    <n v="1073.5"/>
    <n v="1104.5"/>
    <n v="1135.5"/>
    <n v="1166.5"/>
    <n v="1197.5"/>
    <n v="1228.5"/>
    <n v="1259.5"/>
    <n v="0.06"/>
  </r>
  <r>
    <x v="216"/>
    <n v="340.8"/>
    <n v="365.6"/>
    <n v="391.1"/>
    <n v="416.7"/>
    <n v="442.9"/>
    <n v="469.2"/>
    <n v="496.1"/>
    <n v="523.1"/>
    <n v="550.29999999999995"/>
    <n v="578.29999999999995"/>
    <n v="606.5"/>
    <n v="635.20000000000005"/>
    <n v="664.6"/>
    <n v="694"/>
    <n v="723.7"/>
    <n v="753.6"/>
    <n v="783.5"/>
    <n v="813.5"/>
    <n v="843.5"/>
    <n v="873.6"/>
    <n v="903.9"/>
    <n v="934.7"/>
    <n v="965.6"/>
    <n v="996.6"/>
    <n v="1027.5999999999999"/>
    <n v="1058.5999999999999"/>
    <n v="1089.5999999999999"/>
    <n v="1120.5999999999999"/>
    <n v="1151.5999999999999"/>
    <n v="1182.5999999999999"/>
    <n v="1213.5999999999999"/>
    <n v="1244.5999999999999"/>
    <n v="1275.5999999999999"/>
    <n v="1306.5999999999999"/>
    <n v="0.3"/>
  </r>
  <r>
    <x v="217"/>
    <n v="108.1"/>
    <n v="122.4"/>
    <n v="138"/>
    <n v="155.5"/>
    <n v="174"/>
    <n v="193.5"/>
    <n v="213.9"/>
    <n v="234.6"/>
    <n v="256"/>
    <n v="278.60000000000002"/>
    <n v="301.7"/>
    <n v="325.7"/>
    <n v="350.4"/>
    <n v="375.4"/>
    <n v="401.2"/>
    <n v="427"/>
    <n v="453.5"/>
    <n v="480.1"/>
    <n v="506.9"/>
    <n v="533.79999999999995"/>
    <n v="560.70000000000005"/>
    <n v="587.79999999999995"/>
    <n v="614.9"/>
    <n v="642.1"/>
    <n v="669.3"/>
    <n v="696.6"/>
    <n v="724"/>
    <n v="751.3"/>
    <n v="778.8"/>
    <n v="806.4"/>
    <n v="834"/>
    <n v="861.7"/>
    <n v="889.6"/>
    <n v="917.5"/>
    <n v="0"/>
  </r>
  <r>
    <x v="218"/>
    <n v="95.1"/>
    <n v="115.7"/>
    <n v="138.19999999999999"/>
    <n v="162.6"/>
    <n v="188.3"/>
    <n v="215.5"/>
    <n v="243.4"/>
    <n v="271.89999999999998"/>
    <n v="300.7"/>
    <n v="330"/>
    <n v="359.4"/>
    <n v="389"/>
    <n v="418.9"/>
    <n v="448.8"/>
    <n v="479"/>
    <n v="509.2"/>
    <n v="539.6"/>
    <n v="570"/>
    <n v="600.5"/>
    <n v="631.1"/>
    <n v="661.6"/>
    <n v="692.5"/>
    <n v="723.3"/>
    <n v="754.2"/>
    <n v="785"/>
    <n v="816"/>
    <n v="847"/>
    <n v="877.9"/>
    <n v="908.9"/>
    <n v="939.8"/>
    <n v="970.8"/>
    <n v="1001.8"/>
    <n v="1032.7"/>
    <n v="1063.7"/>
    <n v="0.2"/>
  </r>
  <r>
    <x v="219"/>
    <n v="21.2"/>
    <n v="29.2"/>
    <n v="38.5"/>
    <n v="49.6"/>
    <n v="61.7"/>
    <n v="74.599999999999994"/>
    <n v="89.2"/>
    <n v="104.1"/>
    <n v="120.8"/>
    <n v="138.5"/>
    <n v="157.9"/>
    <n v="178.4"/>
    <n v="199.9"/>
    <n v="223"/>
    <n v="246.3"/>
    <n v="270.8"/>
    <n v="296.3"/>
    <n v="322.7"/>
    <n v="349.8"/>
    <n v="377.4"/>
    <n v="405.3"/>
    <n v="433.7"/>
    <n v="462.4"/>
    <n v="491.2"/>
    <n v="520.4"/>
    <n v="549.5"/>
    <n v="578.70000000000005"/>
    <n v="608.20000000000005"/>
    <n v="637.9"/>
    <n v="667.7"/>
    <n v="697.7"/>
    <n v="727.7"/>
    <n v="757.7"/>
    <n v="787.7"/>
    <n v="0.1"/>
  </r>
  <r>
    <x v="220"/>
    <n v="0"/>
    <n v="0"/>
    <n v="0"/>
    <n v="0"/>
    <n v="0"/>
    <n v="0"/>
    <n v="0"/>
    <n v="0"/>
    <n v="0.3"/>
    <n v="0.7"/>
    <n v="1.6"/>
    <n v="3.1"/>
    <n v="5.5"/>
    <n v="9.9"/>
    <n v="15.7"/>
    <n v="22.8"/>
    <n v="31.1"/>
    <n v="40.9"/>
    <n v="51.9"/>
    <n v="63.7"/>
    <n v="76.400000000000006"/>
    <n v="90.7"/>
    <n v="106"/>
    <n v="122.3"/>
    <n v="140.30000000000001"/>
    <n v="159.30000000000001"/>
    <n v="179.7"/>
    <n v="200.9"/>
    <n v="222.9"/>
    <n v="245.7"/>
    <n v="269.2"/>
    <n v="293.39999999999998"/>
    <n v="318.2"/>
    <n v="343.5"/>
    <n v="0.1"/>
  </r>
  <r>
    <x v="221"/>
    <n v="0"/>
    <n v="0"/>
    <n v="0"/>
    <n v="0"/>
    <n v="0"/>
    <n v="0"/>
    <n v="0"/>
    <n v="0"/>
    <n v="0"/>
    <n v="0"/>
    <n v="0"/>
    <n v="0"/>
    <n v="0"/>
    <n v="0.4"/>
    <n v="1.2"/>
    <n v="2.5"/>
    <n v="4.2"/>
    <n v="6.4"/>
    <n v="9.4"/>
    <n v="13.1"/>
    <n v="17.5"/>
    <n v="22.7"/>
    <n v="28.5"/>
    <n v="35.5"/>
    <n v="43.8"/>
    <n v="53.3"/>
    <n v="63.4"/>
    <n v="75"/>
    <n v="87.4"/>
    <n v="101"/>
    <n v="115.6"/>
    <n v="131.30000000000001"/>
    <n v="148.6"/>
    <n v="167"/>
    <n v="0.1"/>
  </r>
  <r>
    <x v="222"/>
    <n v="0"/>
    <n v="0"/>
    <n v="0"/>
    <n v="0"/>
    <n v="0"/>
    <n v="0"/>
    <n v="0"/>
    <n v="0"/>
    <n v="0"/>
    <n v="0"/>
    <n v="0"/>
    <n v="0"/>
    <n v="0"/>
    <n v="0"/>
    <n v="0"/>
    <n v="0"/>
    <n v="0"/>
    <n v="0"/>
    <n v="0"/>
    <n v="0"/>
    <n v="0"/>
    <n v="0"/>
    <n v="0"/>
    <n v="0"/>
    <n v="0"/>
    <n v="0.2"/>
    <n v="0.5"/>
    <n v="1.1000000000000001"/>
    <n v="2.4"/>
    <n v="4.2"/>
    <n v="7.2"/>
    <n v="11.2"/>
    <n v="16.600000000000001"/>
    <n v="23.9"/>
    <n v="0.2"/>
  </r>
  <r>
    <x v="223"/>
    <n v="0"/>
    <n v="0"/>
    <n v="0"/>
    <n v="0"/>
    <n v="0"/>
    <n v="0"/>
    <n v="0"/>
    <n v="0"/>
    <n v="0"/>
    <n v="0"/>
    <n v="0"/>
    <n v="0"/>
    <n v="0"/>
    <n v="0"/>
    <n v="0"/>
    <n v="0"/>
    <n v="0"/>
    <n v="0"/>
    <n v="0"/>
    <n v="0"/>
    <n v="0"/>
    <n v="0"/>
    <n v="0"/>
    <n v="0"/>
    <n v="0"/>
    <n v="0"/>
    <n v="0.2"/>
    <n v="0.5"/>
    <n v="0.8"/>
    <n v="1.7"/>
    <n v="3.6"/>
    <n v="7.8"/>
    <n v="13.4"/>
    <n v="20.8"/>
    <n v="0.1"/>
  </r>
  <r>
    <x v="224"/>
    <n v="0"/>
    <n v="0"/>
    <n v="0"/>
    <n v="0"/>
    <n v="0"/>
    <n v="0"/>
    <n v="0"/>
    <n v="0"/>
    <n v="0"/>
    <n v="0"/>
    <n v="0"/>
    <n v="0"/>
    <n v="0"/>
    <n v="0"/>
    <n v="0"/>
    <n v="0"/>
    <n v="0.1"/>
    <n v="0.3"/>
    <n v="1"/>
    <n v="2.2000000000000002"/>
    <n v="4"/>
    <n v="6.3"/>
    <n v="9.3000000000000007"/>
    <n v="13.2"/>
    <n v="18.100000000000001"/>
    <n v="24.5"/>
    <n v="32.6"/>
    <n v="42.4"/>
    <n v="53.7"/>
    <n v="66.5"/>
    <n v="81.5"/>
    <n v="98.1"/>
    <n v="116.6"/>
    <n v="137.1"/>
    <n v="7.0000000000000007E-2"/>
  </r>
  <r>
    <x v="225"/>
    <n v="1.2"/>
    <n v="2.1"/>
    <n v="3.5"/>
    <n v="5.6"/>
    <n v="8.1999999999999993"/>
    <n v="11.3"/>
    <n v="14.8"/>
    <n v="19.399999999999999"/>
    <n v="25.3"/>
    <n v="32.200000000000003"/>
    <n v="40.1"/>
    <n v="50"/>
    <n v="60.9"/>
    <n v="72.400000000000006"/>
    <n v="85.6"/>
    <n v="99.9"/>
    <n v="114.6"/>
    <n v="130.4"/>
    <n v="147.5"/>
    <n v="165.2"/>
    <n v="184.1"/>
    <n v="205.5"/>
    <n v="228.1"/>
    <n v="251.5"/>
    <n v="276.5"/>
    <n v="302.8"/>
    <n v="329.7"/>
    <n v="357.3"/>
    <n v="385.1"/>
    <n v="413.1"/>
    <n v="441.2"/>
    <n v="469.6"/>
    <n v="498.3"/>
    <n v="527.4"/>
    <n v="0.2"/>
  </r>
  <r>
    <x v="226"/>
    <n v="57.9"/>
    <n v="66.400000000000006"/>
    <n v="76.8"/>
    <n v="88.8"/>
    <n v="102"/>
    <n v="116.1"/>
    <n v="131.5"/>
    <n v="148.19999999999999"/>
    <n v="166.8"/>
    <n v="186.7"/>
    <n v="207.8"/>
    <n v="229.9"/>
    <n v="253.3"/>
    <n v="277.5"/>
    <n v="302.2"/>
    <n v="327.60000000000002"/>
    <n v="354"/>
    <n v="380.8"/>
    <n v="408.1"/>
    <n v="435.6"/>
    <n v="463.4"/>
    <n v="491.7"/>
    <n v="520.1"/>
    <n v="548.79999999999995"/>
    <n v="577.5"/>
    <n v="606.4"/>
    <n v="635.6"/>
    <n v="664.6"/>
    <n v="694"/>
    <n v="723.4"/>
    <n v="753"/>
    <n v="782.8"/>
    <n v="812.8"/>
    <n v="842.9"/>
    <n v="0.1"/>
  </r>
  <r>
    <x v="227"/>
    <n v="111.6"/>
    <n v="130.69999999999999"/>
    <n v="151.19999999999999"/>
    <n v="172.3"/>
    <n v="194.5"/>
    <n v="217.8"/>
    <n v="242"/>
    <n v="267.3"/>
    <n v="293.10000000000002"/>
    <n v="319.5"/>
    <n v="346.5"/>
    <n v="373.9"/>
    <n v="401.8"/>
    <n v="430.3"/>
    <n v="459.1"/>
    <n v="488.3"/>
    <n v="517.70000000000005"/>
    <n v="547.6"/>
    <n v="577.79999999999995"/>
    <n v="608.29999999999995"/>
    <n v="638.9"/>
    <n v="669.6"/>
    <n v="700.3"/>
    <n v="731"/>
    <n v="761.8"/>
    <n v="792.6"/>
    <n v="823.5"/>
    <n v="854.5"/>
    <n v="885.5"/>
    <n v="916.5"/>
    <n v="947.5"/>
    <n v="978.5"/>
    <n v="1009.5"/>
    <n v="1040.5"/>
    <n v="0.2"/>
  </r>
  <r>
    <x v="228"/>
    <n v="256.3"/>
    <n v="280.39999999999998"/>
    <n v="305.2"/>
    <n v="331"/>
    <n v="357.9"/>
    <n v="385.3"/>
    <n v="413.7"/>
    <n v="442.3"/>
    <n v="471.5"/>
    <n v="501"/>
    <n v="530.6"/>
    <n v="560.4"/>
    <n v="590.20000000000005"/>
    <n v="620.1"/>
    <n v="650.1"/>
    <n v="680.3"/>
    <n v="710.5"/>
    <n v="740.9"/>
    <n v="771.3"/>
    <n v="801.9"/>
    <n v="832.8"/>
    <n v="863.8"/>
    <n v="894.8"/>
    <n v="925.8"/>
    <n v="956.8"/>
    <n v="987.8"/>
    <n v="1018.8"/>
    <n v="1049.8"/>
    <n v="1080.8"/>
    <n v="1111.8"/>
    <n v="1142.8"/>
    <n v="1173.8"/>
    <n v="1204.8"/>
    <n v="1235.8"/>
    <n v="0.2"/>
  </r>
  <r>
    <x v="229"/>
    <n v="174.7"/>
    <n v="195.2"/>
    <n v="217.2"/>
    <n v="240"/>
    <n v="263.8"/>
    <n v="288"/>
    <n v="312.60000000000002"/>
    <n v="337.9"/>
    <n v="363.5"/>
    <n v="389.4"/>
    <n v="415.7"/>
    <n v="442.2"/>
    <n v="468.6"/>
    <n v="495.3"/>
    <n v="522.5"/>
    <n v="549.5"/>
    <n v="576.9"/>
    <n v="604.20000000000005"/>
    <n v="631.6"/>
    <n v="659.1"/>
    <n v="686.6"/>
    <n v="714.2"/>
    <n v="741.7"/>
    <n v="769.4"/>
    <n v="797"/>
    <n v="824.8"/>
    <n v="852.7"/>
    <n v="880.6"/>
    <n v="908.6"/>
    <n v="936.6"/>
    <n v="964.6"/>
    <n v="992.6"/>
    <n v="1020.6"/>
    <n v="1048.5999999999999"/>
    <n v="0.1"/>
  </r>
  <r>
    <x v="230"/>
    <n v="96.9"/>
    <n v="112.7"/>
    <n v="130.30000000000001"/>
    <n v="149.30000000000001"/>
    <n v="169.4"/>
    <n v="191.5"/>
    <n v="213.5"/>
    <n v="236.9"/>
    <n v="261.2"/>
    <n v="286.5"/>
    <n v="312"/>
    <n v="338.3"/>
    <n v="364.9"/>
    <n v="392.3"/>
    <n v="420.1"/>
    <n v="448.2"/>
    <n v="476.9"/>
    <n v="505.6"/>
    <n v="534.79999999999995"/>
    <n v="564.29999999999995"/>
    <n v="594.20000000000005"/>
    <n v="624.5"/>
    <n v="654.70000000000005"/>
    <n v="685.2"/>
    <n v="715.5"/>
    <n v="746.3"/>
    <n v="776.8"/>
    <n v="807.7"/>
    <n v="838.5"/>
    <n v="869.4"/>
    <n v="900.4"/>
    <n v="931.3"/>
    <n v="962.3"/>
    <n v="993.3"/>
    <n v="0.2"/>
  </r>
  <r>
    <x v="231"/>
    <n v="3"/>
    <n v="5.5"/>
    <n v="8.1999999999999993"/>
    <n v="12"/>
    <n v="16.7"/>
    <n v="22.5"/>
    <n v="28.9"/>
    <n v="36.200000000000003"/>
    <n v="44.7"/>
    <n v="54.7"/>
    <n v="66.3"/>
    <n v="79.5"/>
    <n v="94.1"/>
    <n v="110.7"/>
    <n v="128.4"/>
    <n v="147.19999999999999"/>
    <n v="167.4"/>
    <n v="189.2"/>
    <n v="211.7"/>
    <n v="234.4"/>
    <n v="258"/>
    <n v="282"/>
    <n v="306.89999999999998"/>
    <n v="332.1"/>
    <n v="357.9"/>
    <n v="383.9"/>
    <n v="410.7"/>
    <n v="438.1"/>
    <n v="465.6"/>
    <n v="494.2"/>
    <n v="523.1"/>
    <n v="552.20000000000005"/>
    <n v="581.5"/>
    <n v="610.79999999999995"/>
    <n v="0.1"/>
  </r>
  <r>
    <x v="232"/>
    <n v="0"/>
    <n v="0"/>
    <n v="0"/>
    <n v="0"/>
    <n v="0"/>
    <n v="0"/>
    <n v="0.1"/>
    <n v="0.7"/>
    <n v="2.5"/>
    <n v="5.3"/>
    <n v="9.1"/>
    <n v="13.6"/>
    <n v="19.100000000000001"/>
    <n v="26.2"/>
    <n v="34.9"/>
    <n v="45.1"/>
    <n v="56.6"/>
    <n v="70.3"/>
    <n v="85"/>
    <n v="100.9"/>
    <n v="118.5"/>
    <n v="136.9"/>
    <n v="156.5"/>
    <n v="177.7"/>
    <n v="199.7"/>
    <n v="222.9"/>
    <n v="247.2"/>
    <n v="272.2"/>
    <n v="297.89999999999998"/>
    <n v="324.3"/>
    <n v="351.7"/>
    <n v="379"/>
    <n v="407.7"/>
    <n v="436.6"/>
    <n v="0.03"/>
  </r>
  <r>
    <x v="233"/>
    <n v="0"/>
    <n v="0"/>
    <n v="0"/>
    <n v="0"/>
    <n v="0"/>
    <n v="0"/>
    <n v="0"/>
    <n v="0"/>
    <n v="0"/>
    <n v="0"/>
    <n v="0"/>
    <n v="0"/>
    <n v="0"/>
    <n v="0"/>
    <n v="0"/>
    <n v="0"/>
    <n v="0.1"/>
    <n v="0.8"/>
    <n v="1.9"/>
    <n v="3.7"/>
    <n v="6"/>
    <n v="8.5"/>
    <n v="11.9"/>
    <n v="15.9"/>
    <n v="20.8"/>
    <n v="26.8"/>
    <n v="33.799999999999997"/>
    <n v="42.6"/>
    <n v="52.8"/>
    <n v="65.400000000000006"/>
    <n v="79.7"/>
    <n v="96"/>
    <n v="114.6"/>
    <n v="134.9"/>
    <n v="0.03"/>
  </r>
  <r>
    <x v="234"/>
    <n v="0"/>
    <n v="0"/>
    <n v="0"/>
    <n v="0"/>
    <n v="0"/>
    <n v="0"/>
    <n v="0"/>
    <n v="0"/>
    <n v="0"/>
    <n v="0"/>
    <n v="0"/>
    <n v="0"/>
    <n v="0"/>
    <n v="0"/>
    <n v="0"/>
    <n v="0"/>
    <n v="0"/>
    <n v="0"/>
    <n v="0"/>
    <n v="0"/>
    <n v="0"/>
    <n v="0"/>
    <n v="0"/>
    <n v="0"/>
    <n v="0"/>
    <n v="0"/>
    <n v="0"/>
    <n v="0.2"/>
    <n v="0.5"/>
    <n v="1.4"/>
    <n v="3.1"/>
    <n v="5.4"/>
    <n v="8.6999999999999993"/>
    <n v="13"/>
    <n v="0"/>
  </r>
  <r>
    <x v="235"/>
    <n v="0"/>
    <n v="0"/>
    <n v="0"/>
    <n v="0"/>
    <n v="0"/>
    <n v="0"/>
    <n v="0"/>
    <n v="0"/>
    <n v="0"/>
    <n v="0"/>
    <n v="0"/>
    <n v="0"/>
    <n v="0"/>
    <n v="0"/>
    <n v="0"/>
    <n v="0"/>
    <n v="0"/>
    <n v="0"/>
    <n v="0"/>
    <n v="0"/>
    <n v="0.1"/>
    <n v="0.3"/>
    <n v="0.6"/>
    <n v="1"/>
    <n v="1.7"/>
    <n v="2.4"/>
    <n v="4.3"/>
    <n v="6.5"/>
    <n v="9.4"/>
    <n v="13.4"/>
    <n v="18.2"/>
    <n v="24.3"/>
    <n v="31.6"/>
    <n v="41.1"/>
    <n v="0.06"/>
  </r>
  <r>
    <x v="236"/>
    <n v="0"/>
    <n v="0"/>
    <n v="0"/>
    <n v="0"/>
    <n v="0"/>
    <n v="0"/>
    <n v="0"/>
    <n v="0"/>
    <n v="0"/>
    <n v="0"/>
    <n v="0"/>
    <n v="0"/>
    <n v="0"/>
    <n v="0"/>
    <n v="0.1"/>
    <n v="0.3"/>
    <n v="0.6"/>
    <n v="1.3"/>
    <n v="2.6"/>
    <n v="4.2"/>
    <n v="6.3"/>
    <n v="9"/>
    <n v="12.3"/>
    <n v="17.2"/>
    <n v="23.4"/>
    <n v="30.6"/>
    <n v="40.200000000000003"/>
    <n v="50.9"/>
    <n v="63"/>
    <n v="76.900000000000006"/>
    <n v="92"/>
    <n v="108.9"/>
    <n v="127.8"/>
    <n v="148.19999999999999"/>
    <n v="7.0000000000000007E-2"/>
  </r>
  <r>
    <x v="237"/>
    <n v="0"/>
    <n v="0"/>
    <n v="0"/>
    <n v="0"/>
    <n v="0"/>
    <n v="0"/>
    <n v="0.1"/>
    <n v="0.3"/>
    <n v="0.7"/>
    <n v="1.4"/>
    <n v="2.5"/>
    <n v="3.9"/>
    <n v="5.9"/>
    <n v="8"/>
    <n v="11.4"/>
    <n v="16.399999999999999"/>
    <n v="23.3"/>
    <n v="33.4"/>
    <n v="46.1"/>
    <n v="61"/>
    <n v="79.2"/>
    <n v="99.1"/>
    <n v="120.7"/>
    <n v="144.69999999999999"/>
    <n v="169.3"/>
    <n v="195.2"/>
    <n v="221.9"/>
    <n v="249.2"/>
    <n v="276.5"/>
    <n v="304.5"/>
    <n v="332.6"/>
    <n v="360.8"/>
    <n v="389.6"/>
    <n v="418.9"/>
    <n v="0.1"/>
  </r>
  <r>
    <x v="238"/>
    <n v="47.2"/>
    <n v="55.9"/>
    <n v="65.599999999999994"/>
    <n v="77.099999999999994"/>
    <n v="90.5"/>
    <n v="105.3"/>
    <n v="122.2"/>
    <n v="140.19999999999999"/>
    <n v="159.5"/>
    <n v="179.5"/>
    <n v="201.1"/>
    <n v="223.6"/>
    <n v="247"/>
    <n v="271.5"/>
    <n v="297.3"/>
    <n v="323.60000000000002"/>
    <n v="350.9"/>
    <n v="378.5"/>
    <n v="406.9"/>
    <n v="435.7"/>
    <n v="464.8"/>
    <n v="494.1"/>
    <n v="523.79999999999995"/>
    <n v="553.4"/>
    <n v="583.1"/>
    <n v="612.9"/>
    <n v="642.70000000000005"/>
    <n v="672.6"/>
    <n v="702.3"/>
    <n v="732.2"/>
    <n v="762"/>
    <n v="791.8"/>
    <n v="821.7"/>
    <n v="851.5"/>
    <n v="0.1"/>
  </r>
  <r>
    <x v="239"/>
    <n v="116.7"/>
    <n v="135.9"/>
    <n v="156.9"/>
    <n v="179.1"/>
    <n v="201.7"/>
    <n v="225.3"/>
    <n v="249.5"/>
    <n v="274.8"/>
    <n v="300.7"/>
    <n v="327.2"/>
    <n v="353.8"/>
    <n v="381.2"/>
    <n v="408.6"/>
    <n v="436.8"/>
    <n v="465.2"/>
    <n v="494.2"/>
    <n v="523.1"/>
    <n v="552.4"/>
    <n v="581.6"/>
    <n v="611.4"/>
    <n v="641.4"/>
    <n v="671.7"/>
    <n v="702.3"/>
    <n v="733.1"/>
    <n v="764"/>
    <n v="794.9"/>
    <n v="825.9"/>
    <n v="856.9"/>
    <n v="887.9"/>
    <n v="918.9"/>
    <n v="949.9"/>
    <n v="980.9"/>
    <n v="1011.9"/>
    <n v="1042.9000000000001"/>
    <n v="0.1"/>
  </r>
  <r>
    <x v="240"/>
    <n v="119.6"/>
    <n v="134.69999999999999"/>
    <n v="151.6"/>
    <n v="169.8"/>
    <n v="190.2"/>
    <n v="212"/>
    <n v="234.9"/>
    <n v="258.7"/>
    <n v="284"/>
    <n v="310.39999999999998"/>
    <n v="337"/>
    <n v="364.7"/>
    <n v="392.8"/>
    <n v="421.8"/>
    <n v="451.1"/>
    <n v="480.6"/>
    <n v="510"/>
    <n v="539.6"/>
    <n v="569.1"/>
    <n v="598.79999999999995"/>
    <n v="628.5"/>
    <n v="658.2"/>
    <n v="687.9"/>
    <n v="717.6"/>
    <n v="747.3"/>
    <n v="777.1"/>
    <n v="807"/>
    <n v="837.2"/>
    <n v="867.5"/>
    <n v="898"/>
    <n v="928.7"/>
    <n v="959.5"/>
    <n v="990.3"/>
    <n v="1021.2"/>
    <n v="0.1"/>
  </r>
  <r>
    <x v="241"/>
    <n v="91.7"/>
    <n v="105.7"/>
    <n v="120.9"/>
    <n v="138.1"/>
    <n v="157.6"/>
    <n v="178.5"/>
    <n v="200.4"/>
    <n v="224.1"/>
    <n v="249.1"/>
    <n v="275.3"/>
    <n v="302.5"/>
    <n v="330.2"/>
    <n v="358.1"/>
    <n v="386.1"/>
    <n v="414.3"/>
    <n v="442.8"/>
    <n v="471.1"/>
    <n v="499.5"/>
    <n v="528.1"/>
    <n v="556.70000000000005"/>
    <n v="585.5"/>
    <n v="614.20000000000005"/>
    <n v="643"/>
    <n v="671.9"/>
    <n v="700.7"/>
    <n v="729.6"/>
    <n v="758.6"/>
    <n v="787.6"/>
    <n v="816.6"/>
    <n v="845.6"/>
    <n v="874.6"/>
    <n v="903.6"/>
    <n v="932.6"/>
    <n v="961.6"/>
    <n v="7.0000000000000007E-2"/>
  </r>
  <r>
    <x v="242"/>
    <n v="50.1"/>
    <n v="59.9"/>
    <n v="71.599999999999994"/>
    <n v="85.6"/>
    <n v="102.3"/>
    <n v="121"/>
    <n v="141.30000000000001"/>
    <n v="163"/>
    <n v="185.6"/>
    <n v="208.8"/>
    <n v="233.7"/>
    <n v="259.5"/>
    <n v="285.89999999999998"/>
    <n v="312.8"/>
    <n v="340.4"/>
    <n v="367.9"/>
    <n v="396.3"/>
    <n v="424.7"/>
    <n v="453.3"/>
    <n v="482.5"/>
    <n v="511.8"/>
    <n v="541.29999999999995"/>
    <n v="571"/>
    <n v="600.79999999999995"/>
    <n v="630.9"/>
    <n v="660.9"/>
    <n v="691.2"/>
    <n v="721.5"/>
    <n v="751.9"/>
    <n v="782.6"/>
    <n v="813.3"/>
    <n v="844.1"/>
    <n v="874.8"/>
    <n v="905.6"/>
    <n v="0.03"/>
  </r>
  <r>
    <x v="243"/>
    <n v="7.2"/>
    <n v="10.8"/>
    <n v="16.5"/>
    <n v="24.5"/>
    <n v="34.5"/>
    <n v="47"/>
    <n v="61.9"/>
    <n v="78.400000000000006"/>
    <n v="96.9"/>
    <n v="117.5"/>
    <n v="139.9"/>
    <n v="163.6"/>
    <n v="187.9"/>
    <n v="213.6"/>
    <n v="240"/>
    <n v="266.89999999999998"/>
    <n v="294.39999999999998"/>
    <n v="322.5"/>
    <n v="350.8"/>
    <n v="379.1"/>
    <n v="407.9"/>
    <n v="437"/>
    <n v="466.6"/>
    <n v="496.5"/>
    <n v="526.4"/>
    <n v="556.4"/>
    <n v="586.4"/>
    <n v="616.4"/>
    <n v="646.4"/>
    <n v="676.4"/>
    <n v="706.4"/>
    <n v="736.4"/>
    <n v="766.4"/>
    <n v="796.4"/>
    <n v="0.2"/>
  </r>
  <r>
    <x v="244"/>
    <n v="1.1000000000000001"/>
    <n v="1.8"/>
    <n v="2.7"/>
    <n v="3.7"/>
    <n v="5"/>
    <n v="6.7"/>
    <n v="9.1999999999999993"/>
    <n v="11.9"/>
    <n v="15.1"/>
    <n v="19.3"/>
    <n v="24.5"/>
    <n v="31.4"/>
    <n v="39.799999999999997"/>
    <n v="49.7"/>
    <n v="60.5"/>
    <n v="72.900000000000006"/>
    <n v="86.8"/>
    <n v="101.8"/>
    <n v="118.4"/>
    <n v="136"/>
    <n v="154.19999999999999"/>
    <n v="173.4"/>
    <n v="192.9"/>
    <n v="213.3"/>
    <n v="235"/>
    <n v="257.2"/>
    <n v="280.3"/>
    <n v="304.2"/>
    <n v="328.4"/>
    <n v="353.6"/>
    <n v="379.5"/>
    <n v="406.4"/>
    <n v="433.8"/>
    <n v="461.5"/>
    <n v="0.06"/>
  </r>
  <r>
    <x v="245"/>
    <n v="0"/>
    <n v="0"/>
    <n v="0"/>
    <n v="0"/>
    <n v="0"/>
    <n v="0"/>
    <n v="0"/>
    <n v="0"/>
    <n v="0"/>
    <n v="0"/>
    <n v="0"/>
    <n v="0"/>
    <n v="0.3"/>
    <n v="0.8"/>
    <n v="1.2"/>
    <n v="1.8"/>
    <n v="2.5"/>
    <n v="3.3"/>
    <n v="4.3"/>
    <n v="5.9"/>
    <n v="8.4"/>
    <n v="11.7"/>
    <n v="15.9"/>
    <n v="21.1"/>
    <n v="27.9"/>
    <n v="35.1"/>
    <n v="44.2"/>
    <n v="54.6"/>
    <n v="66.2"/>
    <n v="79.900000000000006"/>
    <n v="94.6"/>
    <n v="111.4"/>
    <n v="129.69999999999999"/>
    <n v="148.80000000000001"/>
    <n v="0.2"/>
  </r>
  <r>
    <x v="246"/>
    <n v="0"/>
    <n v="0"/>
    <n v="0"/>
    <n v="0"/>
    <n v="0"/>
    <n v="0"/>
    <n v="0"/>
    <n v="0"/>
    <n v="0"/>
    <n v="0"/>
    <n v="0"/>
    <n v="0"/>
    <n v="0"/>
    <n v="0"/>
    <n v="0"/>
    <n v="0"/>
    <n v="0"/>
    <n v="0"/>
    <n v="0"/>
    <n v="0"/>
    <n v="0"/>
    <n v="0"/>
    <n v="0"/>
    <n v="0.3"/>
    <n v="0.8"/>
    <n v="2"/>
    <n v="4.3"/>
    <n v="7.4"/>
    <n v="11.5"/>
    <n v="16.5"/>
    <n v="23.1"/>
    <n v="30.4"/>
    <n v="39.299999999999997"/>
    <n v="49.5"/>
    <n v="0.06"/>
  </r>
  <r>
    <x v="247"/>
    <n v="0"/>
    <n v="0"/>
    <n v="0"/>
    <n v="0"/>
    <n v="0"/>
    <n v="0"/>
    <n v="0"/>
    <n v="0"/>
    <n v="0"/>
    <n v="0"/>
    <n v="0"/>
    <n v="0"/>
    <n v="0"/>
    <n v="0"/>
    <n v="0"/>
    <n v="0"/>
    <n v="0"/>
    <n v="0"/>
    <n v="0"/>
    <n v="0"/>
    <n v="0"/>
    <n v="0"/>
    <n v="0.2"/>
    <n v="0.3"/>
    <n v="0.7"/>
    <n v="2"/>
    <n v="4.0999999999999996"/>
    <n v="7.1"/>
    <n v="10.7"/>
    <n v="16.2"/>
    <n v="23.6"/>
    <n v="32.200000000000003"/>
    <n v="42.7"/>
    <n v="54.5"/>
    <n v="0.2"/>
  </r>
  <r>
    <x v="248"/>
    <n v="0"/>
    <n v="0"/>
    <n v="0"/>
    <n v="0"/>
    <n v="0"/>
    <n v="0"/>
    <n v="0"/>
    <n v="0.1"/>
    <n v="0.1"/>
    <n v="0.7"/>
    <n v="1.5"/>
    <n v="2.5"/>
    <n v="3.7"/>
    <n v="5.4"/>
    <n v="7.3"/>
    <n v="9.6999999999999993"/>
    <n v="12.5"/>
    <n v="15.6"/>
    <n v="19.2"/>
    <n v="23.6"/>
    <n v="28.6"/>
    <n v="34.200000000000003"/>
    <n v="41.4"/>
    <n v="49.2"/>
    <n v="58.3"/>
    <n v="68.400000000000006"/>
    <n v="80.2"/>
    <n v="93.3"/>
    <n v="107.9"/>
    <n v="124.4"/>
    <n v="142.30000000000001"/>
    <n v="161.4"/>
    <n v="181.7"/>
    <n v="203.4"/>
    <n v="7.0000000000000007E-2"/>
  </r>
  <r>
    <x v="249"/>
    <n v="9.1"/>
    <n v="10.7"/>
    <n v="12.4"/>
    <n v="14.1"/>
    <n v="16.100000000000001"/>
    <n v="18.2"/>
    <n v="20.8"/>
    <n v="24"/>
    <n v="27.8"/>
    <n v="32.5"/>
    <n v="38.1"/>
    <n v="44.5"/>
    <n v="52"/>
    <n v="60.5"/>
    <n v="70.2"/>
    <n v="82.5"/>
    <n v="95.8"/>
    <n v="110.7"/>
    <n v="127.5"/>
    <n v="146.19999999999999"/>
    <n v="167.4"/>
    <n v="190.3"/>
    <n v="213.9"/>
    <n v="238.9"/>
    <n v="264.7"/>
    <n v="291.3"/>
    <n v="318.2"/>
    <n v="346.2"/>
    <n v="374.3"/>
    <n v="403.1"/>
    <n v="432.7"/>
    <n v="462"/>
    <n v="492"/>
    <n v="522.4"/>
    <n v="0.06"/>
  </r>
  <r>
    <x v="250"/>
    <n v="25.2"/>
    <n v="30.3"/>
    <n v="35.9"/>
    <n v="43.1"/>
    <n v="51.5"/>
    <n v="60.8"/>
    <n v="71.5"/>
    <n v="83"/>
    <n v="95.2"/>
    <n v="108.8"/>
    <n v="123.8"/>
    <n v="140.1"/>
    <n v="157.9"/>
    <n v="177"/>
    <n v="197.5"/>
    <n v="219"/>
    <n v="240.9"/>
    <n v="263.5"/>
    <n v="286.7"/>
    <n v="310.39999999999998"/>
    <n v="334.9"/>
    <n v="360.3"/>
    <n v="385.9"/>
    <n v="412.2"/>
    <n v="439.1"/>
    <n v="466.2"/>
    <n v="493.6"/>
    <n v="521.5"/>
    <n v="550"/>
    <n v="578.29999999999995"/>
    <n v="607.1"/>
    <n v="636"/>
    <n v="665.2"/>
    <n v="694.6"/>
    <n v="0.1"/>
  </r>
  <r>
    <x v="251"/>
    <n v="145"/>
    <n v="165.5"/>
    <n v="186.6"/>
    <n v="208.1"/>
    <n v="230.9"/>
    <n v="255"/>
    <n v="279.7"/>
    <n v="305.39999999999998"/>
    <n v="331.8"/>
    <n v="359.1"/>
    <n v="386.8"/>
    <n v="414.7"/>
    <n v="443.4"/>
    <n v="471.9"/>
    <n v="500.9"/>
    <n v="530.29999999999995"/>
    <n v="559.79999999999995"/>
    <n v="589.29999999999995"/>
    <n v="619.20000000000005"/>
    <n v="649.1"/>
    <n v="679.4"/>
    <n v="710"/>
    <n v="740.6"/>
    <n v="771.3"/>
    <n v="802.1"/>
    <n v="833.1"/>
    <n v="864.1"/>
    <n v="895.1"/>
    <n v="926.1"/>
    <n v="957.1"/>
    <n v="988.1"/>
    <n v="1019.1"/>
    <n v="1050.0999999999999"/>
    <n v="1081.0999999999999"/>
    <n v="0.06"/>
  </r>
  <r>
    <x v="252"/>
    <n v="231.3"/>
    <n v="258.10000000000002"/>
    <n v="286.10000000000002"/>
    <n v="315"/>
    <n v="344.9"/>
    <n v="375.1"/>
    <n v="405.6"/>
    <n v="436.3"/>
    <n v="467"/>
    <n v="497.8"/>
    <n v="528.70000000000005"/>
    <n v="559.6"/>
    <n v="590.5"/>
    <n v="621.5"/>
    <n v="652.5"/>
    <n v="683.5"/>
    <n v="714.5"/>
    <n v="745.5"/>
    <n v="776.5"/>
    <n v="807.5"/>
    <n v="838.5"/>
    <n v="869.5"/>
    <n v="900.5"/>
    <n v="931.5"/>
    <n v="962.5"/>
    <n v="993.5"/>
    <n v="1024.5"/>
    <n v="1055.5"/>
    <n v="1086.5"/>
    <n v="1117.5"/>
    <n v="1148.5"/>
    <n v="1179.5"/>
    <n v="1210.5"/>
    <n v="1241.5"/>
    <n v="0.1"/>
  </r>
  <r>
    <x v="253"/>
    <n v="222.3"/>
    <n v="246.7"/>
    <n v="272.2"/>
    <n v="297.89999999999998"/>
    <n v="323.89999999999998"/>
    <n v="350.5"/>
    <n v="377.4"/>
    <n v="404.6"/>
    <n v="432"/>
    <n v="459.6"/>
    <n v="487.4"/>
    <n v="515.29999999999995"/>
    <n v="543.29999999999995"/>
    <n v="571.29999999999995"/>
    <n v="599.29999999999995"/>
    <n v="627.29999999999995"/>
    <n v="655.29999999999995"/>
    <n v="683.3"/>
    <n v="711.3"/>
    <n v="739.3"/>
    <n v="767.3"/>
    <n v="795.3"/>
    <n v="823.3"/>
    <n v="851.3"/>
    <n v="879.3"/>
    <n v="907.3"/>
    <n v="935.3"/>
    <n v="963.3"/>
    <n v="991.3"/>
    <n v="1019.3"/>
    <n v="1047.3"/>
    <n v="1075.3"/>
    <n v="1103.3"/>
    <n v="1131.3"/>
    <n v="7.0000000000000007E-2"/>
  </r>
  <r>
    <x v="254"/>
    <n v="90.8"/>
    <n v="102.5"/>
    <n v="115.6"/>
    <n v="129.4"/>
    <n v="144.30000000000001"/>
    <n v="159.69999999999999"/>
    <n v="176.2"/>
    <n v="193.7"/>
    <n v="212"/>
    <n v="231.9"/>
    <n v="252.5"/>
    <n v="274"/>
    <n v="297"/>
    <n v="320.7"/>
    <n v="345.3"/>
    <n v="370.3"/>
    <n v="396.3"/>
    <n v="422.7"/>
    <n v="449.8"/>
    <n v="477.4"/>
    <n v="505.3"/>
    <n v="534.1"/>
    <n v="563.1"/>
    <n v="592.5"/>
    <n v="622.1"/>
    <n v="651.9"/>
    <n v="682.1"/>
    <n v="712.1"/>
    <n v="742.6"/>
    <n v="773"/>
    <n v="803.6"/>
    <n v="834.4"/>
    <n v="865.2"/>
    <n v="896.1"/>
    <n v="0.2"/>
  </r>
  <r>
    <x v="255"/>
    <n v="7.2"/>
    <n v="9.3000000000000007"/>
    <n v="12.2"/>
    <n v="15.4"/>
    <n v="19.3"/>
    <n v="23.3"/>
    <n v="28.2"/>
    <n v="33.799999999999997"/>
    <n v="40.5"/>
    <n v="48.6"/>
    <n v="58.3"/>
    <n v="70.599999999999994"/>
    <n v="84.6"/>
    <n v="100.8"/>
    <n v="118.7"/>
    <n v="138"/>
    <n v="159.19999999999999"/>
    <n v="181.5"/>
    <n v="204.8"/>
    <n v="229.1"/>
    <n v="254.7"/>
    <n v="280.2"/>
    <n v="306.7"/>
    <n v="333.8"/>
    <n v="361.3"/>
    <n v="389"/>
    <n v="416.9"/>
    <n v="445.1"/>
    <n v="473.5"/>
    <n v="501.9"/>
    <n v="530.6"/>
    <n v="559.4"/>
    <n v="588.5"/>
    <n v="617.79999999999995"/>
    <n v="7.0000000000000007E-2"/>
  </r>
  <r>
    <x v="256"/>
    <n v="0"/>
    <n v="0"/>
    <n v="0"/>
    <n v="0"/>
    <n v="0"/>
    <n v="0"/>
    <n v="0"/>
    <n v="0.1"/>
    <n v="0.3"/>
    <n v="0.5"/>
    <n v="1.2"/>
    <n v="2.6"/>
    <n v="5.6"/>
    <n v="10.199999999999999"/>
    <n v="16.600000000000001"/>
    <n v="24"/>
    <n v="32.700000000000003"/>
    <n v="42.2"/>
    <n v="52.6"/>
    <n v="63.7"/>
    <n v="76.400000000000006"/>
    <n v="90.1"/>
    <n v="104.4"/>
    <n v="119.6"/>
    <n v="136.1"/>
    <n v="153.19999999999999"/>
    <n v="172"/>
    <n v="192"/>
    <n v="213.2"/>
    <n v="236"/>
    <n v="259.60000000000002"/>
    <n v="284"/>
    <n v="308.8"/>
    <n v="334.5"/>
    <n v="0.03"/>
  </r>
  <r>
    <x v="257"/>
    <n v="0"/>
    <n v="0"/>
    <n v="0"/>
    <n v="0"/>
    <n v="0"/>
    <n v="0"/>
    <n v="0"/>
    <n v="0"/>
    <n v="0"/>
    <n v="0"/>
    <n v="0"/>
    <n v="0"/>
    <n v="0"/>
    <n v="0"/>
    <n v="0"/>
    <n v="0"/>
    <n v="0"/>
    <n v="0"/>
    <n v="0.1"/>
    <n v="0.1"/>
    <n v="0.3"/>
    <n v="0.6"/>
    <n v="1.4"/>
    <n v="2.7"/>
    <n v="4.8"/>
    <n v="7.9"/>
    <n v="12.2"/>
    <n v="17.899999999999999"/>
    <n v="24.5"/>
    <n v="32.700000000000003"/>
    <n v="42"/>
    <n v="52.1"/>
    <n v="63.2"/>
    <n v="75.400000000000006"/>
    <n v="7.0000000000000007E-2"/>
  </r>
  <r>
    <x v="258"/>
    <n v="0"/>
    <n v="0"/>
    <n v="0"/>
    <n v="0"/>
    <n v="0"/>
    <n v="0"/>
    <n v="0"/>
    <n v="0"/>
    <n v="0"/>
    <n v="0"/>
    <n v="0"/>
    <n v="0"/>
    <n v="0"/>
    <n v="0"/>
    <n v="0"/>
    <n v="0"/>
    <n v="0"/>
    <n v="0"/>
    <n v="0"/>
    <n v="0"/>
    <n v="0.2"/>
    <n v="0.9"/>
    <n v="2.2000000000000002"/>
    <n v="4.4000000000000004"/>
    <n v="6.6"/>
    <n v="9.3000000000000007"/>
    <n v="12.5"/>
    <n v="16.2"/>
    <n v="20.6"/>
    <n v="26.2"/>
    <n v="34.1"/>
    <n v="43.5"/>
    <n v="54.7"/>
    <n v="69"/>
    <n v="0.06"/>
  </r>
  <r>
    <x v="259"/>
    <n v="0"/>
    <n v="0"/>
    <n v="0"/>
    <n v="0"/>
    <n v="0"/>
    <n v="0"/>
    <n v="0"/>
    <n v="0"/>
    <n v="0"/>
    <n v="0"/>
    <n v="0"/>
    <n v="0"/>
    <n v="0"/>
    <n v="0"/>
    <n v="0"/>
    <n v="0"/>
    <n v="0"/>
    <n v="0"/>
    <n v="0"/>
    <n v="0"/>
    <n v="0"/>
    <n v="0"/>
    <n v="0"/>
    <n v="0"/>
    <n v="0"/>
    <n v="0"/>
    <n v="0"/>
    <n v="0.1"/>
    <n v="0.5"/>
    <n v="1.9"/>
    <n v="4.0999999999999996"/>
    <n v="7.5"/>
    <n v="11.7"/>
    <n v="17.8"/>
    <n v="0.1"/>
  </r>
  <r>
    <x v="260"/>
    <n v="0"/>
    <n v="0"/>
    <n v="0"/>
    <n v="0"/>
    <n v="0"/>
    <n v="0"/>
    <n v="0"/>
    <n v="0"/>
    <n v="0"/>
    <n v="0"/>
    <n v="0"/>
    <n v="0"/>
    <n v="0"/>
    <n v="0"/>
    <n v="0"/>
    <n v="0"/>
    <n v="0.1"/>
    <n v="0.3"/>
    <n v="0.7"/>
    <n v="1.3"/>
    <n v="2.2000000000000002"/>
    <n v="3.2"/>
    <n v="4.7"/>
    <n v="6.7"/>
    <n v="9.3000000000000007"/>
    <n v="13"/>
    <n v="17.3"/>
    <n v="22.4"/>
    <n v="28.9"/>
    <n v="37.700000000000003"/>
    <n v="48.1"/>
    <n v="60.8"/>
    <n v="75.400000000000006"/>
    <n v="92.8"/>
    <n v="0.1"/>
  </r>
  <r>
    <x v="261"/>
    <n v="0"/>
    <n v="0"/>
    <n v="0"/>
    <n v="0"/>
    <n v="0.1"/>
    <n v="0.3"/>
    <n v="0.6"/>
    <n v="1.1000000000000001"/>
    <n v="1.7"/>
    <n v="2.8"/>
    <n v="4.7"/>
    <n v="7"/>
    <n v="10.1"/>
    <n v="13.8"/>
    <n v="18.7"/>
    <n v="24.4"/>
    <n v="31"/>
    <n v="38.799999999999997"/>
    <n v="47.4"/>
    <n v="57.2"/>
    <n v="68.3"/>
    <n v="80.900000000000006"/>
    <n v="94.7"/>
    <n v="109.6"/>
    <n v="126.9"/>
    <n v="146.4"/>
    <n v="168.1"/>
    <n v="191.5"/>
    <n v="216.2"/>
    <n v="242.4"/>
    <n v="269.60000000000002"/>
    <n v="297.2"/>
    <n v="325.7"/>
    <n v="354.6"/>
    <n v="0"/>
  </r>
  <r>
    <x v="262"/>
    <n v="26.6"/>
    <n v="34.4"/>
    <n v="43.7"/>
    <n v="53.5"/>
    <n v="64.599999999999994"/>
    <n v="76.599999999999994"/>
    <n v="90.2"/>
    <n v="105.2"/>
    <n v="121.2"/>
    <n v="138.80000000000001"/>
    <n v="157.9"/>
    <n v="177.9"/>
    <n v="198.8"/>
    <n v="221"/>
    <n v="244.2"/>
    <n v="268.7"/>
    <n v="294.2"/>
    <n v="320.3"/>
    <n v="347.2"/>
    <n v="374.8"/>
    <n v="402.7"/>
    <n v="431.3"/>
    <n v="460.3"/>
    <n v="489.4"/>
    <n v="518.6"/>
    <n v="548.20000000000005"/>
    <n v="577.79999999999995"/>
    <n v="607.4"/>
    <n v="637.20000000000005"/>
    <n v="666.9"/>
    <n v="696.7"/>
    <n v="726.7"/>
    <n v="756.7"/>
    <n v="786.8"/>
    <n v="0.2"/>
  </r>
  <r>
    <x v="263"/>
    <n v="75.7"/>
    <n v="90.1"/>
    <n v="106.8"/>
    <n v="124.9"/>
    <n v="145.19999999999999"/>
    <n v="167.6"/>
    <n v="191.5"/>
    <n v="216.2"/>
    <n v="242"/>
    <n v="268.5"/>
    <n v="295.39999999999998"/>
    <n v="322.7"/>
    <n v="350.1"/>
    <n v="377.8"/>
    <n v="405.6"/>
    <n v="433.6"/>
    <n v="461.9"/>
    <n v="490.6"/>
    <n v="519.79999999999995"/>
    <n v="549.1"/>
    <n v="578.79999999999995"/>
    <n v="608.9"/>
    <n v="639.20000000000005"/>
    <n v="669.7"/>
    <n v="700.5"/>
    <n v="731.4"/>
    <n v="762.3"/>
    <n v="793.3"/>
    <n v="824.3"/>
    <n v="855.3"/>
    <n v="886.3"/>
    <n v="917.3"/>
    <n v="948.3"/>
    <n v="979.3"/>
    <n v="0.03"/>
  </r>
  <r>
    <x v="264"/>
    <n v="347.7"/>
    <n v="373.2"/>
    <n v="399.5"/>
    <n v="426.3"/>
    <n v="453.8"/>
    <n v="481.6"/>
    <n v="509.8"/>
    <n v="538.5"/>
    <n v="568.20000000000005"/>
    <n v="598.1"/>
    <n v="628.29999999999995"/>
    <n v="658.7"/>
    <n v="689.2"/>
    <n v="720"/>
    <n v="751"/>
    <n v="782"/>
    <n v="813"/>
    <n v="844"/>
    <n v="875"/>
    <n v="906"/>
    <n v="937"/>
    <n v="968"/>
    <n v="999"/>
    <n v="1030"/>
    <n v="1061"/>
    <n v="1092"/>
    <n v="1123"/>
    <n v="1154"/>
    <n v="1185"/>
    <n v="1216"/>
    <n v="1247"/>
    <n v="1278"/>
    <n v="1309"/>
    <n v="1340"/>
    <n v="0.06"/>
  </r>
  <r>
    <x v="265"/>
    <n v="210.9"/>
    <n v="230.2"/>
    <n v="251"/>
    <n v="272.39999999999998"/>
    <n v="294.8"/>
    <n v="317.60000000000002"/>
    <n v="340.9"/>
    <n v="364.4"/>
    <n v="388.2"/>
    <n v="412.5"/>
    <n v="437.3"/>
    <n v="462.1"/>
    <n v="487.3"/>
    <n v="512.70000000000005"/>
    <n v="538.4"/>
    <n v="564.1"/>
    <n v="590"/>
    <n v="616"/>
    <n v="642.5"/>
    <n v="669.2"/>
    <n v="696.3"/>
    <n v="723.5"/>
    <n v="751"/>
    <n v="778.6"/>
    <n v="806.4"/>
    <n v="834.2"/>
    <n v="862"/>
    <n v="889.8"/>
    <n v="917.7"/>
    <n v="945.6"/>
    <n v="973.6"/>
    <n v="1001.6"/>
    <n v="1029.5999999999999"/>
    <n v="1057.5999999999999"/>
    <n v="0.1"/>
  </r>
  <r>
    <x v="266"/>
    <n v="76.099999999999994"/>
    <n v="87.4"/>
    <n v="99.7"/>
    <n v="113.8"/>
    <n v="129.69999999999999"/>
    <n v="147.1"/>
    <n v="165.8"/>
    <n v="185.7"/>
    <n v="206.6"/>
    <n v="228.7"/>
    <n v="252.4"/>
    <n v="276.8"/>
    <n v="302"/>
    <n v="328.1"/>
    <n v="354.5"/>
    <n v="380.9"/>
    <n v="408.2"/>
    <n v="436"/>
    <n v="464.6"/>
    <n v="493.2"/>
    <n v="522.20000000000005"/>
    <n v="551.5"/>
    <n v="580.9"/>
    <n v="610.70000000000005"/>
    <n v="640.9"/>
    <n v="671.3"/>
    <n v="701.7"/>
    <n v="732.5"/>
    <n v="763.4"/>
    <n v="794.4"/>
    <n v="825.4"/>
    <n v="856.3"/>
    <n v="887.3"/>
    <n v="918.2"/>
    <n v="0.06"/>
  </r>
  <r>
    <x v="267"/>
    <n v="0.1"/>
    <n v="0.3"/>
    <n v="0.8"/>
    <n v="2"/>
    <n v="4.0999999999999996"/>
    <n v="7.3"/>
    <n v="12"/>
    <n v="17.899999999999999"/>
    <n v="26.3"/>
    <n v="36.700000000000003"/>
    <n v="49.8"/>
    <n v="64.599999999999994"/>
    <n v="80.900000000000006"/>
    <n v="99.1"/>
    <n v="118.7"/>
    <n v="139.9"/>
    <n v="162.9"/>
    <n v="186.3"/>
    <n v="211.2"/>
    <n v="237"/>
    <n v="263.5"/>
    <n v="290.2"/>
    <n v="317.39999999999998"/>
    <n v="345.2"/>
    <n v="373.1"/>
    <n v="401.7"/>
    <n v="430.8"/>
    <n v="459.7"/>
    <n v="489.1"/>
    <n v="518.70000000000005"/>
    <n v="548.4"/>
    <n v="578"/>
    <n v="607.9"/>
    <n v="637.79999999999995"/>
    <n v="0.2"/>
  </r>
  <r>
    <x v="268"/>
    <n v="0"/>
    <n v="0"/>
    <n v="0"/>
    <n v="0"/>
    <n v="0"/>
    <n v="0.2"/>
    <n v="0.5"/>
    <n v="0.9"/>
    <n v="1.4"/>
    <n v="3.2"/>
    <n v="5.7"/>
    <n v="9.3000000000000007"/>
    <n v="13.9"/>
    <n v="19.600000000000001"/>
    <n v="26.2"/>
    <n v="34.200000000000003"/>
    <n v="43.6"/>
    <n v="54.1"/>
    <n v="66.2"/>
    <n v="79.900000000000006"/>
    <n v="94.8"/>
    <n v="110.3"/>
    <n v="126.9"/>
    <n v="145"/>
    <n v="164.1"/>
    <n v="184.1"/>
    <n v="205.4"/>
    <n v="227.8"/>
    <n v="250.6"/>
    <n v="274.5"/>
    <n v="299.3"/>
    <n v="324.7"/>
    <n v="351.2"/>
    <n v="378"/>
    <n v="0.03"/>
  </r>
  <r>
    <x v="269"/>
    <n v="0"/>
    <n v="0"/>
    <n v="0"/>
    <n v="0"/>
    <n v="0"/>
    <n v="0"/>
    <n v="0"/>
    <n v="0"/>
    <n v="0"/>
    <n v="0"/>
    <n v="0"/>
    <n v="0"/>
    <n v="0"/>
    <n v="0"/>
    <n v="0"/>
    <n v="0.3"/>
    <n v="0.8"/>
    <n v="1.7"/>
    <n v="3.1"/>
    <n v="5.9"/>
    <n v="9.8000000000000007"/>
    <n v="14"/>
    <n v="19.8"/>
    <n v="26.7"/>
    <n v="34.4"/>
    <n v="43"/>
    <n v="53"/>
    <n v="64"/>
    <n v="76.099999999999994"/>
    <n v="89.8"/>
    <n v="105.1"/>
    <n v="121.9"/>
    <n v="140.30000000000001"/>
    <n v="159.6"/>
    <n v="7.0000000000000007E-2"/>
  </r>
  <r>
    <x v="270"/>
    <n v="0"/>
    <n v="0"/>
    <n v="0"/>
    <n v="0"/>
    <n v="0"/>
    <n v="0"/>
    <n v="0"/>
    <n v="0"/>
    <n v="0"/>
    <n v="0"/>
    <n v="0"/>
    <n v="0"/>
    <n v="0"/>
    <n v="0"/>
    <n v="0"/>
    <n v="0"/>
    <n v="0"/>
    <n v="0"/>
    <n v="0"/>
    <n v="0"/>
    <n v="0"/>
    <n v="0"/>
    <n v="0"/>
    <n v="0"/>
    <n v="0"/>
    <n v="0.1"/>
    <n v="0.3"/>
    <n v="0.8"/>
    <n v="1.7"/>
    <n v="2.9"/>
    <n v="5.5"/>
    <n v="9.1"/>
    <n v="13.8"/>
    <n v="19.2"/>
    <n v="0"/>
  </r>
  <r>
    <x v="271"/>
    <n v="0"/>
    <n v="0"/>
    <n v="0"/>
    <n v="0"/>
    <n v="0"/>
    <n v="0"/>
    <n v="0"/>
    <n v="0"/>
    <n v="0"/>
    <n v="0"/>
    <n v="0"/>
    <n v="0"/>
    <n v="0"/>
    <n v="0"/>
    <n v="0"/>
    <n v="0"/>
    <n v="0"/>
    <n v="0"/>
    <n v="0"/>
    <n v="0"/>
    <n v="0"/>
    <n v="0"/>
    <n v="0"/>
    <n v="0"/>
    <n v="0"/>
    <n v="0"/>
    <n v="0"/>
    <n v="0.3"/>
    <n v="1"/>
    <n v="2.9"/>
    <n v="6"/>
    <n v="10.3"/>
    <n v="17.2"/>
    <n v="26.2"/>
    <n v="0.03"/>
  </r>
  <r>
    <x v="272"/>
    <n v="0"/>
    <n v="0"/>
    <n v="0"/>
    <n v="0"/>
    <n v="0"/>
    <n v="0"/>
    <n v="0"/>
    <n v="0"/>
    <n v="0"/>
    <n v="0"/>
    <n v="0"/>
    <n v="0"/>
    <n v="0.5"/>
    <n v="1"/>
    <n v="2"/>
    <n v="3.3"/>
    <n v="4.8"/>
    <n v="6.7"/>
    <n v="9.1"/>
    <n v="12.1"/>
    <n v="16.100000000000001"/>
    <n v="20.7"/>
    <n v="26.4"/>
    <n v="33.799999999999997"/>
    <n v="43.3"/>
    <n v="54"/>
    <n v="66.5"/>
    <n v="81.099999999999994"/>
    <n v="97.1"/>
    <n v="114.6"/>
    <n v="133.6"/>
    <n v="154.5"/>
    <n v="176.1"/>
    <n v="199.8"/>
    <n v="7.0000000000000007E-2"/>
  </r>
  <r>
    <x v="273"/>
    <n v="0"/>
    <n v="0"/>
    <n v="0"/>
    <n v="0"/>
    <n v="0.1"/>
    <n v="0.6"/>
    <n v="1.3"/>
    <n v="2.4"/>
    <n v="4"/>
    <n v="6.3"/>
    <n v="8.9"/>
    <n v="12.4"/>
    <n v="16.600000000000001"/>
    <n v="21.7"/>
    <n v="27.7"/>
    <n v="34.799999999999997"/>
    <n v="44.5"/>
    <n v="56.1"/>
    <n v="69.7"/>
    <n v="85.1"/>
    <n v="103.1"/>
    <n v="123.2"/>
    <n v="145.1"/>
    <n v="169.2"/>
    <n v="194.1"/>
    <n v="220.2"/>
    <n v="247.3"/>
    <n v="274.8"/>
    <n v="303.39999999999998"/>
    <n v="332.6"/>
    <n v="362.4"/>
    <n v="392.5"/>
    <n v="422.8"/>
    <n v="453.1"/>
    <n v="0.2"/>
  </r>
  <r>
    <x v="274"/>
    <n v="18.5"/>
    <n v="23.9"/>
    <n v="30.7"/>
    <n v="38.299999999999997"/>
    <n v="47.2"/>
    <n v="57.4"/>
    <n v="68.900000000000006"/>
    <n v="81.599999999999994"/>
    <n v="95.2"/>
    <n v="109.6"/>
    <n v="124.7"/>
    <n v="141.19999999999999"/>
    <n v="157.9"/>
    <n v="175.3"/>
    <n v="193.9"/>
    <n v="213.1"/>
    <n v="233.2"/>
    <n v="254"/>
    <n v="275.10000000000002"/>
    <n v="297"/>
    <n v="319.2"/>
    <n v="342.2"/>
    <n v="365.8"/>
    <n v="390.2"/>
    <n v="414.8"/>
    <n v="439.7"/>
    <n v="465.1"/>
    <n v="490.9"/>
    <n v="516.79999999999995"/>
    <n v="543.29999999999995"/>
    <n v="570.79999999999995"/>
    <n v="598.70000000000005"/>
    <n v="627.1"/>
    <n v="655.9"/>
    <n v="0.2"/>
  </r>
  <r>
    <x v="275"/>
    <n v="127.9"/>
    <n v="144.5"/>
    <n v="162"/>
    <n v="181.3"/>
    <n v="201.5"/>
    <n v="223.7"/>
    <n v="247.3"/>
    <n v="271.7"/>
    <n v="296.7"/>
    <n v="322.2"/>
    <n v="348"/>
    <n v="374.3"/>
    <n v="401.2"/>
    <n v="429"/>
    <n v="457.1"/>
    <n v="486.1"/>
    <n v="515.29999999999995"/>
    <n v="544.79999999999995"/>
    <n v="574.5"/>
    <n v="604.5"/>
    <n v="635"/>
    <n v="665.7"/>
    <n v="696.6"/>
    <n v="727.5"/>
    <n v="758.4"/>
    <n v="789.4"/>
    <n v="820.4"/>
    <n v="851.4"/>
    <n v="882.4"/>
    <n v="913.4"/>
    <n v="944.4"/>
    <n v="975.4"/>
    <n v="1006.4"/>
    <n v="1037.4000000000001"/>
    <n v="0.2"/>
  </r>
  <r>
    <x v="276"/>
    <n v="87.2"/>
    <n v="105.9"/>
    <n v="125.6"/>
    <n v="147"/>
    <n v="169.6"/>
    <n v="193.2"/>
    <n v="218.6"/>
    <n v="244.8"/>
    <n v="271.60000000000002"/>
    <n v="298.8"/>
    <n v="326.89999999999998"/>
    <n v="355.2"/>
    <n v="384.2"/>
    <n v="413.6"/>
    <n v="443.1"/>
    <n v="472.6"/>
    <n v="502.6"/>
    <n v="533.1"/>
    <n v="563.9"/>
    <n v="594.79999999999995"/>
    <n v="625.79999999999995"/>
    <n v="656.8"/>
    <n v="687.8"/>
    <n v="718.8"/>
    <n v="749.8"/>
    <n v="780.8"/>
    <n v="811.8"/>
    <n v="842.8"/>
    <n v="873.8"/>
    <n v="904.8"/>
    <n v="935.8"/>
    <n v="966.8"/>
    <n v="997.8"/>
    <n v="1028.8"/>
    <n v="0.03"/>
  </r>
  <r>
    <x v="277"/>
    <n v="165.2"/>
    <n v="181.7"/>
    <n v="199.3"/>
    <n v="217.9"/>
    <n v="237.8"/>
    <n v="258.7"/>
    <n v="280.2"/>
    <n v="302.7"/>
    <n v="325.60000000000002"/>
    <n v="349.4"/>
    <n v="373.4"/>
    <n v="398"/>
    <n v="423"/>
    <n v="448.6"/>
    <n v="474.4"/>
    <n v="500.6"/>
    <n v="527"/>
    <n v="553.6"/>
    <n v="580.20000000000005"/>
    <n v="607.1"/>
    <n v="634.29999999999995"/>
    <n v="661.7"/>
    <n v="689.3"/>
    <n v="717"/>
    <n v="744.8"/>
    <n v="772.8"/>
    <n v="800.8"/>
    <n v="828.8"/>
    <n v="856.8"/>
    <n v="884.8"/>
    <n v="912.8"/>
    <n v="940.8"/>
    <n v="968.8"/>
    <n v="996.8"/>
    <n v="0"/>
  </r>
  <r>
    <x v="278"/>
    <n v="36.700000000000003"/>
    <n v="49.4"/>
    <n v="63.8"/>
    <n v="81.2"/>
    <n v="101.1"/>
    <n v="122.4"/>
    <n v="144.80000000000001"/>
    <n v="168.1"/>
    <n v="192.5"/>
    <n v="218"/>
    <n v="244.6"/>
    <n v="272"/>
    <n v="299.8"/>
    <n v="328.3"/>
    <n v="357"/>
    <n v="386.6"/>
    <n v="416.3"/>
    <n v="446.2"/>
    <n v="476.4"/>
    <n v="506.9"/>
    <n v="537.5"/>
    <n v="568.4"/>
    <n v="599.4"/>
    <n v="630.29999999999995"/>
    <n v="661.3"/>
    <n v="692.2"/>
    <n v="723.2"/>
    <n v="754.2"/>
    <n v="785.1"/>
    <n v="816.1"/>
    <n v="847"/>
    <n v="878"/>
    <n v="908.9"/>
    <n v="939.9"/>
    <n v="0.06"/>
  </r>
  <r>
    <x v="279"/>
    <n v="2.5"/>
    <n v="3.7"/>
    <n v="5.4"/>
    <n v="7.7"/>
    <n v="10.6"/>
    <n v="14.4"/>
    <n v="18.7"/>
    <n v="23.7"/>
    <n v="29.3"/>
    <n v="35.700000000000003"/>
    <n v="45.4"/>
    <n v="58.1"/>
    <n v="73.900000000000006"/>
    <n v="92.9"/>
    <n v="114.5"/>
    <n v="137.6"/>
    <n v="161.9"/>
    <n v="186.7"/>
    <n v="212.4"/>
    <n v="238.6"/>
    <n v="265.5"/>
    <n v="292.3"/>
    <n v="319.39999999999998"/>
    <n v="346.3"/>
    <n v="373.5"/>
    <n v="400.7"/>
    <n v="428.3"/>
    <n v="455.9"/>
    <n v="483.7"/>
    <n v="511.6"/>
    <n v="539.6"/>
    <n v="567.70000000000005"/>
    <n v="595.79999999999995"/>
    <n v="624.1"/>
    <n v="0.0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
  <r>
    <x v="0"/>
    <s v="&gt;5499 HHD, &lt;1000SQFT"/>
    <x v="0"/>
    <s v="%"/>
    <x v="0"/>
    <n v="92.6"/>
    <n v="13.1"/>
    <n v="68.498270270270268"/>
    <n v="897.32734054054049"/>
    <n v="0.48499999999999999"/>
    <n v="6.3534999999999995"/>
    <m/>
    <n v="6.7"/>
    <n v="16.8"/>
    <n v="25"/>
    <n v="26.3"/>
    <m/>
    <m/>
    <n v="17.7"/>
    <m/>
    <n v="1.3"/>
    <n v="6.2"/>
    <m/>
    <m/>
    <m/>
    <n v="70.599999999999994"/>
    <n v="100.1"/>
    <n v="-9.9999999999994316E-2"/>
    <m/>
    <n v="44"/>
    <s v="RECS 1981, As of November 1981"/>
  </r>
  <r>
    <x v="1"/>
    <s v="&gt;5499 HHD, &lt;1000SQFT"/>
    <x v="0"/>
    <s v="%"/>
    <x v="0"/>
    <n v="96.8"/>
    <n v="9.1"/>
    <n v="69.031508264462815"/>
    <n v="628.18672520661164"/>
    <n v="0.47100000000000009"/>
    <n v="4.2861000000000002"/>
    <m/>
    <n v="3.5"/>
    <n v="15"/>
    <n v="28.6"/>
    <n v="30.2"/>
    <m/>
    <m/>
    <n v="19.5"/>
    <m/>
    <n v="0.6"/>
    <n v="2.6"/>
    <m/>
    <m/>
    <m/>
    <n v="78"/>
    <n v="100"/>
    <n v="0"/>
    <m/>
    <n v="49.7"/>
    <s v="RECS 1982 As of November 1982"/>
  </r>
  <r>
    <x v="2"/>
    <s v="&gt;5499 HHD, &lt;1000SQFT"/>
    <x v="0"/>
    <s v="%"/>
    <x v="0"/>
    <n v="99.2"/>
    <n v="11.4"/>
    <n v="69.090927419354841"/>
    <n v="787.63657258064518"/>
    <n v="0.4536290322580645"/>
    <n v="5.1713709677419351"/>
    <m/>
    <n v="7.6"/>
    <n v="12.1"/>
    <n v="25.3"/>
    <n v="27.5"/>
    <m/>
    <m/>
    <n v="26.7"/>
    <m/>
    <m/>
    <m/>
    <m/>
    <m/>
    <m/>
    <n v="78.099999999999994"/>
    <n v="99.2"/>
    <n v="0"/>
    <m/>
    <n v="54.2"/>
    <s v="RECS 1984 As of November 1984"/>
  </r>
  <r>
    <x v="3"/>
    <s v="&gt;5499 HHD, &lt;1000SQFT"/>
    <x v="0"/>
    <s v="%"/>
    <x v="0"/>
    <n v="96.3"/>
    <n v="7.9"/>
    <n v="68.911434511434521"/>
    <n v="544.40033264033275"/>
    <n v="0.44623115577889449"/>
    <n v="3.5252261306532668"/>
    <m/>
    <n v="7.4"/>
    <n v="14.5"/>
    <n v="22.5"/>
    <n v="27.7"/>
    <m/>
    <m/>
    <n v="24.1"/>
    <m/>
    <m/>
    <n v="3.3"/>
    <m/>
    <m/>
    <m/>
    <n v="75.8"/>
    <n v="99.6"/>
    <n v="-0.10000000000000853"/>
    <m/>
    <n v="51.8"/>
    <s v="RECS 1987 As of November 1987"/>
  </r>
  <r>
    <x v="4"/>
    <s v="&gt;5499 HHD, &lt;1000SQFT"/>
    <x v="0"/>
    <s v="%"/>
    <x v="0"/>
    <n v="94.3"/>
    <n v="5.9"/>
    <n v="70.017142857142858"/>
    <n v="413.10114285714286"/>
    <n v="0.35"/>
    <n v="2.0649999999999999"/>
    <m/>
    <n v="3.6"/>
    <n v="7.7"/>
    <n v="23.7"/>
    <n v="29.2"/>
    <n v="13.4"/>
    <n v="16.899999999999999"/>
    <m/>
    <m/>
    <m/>
    <n v="5.5"/>
    <m/>
    <m/>
    <m/>
    <m/>
    <n v="99.8"/>
    <n v="0.20000000000000284"/>
    <m/>
    <n v="59.5"/>
    <s v="RECS 1990 Table 52 Winter Temperatures"/>
  </r>
  <r>
    <x v="0"/>
    <s v="&gt;5499 HHD, &lt;1000SQFT"/>
    <x v="0"/>
    <s v="%"/>
    <x v="1"/>
    <n v="84.4"/>
    <n v="13.1"/>
    <n v="65.00296208530807"/>
    <n v="851.53880331753567"/>
    <n v="0.64300000000000002"/>
    <n v="8.4232999999999993"/>
    <m/>
    <n v="27.5"/>
    <n v="22.2"/>
    <n v="14.6"/>
    <n v="12.8"/>
    <m/>
    <m/>
    <n v="7.3"/>
    <m/>
    <n v="10.199999999999999"/>
    <n v="5.4"/>
    <m/>
    <m/>
    <m/>
    <m/>
    <n v="100"/>
    <n v="0"/>
    <m/>
    <n v="20.100000000000001"/>
    <s v="RECS 1981, As of November 1981"/>
  </r>
  <r>
    <x v="1"/>
    <s v="&gt;5499 HHD, &lt;1000SQFT"/>
    <x v="0"/>
    <s v="%"/>
    <x v="1"/>
    <n v="91.7"/>
    <n v="9.1"/>
    <n v="65.015376226826618"/>
    <n v="591.63992366412219"/>
    <n v="0.68368368368368382"/>
    <n v="6.2215215215215229"/>
    <m/>
    <n v="30.3"/>
    <n v="25.7"/>
    <n v="12.3"/>
    <n v="13.8"/>
    <m/>
    <m/>
    <n v="9.6"/>
    <m/>
    <n v="5.0999999999999996"/>
    <n v="3.1"/>
    <m/>
    <m/>
    <m/>
    <m/>
    <n v="99.9"/>
    <n v="0"/>
    <m/>
    <n v="23.4"/>
    <s v="RECS 1982 As of November 1982"/>
  </r>
  <r>
    <x v="2"/>
    <s v="&gt;5499 HHD, &lt;1000SQFT"/>
    <x v="0"/>
    <s v="%"/>
    <x v="1"/>
    <n v="92.8"/>
    <n v="11.4"/>
    <n v="65.183189655172413"/>
    <n v="743.08836206896558"/>
    <n v="0.69587109768378652"/>
    <n v="7.9329305135951662"/>
    <m/>
    <n v="32"/>
    <n v="18.8"/>
    <n v="18.3"/>
    <n v="12.4"/>
    <m/>
    <m/>
    <n v="11.3"/>
    <m/>
    <n v="6.5"/>
    <m/>
    <m/>
    <m/>
    <m/>
    <m/>
    <n v="99.3"/>
    <n v="0"/>
    <m/>
    <n v="23.700000000000003"/>
    <s v="RECS 1984 As of November 1984"/>
  </r>
  <r>
    <x v="3"/>
    <s v="&gt;5499 HHD, &lt;1000SQFT"/>
    <x v="0"/>
    <s v="%"/>
    <x v="1"/>
    <n v="91.5"/>
    <n v="7.9"/>
    <n v="65.459453551912574"/>
    <n v="517.12968306010941"/>
    <n v="0.65500000000000003"/>
    <n v="5.1745000000000001"/>
    <m/>
    <n v="28.2"/>
    <n v="21.4"/>
    <n v="15.9"/>
    <n v="15.5"/>
    <m/>
    <m/>
    <n v="10.5"/>
    <m/>
    <n v="4.9000000000000004"/>
    <n v="3.6"/>
    <m/>
    <m/>
    <m/>
    <m/>
    <n v="100"/>
    <n v="0"/>
    <m/>
    <n v="26"/>
    <s v="RECS 1987 As of November 1987"/>
  </r>
  <r>
    <x v="4"/>
    <s v="&gt;5499 HHD, &lt;1000SQFT"/>
    <x v="0"/>
    <s v="%"/>
    <x v="1"/>
    <n v="89.1"/>
    <n v="5.9"/>
    <n v="66.301795735129076"/>
    <n v="391.18059483726159"/>
    <n v="0.58658658658658658"/>
    <n v="3.4608608608608611"/>
    <m/>
    <n v="23.7"/>
    <n v="18.100000000000001"/>
    <n v="16.8"/>
    <n v="16.899999999999999"/>
    <n v="4.8"/>
    <n v="8.8000000000000007"/>
    <m/>
    <m/>
    <n v="4.5"/>
    <n v="6.3"/>
    <m/>
    <m/>
    <m/>
    <m/>
    <n v="99.899999999999991"/>
    <n v="0"/>
    <m/>
    <n v="30.5"/>
    <s v="RECS 1990 Table 52 Winter Temperatures"/>
  </r>
  <r>
    <x v="0"/>
    <s v="&gt;5499 HHD, &lt;1000SQFT"/>
    <x v="0"/>
    <s v="%"/>
    <x v="2"/>
    <n v="89.9"/>
    <n v="13.1"/>
    <n v="65.711444444444467"/>
    <n v="860.81992222222254"/>
    <n v="0.65634365634365632"/>
    <n v="8.5981018981018984"/>
    <m/>
    <n v="23.9"/>
    <n v="23.7"/>
    <n v="18.100000000000001"/>
    <n v="14.6"/>
    <m/>
    <m/>
    <n v="9.6999999999999993"/>
    <m/>
    <n v="4"/>
    <n v="6.1"/>
    <m/>
    <m/>
    <m/>
    <m/>
    <n v="100"/>
    <n v="9.9999999999980105E-2"/>
    <m/>
    <n v="24.299999999999997"/>
    <s v="RECS 1981, As of November 1981"/>
  </r>
  <r>
    <x v="1"/>
    <s v="&gt;5499 HHD, &lt;1000SQFT"/>
    <x v="0"/>
    <s v="%"/>
    <x v="2"/>
    <n v="93.1"/>
    <n v="9.1"/>
    <n v="65.957832618025748"/>
    <n v="600.21627682403425"/>
    <n v="0.67499999999999993"/>
    <n v="6.1424999999999992"/>
    <m/>
    <n v="21.1"/>
    <n v="26.5"/>
    <n v="19.899999999999999"/>
    <n v="17.2"/>
    <m/>
    <m/>
    <n v="8.5"/>
    <m/>
    <n v="3.4"/>
    <n v="3.4"/>
    <m/>
    <m/>
    <m/>
    <m/>
    <n v="99.899999999999991"/>
    <n v="0.10000000000000853"/>
    <m/>
    <n v="25.7"/>
    <s v="RECS 1982 As of November 1982"/>
  </r>
  <r>
    <x v="2"/>
    <s v="&gt;5499 HHD, &lt;1000SQFT"/>
    <x v="0"/>
    <s v="%"/>
    <x v="2"/>
    <n v="95.6"/>
    <n v="11.4"/>
    <n v="66.151882845188283"/>
    <n v="754.13146443514643"/>
    <n v="0.69687814702920436"/>
    <n v="7.9444108761329302"/>
    <m/>
    <n v="22.6"/>
    <n v="22.3"/>
    <n v="24.3"/>
    <n v="14.5"/>
    <m/>
    <m/>
    <n v="11.9"/>
    <m/>
    <n v="3.7"/>
    <m/>
    <m/>
    <m/>
    <m/>
    <m/>
    <n v="99.3"/>
    <n v="0"/>
    <m/>
    <n v="26.4"/>
    <s v="RECS 1984 As of November 1984"/>
  </r>
  <r>
    <x v="3"/>
    <s v="&gt;5499 HHD, &lt;1000SQFT"/>
    <x v="0"/>
    <s v="%"/>
    <x v="2"/>
    <n v="94.9"/>
    <n v="7.9"/>
    <n v="66.429578947368427"/>
    <n v="524.7936736842106"/>
    <n v="0.62260343087790115"/>
    <n v="4.9185671039354197"/>
    <m/>
    <n v="22.3"/>
    <n v="20"/>
    <n v="19.399999999999999"/>
    <n v="20.399999999999999"/>
    <m/>
    <m/>
    <n v="12.9"/>
    <m/>
    <m/>
    <n v="4.0999999999999996"/>
    <m/>
    <m/>
    <m/>
    <m/>
    <n v="99"/>
    <n v="9.9999999999994316E-2"/>
    <m/>
    <n v="33.299999999999997"/>
    <s v="RECS 1987 As of November 1987"/>
  </r>
  <r>
    <x v="4"/>
    <s v="&gt;5499 HHD, &lt;1000SQFT"/>
    <x v="0"/>
    <s v="%"/>
    <x v="2"/>
    <n v="91.4"/>
    <n v="5.9"/>
    <n v="66.993544857768043"/>
    <n v="395.26191466083145"/>
    <n v="0.57142857142857151"/>
    <n v="3.3714285714285719"/>
    <m/>
    <n v="18.3"/>
    <n v="18.8"/>
    <n v="20.100000000000001"/>
    <n v="18.899999999999999"/>
    <n v="6.4"/>
    <n v="8.9"/>
    <m/>
    <m/>
    <n v="3.6"/>
    <n v="5.0999999999999996"/>
    <m/>
    <m/>
    <m/>
    <m/>
    <n v="100.10000000000001"/>
    <n v="0"/>
    <m/>
    <n v="34.199999999999996"/>
    <s v="RECS 1990 Table 52 Winter Temperatures"/>
  </r>
  <r>
    <x v="0"/>
    <s v="&gt;5499 HHD, &gt;2000SQFT"/>
    <x v="0"/>
    <s v="%"/>
    <x v="0"/>
    <n v="99.3"/>
    <n v="12"/>
    <n v="68.022255790533734"/>
    <n v="816.26706948640481"/>
    <n v="0.6413586413586414"/>
    <n v="7.6963036963036968"/>
    <m/>
    <n v="8.3000000000000007"/>
    <n v="16.399999999999999"/>
    <n v="39.5"/>
    <n v="20.5"/>
    <m/>
    <m/>
    <n v="14.6"/>
    <m/>
    <n v="0.3"/>
    <n v="0.5"/>
    <m/>
    <m/>
    <m/>
    <n v="95.2"/>
    <n v="100.1"/>
    <n v="0"/>
    <m/>
    <n v="35.1"/>
    <s v="RECS 1981, As of November 1981"/>
  </r>
  <r>
    <x v="1"/>
    <s v="&gt;5499 HHD, &gt;2000SQFT"/>
    <x v="0"/>
    <s v="%"/>
    <x v="0"/>
    <n v="99.7"/>
    <n v="8.1"/>
    <n v="68.249949849548656"/>
    <n v="552.82459378134411"/>
    <n v="0.57400000000000007"/>
    <n v="4.6494"/>
    <m/>
    <n v="7.6"/>
    <n v="18.2"/>
    <n v="31.6"/>
    <n v="25.9"/>
    <m/>
    <m/>
    <n v="16.399999999999999"/>
    <m/>
    <n v="0.1"/>
    <n v="0.2"/>
    <m/>
    <m/>
    <m/>
    <n v="94.4"/>
    <n v="100"/>
    <n v="0"/>
    <m/>
    <n v="42.3"/>
    <s v="RECS 1982 As of November 1982"/>
  </r>
  <r>
    <x v="2"/>
    <s v="&gt;5499 HHD, &gt;2000SQFT"/>
    <x v="0"/>
    <s v="%"/>
    <x v="0"/>
    <n v="99.9"/>
    <n v="9.5"/>
    <n v="68.61141141141141"/>
    <n v="651.80840840840835"/>
    <n v="0.58958958958958962"/>
    <n v="5.6011011011011016"/>
    <m/>
    <n v="4.4000000000000004"/>
    <n v="16.8"/>
    <n v="37.700000000000003"/>
    <n v="23.4"/>
    <m/>
    <m/>
    <n v="17.600000000000001"/>
    <m/>
    <m/>
    <m/>
    <m/>
    <m/>
    <m/>
    <n v="93.6"/>
    <n v="99.9"/>
    <n v="0"/>
    <m/>
    <n v="41"/>
    <s v="RECS 1984 As of November 1984"/>
  </r>
  <r>
    <x v="3"/>
    <s v="&gt;5499 HHD, &gt;2000SQFT"/>
    <x v="0"/>
    <s v="%"/>
    <x v="0"/>
    <n v="99.1"/>
    <n v="8.5"/>
    <n v="69.137739656912203"/>
    <n v="587.67078708375368"/>
    <n v="0.53985872855701311"/>
    <n v="4.5887991927346112"/>
    <m/>
    <n v="3.5"/>
    <n v="10.9"/>
    <n v="39.1"/>
    <n v="23.9"/>
    <m/>
    <m/>
    <n v="21.7"/>
    <m/>
    <m/>
    <m/>
    <m/>
    <m/>
    <m/>
    <n v="97"/>
    <n v="99.1"/>
    <n v="0"/>
    <m/>
    <n v="45.599999999999994"/>
    <s v="RECS 1987 As of November 1987"/>
  </r>
  <r>
    <x v="4"/>
    <s v="&gt;5499 HHD, &gt;2000SQFT"/>
    <x v="0"/>
    <s v="%"/>
    <x v="0"/>
    <n v="99.4"/>
    <n v="7.1"/>
    <n v="69.300100603621743"/>
    <n v="492.03071428571434"/>
    <n v="0.46579476861167002"/>
    <n v="3.3071428571428569"/>
    <m/>
    <n v="2.9"/>
    <n v="11"/>
    <n v="32.4"/>
    <n v="26.8"/>
    <n v="18.7"/>
    <n v="7.6"/>
    <m/>
    <m/>
    <m/>
    <m/>
    <m/>
    <m/>
    <m/>
    <m/>
    <n v="99.4"/>
    <n v="0"/>
    <m/>
    <n v="53.1"/>
    <s v="RECS 1990 Table 52 Winter Temperatures"/>
  </r>
  <r>
    <x v="0"/>
    <s v="&gt;5499 HHD, &gt;2000SQFT"/>
    <x v="0"/>
    <s v="%"/>
    <x v="1"/>
    <n v="98.1"/>
    <n v="12"/>
    <n v="64.81590214067279"/>
    <n v="777.79082568807348"/>
    <n v="0.81400000000000006"/>
    <n v="9.7680000000000007"/>
    <m/>
    <n v="32.200000000000003"/>
    <n v="24.9"/>
    <n v="24.3"/>
    <n v="9.6"/>
    <m/>
    <m/>
    <n v="7.1"/>
    <m/>
    <n v="1.4"/>
    <n v="0.5"/>
    <m/>
    <m/>
    <m/>
    <m/>
    <n v="100"/>
    <n v="0"/>
    <m/>
    <n v="16.7"/>
    <s v="RECS 1981, As of November 1981"/>
  </r>
  <r>
    <x v="1"/>
    <s v="&gt;5499 HHD, &gt;2000SQFT"/>
    <x v="0"/>
    <s v="%"/>
    <x v="1"/>
    <n v="99"/>
    <n v="8.1"/>
    <n v="64.641010101010096"/>
    <n v="523.59218181818176"/>
    <n v="0.80699999999999994"/>
    <n v="6.5366999999999988"/>
    <m/>
    <n v="34.799999999999997"/>
    <n v="25.7"/>
    <n v="20.2"/>
    <n v="10.4"/>
    <m/>
    <m/>
    <n v="7.9"/>
    <m/>
    <n v="0.8"/>
    <n v="0.2"/>
    <m/>
    <m/>
    <m/>
    <m/>
    <n v="100"/>
    <n v="0"/>
    <m/>
    <n v="18.3"/>
    <s v="RECS 1982 As of November 1982"/>
  </r>
  <r>
    <x v="2"/>
    <s v="&gt;5499 HHD, &gt;2000SQFT"/>
    <x v="0"/>
    <s v="%"/>
    <x v="1"/>
    <n v="98.7"/>
    <n v="9.5"/>
    <n v="64.430597771023315"/>
    <n v="612.09067882472152"/>
    <n v="0.84701114488348528"/>
    <n v="8.0466058763931105"/>
    <m/>
    <n v="37"/>
    <n v="24"/>
    <n v="22.6"/>
    <n v="6.7"/>
    <m/>
    <m/>
    <n v="8.4"/>
    <m/>
    <m/>
    <m/>
    <m/>
    <m/>
    <m/>
    <m/>
    <n v="98.7"/>
    <n v="0"/>
    <m/>
    <n v="15.100000000000001"/>
    <s v="RECS 1984 As of November 1984"/>
  </r>
  <r>
    <x v="3"/>
    <s v="&gt;5499 HHD, &gt;2000SQFT"/>
    <x v="0"/>
    <s v="%"/>
    <x v="1"/>
    <n v="98"/>
    <n v="8.5"/>
    <n v="64.888073394495407"/>
    <n v="551.54862385321098"/>
    <n v="0.79918450560652399"/>
    <n v="6.7930682976554539"/>
    <m/>
    <n v="33.6"/>
    <n v="23"/>
    <n v="21.8"/>
    <n v="10.5"/>
    <m/>
    <m/>
    <n v="9.1999999999999993"/>
    <m/>
    <m/>
    <m/>
    <m/>
    <m/>
    <m/>
    <m/>
    <n v="98"/>
    <n v="0.10000000000000853"/>
    <m/>
    <n v="19.7"/>
    <s v="RECS 1987 As of November 1987"/>
  </r>
  <r>
    <x v="4"/>
    <s v="&gt;5499 HHD, &gt;2000SQFT"/>
    <x v="0"/>
    <s v="%"/>
    <x v="1"/>
    <n v="97.8"/>
    <n v="7.1"/>
    <n v="65.299693877551036"/>
    <n v="463.62782653061231"/>
    <n v="0.72244897959183685"/>
    <n v="5.1293877551020417"/>
    <m/>
    <n v="30.1"/>
    <n v="24.5"/>
    <n v="16.2"/>
    <n v="14.6"/>
    <n v="10.3"/>
    <n v="2.2999999999999998"/>
    <m/>
    <m/>
    <m/>
    <m/>
    <m/>
    <m/>
    <m/>
    <m/>
    <n v="97.8"/>
    <n v="0.19999999999998863"/>
    <m/>
    <n v="27.2"/>
    <s v="RECS 1990 Table 52 Winter Temperatures"/>
  </r>
  <r>
    <x v="0"/>
    <s v="&gt;5499 HHD, &gt;2000SQFT"/>
    <x v="0"/>
    <s v="%"/>
    <x v="2"/>
    <n v="98.2"/>
    <n v="12"/>
    <n v="65.141709053916571"/>
    <n v="781.70050864699886"/>
    <n v="0.80619380619380621"/>
    <n v="9.674325674325674"/>
    <m/>
    <n v="27.9"/>
    <n v="28.1"/>
    <n v="24.7"/>
    <n v="10.7"/>
    <m/>
    <m/>
    <n v="6.9"/>
    <m/>
    <n v="1.3"/>
    <n v="0.5"/>
    <m/>
    <m/>
    <m/>
    <m/>
    <n v="100"/>
    <n v="0.10000000000000853"/>
    <m/>
    <n v="17.600000000000001"/>
    <s v="RECS 1981, As of November 1981"/>
  </r>
  <r>
    <x v="1"/>
    <s v="&gt;5499 HHD, &gt;2000SQFT"/>
    <x v="0"/>
    <s v="%"/>
    <x v="2"/>
    <n v="99.4"/>
    <n v="8.1"/>
    <n v="65.028973843058353"/>
    <n v="526.73468812877263"/>
    <n v="0.81118881118881114"/>
    <n v="6.5706293706293701"/>
    <m/>
    <n v="29.4"/>
    <n v="27.3"/>
    <n v="24.5"/>
    <n v="12.3"/>
    <m/>
    <m/>
    <n v="5.9"/>
    <m/>
    <n v="0.5"/>
    <n v="0.2"/>
    <m/>
    <m/>
    <m/>
    <m/>
    <n v="100.10000000000001"/>
    <n v="0"/>
    <m/>
    <n v="18.200000000000003"/>
    <s v="RECS 1982 As of November 1982"/>
  </r>
  <r>
    <x v="2"/>
    <s v="&gt;5499 HHD, &gt;2000SQFT"/>
    <x v="0"/>
    <s v="%"/>
    <x v="2"/>
    <n v="98.8"/>
    <n v="9.5"/>
    <n v="64.919110212335696"/>
    <n v="616.73154701718909"/>
    <n v="0.81597573306370064"/>
    <n v="7.7517694641051564"/>
    <m/>
    <n v="32"/>
    <n v="24.5"/>
    <n v="24.2"/>
    <n v="10.7"/>
    <m/>
    <m/>
    <n v="7.5"/>
    <m/>
    <m/>
    <m/>
    <m/>
    <m/>
    <m/>
    <m/>
    <n v="98.8"/>
    <n v="0.10000000000000853"/>
    <m/>
    <n v="18.2"/>
    <s v="RECS 1984 As of November 1984"/>
  </r>
  <r>
    <x v="3"/>
    <s v="&gt;5499 HHD, &gt;2000SQFT"/>
    <x v="0"/>
    <s v="%"/>
    <x v="2"/>
    <n v="98.1"/>
    <n v="8.5"/>
    <n v="65.240672782874611"/>
    <n v="554.54571865443415"/>
    <n v="0.78695208970438335"/>
    <n v="6.6890927624872587"/>
    <m/>
    <n v="30.3"/>
    <n v="23.3"/>
    <n v="23.6"/>
    <n v="11.1"/>
    <m/>
    <m/>
    <n v="9.8000000000000007"/>
    <m/>
    <m/>
    <m/>
    <m/>
    <m/>
    <m/>
    <m/>
    <n v="98.1"/>
    <n v="0"/>
    <m/>
    <n v="20.9"/>
    <s v="RECS 1987 As of November 1987"/>
  </r>
  <r>
    <x v="4"/>
    <s v="&gt;5499 HHD, &gt;2000SQFT"/>
    <x v="0"/>
    <s v="%"/>
    <x v="2"/>
    <n v="98.5"/>
    <n v="7.1"/>
    <n v="66.002439024390227"/>
    <n v="468.61731707317057"/>
    <n v="0.73170731707317072"/>
    <n v="5.1951219512195115"/>
    <m/>
    <n v="22.2"/>
    <n v="29.1"/>
    <n v="20.7"/>
    <n v="14.2"/>
    <n v="7.2"/>
    <n v="5"/>
    <m/>
    <m/>
    <m/>
    <m/>
    <m/>
    <m/>
    <m/>
    <m/>
    <n v="98.5"/>
    <n v="-9.9999999999994316E-2"/>
    <m/>
    <n v="26.4"/>
    <s v="RECS 1990 Table 52 Winter Temperatures"/>
  </r>
  <r>
    <x v="0"/>
    <s v="&gt;5499 HHD, 1000-1999SQFT"/>
    <x v="0"/>
    <s v="%"/>
    <x v="0"/>
    <n v="97.9"/>
    <n v="14.7"/>
    <n v="68.522471910112358"/>
    <n v="1007.2803370786517"/>
    <n v="0.54599999999999993"/>
    <n v="8.0261999999999993"/>
    <m/>
    <n v="6.5"/>
    <n v="15.8"/>
    <n v="32.299999999999997"/>
    <n v="25.2"/>
    <m/>
    <m/>
    <n v="18.100000000000001"/>
    <m/>
    <n v="0.6"/>
    <n v="1.5"/>
    <m/>
    <m/>
    <m/>
    <n v="89.2"/>
    <n v="100"/>
    <n v="0"/>
    <m/>
    <n v="43.3"/>
    <s v="RECS 1981, As of November 1981"/>
  </r>
  <r>
    <x v="1"/>
    <s v="&gt;5499 HHD, 1000-1999SQFT"/>
    <x v="0"/>
    <s v="%"/>
    <x v="0"/>
    <n v="99.9"/>
    <n v="10.7"/>
    <n v="68.238238238238239"/>
    <n v="730.14914914914914"/>
    <n v="0.59300000000000008"/>
    <n v="6.3451000000000004"/>
    <m/>
    <n v="9"/>
    <n v="16.3"/>
    <n v="34"/>
    <n v="21.8"/>
    <m/>
    <m/>
    <n v="18.8"/>
    <m/>
    <n v="0.1"/>
    <m/>
    <m/>
    <m/>
    <m/>
    <n v="90.9"/>
    <n v="100"/>
    <n v="0"/>
    <m/>
    <n v="40.6"/>
    <s v="RECS 1982 As of November 1982"/>
  </r>
  <r>
    <x v="2"/>
    <s v="&gt;5499 HHD, 1000-1999SQFT"/>
    <x v="0"/>
    <s v="%"/>
    <x v="0"/>
    <n v="99.4"/>
    <n v="12"/>
    <n v="69.051307847082498"/>
    <n v="828.61569416498992"/>
    <n v="0.48893360160965793"/>
    <n v="5.8672032193158952"/>
    <m/>
    <n v="5"/>
    <n v="13"/>
    <n v="30.6"/>
    <n v="28.7"/>
    <m/>
    <m/>
    <n v="22.1"/>
    <m/>
    <m/>
    <m/>
    <m/>
    <m/>
    <m/>
    <n v="89"/>
    <n v="99.4"/>
    <n v="0"/>
    <m/>
    <n v="50.8"/>
    <s v="RECS 1984 As of November 1984"/>
  </r>
  <r>
    <x v="3"/>
    <s v="&gt;5499 HHD, 1000-1999SQFT"/>
    <x v="0"/>
    <s v="%"/>
    <x v="0"/>
    <n v="98.6"/>
    <n v="8.4"/>
    <n v="69.32819472616633"/>
    <n v="582.35683569979722"/>
    <n v="0.47464503042596351"/>
    <n v="3.9870182555780938"/>
    <m/>
    <n v="3.8"/>
    <n v="9.9"/>
    <n v="33.1"/>
    <n v="28.7"/>
    <m/>
    <m/>
    <n v="23.1"/>
    <m/>
    <m/>
    <m/>
    <m/>
    <m/>
    <m/>
    <n v="91.1"/>
    <n v="98.6"/>
    <n v="0"/>
    <m/>
    <n v="51.8"/>
    <s v="RECS 1987 As of November 1987"/>
  </r>
  <r>
    <x v="4"/>
    <s v="&gt;5499 HHD, 1000-1999SQFT"/>
    <x v="0"/>
    <s v="%"/>
    <x v="0"/>
    <n v="97.9"/>
    <n v="9"/>
    <n v="69.937014314928405"/>
    <n v="629.43312883435567"/>
    <n v="0.36809815950920244"/>
    <n v="3.3128834355828221"/>
    <m/>
    <n v="2.2000000000000002"/>
    <n v="9.1"/>
    <n v="24.7"/>
    <n v="30.8"/>
    <n v="18.100000000000001"/>
    <n v="12.9"/>
    <m/>
    <m/>
    <m/>
    <m/>
    <m/>
    <m/>
    <m/>
    <m/>
    <n v="97.9"/>
    <n v="-9.9999999999994316E-2"/>
    <m/>
    <n v="61.800000000000004"/>
    <s v="RECS 1990 Table 52 Winter Temperatures"/>
  </r>
  <r>
    <x v="0"/>
    <s v="&gt;5499 HHD, 1000-1999SQFT"/>
    <x v="0"/>
    <s v="%"/>
    <x v="1"/>
    <n v="94"/>
    <n v="14.7"/>
    <n v="64.823855165069219"/>
    <n v="952.91067092651747"/>
    <n v="0.75375375375375386"/>
    <n v="11.08018018018018"/>
    <m/>
    <n v="30.8"/>
    <n v="25.4"/>
    <n v="19.100000000000001"/>
    <n v="11.8"/>
    <m/>
    <m/>
    <n v="6.8"/>
    <m/>
    <n v="4.2"/>
    <n v="1.8"/>
    <m/>
    <m/>
    <m/>
    <m/>
    <n v="100"/>
    <n v="-9.9999999999994316E-2"/>
    <m/>
    <n v="18.600000000000001"/>
    <s v="RECS 1981, As of November 1981"/>
  </r>
  <r>
    <x v="1"/>
    <s v="&gt;5499 HHD, 1000-1999SQFT"/>
    <x v="0"/>
    <s v="%"/>
    <x v="1"/>
    <n v="97.6"/>
    <n v="10.7"/>
    <n v="64.710051282051282"/>
    <n v="692.39754871794867"/>
    <n v="0.77577577577577572"/>
    <n v="8.3008008008008005"/>
    <m/>
    <n v="34.9"/>
    <n v="22.6"/>
    <n v="20"/>
    <n v="12.1"/>
    <m/>
    <m/>
    <n v="7.9"/>
    <m/>
    <n v="2.4"/>
    <m/>
    <m/>
    <m/>
    <m/>
    <m/>
    <n v="100"/>
    <n v="-9.9999999999994316E-2"/>
    <m/>
    <n v="20"/>
    <s v="RECS 1982 As of November 1982"/>
  </r>
  <r>
    <x v="2"/>
    <s v="&gt;5499 HHD, 1000-1999SQFT"/>
    <x v="0"/>
    <s v="%"/>
    <x v="1"/>
    <n v="96.3"/>
    <n v="12"/>
    <n v="65.244859813084119"/>
    <n v="782.93831775700937"/>
    <n v="0.7190332326283988"/>
    <n v="8.6283987915407856"/>
    <m/>
    <n v="31.4"/>
    <n v="21.3"/>
    <n v="18.7"/>
    <n v="14.7"/>
    <m/>
    <m/>
    <n v="10.199999999999999"/>
    <m/>
    <n v="3"/>
    <m/>
    <m/>
    <m/>
    <m/>
    <m/>
    <n v="99.3"/>
    <n v="0"/>
    <m/>
    <n v="24.9"/>
    <s v="RECS 1984 As of November 1984"/>
  </r>
  <r>
    <x v="3"/>
    <s v="&gt;5499 HHD, 1000-1999SQFT"/>
    <x v="0"/>
    <s v="%"/>
    <x v="1"/>
    <n v="97.3"/>
    <n v="8.4"/>
    <n v="64.629012345679016"/>
    <n v="542.88370370370376"/>
    <n v="0.81481481481481477"/>
    <n v="6.8444444444444441"/>
    <m/>
    <n v="34.200000000000003"/>
    <n v="25.2"/>
    <n v="19.8"/>
    <n v="10.5"/>
    <m/>
    <m/>
    <n v="7.5"/>
    <m/>
    <m/>
    <m/>
    <m/>
    <m/>
    <m/>
    <m/>
    <n v="97.3"/>
    <n v="-9.9999999999994316E-2"/>
    <m/>
    <n v="18"/>
    <s v="RECS 1987 As of November 1987"/>
  </r>
  <r>
    <x v="4"/>
    <s v="&gt;5499 HHD, 1000-1999SQFT"/>
    <x v="0"/>
    <s v="%"/>
    <x v="1"/>
    <n v="94.7"/>
    <n v="9"/>
    <n v="66.06451953537487"/>
    <n v="594.58067581837383"/>
    <n v="0.66133866133866137"/>
    <n v="5.9520479520479519"/>
    <m/>
    <n v="23.3"/>
    <n v="23.2"/>
    <n v="19.7"/>
    <n v="15.1"/>
    <n v="8.6"/>
    <n v="4.8"/>
    <m/>
    <m/>
    <n v="3.5"/>
    <n v="1.9"/>
    <m/>
    <m/>
    <m/>
    <m/>
    <n v="100.10000000000001"/>
    <n v="0"/>
    <m/>
    <n v="28.5"/>
    <s v="RECS 1990 Table 52 Winter Temperatures"/>
  </r>
  <r>
    <x v="0"/>
    <s v="&gt;5499 HHD, 1000-1999SQFT"/>
    <x v="0"/>
    <s v="%"/>
    <x v="2"/>
    <n v="96.3"/>
    <n v="14.7"/>
    <n v="65.440644490644488"/>
    <n v="961.97747401247398"/>
    <n v="0.75075075075075071"/>
    <n v="11.036036036036036"/>
    <m/>
    <n v="25.7"/>
    <n v="26.8"/>
    <n v="22.5"/>
    <n v="13.5"/>
    <m/>
    <m/>
    <n v="7.7"/>
    <m/>
    <n v="2"/>
    <n v="1.7"/>
    <m/>
    <m/>
    <m/>
    <m/>
    <n v="100"/>
    <n v="-9.9999999999994316E-2"/>
    <m/>
    <n v="21.2"/>
    <s v="RECS 1981, As of November 1981"/>
  </r>
  <r>
    <x v="1"/>
    <s v="&gt;5499 HHD, 1000-1999SQFT"/>
    <x v="0"/>
    <s v="%"/>
    <x v="2"/>
    <n v="98.1"/>
    <n v="10.7"/>
    <n v="65.146585117227318"/>
    <n v="697.06846075433225"/>
    <n v="0.77200000000000002"/>
    <n v="8.2603999999999989"/>
    <m/>
    <n v="30.4"/>
    <n v="25.8"/>
    <n v="21"/>
    <n v="11.3"/>
    <m/>
    <m/>
    <n v="9.6"/>
    <m/>
    <n v="1.7"/>
    <n v="0.2"/>
    <m/>
    <m/>
    <m/>
    <m/>
    <n v="100"/>
    <n v="0"/>
    <m/>
    <n v="20.9"/>
    <s v="RECS 1982 As of November 1982"/>
  </r>
  <r>
    <x v="2"/>
    <s v="&gt;5499 HHD, 1000-1999SQFT"/>
    <x v="0"/>
    <s v="%"/>
    <x v="2"/>
    <n v="96.8"/>
    <n v="12"/>
    <n v="65.601239669421503"/>
    <n v="787.21487603305809"/>
    <n v="0.70594159113796573"/>
    <n v="8.4712990936555883"/>
    <m/>
    <n v="28"/>
    <n v="21.6"/>
    <n v="20.5"/>
    <n v="16.8"/>
    <m/>
    <m/>
    <n v="9.9"/>
    <m/>
    <n v="2.5"/>
    <m/>
    <m/>
    <m/>
    <m/>
    <m/>
    <n v="99.3"/>
    <n v="0"/>
    <m/>
    <n v="26.700000000000003"/>
    <s v="RECS 1984 As of November 1984"/>
  </r>
  <r>
    <x v="3"/>
    <s v="&gt;5499 HHD, 1000-1999SQFT"/>
    <x v="0"/>
    <s v="%"/>
    <x v="2"/>
    <n v="97.9"/>
    <n v="8.4"/>
    <n v="65.566802860061287"/>
    <n v="550.76114402451481"/>
    <n v="0.77834525025536261"/>
    <n v="6.5381001021450462"/>
    <m/>
    <n v="25.7"/>
    <n v="28.2"/>
    <n v="22.3"/>
    <n v="11.2"/>
    <m/>
    <m/>
    <n v="10.5"/>
    <m/>
    <m/>
    <m/>
    <m/>
    <m/>
    <m/>
    <m/>
    <n v="97.9"/>
    <n v="0"/>
    <m/>
    <n v="21.7"/>
    <s v="RECS 1987 As of November 1987"/>
  </r>
  <r>
    <x v="4"/>
    <s v="&gt;5499 HHD, 1000-1999SQFT"/>
    <x v="0"/>
    <s v="%"/>
    <x v="2"/>
    <n v="95.9"/>
    <n v="9"/>
    <n v="66.368789144050112"/>
    <n v="597.31910229645098"/>
    <n v="0.66734486266531023"/>
    <n v="6.0061037639877917"/>
    <m/>
    <n v="20.9"/>
    <n v="24.1"/>
    <n v="20.6"/>
    <n v="16.399999999999999"/>
    <n v="8.1999999999999993"/>
    <n v="5.6"/>
    <m/>
    <m/>
    <n v="2.5"/>
    <m/>
    <m/>
    <m/>
    <m/>
    <m/>
    <n v="98.4"/>
    <n v="-0.10000000000000853"/>
    <m/>
    <n v="30.199999999999996"/>
    <s v="RECS 1990 Table 52 Winter Temperatures"/>
  </r>
  <r>
    <x v="5"/>
    <s v="&gt;7000 HDD"/>
    <x v="0"/>
    <s v="%"/>
    <x v="0"/>
    <n v="98.1"/>
    <n v="8.6999999999999993"/>
    <n v="68.974006116207974"/>
    <n v="600.07385321100935"/>
    <n v="0.49400000000000005"/>
    <n v="4.2978000000000005"/>
    <m/>
    <n v="4.5"/>
    <n v="10.8"/>
    <n v="34.1"/>
    <n v="29.1"/>
    <n v="11.3"/>
    <n v="8.3000000000000007"/>
    <m/>
    <m/>
    <m/>
    <n v="1.9"/>
    <m/>
    <m/>
    <m/>
    <m/>
    <n v="100"/>
    <n v="0"/>
    <m/>
    <m/>
    <s v="RECS 1993, Table 3.32b"/>
  </r>
  <r>
    <x v="6"/>
    <s v="&gt;7000 HDD"/>
    <x v="0"/>
    <s v="%"/>
    <x v="0"/>
    <n v="97.7"/>
    <n v="9.3000000000000007"/>
    <n v="69.346673490276359"/>
    <n v="644.92406345957022"/>
    <n v="0.44933469805527121"/>
    <n v="4.1788126919140227"/>
    <m/>
    <n v="4.0999999999999996"/>
    <n v="8.1"/>
    <n v="31.7"/>
    <n v="30.4"/>
    <n v="13.5"/>
    <n v="9.9"/>
    <m/>
    <m/>
    <m/>
    <m/>
    <m/>
    <m/>
    <m/>
    <m/>
    <n v="97.7"/>
    <n v="0"/>
    <m/>
    <m/>
    <s v="RECS 1997, Table HC6-1b"/>
  </r>
  <r>
    <x v="7"/>
    <s v="&gt;7000 HDD"/>
    <x v="0"/>
    <s v="HHs"/>
    <x v="0"/>
    <n v="8.6"/>
    <n v="8.6999999999999993"/>
    <n v="68.902298850574724"/>
    <n v="599.45000000000005"/>
    <n v="0.47311827956989255"/>
    <n v="4.1161290322580646"/>
    <m/>
    <n v="0.5"/>
    <n v="0.9"/>
    <n v="3"/>
    <n v="2.4"/>
    <n v="1.2"/>
    <n v="0.7"/>
    <m/>
    <m/>
    <m/>
    <n v="0.6"/>
    <m/>
    <m/>
    <m/>
    <m/>
    <n v="9.1999999999999993"/>
    <n v="9.9999999999999645E-2"/>
    <m/>
    <m/>
    <s v="RECS 2001, Table HC6-1a"/>
  </r>
  <r>
    <x v="8"/>
    <s v="&gt;7000 HDD"/>
    <x v="0"/>
    <s v="HHs"/>
    <x v="0"/>
    <n v="10.7"/>
    <n v="10.799999999999999"/>
    <n v="69.053703703703704"/>
    <n v="745.78"/>
    <n v="0.50000000000000011"/>
    <n v="5.4"/>
    <m/>
    <n v="0.4"/>
    <n v="1.5"/>
    <n v="3.5"/>
    <n v="2.8"/>
    <n v="1.7"/>
    <n v="0.9"/>
    <m/>
    <m/>
    <m/>
    <m/>
    <m/>
    <m/>
    <m/>
    <m/>
    <n v="10.7"/>
    <n v="9.9999999999999645E-2"/>
    <m/>
    <m/>
    <s v="RECS 2005, Table HC9.5"/>
  </r>
  <r>
    <x v="5"/>
    <s v="&gt;7000 HDD"/>
    <x v="0"/>
    <s v="%"/>
    <x v="1"/>
    <n v="97.2"/>
    <n v="8.6999999999999993"/>
    <n v="65.771781668383113"/>
    <n v="572.21450051493309"/>
    <n v="0.69393939393939397"/>
    <n v="6.0372727272727271"/>
    <m/>
    <n v="27.2"/>
    <n v="19.8"/>
    <n v="21.7"/>
    <n v="17.399999999999999"/>
    <n v="6.7"/>
    <n v="4.3"/>
    <m/>
    <m/>
    <m/>
    <n v="1.9"/>
    <m/>
    <m/>
    <m/>
    <m/>
    <n v="99.100000000000009"/>
    <n v="-0.10000000000000853"/>
    <m/>
    <m/>
    <s v="RECS 1993, Table 3.32b"/>
  </r>
  <r>
    <x v="6"/>
    <s v="&gt;7000 HDD"/>
    <x v="0"/>
    <s v="%"/>
    <x v="1"/>
    <n v="97.1"/>
    <n v="9.3000000000000007"/>
    <n v="66.066632337796094"/>
    <n v="614.41968074150373"/>
    <n v="0.70339855818743569"/>
    <n v="6.541606591143152"/>
    <m/>
    <n v="24.1"/>
    <n v="20.6"/>
    <n v="23.6"/>
    <n v="16.7"/>
    <n v="8"/>
    <n v="4.0999999999999996"/>
    <m/>
    <m/>
    <m/>
    <m/>
    <m/>
    <m/>
    <m/>
    <m/>
    <n v="97.1"/>
    <n v="0"/>
    <m/>
    <m/>
    <s v="RECS 1997, Table HC6-1b"/>
  </r>
  <r>
    <x v="7"/>
    <s v="&gt;7000 HDD"/>
    <x v="0"/>
    <s v="HHs"/>
    <x v="1"/>
    <n v="8.5"/>
    <n v="8.5000000000000018"/>
    <n v="65.804705882352934"/>
    <n v="559.34"/>
    <n v="0.70329670329670324"/>
    <n v="5.978021978021979"/>
    <m/>
    <n v="2.2000000000000002"/>
    <n v="1.8"/>
    <n v="2.4"/>
    <n v="1.2"/>
    <n v="0.6"/>
    <n v="0.3"/>
    <m/>
    <m/>
    <m/>
    <n v="0.6"/>
    <m/>
    <m/>
    <m/>
    <m/>
    <n v="9.1"/>
    <n v="0"/>
    <m/>
    <m/>
    <s v="RECS 2001, Table HC6-1a"/>
  </r>
  <r>
    <x v="8"/>
    <s v="&gt;7000 HDD"/>
    <x v="0"/>
    <s v="HHs"/>
    <x v="1"/>
    <n v="10.6"/>
    <n v="10.600000000000003"/>
    <n v="65.161320754716968"/>
    <n v="690.71"/>
    <n v="0.76415094339622636"/>
    <n v="8.1000000000000014"/>
    <m/>
    <n v="3.3"/>
    <n v="2.6"/>
    <n v="2.2000000000000002"/>
    <n v="1.4"/>
    <n v="0.8"/>
    <n v="0.3"/>
    <m/>
    <m/>
    <m/>
    <m/>
    <m/>
    <m/>
    <m/>
    <m/>
    <n v="10.6"/>
    <n v="0"/>
    <m/>
    <m/>
    <s v="RECS 2005, Table HC9.5"/>
  </r>
  <r>
    <x v="5"/>
    <s v="&gt;7000 HDD"/>
    <x v="0"/>
    <s v="%"/>
    <x v="2"/>
    <n v="97.6"/>
    <n v="8.6999999999999993"/>
    <n v="66.212307692307704"/>
    <n v="576.04707692307693"/>
    <n v="0.69919517102615691"/>
    <n v="6.0829979879275644"/>
    <m/>
    <n v="22"/>
    <n v="20.7"/>
    <n v="26.8"/>
    <n v="18"/>
    <n v="5.9"/>
    <n v="4.0999999999999996"/>
    <m/>
    <m/>
    <m/>
    <n v="1.9"/>
    <m/>
    <m/>
    <m/>
    <m/>
    <n v="99.5"/>
    <n v="-9.9999999999994316E-2"/>
    <m/>
    <m/>
    <s v="RECS 1993, Table 3.32b"/>
  </r>
  <r>
    <x v="6"/>
    <s v="&gt;7000 HDD"/>
    <x v="0"/>
    <s v="%"/>
    <x v="2"/>
    <n v="97.4"/>
    <n v="9.3000000000000007"/>
    <n v="66.185934291581106"/>
    <n v="615.5291889117043"/>
    <n v="0.69712525667351133"/>
    <n v="6.4832648870636556"/>
    <m/>
    <n v="22.3"/>
    <n v="22.5"/>
    <n v="23.1"/>
    <n v="17.899999999999999"/>
    <n v="7.6"/>
    <n v="4"/>
    <m/>
    <m/>
    <m/>
    <m/>
    <m/>
    <m/>
    <m/>
    <m/>
    <n v="97.4"/>
    <n v="0"/>
    <m/>
    <m/>
    <s v="RECS 1997, Table HC6-1b"/>
  </r>
  <r>
    <x v="7"/>
    <s v="&gt;7000 HDD"/>
    <x v="0"/>
    <s v="HHs"/>
    <x v="2"/>
    <n v="8.6"/>
    <n v="8.6"/>
    <n v="66.04651162790698"/>
    <n v="568"/>
    <n v="0.69565217391304357"/>
    <n v="5.982608695652174"/>
    <m/>
    <n v="2"/>
    <n v="2"/>
    <n v="2.4"/>
    <n v="1.3"/>
    <n v="0.5"/>
    <n v="0.4"/>
    <m/>
    <m/>
    <m/>
    <n v="0.6"/>
    <m/>
    <m/>
    <m/>
    <m/>
    <n v="9.1999999999999993"/>
    <n v="0"/>
    <m/>
    <m/>
    <s v="RECS 2001, Table HC6-1a"/>
  </r>
  <r>
    <x v="8"/>
    <s v="&gt;7000 HDD"/>
    <x v="0"/>
    <s v="HHs"/>
    <x v="2"/>
    <n v="10.7"/>
    <n v="10.700000000000001"/>
    <n v="65.799065420560751"/>
    <n v="704.05000000000007"/>
    <n v="0.77570093457943923"/>
    <n v="8.3000000000000007"/>
    <m/>
    <n v="2.5"/>
    <n v="3.1"/>
    <n v="2.7"/>
    <n v="1.3"/>
    <n v="0.6"/>
    <n v="0.5"/>
    <m/>
    <m/>
    <m/>
    <m/>
    <m/>
    <m/>
    <m/>
    <m/>
    <n v="10.7"/>
    <n v="0"/>
    <m/>
    <m/>
    <s v="RECS 2005, Table HC9.5"/>
  </r>
  <r>
    <x v="5"/>
    <s v="5500 to 7000 HDD"/>
    <x v="0"/>
    <s v="%"/>
    <x v="0"/>
    <n v="97.3"/>
    <n v="26.5"/>
    <n v="69.399691358024683"/>
    <n v="1839.091820987654"/>
    <n v="0.40240240240240238"/>
    <n v="10.663663663663662"/>
    <m/>
    <n v="3.5"/>
    <n v="9.8000000000000007"/>
    <n v="26.9"/>
    <n v="32.799999999999997"/>
    <n v="15.3"/>
    <n v="8.9"/>
    <m/>
    <m/>
    <n v="0.5"/>
    <n v="2.2000000000000002"/>
    <m/>
    <m/>
    <m/>
    <m/>
    <n v="100"/>
    <n v="-9.9999999999994316E-2"/>
    <m/>
    <m/>
    <s v="RECS 1993, Table 3.32b"/>
  </r>
  <r>
    <x v="6"/>
    <s v="5500 to 7000 HDD"/>
    <x v="0"/>
    <s v="%"/>
    <x v="0"/>
    <n v="96"/>
    <n v="28"/>
    <n v="69.680437044745062"/>
    <n v="1951.0522372528617"/>
    <n v="0.40681362725450898"/>
    <n v="11.390781563126252"/>
    <m/>
    <n v="3.7"/>
    <n v="8.6999999999999993"/>
    <n v="28.2"/>
    <n v="25.2"/>
    <n v="17.7"/>
    <n v="12.6"/>
    <m/>
    <m/>
    <m/>
    <n v="3.7"/>
    <m/>
    <m/>
    <m/>
    <m/>
    <n v="99.7"/>
    <n v="9.9999999999994316E-2"/>
    <m/>
    <m/>
    <s v="RECS 1997, Table HC6-1b"/>
  </r>
  <r>
    <x v="7"/>
    <s v="5500 to 7000 HDD"/>
    <x v="0"/>
    <s v="HHs"/>
    <x v="0"/>
    <n v="26.6"/>
    <n v="26.599999999999998"/>
    <n v="69.49548872180452"/>
    <n v="1848.5800000000002"/>
    <n v="0.42253521126760568"/>
    <n v="11.23943661971831"/>
    <m/>
    <n v="1.4"/>
    <n v="2.6"/>
    <n v="8"/>
    <n v="6.3"/>
    <n v="4.5999999999999996"/>
    <n v="3.7"/>
    <m/>
    <m/>
    <m/>
    <n v="1.8"/>
    <m/>
    <m/>
    <m/>
    <m/>
    <n v="28.400000000000002"/>
    <n v="0"/>
    <m/>
    <m/>
    <s v="RECS 2001, Table HC6-1a"/>
  </r>
  <r>
    <x v="8"/>
    <s v="5500 to 7000 HDD"/>
    <x v="0"/>
    <s v="HHs"/>
    <x v="0"/>
    <n v="25.1"/>
    <n v="25"/>
    <n v="69.5976"/>
    <n v="1739.94"/>
    <n v="0.4263565891472868"/>
    <n v="10.65891472868217"/>
    <m/>
    <n v="1.2"/>
    <n v="2.1"/>
    <n v="7.7"/>
    <n v="6.5"/>
    <n v="3.9"/>
    <n v="3.6"/>
    <m/>
    <m/>
    <m/>
    <n v="0.8"/>
    <m/>
    <m/>
    <m/>
    <m/>
    <n v="25.900000000000002"/>
    <n v="-0.10000000000000142"/>
    <m/>
    <m/>
    <s v="RECS 2005, Table HC9.5"/>
  </r>
  <r>
    <x v="5"/>
    <s v="5500 to 7000 HDD"/>
    <x v="0"/>
    <s v="%"/>
    <x v="1"/>
    <n v="94.2"/>
    <n v="26.5"/>
    <n v="66.609756097560975"/>
    <n v="1765.1585365853659"/>
    <n v="0.59899999999999998"/>
    <n v="15.8735"/>
    <m/>
    <n v="20"/>
    <n v="20.100000000000001"/>
    <n v="19.8"/>
    <n v="20.399999999999999"/>
    <n v="9.4"/>
    <n v="4.5999999999999996"/>
    <m/>
    <m/>
    <n v="3.7"/>
    <n v="2"/>
    <m/>
    <m/>
    <m/>
    <m/>
    <n v="99.9"/>
    <n v="0.10000000000000853"/>
    <m/>
    <m/>
    <s v="RECS 1993, Table 3.32b"/>
  </r>
  <r>
    <x v="6"/>
    <s v="5500 to 7000 HDD"/>
    <x v="0"/>
    <s v="%"/>
    <x v="1"/>
    <n v="93.5"/>
    <n v="28"/>
    <n v="66.748021390374333"/>
    <n v="1868.9445989304813"/>
    <n v="0.60899999999999999"/>
    <n v="17.052"/>
    <m/>
    <n v="20.2"/>
    <n v="19.2"/>
    <n v="21.5"/>
    <n v="15"/>
    <n v="10.6"/>
    <n v="7"/>
    <m/>
    <m/>
    <n v="2.1"/>
    <n v="4.4000000000000004"/>
    <m/>
    <m/>
    <m/>
    <m/>
    <n v="100"/>
    <n v="0"/>
    <m/>
    <m/>
    <s v="RECS 1997, Table HC6-1b"/>
  </r>
  <r>
    <x v="7"/>
    <s v="5500 to 7000 HDD"/>
    <x v="0"/>
    <s v="HHs"/>
    <x v="1"/>
    <n v="25.6"/>
    <n v="25.6"/>
    <n v="66.725390624999989"/>
    <n v="1708.1699999999998"/>
    <n v="0.62093862815884471"/>
    <n v="15.896028880866425"/>
    <m/>
    <n v="5.0999999999999996"/>
    <n v="5.6"/>
    <n v="6.5"/>
    <n v="4.2"/>
    <n v="2.6"/>
    <n v="1.6"/>
    <m/>
    <m/>
    <m/>
    <n v="2.1"/>
    <m/>
    <m/>
    <m/>
    <m/>
    <n v="27.700000000000003"/>
    <n v="0"/>
    <m/>
    <m/>
    <s v="RECS 2001, Table HC6-1a"/>
  </r>
  <r>
    <x v="8"/>
    <s v="5500 to 7000 HDD"/>
    <x v="0"/>
    <s v="HHs"/>
    <x v="1"/>
    <n v="24.7"/>
    <n v="24.599999999999998"/>
    <n v="66.575609756097563"/>
    <n v="1637.76"/>
    <n v="0.62934362934362931"/>
    <n v="15.481853281853279"/>
    <m/>
    <n v="5.8"/>
    <n v="4.9000000000000004"/>
    <n v="5.6"/>
    <n v="4"/>
    <n v="2.2000000000000002"/>
    <n v="2.1"/>
    <m/>
    <m/>
    <n v="0.3"/>
    <n v="1"/>
    <m/>
    <m/>
    <m/>
    <m/>
    <n v="26"/>
    <n v="-0.10000000000000142"/>
    <m/>
    <m/>
    <s v="RECS 2005, Table HC9.5"/>
  </r>
  <r>
    <x v="5"/>
    <s v="5500 to 7000 HDD"/>
    <x v="0"/>
    <s v="%"/>
    <x v="2"/>
    <n v="95.9"/>
    <n v="26.5"/>
    <n v="67.107507820646504"/>
    <n v="1778.3489572471324"/>
    <n v="0.58858858858858865"/>
    <n v="15.597597597597598"/>
    <m/>
    <n v="16.3"/>
    <n v="20.399999999999999"/>
    <n v="22.1"/>
    <n v="21.8"/>
    <n v="9.6999999999999993"/>
    <n v="5.6"/>
    <m/>
    <m/>
    <n v="1.8"/>
    <n v="2.2000000000000002"/>
    <m/>
    <m/>
    <m/>
    <m/>
    <n v="99.9"/>
    <n v="0"/>
    <m/>
    <m/>
    <s v="RECS 1993, Table 3.32b"/>
  </r>
  <r>
    <x v="6"/>
    <s v="5500 to 7000 HDD"/>
    <x v="0"/>
    <s v="%"/>
    <x v="2"/>
    <n v="95.4"/>
    <n v="28"/>
    <n v="67.446589716684159"/>
    <n v="1888.5045120671564"/>
    <n v="0.57557557557557559"/>
    <n v="16.116116116116117"/>
    <m/>
    <n v="15.8"/>
    <n v="18.2"/>
    <n v="23.5"/>
    <n v="18.600000000000001"/>
    <n v="10.5"/>
    <n v="8.6999999999999993"/>
    <m/>
    <m/>
    <n v="1.1000000000000001"/>
    <n v="3.5"/>
    <m/>
    <m/>
    <m/>
    <m/>
    <n v="100"/>
    <n v="-0.10000000000000853"/>
    <m/>
    <m/>
    <s v="RECS 1997, Table HC6-1b"/>
  </r>
  <r>
    <x v="7"/>
    <s v="5500 to 7000 HDD"/>
    <x v="0"/>
    <s v="HHs"/>
    <x v="2"/>
    <n v="26.2"/>
    <n v="26.2"/>
    <n v="67.228244274809157"/>
    <n v="1761.3799999999999"/>
    <n v="0.59786476868327398"/>
    <n v="15.664056939501778"/>
    <m/>
    <n v="4.4000000000000004"/>
    <n v="5.3"/>
    <n v="7.1"/>
    <n v="4.7"/>
    <n v="2.6"/>
    <n v="2.1"/>
    <m/>
    <m/>
    <m/>
    <n v="1.9"/>
    <m/>
    <m/>
    <m/>
    <m/>
    <n v="28.099999999999998"/>
    <n v="0"/>
    <m/>
    <m/>
    <s v="RECS 2001, Table HC6-1a"/>
  </r>
  <r>
    <x v="8"/>
    <s v="5500 to 7000 HDD"/>
    <x v="0"/>
    <s v="HHs"/>
    <x v="2"/>
    <n v="24.9"/>
    <n v="24.900000000000002"/>
    <n v="67.524497991967863"/>
    <n v="1681.36"/>
    <n v="0.60077519379844957"/>
    <n v="14.959302325581396"/>
    <m/>
    <n v="3.8"/>
    <n v="5.3"/>
    <n v="6.4"/>
    <n v="4.3"/>
    <n v="2.5"/>
    <n v="2.6"/>
    <m/>
    <m/>
    <m/>
    <n v="0.9"/>
    <m/>
    <m/>
    <m/>
    <m/>
    <n v="25.799999999999997"/>
    <n v="0"/>
    <m/>
    <m/>
    <s v="RECS 2005, Table HC9.5"/>
  </r>
  <r>
    <x v="9"/>
    <s v="MA"/>
    <x v="1"/>
    <s v="HHs"/>
    <x v="0"/>
    <m/>
    <n v="2.4000000000000004"/>
    <n v="68.224999999999994"/>
    <n v="163.74"/>
    <n v="0.58333333333333326"/>
    <n v="1.4000000000000001"/>
    <m/>
    <n v="0.2"/>
    <n v="0.4"/>
    <n v="0.8"/>
    <n v="0.6"/>
    <n v="0.2"/>
    <n v="0.2"/>
    <m/>
    <m/>
    <m/>
    <m/>
    <m/>
    <n v="2.5"/>
    <m/>
    <m/>
    <n v="0"/>
    <n v="2.4000000000000004"/>
    <n v="9.9999999999999645E-2"/>
    <m/>
    <s v="RECS 2009, Table HC6.8"/>
  </r>
  <r>
    <x v="9"/>
    <s v="MA"/>
    <x v="1"/>
    <s v="HHs"/>
    <x v="1"/>
    <m/>
    <n v="2.4"/>
    <n v="64.25"/>
    <n v="154.19999999999999"/>
    <n v="0.79166666666666663"/>
    <n v="1.9"/>
    <m/>
    <n v="1"/>
    <n v="0.5"/>
    <n v="0.4"/>
    <n v="0.3"/>
    <n v="0.1"/>
    <n v="0.1"/>
    <m/>
    <m/>
    <m/>
    <m/>
    <m/>
    <n v="2.5"/>
    <m/>
    <m/>
    <n v="0"/>
    <n v="2.4"/>
    <n v="0.10000000000000009"/>
    <m/>
    <s v="RECS 2009, Table HC6.8"/>
  </r>
  <r>
    <x v="9"/>
    <s v="MA"/>
    <x v="1"/>
    <s v="HHs"/>
    <x v="2"/>
    <m/>
    <n v="2.4"/>
    <n v="65.370833333333337"/>
    <n v="156.89000000000001"/>
    <n v="0.75"/>
    <n v="1.7999999999999998"/>
    <m/>
    <n v="0.7"/>
    <n v="0.6"/>
    <n v="0.5"/>
    <n v="0.4"/>
    <n v="0.1"/>
    <n v="0.1"/>
    <m/>
    <m/>
    <m/>
    <m/>
    <m/>
    <n v="2.5"/>
    <m/>
    <m/>
    <n v="0"/>
    <n v="2.4"/>
    <n v="0.10000000000000009"/>
    <m/>
    <s v="RECS 2009, Table HC6.8"/>
  </r>
  <r>
    <x v="2"/>
    <s v="NE &gt; 5500 HDD"/>
    <x v="2"/>
    <s v="Mean Daytime Temperature"/>
    <x v="3"/>
    <m/>
    <n v="0"/>
    <m/>
    <m/>
    <m/>
    <m/>
    <m/>
    <m/>
    <m/>
    <m/>
    <m/>
    <m/>
    <m/>
    <m/>
    <m/>
    <m/>
    <m/>
    <m/>
    <m/>
    <n v="68.099999999999994"/>
    <m/>
    <m/>
    <m/>
    <m/>
    <m/>
    <s v="RECS 1984 As of November 1984"/>
  </r>
  <r>
    <x v="3"/>
    <s v="NE &gt; 5500 HDD"/>
    <x v="2"/>
    <s v="Mean Daytime Temperature"/>
    <x v="3"/>
    <m/>
    <n v="0"/>
    <m/>
    <m/>
    <m/>
    <m/>
    <m/>
    <m/>
    <m/>
    <m/>
    <m/>
    <m/>
    <m/>
    <m/>
    <m/>
    <m/>
    <m/>
    <m/>
    <m/>
    <n v="68.599999999999994"/>
    <m/>
    <m/>
    <m/>
    <m/>
    <m/>
    <s v="RECS 1987 As of November 1987"/>
  </r>
  <r>
    <x v="1"/>
    <s v="NE &gt; 5500 HDD"/>
    <x v="2"/>
    <s v="Mean Daytime Temperature"/>
    <x v="4"/>
    <m/>
    <n v="0"/>
    <m/>
    <m/>
    <m/>
    <m/>
    <m/>
    <m/>
    <m/>
    <m/>
    <m/>
    <m/>
    <m/>
    <m/>
    <m/>
    <m/>
    <m/>
    <m/>
    <m/>
    <n v="67.5"/>
    <m/>
    <m/>
    <m/>
    <m/>
    <m/>
    <s v="RECS 1982 As of November 1982"/>
  </r>
  <r>
    <x v="6"/>
    <s v="New England"/>
    <x v="3"/>
    <s v="%"/>
    <x v="0"/>
    <n v="95.8"/>
    <n v="28"/>
    <n v="68.343274244004178"/>
    <n v="1913.6116788321169"/>
    <n v="0.55522088353413657"/>
    <n v="15.546184738955823"/>
    <m/>
    <n v="7.6"/>
    <n v="12.6"/>
    <n v="35.1"/>
    <n v="24.9"/>
    <n v="8.5"/>
    <n v="7.2"/>
    <m/>
    <m/>
    <m/>
    <n v="3.7"/>
    <m/>
    <m/>
    <m/>
    <m/>
    <n v="99.5"/>
    <n v="9.9999999999994316E-2"/>
    <m/>
    <m/>
    <s v="RECS 1997, Table HC6-9b"/>
  </r>
  <r>
    <x v="7"/>
    <s v="New England"/>
    <x v="3"/>
    <s v="HHs"/>
    <x v="0"/>
    <n v="5.2"/>
    <n v="5.2"/>
    <n v="68.501923076923077"/>
    <n v="356.21000000000004"/>
    <n v="0.55555555555555547"/>
    <n v="2.8888888888888884"/>
    <m/>
    <n v="0.3"/>
    <n v="0.8"/>
    <n v="1.9"/>
    <n v="1.3"/>
    <n v="0.5"/>
    <n v="0.4"/>
    <m/>
    <m/>
    <m/>
    <n v="0.2"/>
    <m/>
    <m/>
    <m/>
    <m/>
    <n v="5.4"/>
    <n v="0"/>
    <m/>
    <m/>
    <s v="RECS 2001, Table HC6-9a"/>
  </r>
  <r>
    <x v="8"/>
    <s v="New England"/>
    <x v="3"/>
    <s v="HHs"/>
    <x v="0"/>
    <n v="5.0999999999999996"/>
    <n v="5.2"/>
    <n v="68.265384615384605"/>
    <n v="354.97999999999996"/>
    <n v="0.57692307692307687"/>
    <n v="3"/>
    <m/>
    <n v="0.4"/>
    <n v="0.9"/>
    <n v="1.7"/>
    <n v="1.3"/>
    <n v="0.5"/>
    <n v="0.4"/>
    <m/>
    <m/>
    <m/>
    <m/>
    <m/>
    <m/>
    <m/>
    <m/>
    <n v="5.0999999999999996"/>
    <n v="0.10000000000000053"/>
    <m/>
    <m/>
    <s v="RECS 2005, Table HC11.5"/>
  </r>
  <r>
    <x v="9"/>
    <s v="New England"/>
    <x v="3"/>
    <s v="HHs"/>
    <x v="0"/>
    <m/>
    <n v="5.5000000000000009"/>
    <n v="67.785454545454527"/>
    <n v="372.81999999999994"/>
    <n v="0.61818181818181817"/>
    <n v="3.4000000000000004"/>
    <m/>
    <n v="0.6"/>
    <n v="1"/>
    <n v="1.8"/>
    <n v="1.3"/>
    <n v="0.4"/>
    <n v="0.4"/>
    <m/>
    <m/>
    <m/>
    <m/>
    <m/>
    <n v="5.5"/>
    <m/>
    <m/>
    <n v="0"/>
    <n v="5.5000000000000009"/>
    <n v="0"/>
    <m/>
    <s v="RECS 2009, Table HC6.8"/>
  </r>
  <r>
    <x v="10"/>
    <s v="New England"/>
    <x v="3"/>
    <s v="HHs"/>
    <x v="0"/>
    <m/>
    <n v="5.6000000000000005"/>
    <n v="68.121428571428567"/>
    <n v="381.48"/>
    <n v="0.62499999999999989"/>
    <n v="3.4999999999999996"/>
    <m/>
    <n v="0.4"/>
    <n v="1"/>
    <n v="2.1"/>
    <n v="1.3"/>
    <n v="0.4"/>
    <n v="0.4"/>
    <m/>
    <m/>
    <m/>
    <m/>
    <m/>
    <n v="5.6"/>
    <m/>
    <m/>
    <n v="0"/>
    <n v="5.6000000000000005"/>
    <n v="0"/>
    <m/>
    <s v="RECS 2015, Table HC6.7"/>
  </r>
  <r>
    <x v="11"/>
    <s v="New England"/>
    <x v="3"/>
    <s v="HHs"/>
    <x v="0"/>
    <m/>
    <n v="5.8699999999999992"/>
    <n v="68.332027257240213"/>
    <n v="401.10899999999998"/>
    <n v="0.58943781942078377"/>
    <n v="3.4600000000000004"/>
    <m/>
    <n v="0.37"/>
    <n v="1.01"/>
    <n v="2.08"/>
    <n v="1.39"/>
    <n v="0.63"/>
    <n v="0.39"/>
    <m/>
    <m/>
    <m/>
    <m/>
    <m/>
    <n v="5.88"/>
    <m/>
    <m/>
    <n v="0"/>
    <n v="5.8699999999999992"/>
    <n v="1.0000000000000675E-2"/>
    <m/>
    <s v="RECS 2020, Table HC6.7"/>
  </r>
  <r>
    <x v="6"/>
    <s v="New England"/>
    <x v="3"/>
    <s v="%"/>
    <x v="1"/>
    <n v="94.7"/>
    <n v="28"/>
    <n v="64.70972515856235"/>
    <n v="1811.8723044397457"/>
    <n v="0.75834175935288162"/>
    <n v="21.233569261880685"/>
    <m/>
    <n v="33.200000000000003"/>
    <n v="21.5"/>
    <n v="20.3"/>
    <n v="13"/>
    <n v="4.2"/>
    <n v="2.4"/>
    <m/>
    <m/>
    <m/>
    <n v="4.3"/>
    <m/>
    <m/>
    <m/>
    <m/>
    <n v="99"/>
    <n v="-9.9999999999994316E-2"/>
    <m/>
    <m/>
    <s v="RECS 1997, Table HC6-9b"/>
  </r>
  <r>
    <x v="7"/>
    <s v="New England"/>
    <x v="3"/>
    <s v="HHs"/>
    <x v="1"/>
    <n v="5.0999999999999996"/>
    <n v="4.9000000000000004"/>
    <n v="64.867346938775512"/>
    <n v="317.85000000000002"/>
    <n v="0.76923076923076916"/>
    <n v="3.7692307692307692"/>
    <m/>
    <n v="1.5"/>
    <n v="1.2"/>
    <n v="1.3"/>
    <n v="0.7"/>
    <n v="0.2"/>
    <m/>
    <m/>
    <m/>
    <m/>
    <n v="0.3"/>
    <m/>
    <m/>
    <m/>
    <m/>
    <n v="5.3999999999999995"/>
    <n v="-0.19999999999999929"/>
    <m/>
    <m/>
    <s v="RECS 2001, Table HC6-9a"/>
  </r>
  <r>
    <x v="8"/>
    <s v="New England"/>
    <x v="3"/>
    <s v="HHs"/>
    <x v="1"/>
    <n v="5.2"/>
    <n v="5.3"/>
    <n v="64.95471698113208"/>
    <n v="344.26"/>
    <n v="0.7735849056603773"/>
    <n v="4.0999999999999996"/>
    <m/>
    <n v="1.8"/>
    <n v="1.2"/>
    <n v="1.1000000000000001"/>
    <n v="0.7"/>
    <n v="0.3"/>
    <n v="0.2"/>
    <m/>
    <m/>
    <m/>
    <m/>
    <m/>
    <m/>
    <m/>
    <m/>
    <n v="5.2"/>
    <n v="9.9999999999999645E-2"/>
    <m/>
    <m/>
    <s v="RECS 2005, Table HC11.5"/>
  </r>
  <r>
    <x v="9"/>
    <s v="New England"/>
    <x v="3"/>
    <s v="HHs"/>
    <x v="1"/>
    <m/>
    <n v="5.5000000000000009"/>
    <n v="64.352727272727265"/>
    <n v="353.94"/>
    <n v="0.78181818181818186"/>
    <n v="4.3000000000000007"/>
    <m/>
    <n v="2.2000000000000002"/>
    <n v="1.2"/>
    <n v="0.9"/>
    <n v="0.8"/>
    <n v="0.2"/>
    <n v="0.2"/>
    <m/>
    <m/>
    <m/>
    <m/>
    <m/>
    <n v="5.5"/>
    <m/>
    <m/>
    <n v="0"/>
    <n v="5.5000000000000009"/>
    <n v="0"/>
    <m/>
    <s v="RECS 2009, Table HC6.8"/>
  </r>
  <r>
    <x v="10"/>
    <s v="New England"/>
    <x v="3"/>
    <s v="HHs"/>
    <x v="1"/>
    <m/>
    <n v="5.3"/>
    <n v="63.905660377358501"/>
    <n v="338.70000000000005"/>
    <n v="0.86792452830188671"/>
    <n v="4.5999999999999996"/>
    <m/>
    <n v="2"/>
    <n v="1.5"/>
    <n v="1.1000000000000001"/>
    <n v="0.7"/>
    <s v="Q"/>
    <s v="Q"/>
    <m/>
    <m/>
    <m/>
    <m/>
    <m/>
    <n v="5.6"/>
    <m/>
    <m/>
    <n v="0"/>
    <n v="5.3"/>
    <n v="0.29999999999999982"/>
    <m/>
    <s v="RECS 2015, Table HC6.7"/>
  </r>
  <r>
    <x v="11"/>
    <s v="New England"/>
    <x v="3"/>
    <s v="HHs"/>
    <x v="1"/>
    <m/>
    <n v="5.8599999999999994"/>
    <n v="65.119112627986354"/>
    <n v="381.59800000000001"/>
    <n v="0.78498293515358364"/>
    <n v="4.5999999999999996"/>
    <m/>
    <n v="1.84"/>
    <n v="1.37"/>
    <n v="1.39"/>
    <n v="0.75"/>
    <n v="0.31"/>
    <n v="0.2"/>
    <m/>
    <m/>
    <m/>
    <m/>
    <m/>
    <n v="5.88"/>
    <m/>
    <m/>
    <n v="0"/>
    <n v="5.8599999999999994"/>
    <n v="2.0000000000000462E-2"/>
    <m/>
    <s v="RECS 2020, Table HC6.7"/>
  </r>
  <r>
    <x v="6"/>
    <s v="New England"/>
    <x v="3"/>
    <s v="%"/>
    <x v="2"/>
    <n v="95.5"/>
    <n v="28"/>
    <n v="65.233018867924542"/>
    <n v="1826.5245283018871"/>
    <n v="0.7272727272727274"/>
    <n v="20.363636363636367"/>
    <m/>
    <n v="30.9"/>
    <n v="18.2"/>
    <n v="22.9"/>
    <n v="16"/>
    <n v="3.3"/>
    <n v="4.0999999999999996"/>
    <m/>
    <m/>
    <m/>
    <n v="3.6"/>
    <m/>
    <m/>
    <m/>
    <m/>
    <n v="99.1"/>
    <n v="-0.10000000000000853"/>
    <m/>
    <m/>
    <s v="RECS 1997, Table HC6-9b"/>
  </r>
  <r>
    <x v="7"/>
    <s v="New England"/>
    <x v="3"/>
    <s v="HHs"/>
    <x v="2"/>
    <n v="5.0999999999999996"/>
    <n v="5.1999999999999993"/>
    <n v="65.438461538461567"/>
    <n v="340.28000000000009"/>
    <n v="0.74074074074074081"/>
    <n v="3.8518518518518516"/>
    <m/>
    <n v="1.4"/>
    <n v="1.3"/>
    <n v="1.3"/>
    <n v="0.8"/>
    <n v="0.3"/>
    <n v="0.1"/>
    <m/>
    <m/>
    <m/>
    <n v="0.2"/>
    <m/>
    <m/>
    <m/>
    <m/>
    <n v="5.3"/>
    <n v="9.9999999999999645E-2"/>
    <m/>
    <m/>
    <s v="RECS 2001, Table HC6-9a"/>
  </r>
  <r>
    <x v="8"/>
    <s v="New England"/>
    <x v="3"/>
    <s v="HHs"/>
    <x v="2"/>
    <n v="5.2"/>
    <n v="5.1999999999999993"/>
    <n v="65.490384615384627"/>
    <n v="340.55"/>
    <n v="0.76923076923076938"/>
    <n v="4"/>
    <m/>
    <n v="1.5"/>
    <n v="1.3"/>
    <n v="1.2"/>
    <n v="0.6"/>
    <n v="0.3"/>
    <n v="0.3"/>
    <m/>
    <m/>
    <m/>
    <m/>
    <m/>
    <m/>
    <m/>
    <m/>
    <n v="5.2"/>
    <n v="0"/>
    <m/>
    <m/>
    <s v="RECS 2005, Table HC11.5"/>
  </r>
  <r>
    <x v="9"/>
    <s v="New England"/>
    <x v="3"/>
    <s v="HHs"/>
    <x v="2"/>
    <m/>
    <n v="5.6"/>
    <n v="65.444642857142867"/>
    <n v="366.49"/>
    <n v="0.7321428571428571"/>
    <n v="4.0999999999999996"/>
    <m/>
    <n v="1.7"/>
    <n v="1.3"/>
    <n v="1.1000000000000001"/>
    <n v="0.9"/>
    <n v="0.3"/>
    <n v="0.3"/>
    <m/>
    <m/>
    <m/>
    <m/>
    <m/>
    <n v="5.5"/>
    <m/>
    <m/>
    <n v="0"/>
    <n v="5.6"/>
    <n v="-9.9999999999999645E-2"/>
    <m/>
    <s v="RECS 2009, Table HC6.8"/>
  </r>
  <r>
    <x v="10"/>
    <s v="New England"/>
    <x v="3"/>
    <s v="HHs"/>
    <x v="2"/>
    <m/>
    <n v="5.4"/>
    <n v="65.170370370370364"/>
    <n v="351.92"/>
    <n v="0.81481481481481488"/>
    <n v="4.4000000000000004"/>
    <m/>
    <n v="1.6"/>
    <n v="1.4"/>
    <n v="1.4"/>
    <n v="0.7"/>
    <s v="Q"/>
    <n v="0.3"/>
    <m/>
    <m/>
    <m/>
    <m/>
    <m/>
    <n v="5.6"/>
    <m/>
    <m/>
    <n v="0"/>
    <n v="5.4"/>
    <n v="0.19999999999999929"/>
    <m/>
    <s v="RECS 2015, Table HC6.7"/>
  </r>
  <r>
    <x v="11"/>
    <s v="New England"/>
    <x v="3"/>
    <s v="HHs"/>
    <x v="2"/>
    <m/>
    <n v="5.8699999999999992"/>
    <n v="65.900511073253838"/>
    <n v="386.83599999999996"/>
    <n v="0.73253833049403749"/>
    <n v="4.3"/>
    <m/>
    <n v="1.48"/>
    <n v="1.38"/>
    <n v="1.44"/>
    <n v="0.89"/>
    <n v="0.41"/>
    <n v="0.27"/>
    <m/>
    <m/>
    <m/>
    <m/>
    <m/>
    <n v="5.88"/>
    <m/>
    <m/>
    <n v="0"/>
    <n v="5.8699999999999992"/>
    <n v="1.0000000000000675E-2"/>
    <m/>
    <s v="RECS 2020, Table HC6.7"/>
  </r>
  <r>
    <x v="5"/>
    <s v="Northeast"/>
    <x v="4"/>
    <s v="%"/>
    <x v="0"/>
    <n v="94.3"/>
    <n v="26.5"/>
    <n v="68.718133616118763"/>
    <n v="1821.0305408271472"/>
    <n v="0.46339017051153453"/>
    <n v="12.279839518555665"/>
    <m/>
    <n v="5.6"/>
    <n v="12.6"/>
    <n v="28"/>
    <n v="31.2"/>
    <n v="10"/>
    <n v="6.9"/>
    <m/>
    <m/>
    <m/>
    <n v="5.4"/>
    <m/>
    <m/>
    <m/>
    <m/>
    <n v="99.7"/>
    <n v="0"/>
    <m/>
    <m/>
    <s v="RECS 1993, Table 3.32b"/>
  </r>
  <r>
    <x v="6"/>
    <s v="Northeast"/>
    <x v="4"/>
    <s v="%"/>
    <x v="0"/>
    <n v="92.5"/>
    <n v="28"/>
    <n v="68.967316017316008"/>
    <n v="1931.0848484848482"/>
    <n v="0.46887550200803213"/>
    <n v="13.128514056224899"/>
    <m/>
    <n v="5.4"/>
    <n v="11"/>
    <n v="30.3"/>
    <n v="25.1"/>
    <n v="10.6"/>
    <n v="10"/>
    <m/>
    <m/>
    <m/>
    <n v="7.2"/>
    <m/>
    <m/>
    <m/>
    <m/>
    <n v="99.7"/>
    <n v="-9.9999999999994316E-2"/>
    <m/>
    <m/>
    <s v="RECS 1997, Table HC6-9b"/>
  </r>
  <r>
    <x v="7"/>
    <s v="Northeast"/>
    <x v="4"/>
    <s v="HHs"/>
    <x v="0"/>
    <n v="18.899999999999999"/>
    <n v="18.899999999999999"/>
    <n v="69.204232804232817"/>
    <n v="1307.96"/>
    <n v="0.44278606965174133"/>
    <n v="8.3686567164179113"/>
    <m/>
    <n v="0.8"/>
    <n v="2.4"/>
    <n v="5.7"/>
    <n v="5.0999999999999996"/>
    <n v="3"/>
    <n v="1.9"/>
    <m/>
    <m/>
    <m/>
    <n v="1.2"/>
    <m/>
    <m/>
    <m/>
    <m/>
    <n v="20.099999999999998"/>
    <n v="0"/>
    <m/>
    <m/>
    <s v="RECS 2001, Table HC6-9a"/>
  </r>
  <r>
    <x v="8"/>
    <s v="Northeast"/>
    <x v="4"/>
    <s v="HHs"/>
    <x v="0"/>
    <n v="19.600000000000001"/>
    <n v="19.599999999999998"/>
    <n v="68.951530612244909"/>
    <n v="1351.45"/>
    <n v="0.45853658536585373"/>
    <n v="8.9873170731707326"/>
    <m/>
    <n v="1.5"/>
    <n v="2.4"/>
    <n v="5.5"/>
    <n v="5.3"/>
    <n v="2.5"/>
    <n v="2.4"/>
    <m/>
    <m/>
    <m/>
    <n v="0.9"/>
    <m/>
    <m/>
    <m/>
    <m/>
    <n v="20.5"/>
    <n v="0"/>
    <m/>
    <m/>
    <s v="RECS 2005, Table HC11.5"/>
  </r>
  <r>
    <x v="9"/>
    <s v="Northeast"/>
    <x v="4"/>
    <s v="HHs"/>
    <x v="0"/>
    <m/>
    <n v="20.8"/>
    <n v="68.462500000000006"/>
    <n v="1424.0200000000002"/>
    <n v="0.5625"/>
    <n v="11.700000000000001"/>
    <m/>
    <n v="1.6"/>
    <n v="2.7"/>
    <n v="7.4"/>
    <n v="5.3"/>
    <n v="2.1"/>
    <n v="1.7"/>
    <m/>
    <m/>
    <m/>
    <m/>
    <m/>
    <n v="20.8"/>
    <m/>
    <m/>
    <n v="0"/>
    <n v="20.8"/>
    <n v="0"/>
    <m/>
    <s v="RECS 2009, Table HC6.8"/>
  </r>
  <r>
    <x v="10"/>
    <s v="Northeast"/>
    <x v="4"/>
    <s v="HHs"/>
    <x v="0"/>
    <m/>
    <n v="21.1"/>
    <n v="68.943601895734588"/>
    <n v="1454.7099999999998"/>
    <n v="0.49289099526066349"/>
    <n v="10.4"/>
    <m/>
    <n v="1.3"/>
    <n v="2.6"/>
    <n v="6.5"/>
    <n v="5.5"/>
    <n v="3.2"/>
    <n v="2"/>
    <m/>
    <m/>
    <m/>
    <m/>
    <m/>
    <n v="21"/>
    <m/>
    <m/>
    <n v="0"/>
    <n v="21.1"/>
    <n v="-0.10000000000000142"/>
    <m/>
    <s v="RECS 2015, Table HC6.7"/>
  </r>
  <r>
    <x v="11"/>
    <s v="Northeast"/>
    <x v="4"/>
    <s v="HHs"/>
    <x v="0"/>
    <m/>
    <n v="21.8"/>
    <n v="68.933761467889894"/>
    <n v="1502.7559999999999"/>
    <n v="0.50501824817518248"/>
    <n v="11.009397810218978"/>
    <m/>
    <n v="1.18"/>
    <n v="2.73"/>
    <n v="7.16"/>
    <n v="5.38"/>
    <n v="3.51"/>
    <n v="1.84"/>
    <m/>
    <m/>
    <n v="0.12"/>
    <m/>
    <m/>
    <n v="21.92"/>
    <m/>
    <m/>
    <n v="0.12"/>
    <n v="21.8"/>
    <n v="0"/>
    <m/>
    <s v="RECS 2020, Table HC6.7"/>
  </r>
  <r>
    <x v="5"/>
    <s v="Northeast"/>
    <x v="4"/>
    <s v="%"/>
    <x v="1"/>
    <n v="91.5"/>
    <n v="26.5"/>
    <n v="66.069617486338799"/>
    <n v="1750.8448633879782"/>
    <n v="0.61599999999999999"/>
    <n v="16.323999999999998"/>
    <m/>
    <n v="23.1"/>
    <n v="19"/>
    <n v="19.5"/>
    <n v="20.2"/>
    <n v="5.7"/>
    <n v="4"/>
    <m/>
    <m/>
    <n v="3"/>
    <n v="5.5"/>
    <m/>
    <m/>
    <m/>
    <m/>
    <n v="100"/>
    <n v="0"/>
    <m/>
    <m/>
    <s v="RECS 1993, Table 3.32b"/>
  </r>
  <r>
    <x v="6"/>
    <s v="Northeast"/>
    <x v="4"/>
    <s v="%"/>
    <x v="1"/>
    <n v="91"/>
    <n v="28"/>
    <n v="66.062239297475315"/>
    <n v="1849.7427003293087"/>
    <n v="0.64235764235764237"/>
    <n v="17.986013986013987"/>
    <m/>
    <n v="23.1"/>
    <n v="19.7"/>
    <n v="21.5"/>
    <n v="15.3"/>
    <n v="6.3"/>
    <n v="5.2"/>
    <m/>
    <m/>
    <n v="1.2"/>
    <n v="7.8"/>
    <m/>
    <m/>
    <m/>
    <m/>
    <n v="100"/>
    <n v="9.9999999999994316E-2"/>
    <m/>
    <m/>
    <s v="RECS 1997, Table HC6-9b"/>
  </r>
  <r>
    <x v="7"/>
    <s v="Northeast"/>
    <x v="4"/>
    <s v="HHs"/>
    <x v="1"/>
    <n v="18.7"/>
    <n v="18.599999999999998"/>
    <n v="66.691397849462376"/>
    <n v="1240.46"/>
    <n v="0.62"/>
    <n v="11.531999999999998"/>
    <m/>
    <n v="3.8"/>
    <n v="4"/>
    <n v="4.5999999999999996"/>
    <n v="3.3"/>
    <n v="1.7"/>
    <n v="1.2"/>
    <m/>
    <m/>
    <m/>
    <n v="1.4"/>
    <m/>
    <m/>
    <m/>
    <m/>
    <n v="20.099999999999998"/>
    <n v="-0.10000000000000142"/>
    <m/>
    <m/>
    <s v="RECS 2001, Table HC6-9a"/>
  </r>
  <r>
    <x v="8"/>
    <s v="Northeast"/>
    <x v="4"/>
    <s v="HHs"/>
    <x v="1"/>
    <n v="19.3"/>
    <n v="19.200000000000003"/>
    <n v="65.932812499999983"/>
    <n v="1265.9099999999999"/>
    <n v="0.65841584158415833"/>
    <n v="12.641584158415842"/>
    <m/>
    <n v="5.3"/>
    <n v="4.2"/>
    <n v="3.8"/>
    <n v="3.3"/>
    <n v="1.3"/>
    <n v="1.3"/>
    <m/>
    <m/>
    <m/>
    <n v="1"/>
    <m/>
    <m/>
    <m/>
    <m/>
    <n v="20.3"/>
    <n v="-9.9999999999997868E-2"/>
    <m/>
    <m/>
    <s v="RECS 2005, Table HC11.5"/>
  </r>
  <r>
    <x v="9"/>
    <s v="Northeast"/>
    <x v="4"/>
    <s v="HHs"/>
    <x v="1"/>
    <m/>
    <n v="20.9"/>
    <n v="65.545933014354063"/>
    <n v="1369.9099999999999"/>
    <n v="0.72727272727272729"/>
    <n v="15.2"/>
    <m/>
    <n v="6.3"/>
    <n v="4.3"/>
    <n v="4.5999999999999996"/>
    <n v="3.3"/>
    <n v="1.4"/>
    <n v="1"/>
    <m/>
    <m/>
    <m/>
    <m/>
    <m/>
    <n v="20.8"/>
    <m/>
    <m/>
    <n v="0"/>
    <n v="20.9"/>
    <n v="-9.9999999999997868E-2"/>
    <m/>
    <s v="RECS 2009, Table HC6.8"/>
  </r>
  <r>
    <x v="10"/>
    <s v="Northeast"/>
    <x v="4"/>
    <s v="HHs"/>
    <x v="1"/>
    <m/>
    <n v="21"/>
    <n v="66.011428571428567"/>
    <n v="1386.24"/>
    <n v="0.70952380952380945"/>
    <n v="14.899999999999999"/>
    <m/>
    <n v="5.2"/>
    <n v="5"/>
    <n v="4.7"/>
    <n v="3.6"/>
    <n v="1.4"/>
    <n v="1.1000000000000001"/>
    <m/>
    <m/>
    <m/>
    <m/>
    <m/>
    <n v="21"/>
    <m/>
    <m/>
    <n v="0"/>
    <n v="21"/>
    <n v="0"/>
    <m/>
    <s v="RECS 2015, Table HC6.7"/>
  </r>
  <r>
    <x v="11"/>
    <s v="Northeast"/>
    <x v="4"/>
    <s v="HHs"/>
    <x v="1"/>
    <m/>
    <n v="21.799999999999997"/>
    <n v="66.350366972477076"/>
    <n v="1446.4380000000001"/>
    <n v="0.70255474452554745"/>
    <n v="15.315693430656932"/>
    <m/>
    <n v="4.84"/>
    <n v="4.79"/>
    <n v="5.77"/>
    <n v="3.31"/>
    <n v="1.98"/>
    <n v="1.1100000000000001"/>
    <m/>
    <m/>
    <n v="0.12"/>
    <m/>
    <m/>
    <n v="21.92"/>
    <m/>
    <m/>
    <n v="0.12"/>
    <n v="21.799999999999997"/>
    <n v="0"/>
    <m/>
    <s v="RECS 2020, Table HC6.7"/>
  </r>
  <r>
    <x v="5"/>
    <s v="Northeast"/>
    <x v="4"/>
    <s v="%"/>
    <x v="2"/>
    <n v="92.5"/>
    <n v="26.5"/>
    <n v="65.879891891891901"/>
    <n v="1745.8171351351355"/>
    <n v="0.66600000000000004"/>
    <n v="17.649000000000001"/>
    <m/>
    <n v="23.7"/>
    <n v="22.1"/>
    <n v="20.8"/>
    <n v="15.7"/>
    <n v="5.6"/>
    <n v="4.5999999999999996"/>
    <m/>
    <m/>
    <n v="1.5"/>
    <n v="6"/>
    <m/>
    <m/>
    <m/>
    <m/>
    <n v="100"/>
    <n v="0"/>
    <m/>
    <m/>
    <s v="RECS 1993, Table 3.32b"/>
  </r>
  <r>
    <x v="6"/>
    <s v="Northeast"/>
    <x v="4"/>
    <s v="%"/>
    <x v="2"/>
    <n v="92"/>
    <n v="28"/>
    <n v="66.39554347826089"/>
    <n v="1859.0752173913049"/>
    <n v="0.63700000000000001"/>
    <n v="17.835999999999999"/>
    <m/>
    <n v="20.7"/>
    <n v="19.899999999999999"/>
    <n v="23.1"/>
    <n v="16.5"/>
    <n v="5.7"/>
    <n v="6.1"/>
    <m/>
    <m/>
    <n v="0.7"/>
    <n v="7.3"/>
    <m/>
    <m/>
    <m/>
    <m/>
    <n v="100"/>
    <n v="0"/>
    <m/>
    <m/>
    <s v="RECS 1997, Table HC6-9b"/>
  </r>
  <r>
    <x v="7"/>
    <s v="Northeast"/>
    <x v="4"/>
    <s v="HHs"/>
    <x v="2"/>
    <n v="18.8"/>
    <n v="18.900000000000002"/>
    <n v="66.710052910052895"/>
    <n v="1260.82"/>
    <n v="0.63366336633663356"/>
    <n v="11.976237623762376"/>
    <m/>
    <n v="3.6"/>
    <n v="4.3"/>
    <n v="4.9000000000000004"/>
    <n v="3.4"/>
    <n v="1.6"/>
    <n v="1.1000000000000001"/>
    <m/>
    <m/>
    <m/>
    <n v="1.3"/>
    <m/>
    <m/>
    <m/>
    <m/>
    <n v="20.100000000000001"/>
    <n v="0.10000000000000142"/>
    <m/>
    <m/>
    <s v="RECS 2001, Table HC6-9a"/>
  </r>
  <r>
    <x v="8"/>
    <s v="Northeast"/>
    <x v="4"/>
    <s v="HHs"/>
    <x v="2"/>
    <n v="19.5"/>
    <n v="19.5"/>
    <n v="66.859487179487161"/>
    <n v="1303.7599999999995"/>
    <n v="0.62254901960784315"/>
    <n v="12.139705882352942"/>
    <m/>
    <n v="3.8"/>
    <n v="4.7"/>
    <n v="4.2"/>
    <n v="3.6"/>
    <n v="1.4"/>
    <n v="1.8"/>
    <m/>
    <m/>
    <m/>
    <n v="0.9"/>
    <m/>
    <m/>
    <m/>
    <m/>
    <n v="20.399999999999999"/>
    <n v="0"/>
    <m/>
    <m/>
    <s v="RECS 2005, Table HC11.5"/>
  </r>
  <r>
    <x v="9"/>
    <s v="Northeast"/>
    <x v="4"/>
    <s v="HHs"/>
    <x v="2"/>
    <m/>
    <n v="20.599999999999998"/>
    <n v="66.255339805825244"/>
    <n v="1364.86"/>
    <n v="0.70388349514563109"/>
    <n v="14.499999999999998"/>
    <m/>
    <n v="4.8"/>
    <n v="4.7"/>
    <n v="5"/>
    <n v="3.4"/>
    <n v="1.4"/>
    <n v="1.3"/>
    <m/>
    <m/>
    <m/>
    <m/>
    <m/>
    <n v="20.8"/>
    <m/>
    <m/>
    <n v="0"/>
    <n v="20.599999999999998"/>
    <n v="0.20000000000000284"/>
    <m/>
    <s v="RECS 2009, Table HC6.8"/>
  </r>
  <r>
    <x v="10"/>
    <s v="Northeast"/>
    <x v="4"/>
    <s v="HHs"/>
    <x v="2"/>
    <m/>
    <n v="21"/>
    <n v="66.778095238095247"/>
    <n v="1402.3400000000001"/>
    <n v="0.64761904761904765"/>
    <n v="13.600000000000001"/>
    <m/>
    <n v="4.2"/>
    <n v="4.4000000000000004"/>
    <n v="5"/>
    <n v="4.3"/>
    <n v="1.7"/>
    <n v="1.4"/>
    <m/>
    <m/>
    <m/>
    <m/>
    <m/>
    <n v="21"/>
    <m/>
    <m/>
    <n v="0"/>
    <n v="21"/>
    <n v="0"/>
    <m/>
    <s v="RECS 2015, Table HC6.7"/>
  </r>
  <r>
    <x v="11"/>
    <s v="Northeast"/>
    <x v="4"/>
    <s v="HHs"/>
    <x v="2"/>
    <m/>
    <n v="21.8"/>
    <n v="67.05252293577982"/>
    <n v="1461.7450000000001"/>
    <n v="0.64552919708029188"/>
    <n v="14.072536496350363"/>
    <m/>
    <n v="3.85"/>
    <n v="4.43"/>
    <n v="5.87"/>
    <n v="3.96"/>
    <n v="2.25"/>
    <n v="1.44"/>
    <m/>
    <m/>
    <n v="0.12"/>
    <m/>
    <m/>
    <n v="21.92"/>
    <m/>
    <m/>
    <n v="0.12"/>
    <n v="21.8"/>
    <n v="0"/>
    <m/>
    <s v="RECS 2020, Table HC6.7"/>
  </r>
  <r>
    <x v="12"/>
    <s v="US"/>
    <x v="5"/>
    <s v="%"/>
    <x v="3"/>
    <m/>
    <m/>
    <m/>
    <m/>
    <n v="0.12371134020618557"/>
    <n v="0"/>
    <n v="12"/>
    <m/>
    <m/>
    <m/>
    <m/>
    <m/>
    <m/>
    <m/>
    <n v="85"/>
    <m/>
    <m/>
    <n v="2"/>
    <m/>
    <m/>
    <m/>
    <m/>
    <m/>
    <m/>
    <n v="85"/>
    <s v="RECS 1981 referring to American Energy Consumer "/>
  </r>
  <r>
    <x v="0"/>
    <s v="US"/>
    <x v="5"/>
    <s v="%"/>
    <x v="3"/>
    <m/>
    <n v="14.7"/>
    <m/>
    <m/>
    <n v="0.52631578947368418"/>
    <n v="7.7368421052631575"/>
    <n v="50"/>
    <m/>
    <m/>
    <m/>
    <m/>
    <m/>
    <m/>
    <m/>
    <n v="45"/>
    <m/>
    <m/>
    <n v="4"/>
    <m/>
    <m/>
    <m/>
    <m/>
    <m/>
    <m/>
    <n v="45"/>
    <s v="RECS 1981, As of November 1981"/>
  </r>
  <r>
    <x v="0"/>
    <s v="US"/>
    <x v="6"/>
    <s v="%"/>
    <x v="0"/>
    <n v="95.2"/>
    <n v="14.7"/>
    <n v="68.790136411332639"/>
    <n v="1011.2150052465897"/>
    <n v="0.4965034965034964"/>
    <n v="7.2986013986013969"/>
    <m/>
    <n v="6"/>
    <n v="13.9"/>
    <n v="29.8"/>
    <n v="25.2"/>
    <m/>
    <m/>
    <n v="20.399999999999999"/>
    <m/>
    <n v="2.4"/>
    <n v="2.4"/>
    <m/>
    <m/>
    <m/>
    <n v="81.099999999999994"/>
    <n v="100"/>
    <n v="0.10000000000000853"/>
    <m/>
    <n v="45.599999999999994"/>
    <s v="RECS 1981, As of November 1981"/>
  </r>
  <r>
    <x v="0"/>
    <s v="US"/>
    <x v="5"/>
    <s v="%"/>
    <x v="0"/>
    <m/>
    <n v="14.7"/>
    <n v="71.837837837837839"/>
    <n v="1056.0162162162162"/>
    <n v="0.61458333333333337"/>
    <n v="9.0343750000000007"/>
    <n v="59"/>
    <m/>
    <m/>
    <m/>
    <n v="20"/>
    <m/>
    <m/>
    <n v="17"/>
    <m/>
    <m/>
    <m/>
    <m/>
    <m/>
    <m/>
    <m/>
    <m/>
    <m/>
    <m/>
    <n v="37"/>
    <s v="RECS 1990, Recalculation"/>
  </r>
  <r>
    <x v="1"/>
    <s v="US"/>
    <x v="6"/>
    <s v="%"/>
    <x v="0"/>
    <n v="97.3"/>
    <n v="10.7"/>
    <n v="69.189219712525656"/>
    <n v="740.32465092402447"/>
    <n v="0.45954045954045958"/>
    <n v="4.9170829170829169"/>
    <m/>
    <n v="4.9000000000000004"/>
    <n v="13.4"/>
    <n v="27.7"/>
    <n v="26.7"/>
    <m/>
    <m/>
    <n v="24.7"/>
    <m/>
    <n v="1.6"/>
    <n v="1.1000000000000001"/>
    <m/>
    <m/>
    <m/>
    <n v="79.5"/>
    <n v="100"/>
    <n v="0.10000000000000853"/>
    <m/>
    <n v="51.4"/>
    <s v="RECS 1982 As of November 1982"/>
  </r>
  <r>
    <x v="2"/>
    <s v="US"/>
    <x v="6"/>
    <s v="%"/>
    <x v="0"/>
    <n v="97.9"/>
    <n v="12"/>
    <n v="69.245760980592436"/>
    <n v="830.94913176710929"/>
    <n v="0.45454545454545453"/>
    <n v="5.4545454545454541"/>
    <m/>
    <n v="4.8"/>
    <n v="12.6"/>
    <n v="28.1"/>
    <n v="27.5"/>
    <m/>
    <m/>
    <n v="24.9"/>
    <m/>
    <n v="1.2"/>
    <n v="1"/>
    <m/>
    <m/>
    <m/>
    <n v="78.7"/>
    <n v="100.10000000000001"/>
    <n v="0"/>
    <m/>
    <n v="52.4"/>
    <s v="RECS 1984 As of November 1984"/>
  </r>
  <r>
    <x v="3"/>
    <s v="US"/>
    <x v="6"/>
    <s v="%"/>
    <x v="0"/>
    <n v="96.4"/>
    <n v="8.4"/>
    <n v="69.968360995850631"/>
    <n v="587.73423236514532"/>
    <n v="0.36763236763236756"/>
    <n v="3.0881118881118876"/>
    <m/>
    <n v="3.5"/>
    <n v="9.1"/>
    <n v="24.2"/>
    <n v="27"/>
    <m/>
    <m/>
    <n v="32.6"/>
    <m/>
    <n v="1.7"/>
    <n v="2"/>
    <m/>
    <m/>
    <m/>
    <n v="80.7"/>
    <n v="100.10000000000001"/>
    <n v="0"/>
    <m/>
    <n v="59.6"/>
    <s v="RECS 1987 As of November 1987"/>
  </r>
  <r>
    <x v="4"/>
    <s v="US"/>
    <x v="6"/>
    <s v="%"/>
    <x v="0"/>
    <n v="94.2"/>
    <n v="9"/>
    <n v="70.306475583864128"/>
    <n v="632.75828025477711"/>
    <n v="0.32200000000000001"/>
    <n v="2.8980000000000001"/>
    <m/>
    <n v="3.1"/>
    <n v="7.5"/>
    <n v="21.6"/>
    <n v="27.7"/>
    <n v="15.3"/>
    <n v="19"/>
    <m/>
    <m/>
    <n v="1.6"/>
    <n v="4.2"/>
    <m/>
    <m/>
    <m/>
    <m/>
    <n v="100"/>
    <n v="0"/>
    <m/>
    <n v="62"/>
    <s v="RECS 1990 Table 52 Winter Temperatures"/>
  </r>
  <r>
    <x v="5"/>
    <s v="US"/>
    <x v="6"/>
    <s v="%"/>
    <x v="0"/>
    <n v="92.2"/>
    <n v="26.5"/>
    <n v="69.70260303687634"/>
    <n v="1847.118980477223"/>
    <n v="0.3573573573573573"/>
    <n v="9.4699699699699682"/>
    <m/>
    <n v="3.4"/>
    <n v="9.1999999999999993"/>
    <n v="23.1"/>
    <n v="29.7"/>
    <n v="14.4"/>
    <n v="12.4"/>
    <m/>
    <m/>
    <n v="3.3"/>
    <n v="4.4000000000000004"/>
    <m/>
    <m/>
    <m/>
    <m/>
    <n v="99.9"/>
    <n v="0"/>
    <m/>
    <m/>
    <s v="RECS 1993, Table 3.32b"/>
  </r>
  <r>
    <x v="6"/>
    <s v="US"/>
    <x v="6"/>
    <s v="%"/>
    <x v="0"/>
    <n v="92.5"/>
    <n v="28"/>
    <n v="70.068756756756756"/>
    <n v="1961.925189189189"/>
    <n v="0.34899999999999998"/>
    <n v="9.7719999999999985"/>
    <m/>
    <n v="3.8"/>
    <n v="8.1"/>
    <n v="23"/>
    <n v="25.3"/>
    <n v="14.5"/>
    <n v="17.8"/>
    <m/>
    <m/>
    <n v="2.1"/>
    <n v="5.4"/>
    <m/>
    <m/>
    <m/>
    <m/>
    <n v="100"/>
    <n v="0"/>
    <m/>
    <m/>
    <s v="RECS 1997, Table HC6-1b"/>
  </r>
  <r>
    <x v="7"/>
    <s v="US"/>
    <x v="6"/>
    <s v="HHs"/>
    <x v="0"/>
    <n v="96.8"/>
    <n v="96.700000000000017"/>
    <n v="70.117166494312301"/>
    <n v="6780.3300000000008"/>
    <n v="0.3389990557129367"/>
    <n v="32.781208687440987"/>
    <m/>
    <n v="3.9"/>
    <n v="8.4"/>
    <n v="23.6"/>
    <n v="25.7"/>
    <n v="16.5"/>
    <n v="18.600000000000001"/>
    <m/>
    <m/>
    <n v="2"/>
    <n v="7.2"/>
    <m/>
    <m/>
    <m/>
    <m/>
    <n v="106"/>
    <n v="-9.9999999999980105E-2"/>
    <m/>
    <m/>
    <s v="RECS 2001, Table HC6-1a"/>
  </r>
  <r>
    <x v="8"/>
    <s v="US"/>
    <x v="6"/>
    <s v="HHs"/>
    <x v="0"/>
    <n v="101.5"/>
    <n v="101.3"/>
    <n v="70.393583415597234"/>
    <n v="7130.87"/>
    <n v="0.32371505861136157"/>
    <n v="32.792335437330927"/>
    <m/>
    <n v="4.0999999999999996"/>
    <n v="8.1999999999999993"/>
    <n v="23.6"/>
    <n v="24.6"/>
    <n v="17.600000000000001"/>
    <n v="23.2"/>
    <m/>
    <m/>
    <n v="3.5999999999999996"/>
    <n v="6"/>
    <m/>
    <m/>
    <m/>
    <m/>
    <n v="111.1"/>
    <n v="-0.20000000000000284"/>
    <m/>
    <m/>
    <s v="RECS 2005, Table HC9.5"/>
  </r>
  <r>
    <x v="9"/>
    <s v="US"/>
    <x v="6"/>
    <s v="HHs"/>
    <x v="0"/>
    <m/>
    <n v="110"/>
    <n v="69.63154545454546"/>
    <n v="7659.47"/>
    <n v="0.41850220264317178"/>
    <n v="46.035242290748897"/>
    <m/>
    <n v="6.1"/>
    <n v="11.8"/>
    <n v="29.6"/>
    <n v="26.2"/>
    <n v="17.8"/>
    <n v="18.5"/>
    <m/>
    <m/>
    <n v="3.5"/>
    <m/>
    <m/>
    <n v="113.6"/>
    <m/>
    <m/>
    <n v="3.5"/>
    <n v="110"/>
    <n v="9.9999999999994316E-2"/>
    <m/>
    <s v="RECS 2009, Table HC6.6"/>
  </r>
  <r>
    <x v="10"/>
    <s v="US"/>
    <x v="6"/>
    <s v="HHs"/>
    <x v="0"/>
    <m/>
    <n v="113.1"/>
    <n v="69.931211317418217"/>
    <n v="7909.22"/>
    <n v="0.395093062605753"/>
    <n v="44.685025380710663"/>
    <m/>
    <n v="4.5999999999999996"/>
    <n v="10.6"/>
    <n v="31.5"/>
    <n v="25.9"/>
    <n v="20.7"/>
    <n v="19.8"/>
    <m/>
    <m/>
    <n v="5.0999999999999996"/>
    <m/>
    <m/>
    <n v="118.2"/>
    <m/>
    <m/>
    <n v="5.0999999999999996"/>
    <n v="113.1"/>
    <n v="0"/>
    <m/>
    <s v="RECS 2015, Table HC6.6"/>
  </r>
  <r>
    <x v="11"/>
    <s v="US"/>
    <x v="6"/>
    <s v="HHs"/>
    <x v="0"/>
    <m/>
    <n v="117.74"/>
    <n v="69.945761848139966"/>
    <n v="8235.4139999999989"/>
    <n v="0.38282198656196875"/>
    <n v="45.073460697806198"/>
    <m/>
    <n v="4.42"/>
    <n v="10.3"/>
    <n v="32.57"/>
    <n v="26.95"/>
    <n v="25.2"/>
    <n v="18.3"/>
    <m/>
    <m/>
    <n v="5.79"/>
    <m/>
    <m/>
    <n v="123.53"/>
    <m/>
    <m/>
    <n v="5.79"/>
    <n v="117.74"/>
    <n v="0"/>
    <m/>
    <s v="RECS 2020, Table HC6.6"/>
  </r>
  <r>
    <x v="0"/>
    <s v="US"/>
    <x v="6"/>
    <s v="%"/>
    <x v="1"/>
    <n v="79.3"/>
    <n v="14.7"/>
    <n v="65.088902900378315"/>
    <n v="956.80687263556115"/>
    <n v="0.61899999999999999"/>
    <n v="9.0992999999999995"/>
    <m/>
    <n v="25.5"/>
    <n v="19.5"/>
    <n v="16.899999999999999"/>
    <n v="9.9"/>
    <m/>
    <m/>
    <n v="7.5"/>
    <m/>
    <n v="18.2"/>
    <n v="2.5"/>
    <m/>
    <m/>
    <m/>
    <m/>
    <n v="100"/>
    <n v="0"/>
    <m/>
    <n v="17.399999999999999"/>
    <s v="RECS 1981, As of November 1981"/>
  </r>
  <r>
    <x v="1"/>
    <s v="US"/>
    <x v="6"/>
    <s v="%"/>
    <x v="1"/>
    <n v="83.6"/>
    <n v="10.7"/>
    <n v="65.266746411483254"/>
    <n v="698.35418660287075"/>
    <n v="0.62"/>
    <n v="6.6339999999999995"/>
    <m/>
    <n v="27"/>
    <n v="19.8"/>
    <n v="15.2"/>
    <n v="11.9"/>
    <m/>
    <m/>
    <n v="9.6999999999999993"/>
    <m/>
    <n v="15.3"/>
    <n v="1.1000000000000001"/>
    <m/>
    <m/>
    <m/>
    <m/>
    <n v="100"/>
    <n v="0"/>
    <m/>
    <n v="21.6"/>
    <s v="RECS 1982 As of November 1982"/>
  </r>
  <r>
    <x v="2"/>
    <s v="US"/>
    <x v="6"/>
    <s v="%"/>
    <x v="1"/>
    <n v="84.6"/>
    <n v="12"/>
    <n v="65.234751773049638"/>
    <n v="782.8170212765956"/>
    <n v="0.63500000000000001"/>
    <n v="7.62"/>
    <m/>
    <n v="27.8"/>
    <n v="18.8"/>
    <n v="16.899999999999999"/>
    <n v="11.4"/>
    <m/>
    <m/>
    <n v="9.6999999999999993"/>
    <m/>
    <n v="14.6"/>
    <n v="0.8"/>
    <m/>
    <m/>
    <m/>
    <m/>
    <n v="100"/>
    <n v="0"/>
    <m/>
    <n v="21.1"/>
    <s v="RECS 1984 As of November 1984"/>
  </r>
  <r>
    <x v="3"/>
    <s v="US"/>
    <x v="6"/>
    <s v="%"/>
    <x v="1"/>
    <n v="84.4"/>
    <n v="8.4"/>
    <n v="66.120497630331755"/>
    <n v="555.41218009478678"/>
    <n v="0.56999999999999995"/>
    <n v="4.7879999999999994"/>
    <m/>
    <n v="23.1"/>
    <n v="17.8"/>
    <n v="16.100000000000001"/>
    <n v="13.7"/>
    <m/>
    <m/>
    <n v="13.7"/>
    <m/>
    <n v="13.9"/>
    <n v="1.7"/>
    <m/>
    <m/>
    <m/>
    <m/>
    <n v="100"/>
    <n v="0"/>
    <m/>
    <n v="27.4"/>
    <s v="RECS 1987 As of November 1987"/>
  </r>
  <r>
    <x v="4"/>
    <s v="US"/>
    <x v="6"/>
    <s v="%"/>
    <x v="1"/>
    <n v="80"/>
    <n v="9"/>
    <n v="66.787749999999988"/>
    <n v="601.08974999999987"/>
    <n v="0.49700000000000005"/>
    <n v="4.4730000000000008"/>
    <m/>
    <n v="18.600000000000001"/>
    <n v="16"/>
    <n v="15.1"/>
    <n v="14.6"/>
    <n v="7.7"/>
    <n v="8"/>
    <m/>
    <m/>
    <n v="16"/>
    <n v="4"/>
    <m/>
    <m/>
    <m/>
    <m/>
    <n v="100"/>
    <n v="0"/>
    <m/>
    <n v="30.3"/>
    <s v="RECS 1990 Table 52 Winter Temperatures"/>
  </r>
  <r>
    <x v="5"/>
    <s v="US"/>
    <x v="6"/>
    <s v="%"/>
    <x v="1"/>
    <n v="77.599999999999994"/>
    <n v="26.5"/>
    <n v="66.644215938303347"/>
    <n v="1766.0717223650388"/>
    <n v="0.48951048951048953"/>
    <n v="12.972027972027973"/>
    <m/>
    <n v="17.600000000000001"/>
    <n v="15.2"/>
    <n v="16.2"/>
    <n v="16.3"/>
    <n v="7.2"/>
    <n v="5.3"/>
    <m/>
    <m/>
    <n v="18.399999999999999"/>
    <n v="3.9"/>
    <m/>
    <m/>
    <m/>
    <m/>
    <n v="99.899999999999991"/>
    <n v="0.20000000000000284"/>
    <m/>
    <m/>
    <s v="RECS 1993, Table 3.32b"/>
  </r>
  <r>
    <x v="6"/>
    <s v="US"/>
    <x v="6"/>
    <s v="%"/>
    <x v="1"/>
    <n v="83.7"/>
    <n v="28"/>
    <n v="66.741696535244941"/>
    <n v="1868.7675029868583"/>
    <n v="0.53500000000000003"/>
    <n v="14.98"/>
    <m/>
    <n v="19.399999999999999"/>
    <n v="16.3"/>
    <n v="17.8"/>
    <n v="14.6"/>
    <n v="7.5"/>
    <n v="8.1"/>
    <m/>
    <m/>
    <n v="10.199999999999999"/>
    <n v="6.1"/>
    <m/>
    <m/>
    <m/>
    <m/>
    <n v="100"/>
    <n v="0"/>
    <m/>
    <m/>
    <s v="RECS 1997, Table HC6-1b"/>
  </r>
  <r>
    <x v="7"/>
    <s v="US"/>
    <x v="6"/>
    <s v="HHs"/>
    <x v="1"/>
    <n v="87.6"/>
    <n v="87.6"/>
    <n v="67.168835616438358"/>
    <n v="5883.99"/>
    <n v="0.50895381715362864"/>
    <n v="44.584354382657864"/>
    <m/>
    <n v="17.7"/>
    <n v="17.2"/>
    <n v="19.100000000000001"/>
    <n v="15.1"/>
    <n v="8.6999999999999993"/>
    <n v="9.8000000000000007"/>
    <m/>
    <m/>
    <n v="10.5"/>
    <n v="8"/>
    <m/>
    <m/>
    <m/>
    <m/>
    <n v="106.1"/>
    <n v="0"/>
    <m/>
    <m/>
    <s v="RECS 2001, Table HC6-1a"/>
  </r>
  <r>
    <x v="8"/>
    <s v="US"/>
    <x v="6"/>
    <s v="HHs"/>
    <x v="1"/>
    <n v="93.7"/>
    <n v="93.8"/>
    <n v="67.497121535181236"/>
    <n v="6331.23"/>
    <n v="0.48651079136690639"/>
    <n v="45.634712230215818"/>
    <m/>
    <n v="18.899999999999999"/>
    <n v="17.399999999999999"/>
    <n v="17.8"/>
    <n v="16"/>
    <n v="10.199999999999999"/>
    <n v="13.5"/>
    <m/>
    <m/>
    <n v="10"/>
    <n v="7.4"/>
    <m/>
    <m/>
    <m/>
    <m/>
    <n v="111.1"/>
    <n v="9.9999999999994316E-2"/>
    <m/>
    <m/>
    <s v="RECS 2005, Table HC9.5"/>
  </r>
  <r>
    <x v="9"/>
    <s v="US"/>
    <x v="6"/>
    <s v="HHs"/>
    <x v="1"/>
    <m/>
    <n v="110.20000000000002"/>
    <n v="66.634210526315769"/>
    <n v="7343.0899999999992"/>
    <n v="0.63060686015831124"/>
    <n v="69.492875989445906"/>
    <m/>
    <n v="26.7"/>
    <n v="21.8"/>
    <n v="23.2"/>
    <n v="17.2"/>
    <n v="10.4"/>
    <n v="10.9"/>
    <m/>
    <m/>
    <n v="3.5"/>
    <m/>
    <m/>
    <n v="113.6"/>
    <m/>
    <m/>
    <n v="3.5"/>
    <n v="110.20000000000002"/>
    <n v="-0.10000000000002274"/>
    <m/>
    <s v="RECS 2009, Table HC6.6"/>
  </r>
  <r>
    <x v="10"/>
    <s v="US"/>
    <x v="6"/>
    <s v="HHs"/>
    <x v="1"/>
    <m/>
    <n v="113.1"/>
    <n v="67.034836427939879"/>
    <n v="7581.64"/>
    <n v="0.62182741116751272"/>
    <n v="70.328680203045678"/>
    <m/>
    <n v="22.2"/>
    <n v="24.9"/>
    <n v="26.4"/>
    <n v="16.8"/>
    <n v="11"/>
    <n v="11.8"/>
    <m/>
    <m/>
    <n v="5.0999999999999996"/>
    <m/>
    <m/>
    <n v="118.2"/>
    <m/>
    <m/>
    <n v="5.0999999999999996"/>
    <n v="113.1"/>
    <n v="0"/>
    <m/>
    <s v="RECS 2015, Table HC6.6"/>
  </r>
  <r>
    <x v="11"/>
    <s v="US"/>
    <x v="6"/>
    <s v="HHs"/>
    <x v="1"/>
    <m/>
    <n v="117.75"/>
    <n v="67.634097664543518"/>
    <n v="7963.9149999999991"/>
    <n v="0.57463169823538929"/>
    <n v="67.662882467217088"/>
    <m/>
    <n v="18.75"/>
    <n v="22.15"/>
    <n v="30.09"/>
    <n v="19.350000000000001"/>
    <n v="15.06"/>
    <n v="12.35"/>
    <m/>
    <m/>
    <n v="5.79"/>
    <m/>
    <m/>
    <n v="123.53"/>
    <m/>
    <m/>
    <n v="5.79"/>
    <n v="117.75"/>
    <n v="-1.0000000000005116E-2"/>
    <m/>
    <s v="RECS 2020, Table HC6.6"/>
  </r>
  <r>
    <x v="12"/>
    <s v="US"/>
    <x v="5"/>
    <s v="%"/>
    <x v="2"/>
    <m/>
    <m/>
    <m/>
    <m/>
    <n v="0.46875"/>
    <n v="0"/>
    <n v="45"/>
    <m/>
    <m/>
    <m/>
    <m/>
    <m/>
    <m/>
    <m/>
    <n v="51"/>
    <m/>
    <m/>
    <n v="4"/>
    <m/>
    <m/>
    <m/>
    <m/>
    <m/>
    <m/>
    <n v="51"/>
    <s v="RECS 1981 referring to American Energy Consumer "/>
  </r>
  <r>
    <x v="0"/>
    <s v="US"/>
    <x v="5"/>
    <s v="%"/>
    <x v="2"/>
    <m/>
    <n v="14.7"/>
    <m/>
    <m/>
    <n v="0.75"/>
    <n v="11.024999999999999"/>
    <n v="66"/>
    <m/>
    <m/>
    <m/>
    <m/>
    <m/>
    <m/>
    <m/>
    <n v="22"/>
    <m/>
    <m/>
    <n v="12"/>
    <m/>
    <m/>
    <m/>
    <m/>
    <m/>
    <m/>
    <n v="22"/>
    <s v="RECS 1981, As of November 1981"/>
  </r>
  <r>
    <x v="0"/>
    <s v="US"/>
    <x v="6"/>
    <s v="%"/>
    <x v="2"/>
    <n v="87.8"/>
    <n v="14.7"/>
    <n v="65.596241457858767"/>
    <n v="964.26474943052381"/>
    <n v="0.65534465534465536"/>
    <n v="9.6335664335664326"/>
    <m/>
    <n v="24.5"/>
    <n v="21.6"/>
    <n v="19.5"/>
    <n v="12.9"/>
    <m/>
    <m/>
    <n v="9.3000000000000007"/>
    <m/>
    <n v="9.8000000000000007"/>
    <n v="2.5"/>
    <m/>
    <m/>
    <m/>
    <m/>
    <n v="100.1"/>
    <n v="0"/>
    <m/>
    <n v="22.200000000000003"/>
    <s v="RECS 1981, As of November 1981"/>
  </r>
  <r>
    <x v="0"/>
    <s v="US"/>
    <x v="5"/>
    <s v="%"/>
    <x v="2"/>
    <m/>
    <n v="14.7"/>
    <n v="71.777777777777771"/>
    <n v="1055.1333333333332"/>
    <n v="0.8"/>
    <n v="11.76"/>
    <n v="72"/>
    <m/>
    <m/>
    <m/>
    <n v="10"/>
    <m/>
    <m/>
    <n v="8"/>
    <m/>
    <m/>
    <m/>
    <m/>
    <m/>
    <m/>
    <m/>
    <m/>
    <m/>
    <m/>
    <n v="18"/>
    <s v="RECS 1990, Recalculation"/>
  </r>
  <r>
    <x v="1"/>
    <s v="US"/>
    <x v="6"/>
    <s v="%"/>
    <x v="2"/>
    <n v="88.6"/>
    <n v="10.7"/>
    <n v="65.701241534988725"/>
    <n v="703.00328442437933"/>
    <n v="0.65600000000000003"/>
    <n v="7.0191999999999997"/>
    <m/>
    <n v="23.9"/>
    <n v="22.2"/>
    <n v="19.5"/>
    <n v="13.2"/>
    <m/>
    <m/>
    <n v="9.8000000000000007"/>
    <m/>
    <n v="10.3"/>
    <n v="1.1000000000000001"/>
    <m/>
    <m/>
    <m/>
    <m/>
    <n v="100"/>
    <n v="0"/>
    <m/>
    <n v="23"/>
    <s v="RECS 1982 As of November 1982"/>
  </r>
  <r>
    <x v="2"/>
    <s v="US"/>
    <x v="6"/>
    <s v="%"/>
    <x v="2"/>
    <n v="90.5"/>
    <n v="12"/>
    <n v="66.006961325966856"/>
    <n v="792.08353591160221"/>
    <n v="0.64899999999999991"/>
    <n v="7.7879999999999985"/>
    <m/>
    <n v="22.9"/>
    <n v="21.4"/>
    <n v="20.6"/>
    <n v="14.2"/>
    <m/>
    <m/>
    <n v="11.4"/>
    <m/>
    <n v="8.8000000000000007"/>
    <n v="0.7"/>
    <m/>
    <m/>
    <m/>
    <m/>
    <n v="100"/>
    <n v="0"/>
    <m/>
    <n v="25.6"/>
    <s v="RECS 1984 As of November 1984"/>
  </r>
  <r>
    <x v="3"/>
    <s v="US"/>
    <x v="6"/>
    <s v="%"/>
    <x v="2"/>
    <n v="89.9"/>
    <n v="8.4"/>
    <n v="66.730589543937711"/>
    <n v="560.53695216907681"/>
    <n v="0.58041958041958042"/>
    <n v="4.8755244755244753"/>
    <m/>
    <n v="19.399999999999999"/>
    <n v="19.899999999999999"/>
    <n v="18.8"/>
    <n v="16.2"/>
    <m/>
    <m/>
    <n v="15.6"/>
    <m/>
    <n v="8.1999999999999993"/>
    <n v="2"/>
    <m/>
    <m/>
    <m/>
    <m/>
    <n v="100.10000000000001"/>
    <n v="0"/>
    <m/>
    <n v="31.799999999999997"/>
    <s v="RECS 1987 As of November 1987"/>
  </r>
  <r>
    <x v="4"/>
    <s v="US"/>
    <x v="6"/>
    <s v="%"/>
    <x v="2"/>
    <n v="85.7"/>
    <n v="9"/>
    <n v="67.265268065268046"/>
    <n v="605.38741258741243"/>
    <n v="0.52247752247752244"/>
    <n v="4.7022977022977024"/>
    <m/>
    <n v="15.8"/>
    <n v="18.100000000000001"/>
    <n v="18.399999999999999"/>
    <n v="16.5"/>
    <n v="7.7"/>
    <n v="9.3000000000000007"/>
    <m/>
    <m/>
    <n v="10.3"/>
    <n v="4"/>
    <m/>
    <m/>
    <m/>
    <m/>
    <n v="100"/>
    <n v="0.10000000000000853"/>
    <m/>
    <n v="33.5"/>
    <s v="RECS 1990 Table 52 Winter Temperatures"/>
  </r>
  <r>
    <x v="5"/>
    <s v="US"/>
    <x v="6"/>
    <s v="%"/>
    <x v="2"/>
    <n v="84.7"/>
    <n v="26.5"/>
    <n v="67.102715466351796"/>
    <n v="1778.2219598583226"/>
    <n v="0.51400000000000001"/>
    <n v="13.621"/>
    <m/>
    <n v="16"/>
    <n v="17.2"/>
    <n v="18.2"/>
    <n v="18.2"/>
    <n v="8.1999999999999993"/>
    <n v="6.9"/>
    <m/>
    <m/>
    <n v="11"/>
    <n v="4.3"/>
    <m/>
    <m/>
    <m/>
    <m/>
    <n v="100"/>
    <n v="0"/>
    <m/>
    <m/>
    <s v="RECS 1993, Table 3.32b"/>
  </r>
  <r>
    <x v="6"/>
    <s v="US"/>
    <x v="6"/>
    <s v="%"/>
    <x v="2"/>
    <n v="87.8"/>
    <n v="28"/>
    <n v="67.409339407744895"/>
    <n v="1887.4615034168571"/>
    <n v="0.52152152152152154"/>
    <n v="14.602602602602603"/>
    <m/>
    <n v="16.2"/>
    <n v="16.600000000000001"/>
    <n v="19.3"/>
    <n v="17.3"/>
    <n v="8.3000000000000007"/>
    <n v="10.1"/>
    <m/>
    <m/>
    <n v="7.1"/>
    <n v="5"/>
    <m/>
    <m/>
    <m/>
    <m/>
    <n v="99.899999999999991"/>
    <n v="0"/>
    <m/>
    <m/>
    <s v="RECS 1997, Table HC6-1b"/>
  </r>
  <r>
    <x v="7"/>
    <s v="US"/>
    <x v="6"/>
    <s v="HHs"/>
    <x v="2"/>
    <n v="91.8"/>
    <n v="91.799999999999983"/>
    <n v="67.631590413943371"/>
    <n v="6208.58"/>
    <n v="0.50754716981132086"/>
    <n v="46.592830188679244"/>
    <m/>
    <n v="15.4"/>
    <n v="17.399999999999999"/>
    <n v="21"/>
    <n v="17.399999999999999"/>
    <n v="9.5"/>
    <n v="11.1"/>
    <m/>
    <m/>
    <n v="7.1"/>
    <n v="7.1"/>
    <m/>
    <m/>
    <m/>
    <m/>
    <n v="106"/>
    <n v="0"/>
    <m/>
    <m/>
    <s v="RECS 2001, Table HC6-1a"/>
  </r>
  <r>
    <x v="8"/>
    <s v="US"/>
    <x v="6"/>
    <s v="HHs"/>
    <x v="2"/>
    <n v="98.1"/>
    <n v="98.1"/>
    <n v="68.36391437308869"/>
    <n v="6706.5"/>
    <n v="0.4694244604316547"/>
    <n v="46.050539568345322"/>
    <m/>
    <n v="13"/>
    <n v="18.399999999999999"/>
    <n v="20.8"/>
    <n v="18.5"/>
    <n v="11.1"/>
    <n v="16.3"/>
    <m/>
    <m/>
    <n v="6.7"/>
    <n v="6.4"/>
    <m/>
    <m/>
    <m/>
    <m/>
    <n v="111.19999999999999"/>
    <n v="0"/>
    <m/>
    <m/>
    <s v="RECS 2005, Table HC9.5"/>
  </r>
  <r>
    <x v="9"/>
    <s v="US"/>
    <x v="6"/>
    <s v="HHs"/>
    <x v="2"/>
    <m/>
    <n v="110.1"/>
    <n v="67.679382379654868"/>
    <n v="7451.5000000000009"/>
    <n v="0.56602112676056338"/>
    <n v="62.318926056338022"/>
    <m/>
    <n v="19"/>
    <n v="20"/>
    <n v="25.3"/>
    <n v="19.5"/>
    <n v="12"/>
    <n v="14.3"/>
    <m/>
    <m/>
    <n v="3.5"/>
    <m/>
    <m/>
    <n v="113.6"/>
    <m/>
    <m/>
    <n v="3.5"/>
    <n v="110.1"/>
    <n v="0"/>
    <m/>
    <s v="RECS 2009, Table HC6.6"/>
  </r>
  <r>
    <x v="10"/>
    <s v="US"/>
    <x v="6"/>
    <s v="HHs"/>
    <x v="2"/>
    <m/>
    <n v="113.2"/>
    <n v="67.954416961130747"/>
    <n v="7692.4400000000005"/>
    <n v="0.55367709213863059"/>
    <n v="62.676246830092985"/>
    <m/>
    <n v="16.2"/>
    <n v="20.3"/>
    <n v="29"/>
    <n v="20"/>
    <n v="13.8"/>
    <n v="13.9"/>
    <m/>
    <m/>
    <n v="5.0999999999999996"/>
    <m/>
    <m/>
    <n v="118.2"/>
    <m/>
    <m/>
    <n v="5.0999999999999996"/>
    <n v="113.2"/>
    <n v="-9.9999999999994316E-2"/>
    <m/>
    <s v="RECS 2015, Table HC6.6"/>
  </r>
  <r>
    <x v="11"/>
    <s v="US"/>
    <x v="6"/>
    <s v="HHs"/>
    <x v="2"/>
    <m/>
    <n v="117.74"/>
    <n v="68.205325293018504"/>
    <n v="8030.4949999999981"/>
    <n v="0.53549745001214288"/>
    <n v="63.049469764429702"/>
    <m/>
    <n v="14.85"/>
    <n v="19.72"/>
    <n v="31.58"/>
    <n v="20.22"/>
    <n v="17.489999999999998"/>
    <n v="13.88"/>
    <m/>
    <m/>
    <n v="5.79"/>
    <m/>
    <m/>
    <n v="123.53"/>
    <m/>
    <m/>
    <n v="5.79"/>
    <n v="117.74"/>
    <n v="0"/>
    <m/>
    <s v="RECS 2020, Table HC6.6"/>
  </r>
  <r>
    <x v="9"/>
    <s v="Very Cold/Cold"/>
    <x v="0"/>
    <s v="HHs"/>
    <x v="0"/>
    <m/>
    <n v="38.700000000000003"/>
    <n v="68.910852713178286"/>
    <n v="2666.85"/>
    <n v="0.50387596899224807"/>
    <n v="19.5"/>
    <m/>
    <n v="2.5"/>
    <n v="4.9000000000000004"/>
    <n v="12.1"/>
    <n v="9.6"/>
    <n v="5.7"/>
    <n v="3.9"/>
    <m/>
    <m/>
    <m/>
    <m/>
    <m/>
    <n v="38.799999999999997"/>
    <m/>
    <m/>
    <n v="0"/>
    <n v="38.700000000000003"/>
    <n v="9.9999999999994316E-2"/>
    <m/>
    <s v="RECS 2009, Table HC6.6"/>
  </r>
  <r>
    <x v="10"/>
    <s v="Very Cold/Cold"/>
    <x v="0"/>
    <s v="HHs"/>
    <x v="0"/>
    <m/>
    <n v="42.5"/>
    <n v="69.147529411764708"/>
    <n v="2938.77"/>
    <n v="0.49176470588235288"/>
    <n v="20.9"/>
    <m/>
    <n v="2.1"/>
    <n v="4.9000000000000004"/>
    <n v="13.9"/>
    <n v="10.1"/>
    <n v="7.3"/>
    <n v="4.2"/>
    <m/>
    <m/>
    <m/>
    <m/>
    <m/>
    <n v="42.5"/>
    <m/>
    <m/>
    <n v="0"/>
    <n v="42.5"/>
    <n v="0"/>
    <m/>
    <s v="RECS 2015, Table HC6.6"/>
  </r>
  <r>
    <x v="11"/>
    <s v="Very Cold/Cold"/>
    <x v="0"/>
    <s v="HHs"/>
    <x v="0"/>
    <m/>
    <n v="42.339999999999996"/>
    <n v="69.339466225791227"/>
    <n v="2935.8330000000001"/>
    <n v="0.47011764705882364"/>
    <n v="19.904781176470593"/>
    <m/>
    <n v="1.59"/>
    <n v="4.4800000000000004"/>
    <n v="13.91"/>
    <n v="10.17"/>
    <n v="8.23"/>
    <n v="3.96"/>
    <m/>
    <m/>
    <n v="0.16"/>
    <m/>
    <m/>
    <n v="42.5"/>
    <m/>
    <m/>
    <n v="0.16"/>
    <n v="42.339999999999996"/>
    <n v="0"/>
    <m/>
    <s v="RECS 2020, Table HC6.6"/>
  </r>
  <r>
    <x v="9"/>
    <s v="Very Cold/Cold"/>
    <x v="0"/>
    <s v="HHs"/>
    <x v="1"/>
    <m/>
    <n v="38.700000000000003"/>
    <n v="66.161757105943167"/>
    <n v="2560.4600000000009"/>
    <n v="0.6925064599483205"/>
    <n v="26.800000000000004"/>
    <m/>
    <n v="9.8000000000000007"/>
    <n v="8.4"/>
    <n v="8.6"/>
    <n v="6"/>
    <n v="3.5"/>
    <n v="2.4"/>
    <m/>
    <m/>
    <m/>
    <m/>
    <m/>
    <n v="38.799999999999997"/>
    <m/>
    <m/>
    <n v="0"/>
    <n v="38.700000000000003"/>
    <n v="9.9999999999994316E-2"/>
    <m/>
    <s v="RECS 2009, Table HC6.6"/>
  </r>
  <r>
    <x v="10"/>
    <s v="Very Cold/Cold"/>
    <x v="0"/>
    <s v="HHs"/>
    <x v="1"/>
    <m/>
    <n v="42.5"/>
    <n v="66.13623529411764"/>
    <n v="2810.7899999999995"/>
    <n v="0.7247058823529412"/>
    <n v="30.8"/>
    <m/>
    <n v="9.6999999999999993"/>
    <n v="10.4"/>
    <n v="10.7"/>
    <n v="6.3"/>
    <n v="3.4"/>
    <n v="2"/>
    <m/>
    <m/>
    <m/>
    <m/>
    <m/>
    <n v="42.5"/>
    <m/>
    <m/>
    <n v="0"/>
    <n v="42.5"/>
    <n v="0"/>
    <m/>
    <s v="RECS 2015, Table HC6.6"/>
  </r>
  <r>
    <x v="11"/>
    <s v="Very Cold/Cold"/>
    <x v="0"/>
    <s v="HHs"/>
    <x v="1"/>
    <m/>
    <n v="42.339999999999989"/>
    <n v="66.95470004723667"/>
    <n v="2834.8620000000001"/>
    <n v="0.66000000000000014"/>
    <n v="27.944399999999998"/>
    <m/>
    <n v="7.56"/>
    <n v="8.7899999999999991"/>
    <n v="11.7"/>
    <n v="6.97"/>
    <n v="5.0199999999999996"/>
    <n v="2.2999999999999998"/>
    <m/>
    <m/>
    <n v="0.16"/>
    <m/>
    <m/>
    <n v="42.5"/>
    <m/>
    <m/>
    <n v="0.16"/>
    <n v="42.339999999999989"/>
    <n v="0"/>
    <m/>
    <s v="RECS 2020, Table HC6.6"/>
  </r>
  <r>
    <x v="9"/>
    <s v="Very Cold/Cold"/>
    <x v="0"/>
    <s v="HHs"/>
    <x v="2"/>
    <m/>
    <n v="38.800000000000004"/>
    <n v="66.870876288659773"/>
    <n v="2594.5899999999992"/>
    <n v="0.65721649484536071"/>
    <n v="25.5"/>
    <m/>
    <n v="7.7"/>
    <n v="8.1999999999999993"/>
    <n v="9.6"/>
    <n v="6.6"/>
    <n v="3.6"/>
    <n v="3.1"/>
    <m/>
    <m/>
    <m/>
    <m/>
    <m/>
    <n v="38.799999999999997"/>
    <m/>
    <m/>
    <n v="0"/>
    <n v="38.800000000000004"/>
    <n v="0"/>
    <m/>
    <s v="RECS 2009, Table HC6.6"/>
  </r>
  <r>
    <x v="10"/>
    <s v="Very Cold/Cold"/>
    <x v="0"/>
    <s v="HHs"/>
    <x v="2"/>
    <m/>
    <n v="42.6"/>
    <n v="67.09483568075116"/>
    <n v="2858.2399999999993"/>
    <n v="0.65727699530516426"/>
    <n v="28"/>
    <m/>
    <n v="7.2"/>
    <n v="9"/>
    <n v="11.8"/>
    <n v="7.5"/>
    <n v="4.0999999999999996"/>
    <n v="3"/>
    <m/>
    <m/>
    <m/>
    <m/>
    <m/>
    <n v="42.5"/>
    <m/>
    <m/>
    <n v="0"/>
    <n v="42.6"/>
    <n v="-0.10000000000000142"/>
    <m/>
    <s v="RECS 2015, Table HC6.6"/>
  </r>
  <r>
    <x v="11"/>
    <s v="Very Cold/Cold"/>
    <x v="0"/>
    <s v="HHs"/>
    <x v="2"/>
    <m/>
    <n v="42.33"/>
    <n v="67.442404913772734"/>
    <n v="2854.8369999999995"/>
    <n v="0.62908919745822545"/>
    <n v="26.629345728406683"/>
    <m/>
    <n v="6.41"/>
    <n v="8.2899999999999991"/>
    <n v="12.03"/>
    <n v="7.08"/>
    <n v="5.36"/>
    <n v="3.16"/>
    <m/>
    <m/>
    <n v="0.16"/>
    <m/>
    <m/>
    <n v="42.5"/>
    <m/>
    <m/>
    <n v="0.16"/>
    <n v="42.33"/>
    <n v="1.0000000000005116E-2"/>
    <m/>
    <s v="RECS 2020, Table HC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4A4225-E5E9-42BB-9BE6-36CB6173400E}" name="PivotTable3" cacheId="29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50" firstHeaderRow="0" firstDataRow="1" firstDataCol="1" rowPageCount="1" colPageCount="1"/>
  <pivotFields count="31">
    <pivotField axis="axisRow" showAll="0">
      <items count="14">
        <item x="12"/>
        <item x="0"/>
        <item x="1"/>
        <item x="2"/>
        <item x="3"/>
        <item x="4"/>
        <item x="5"/>
        <item x="6"/>
        <item x="7"/>
        <item x="8"/>
        <item x="9"/>
        <item x="10"/>
        <item x="11"/>
        <item t="default"/>
      </items>
    </pivotField>
    <pivotField showAll="0"/>
    <pivotField axis="axisRow" showAll="0">
      <items count="8">
        <item x="0"/>
        <item x="1"/>
        <item x="3"/>
        <item x="4"/>
        <item x="6"/>
        <item x="5"/>
        <item x="2"/>
        <item t="default"/>
      </items>
    </pivotField>
    <pivotField showAll="0"/>
    <pivotField axis="axisPage" multipleItemSelectionAllowed="1" showAll="0">
      <items count="6">
        <item h="1" x="3"/>
        <item x="0"/>
        <item x="1"/>
        <item x="2"/>
        <item h="1" x="4"/>
        <item t="default"/>
      </items>
    </pivotField>
    <pivotField showAll="0"/>
    <pivotField dataField="1" showAll="0"/>
    <pivotField dataField="1" showAll="0"/>
    <pivotField dataField="1" showAll="0"/>
    <pivotField showAll="0"/>
    <pivotField dataField="1"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0"/>
  </rowFields>
  <rowItems count="47">
    <i>
      <x/>
    </i>
    <i r="1">
      <x v="1"/>
    </i>
    <i r="1">
      <x v="2"/>
    </i>
    <i r="1">
      <x v="3"/>
    </i>
    <i r="1">
      <x v="4"/>
    </i>
    <i r="1">
      <x v="5"/>
    </i>
    <i r="1">
      <x v="6"/>
    </i>
    <i r="1">
      <x v="7"/>
    </i>
    <i r="1">
      <x v="8"/>
    </i>
    <i r="1">
      <x v="9"/>
    </i>
    <i r="1">
      <x v="10"/>
    </i>
    <i r="1">
      <x v="11"/>
    </i>
    <i r="1">
      <x v="12"/>
    </i>
    <i>
      <x v="1"/>
    </i>
    <i r="1">
      <x v="10"/>
    </i>
    <i>
      <x v="2"/>
    </i>
    <i r="1">
      <x v="7"/>
    </i>
    <i r="1">
      <x v="8"/>
    </i>
    <i r="1">
      <x v="9"/>
    </i>
    <i r="1">
      <x v="10"/>
    </i>
    <i r="1">
      <x v="11"/>
    </i>
    <i r="1">
      <x v="12"/>
    </i>
    <i>
      <x v="3"/>
    </i>
    <i r="1">
      <x v="6"/>
    </i>
    <i r="1">
      <x v="7"/>
    </i>
    <i r="1">
      <x v="8"/>
    </i>
    <i r="1">
      <x v="9"/>
    </i>
    <i r="1">
      <x v="10"/>
    </i>
    <i r="1">
      <x v="11"/>
    </i>
    <i r="1">
      <x v="12"/>
    </i>
    <i>
      <x v="4"/>
    </i>
    <i r="1">
      <x v="1"/>
    </i>
    <i r="1">
      <x v="2"/>
    </i>
    <i r="1">
      <x v="3"/>
    </i>
    <i r="1">
      <x v="4"/>
    </i>
    <i r="1">
      <x v="5"/>
    </i>
    <i r="1">
      <x v="6"/>
    </i>
    <i r="1">
      <x v="7"/>
    </i>
    <i r="1">
      <x v="8"/>
    </i>
    <i r="1">
      <x v="9"/>
    </i>
    <i r="1">
      <x v="10"/>
    </i>
    <i r="1">
      <x v="11"/>
    </i>
    <i r="1">
      <x v="12"/>
    </i>
    <i>
      <x v="5"/>
    </i>
    <i r="1">
      <x/>
    </i>
    <i r="1">
      <x v="1"/>
    </i>
    <i t="grand">
      <x/>
    </i>
  </rowItems>
  <colFields count="1">
    <field x="-2"/>
  </colFields>
  <colItems count="4">
    <i>
      <x/>
    </i>
    <i i="1">
      <x v="1"/>
    </i>
    <i i="2">
      <x v="2"/>
    </i>
    <i i="3">
      <x v="3"/>
    </i>
  </colItems>
  <pageFields count="1">
    <pageField fld="4" hier="-1"/>
  </pageFields>
  <dataFields count="4">
    <dataField name="Sum of Row household count" fld="6" baseField="0" baseItem="0"/>
    <dataField name="Sum of Known Row Average Computed" fld="7" baseField="0" baseItem="0"/>
    <dataField name="Sum of Row household count * known average" fld="8" baseField="0" baseItem="0"/>
    <dataField name="Sum of Row household count * %&lt;70" fld="10" baseField="0" baseItem="0"/>
  </dataFields>
  <formats count="1">
    <format dxfId="0">
      <pivotArea dataOnly="0" fieldPosition="0">
        <references count="1">
          <reference field="0" count="1">
            <x v="10"/>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BB6477-440D-480D-854E-782412801B20}" name="PivotTable4" cacheId="29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V16" firstHeaderRow="0" firstDataRow="1" firstDataCol="1"/>
  <pivotFields count="38">
    <pivotField axis="axisRow" numFmtId="14" showAll="0">
      <items count="2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26">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t="default"/>
      </items>
    </pivotField>
  </pivotFields>
  <rowFields count="2">
    <field x="35"/>
    <field x="0"/>
  </rowFields>
  <rowItems count="13">
    <i>
      <x v="1"/>
    </i>
    <i>
      <x v="2"/>
    </i>
    <i>
      <x v="3"/>
    </i>
    <i>
      <x v="4"/>
    </i>
    <i>
      <x v="5"/>
    </i>
    <i>
      <x v="6"/>
    </i>
    <i>
      <x v="7"/>
    </i>
    <i>
      <x v="8"/>
    </i>
    <i>
      <x v="9"/>
    </i>
    <i>
      <x v="10"/>
    </i>
    <i>
      <x v="11"/>
    </i>
    <i>
      <x v="12"/>
    </i>
    <i t="grand">
      <x/>
    </i>
  </rowItems>
  <colFields count="1">
    <field x="-2"/>
  </colFields>
  <colItems count="21">
    <i>
      <x/>
    </i>
    <i i="1">
      <x v="1"/>
    </i>
    <i i="2">
      <x v="2"/>
    </i>
    <i i="3">
      <x v="3"/>
    </i>
    <i i="4">
      <x v="4"/>
    </i>
    <i i="5">
      <x v="5"/>
    </i>
    <i i="6">
      <x v="6"/>
    </i>
    <i i="7">
      <x v="7"/>
    </i>
    <i i="8">
      <x v="8"/>
    </i>
    <i i="9">
      <x v="9"/>
    </i>
    <i i="10">
      <x v="10"/>
    </i>
    <i i="11">
      <x v="11"/>
    </i>
    <i i="12">
      <x v="12"/>
    </i>
    <i i="13">
      <x v="13"/>
    </i>
    <i i="14">
      <x v="14"/>
    </i>
    <i i="15">
      <x v="15"/>
    </i>
    <i i="16">
      <x v="16"/>
    </i>
    <i i="17">
      <x v="17"/>
    </i>
    <i i="18">
      <x v="18"/>
    </i>
    <i i="19">
      <x v="19"/>
    </i>
    <i i="20">
      <x v="20"/>
    </i>
  </colItems>
  <dataFields count="21">
    <dataField name="Sum of HDD 50" fld="13" baseField="0" baseItem="0"/>
    <dataField name="Sum of HDD 51" fld="14" baseField="0" baseItem="0"/>
    <dataField name="Sum of HDD 52" fld="15" baseField="0" baseItem="0"/>
    <dataField name="Sum of HDD 53" fld="16" baseField="0" baseItem="0"/>
    <dataField name="Sum of HDD 54" fld="17" baseField="0" baseItem="0"/>
    <dataField name="Sum of HDD 55" fld="18" baseField="0" baseItem="0"/>
    <dataField name="Sum of HDD 56" fld="19" baseField="0" baseItem="0"/>
    <dataField name="Sum of HDD 57" fld="20" baseField="0" baseItem="0"/>
    <dataField name="Sum of HDD 58" fld="21" baseField="0" baseItem="0"/>
    <dataField name="Sum of HDD 59" fld="22" baseField="0" baseItem="0"/>
    <dataField name="Sum of HDD 60" fld="23" baseField="0" baseItem="0"/>
    <dataField name="Sum of HDD 61" fld="24" baseField="0" baseItem="0"/>
    <dataField name="Sum of HDD 62" fld="25" baseField="0" baseItem="0"/>
    <dataField name="Sum of HDD 63" fld="26" baseField="0" baseItem="0"/>
    <dataField name="Sum of HDD 64" fld="27" baseField="0" baseItem="0"/>
    <dataField name="Sum of HDD 65" fld="28" baseField="0" baseItem="0"/>
    <dataField name="Sum of HDD 66" fld="29" baseField="0" baseItem="0"/>
    <dataField name="Sum of HDD 67" fld="30" baseField="0" baseItem="0"/>
    <dataField name="Sum of HDD 68" fld="31" baseField="0" baseItem="0"/>
    <dataField name="Sum of HDD 69" fld="32" baseField="0" baseItem="0"/>
    <dataField name="Sum of HDD 70" fld="33"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5E0427C-D66E-4F9E-8986-1AD4C7766F3C}" name="PivotTable6" cacheId="29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7" firstHeaderRow="1" firstDataRow="1" firstDataCol="1"/>
  <pivotFields count="38">
    <pivotField numFmtId="14" showAll="0">
      <items count="2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defaultSubtotal="0"/>
    <pivotField showAll="0" defaultSubtotal="0"/>
    <pivotField axis="axisRow" showAll="0" defaultSubtotal="0">
      <items count="25">
        <item x="0"/>
        <item x="1"/>
        <item x="2"/>
        <item x="3"/>
        <item x="4"/>
        <item x="5"/>
        <item x="6"/>
        <item x="7"/>
        <item x="8"/>
        <item x="9"/>
        <item x="10"/>
        <item x="11"/>
        <item x="12"/>
        <item x="13"/>
        <item x="14"/>
        <item x="15"/>
        <item x="16"/>
        <item x="17"/>
        <item x="18"/>
        <item x="19"/>
        <item x="20"/>
        <item x="21"/>
        <item x="22"/>
        <item x="23"/>
        <item x="24"/>
      </items>
    </pivotField>
  </pivotFields>
  <rowFields count="1">
    <field x="37"/>
  </rowFields>
  <rowItems count="24">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 of HDD 65" fld="28"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59D1909-974B-4563-82B7-C2983048B968}" name="PivotTable7" cacheId="29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8" firstHeaderRow="1" firstDataRow="1" firstDataCol="1"/>
  <pivotFields count="39">
    <pivotField numFmtId="14" showAll="0">
      <items count="2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27">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t="default"/>
      </items>
    </pivotField>
  </pivotFields>
  <rowFields count="1">
    <field x="38"/>
  </rowFields>
  <rowItems count="25">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DD 65" fld="28"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illbrownsberger.com/behavior-chang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ia.gov/consumption/residential/data/2001/hc/pdf/hc6-1a.pdf" TargetMode="External"/><Relationship Id="rId13" Type="http://schemas.openxmlformats.org/officeDocument/2006/relationships/drawing" Target="../drawings/drawing2.xml"/><Relationship Id="rId3" Type="http://schemas.openxmlformats.org/officeDocument/2006/relationships/hyperlink" Target="https://www.eia.gov/consumption/residential/data/archive/pdf/DOE%20EIA-0314(84).pdf" TargetMode="External"/><Relationship Id="rId7" Type="http://schemas.openxmlformats.org/officeDocument/2006/relationships/hyperlink" Target="https://www.eia.gov/consumption/residential/data/1997/pdf/housing-characteristics/usage_percent.pdf" TargetMode="External"/><Relationship Id="rId12" Type="http://schemas.openxmlformats.org/officeDocument/2006/relationships/hyperlink" Target="https://www.eia.gov/consumption/residential/data/2020/" TargetMode="External"/><Relationship Id="rId2" Type="http://schemas.openxmlformats.org/officeDocument/2006/relationships/hyperlink" Target="https://www.eia.gov/consumption/residential/data/archive/pdf/DOE%20EIA-0314(82).pdf" TargetMode="External"/><Relationship Id="rId1" Type="http://schemas.openxmlformats.org/officeDocument/2006/relationships/hyperlink" Target="https://www.eia.gov/consumption/residential/data/archive/pdf/DOE%20EIA-0314(81).pdf" TargetMode="External"/><Relationship Id="rId6" Type="http://schemas.openxmlformats.org/officeDocument/2006/relationships/hyperlink" Target="https://www.eia.gov/consumption/residential/data/1993/" TargetMode="External"/><Relationship Id="rId11" Type="http://schemas.openxmlformats.org/officeDocument/2006/relationships/hyperlink" Target="https://www.eia.gov/consumption/residential/data/2015/" TargetMode="External"/><Relationship Id="rId5" Type="http://schemas.openxmlformats.org/officeDocument/2006/relationships/hyperlink" Target="https://www.eia.gov/consumption/residential/data/archive/pdf/DOE%20EIA-0314(90).pdf" TargetMode="External"/><Relationship Id="rId10" Type="http://schemas.openxmlformats.org/officeDocument/2006/relationships/hyperlink" Target="https://www.eia.gov/consumption/residential/data/2009/" TargetMode="External"/><Relationship Id="rId4" Type="http://schemas.openxmlformats.org/officeDocument/2006/relationships/hyperlink" Target="https://www.eia.gov/consumption/residential/data/archive/pdf/DOE%20EIA-0314(87).pdf" TargetMode="External"/><Relationship Id="rId9" Type="http://schemas.openxmlformats.org/officeDocument/2006/relationships/hyperlink" Target="https://www.eia.gov/consumption/residential/data/20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0014A-A94A-497D-AC8B-400B40F573A9}">
  <dimension ref="A1:H19"/>
  <sheetViews>
    <sheetView tabSelected="1" workbookViewId="0">
      <selection activeCell="H1" sqref="H1"/>
    </sheetView>
  </sheetViews>
  <sheetFormatPr defaultRowHeight="15"/>
  <sheetData>
    <row r="1" spans="1:8">
      <c r="A1" t="s">
        <v>0</v>
      </c>
      <c r="H1" s="1" t="s">
        <v>1</v>
      </c>
    </row>
    <row r="3" spans="1:8">
      <c r="B3" t="s">
        <v>2</v>
      </c>
    </row>
    <row r="5" spans="1:8">
      <c r="B5" t="s">
        <v>3</v>
      </c>
    </row>
    <row r="7" spans="1:8">
      <c r="B7" t="s">
        <v>4</v>
      </c>
    </row>
    <row r="9" spans="1:8">
      <c r="B9" t="s">
        <v>5</v>
      </c>
    </row>
    <row r="11" spans="1:8">
      <c r="B11" t="s">
        <v>6</v>
      </c>
    </row>
    <row r="13" spans="1:8">
      <c r="B13" t="s">
        <v>7</v>
      </c>
    </row>
    <row r="15" spans="1:8">
      <c r="B15" t="s">
        <v>8</v>
      </c>
    </row>
    <row r="17" spans="2:2">
      <c r="B17" t="s">
        <v>9</v>
      </c>
    </row>
    <row r="19" spans="2:2">
      <c r="B19" t="s">
        <v>10</v>
      </c>
    </row>
  </sheetData>
  <hyperlinks>
    <hyperlink ref="H1" r:id="rId1" xr:uid="{AD543C8B-ABA2-43F9-82EF-E6EB0FA7A22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BEF18-4113-4594-A3B0-218A5EAEACAC}">
  <sheetPr codeName="Sheet7"/>
  <dimension ref="A1:N59"/>
  <sheetViews>
    <sheetView workbookViewId="0">
      <selection activeCell="AF19" sqref="AF19"/>
    </sheetView>
  </sheetViews>
  <sheetFormatPr defaultRowHeight="15"/>
  <cols>
    <col min="1" max="1" width="14.42578125" bestFit="1" customWidth="1"/>
    <col min="2" max="2" width="27.28515625" bestFit="1" customWidth="1"/>
    <col min="3" max="3" width="36.28515625" bestFit="1" customWidth="1"/>
    <col min="4" max="4" width="43.140625" bestFit="1" customWidth="1"/>
    <col min="5" max="5" width="34" bestFit="1" customWidth="1"/>
    <col min="6" max="6" width="9.5703125" bestFit="1" customWidth="1"/>
    <col min="7" max="7" width="10.28515625" customWidth="1"/>
    <col min="8" max="8" width="9.5703125" bestFit="1" customWidth="1"/>
    <col min="11" max="11" width="11.140625" customWidth="1"/>
  </cols>
  <sheetData>
    <row r="1" spans="1:12">
      <c r="A1" s="50" t="s">
        <v>317</v>
      </c>
      <c r="B1" t="s">
        <v>429</v>
      </c>
    </row>
    <row r="2" spans="1:12">
      <c r="K2" t="s">
        <v>430</v>
      </c>
    </row>
    <row r="3" spans="1:12" ht="45">
      <c r="A3" s="50" t="s">
        <v>431</v>
      </c>
      <c r="B3" t="s">
        <v>432</v>
      </c>
      <c r="C3" t="s">
        <v>433</v>
      </c>
      <c r="D3" t="s">
        <v>434</v>
      </c>
      <c r="E3" t="s">
        <v>435</v>
      </c>
      <c r="F3" t="s">
        <v>436</v>
      </c>
      <c r="G3" t="s">
        <v>437</v>
      </c>
      <c r="K3" s="23" t="s">
        <v>438</v>
      </c>
      <c r="L3" s="23" t="s">
        <v>439</v>
      </c>
    </row>
    <row r="4" spans="1:12" ht="15.75" customHeight="1">
      <c r="A4" s="51" t="s">
        <v>418</v>
      </c>
      <c r="B4">
        <v>1241.3100000000002</v>
      </c>
      <c r="C4">
        <v>5221.682004577654</v>
      </c>
      <c r="D4">
        <v>83429.982367684483</v>
      </c>
      <c r="E4">
        <v>758.31327573132467</v>
      </c>
      <c r="F4" s="24"/>
      <c r="G4" s="38"/>
      <c r="J4">
        <v>1973</v>
      </c>
      <c r="K4" s="61">
        <v>0.38</v>
      </c>
      <c r="L4" s="38">
        <v>0.45</v>
      </c>
    </row>
    <row r="5" spans="1:12">
      <c r="A5" s="52">
        <v>1981</v>
      </c>
      <c r="B5">
        <v>119.4</v>
      </c>
      <c r="C5">
        <v>595.97951535097184</v>
      </c>
      <c r="D5">
        <v>7907.6129519194183</v>
      </c>
      <c r="E5">
        <v>80.65594748494749</v>
      </c>
      <c r="F5" s="24">
        <f t="shared" ref="F5:F16" si="0">D5/B5</f>
        <v>66.227914170179375</v>
      </c>
      <c r="G5" s="38">
        <f t="shared" ref="G5:G49" si="1">+E5/B5</f>
        <v>0.67551044794763393</v>
      </c>
      <c r="J5">
        <f>A5</f>
        <v>1981</v>
      </c>
      <c r="K5" s="38">
        <v>0.73639355800159834</v>
      </c>
      <c r="L5" s="38">
        <v>0.65534465534465536</v>
      </c>
    </row>
    <row r="6" spans="1:12">
      <c r="A6" s="52">
        <v>1982</v>
      </c>
      <c r="B6">
        <v>83.7</v>
      </c>
      <c r="C6">
        <v>596.01952554044919</v>
      </c>
      <c r="D6">
        <v>5542.8095480444972</v>
      </c>
      <c r="E6">
        <v>57.313151692951692</v>
      </c>
      <c r="F6" s="24">
        <f t="shared" si="0"/>
        <v>66.222336296827919</v>
      </c>
      <c r="G6" s="38">
        <f t="shared" si="1"/>
        <v>0.68474494256812057</v>
      </c>
      <c r="J6">
        <f t="shared" ref="J6:J16" si="2">A6</f>
        <v>1982</v>
      </c>
      <c r="K6" s="38">
        <v>0.75173940396521033</v>
      </c>
      <c r="L6" s="38">
        <v>0.65600000000000003</v>
      </c>
    </row>
    <row r="7" spans="1:12">
      <c r="A7" s="52">
        <v>1984</v>
      </c>
      <c r="B7">
        <v>98.7</v>
      </c>
      <c r="C7">
        <v>598.28452664407405</v>
      </c>
      <c r="D7">
        <v>6564.2559212901342</v>
      </c>
      <c r="E7">
        <v>65.415089903581674</v>
      </c>
      <c r="F7" s="24">
        <f t="shared" si="0"/>
        <v>66.507152191389409</v>
      </c>
      <c r="G7" s="38">
        <f t="shared" si="1"/>
        <v>0.66276686832402909</v>
      </c>
      <c r="J7">
        <f t="shared" si="2"/>
        <v>1984</v>
      </c>
      <c r="K7" s="38">
        <v>0.73457384297549166</v>
      </c>
      <c r="L7" s="38">
        <v>0.64899999999999991</v>
      </c>
    </row>
    <row r="8" spans="1:12">
      <c r="A8" s="52">
        <v>1987</v>
      </c>
      <c r="B8">
        <v>74.400000000000006</v>
      </c>
      <c r="C8">
        <v>599.59096277690435</v>
      </c>
      <c r="D8">
        <v>4956.0905024040667</v>
      </c>
      <c r="E8">
        <v>49.058816289633597</v>
      </c>
      <c r="F8" s="24">
        <f t="shared" si="0"/>
        <v>66.614119655968636</v>
      </c>
      <c r="G8" s="38">
        <f t="shared" si="1"/>
        <v>0.65939269206496764</v>
      </c>
      <c r="H8" s="24"/>
      <c r="I8" s="24"/>
      <c r="J8">
        <f t="shared" si="2"/>
        <v>1987</v>
      </c>
      <c r="K8" s="38">
        <v>0.73168386970031152</v>
      </c>
      <c r="L8" s="38">
        <v>0.58041958041958042</v>
      </c>
    </row>
    <row r="9" spans="1:12">
      <c r="A9" s="52">
        <v>1990</v>
      </c>
      <c r="B9">
        <v>66</v>
      </c>
      <c r="C9">
        <v>606.28503994995629</v>
      </c>
      <c r="D9">
        <v>4445.1524171939136</v>
      </c>
      <c r="E9">
        <v>37.79997714737241</v>
      </c>
      <c r="F9" s="24">
        <f t="shared" si="0"/>
        <v>67.350794199907781</v>
      </c>
      <c r="G9" s="38">
        <f t="shared" si="1"/>
        <v>0.57272692647533952</v>
      </c>
      <c r="H9" s="24"/>
      <c r="I9" s="24"/>
      <c r="J9">
        <f t="shared" si="2"/>
        <v>1990</v>
      </c>
      <c r="K9" s="38">
        <v>0.66239337666526699</v>
      </c>
      <c r="L9" s="38">
        <v>0.52247752247752244</v>
      </c>
    </row>
    <row r="10" spans="1:12">
      <c r="A10" s="52">
        <v>1993</v>
      </c>
      <c r="B10">
        <v>105.6</v>
      </c>
      <c r="C10">
        <v>404.07505075313094</v>
      </c>
      <c r="D10">
        <v>7130.9347454691724</v>
      </c>
      <c r="E10">
        <v>58.552831976461555</v>
      </c>
      <c r="F10" s="24">
        <f t="shared" si="0"/>
        <v>67.527791150276258</v>
      </c>
      <c r="G10" s="38">
        <f t="shared" si="1"/>
        <v>0.55447757553467381</v>
      </c>
      <c r="H10" s="24"/>
      <c r="I10" s="24"/>
      <c r="J10">
        <f t="shared" si="2"/>
        <v>1993</v>
      </c>
      <c r="K10" s="38">
        <v>0.61592601095241928</v>
      </c>
      <c r="L10" s="38">
        <v>0.51400000000000001</v>
      </c>
    </row>
    <row r="11" spans="1:12">
      <c r="A11" s="52">
        <v>1997</v>
      </c>
      <c r="B11">
        <v>111.9</v>
      </c>
      <c r="C11">
        <v>405.47428827145711</v>
      </c>
      <c r="D11">
        <v>7583.374281363278</v>
      </c>
      <c r="E11">
        <v>61.762581849363201</v>
      </c>
      <c r="F11" s="24">
        <f t="shared" si="0"/>
        <v>67.769207161423395</v>
      </c>
      <c r="G11" s="38">
        <f t="shared" si="1"/>
        <v>0.5519444311828704</v>
      </c>
      <c r="H11" s="24"/>
      <c r="I11" s="24"/>
      <c r="J11">
        <f t="shared" si="2"/>
        <v>1997</v>
      </c>
      <c r="K11" s="38">
        <v>0.60588152823538266</v>
      </c>
      <c r="L11" s="38">
        <v>0.52152152152152154</v>
      </c>
    </row>
    <row r="12" spans="1:12">
      <c r="A12" s="52">
        <v>2001</v>
      </c>
      <c r="B12">
        <v>104.2</v>
      </c>
      <c r="C12">
        <v>404.20263998244832</v>
      </c>
      <c r="D12">
        <v>7044.92</v>
      </c>
      <c r="E12">
        <v>58.876282146018731</v>
      </c>
      <c r="F12" s="24">
        <f t="shared" si="0"/>
        <v>67.609596928982725</v>
      </c>
      <c r="G12" s="38">
        <f t="shared" si="1"/>
        <v>0.56503149852225265</v>
      </c>
      <c r="H12" s="24"/>
      <c r="I12" s="24"/>
      <c r="J12">
        <f t="shared" si="2"/>
        <v>2001</v>
      </c>
      <c r="K12" s="38">
        <v>0.62203062169982626</v>
      </c>
      <c r="L12" s="38">
        <v>0.50754716981132086</v>
      </c>
    </row>
    <row r="13" spans="1:12">
      <c r="A13" s="52">
        <v>2005</v>
      </c>
      <c r="B13">
        <v>106.60000000000001</v>
      </c>
      <c r="C13">
        <v>403.71179762704679</v>
      </c>
      <c r="D13">
        <v>7199.5999999999995</v>
      </c>
      <c r="E13">
        <v>62.900070336116848</v>
      </c>
      <c r="F13" s="24">
        <f t="shared" si="0"/>
        <v>67.538461538461533</v>
      </c>
      <c r="G13" s="38">
        <f t="shared" si="1"/>
        <v>0.59005694499171524</v>
      </c>
      <c r="H13" s="24"/>
      <c r="I13" s="24"/>
      <c r="J13">
        <f t="shared" si="2"/>
        <v>2005</v>
      </c>
      <c r="K13" s="38">
        <v>0.65335118892082567</v>
      </c>
      <c r="L13" s="38">
        <v>0.4694244604316547</v>
      </c>
    </row>
    <row r="14" spans="1:12">
      <c r="A14" s="57">
        <v>2009</v>
      </c>
      <c r="B14" s="103">
        <v>116.2</v>
      </c>
      <c r="C14" s="103">
        <v>201.94348610778124</v>
      </c>
      <c r="D14" s="103">
        <v>7821.9</v>
      </c>
      <c r="E14" s="103">
        <v>71.800000000000011</v>
      </c>
      <c r="F14" s="56">
        <f t="shared" si="0"/>
        <v>67.31411359724612</v>
      </c>
      <c r="G14" s="54">
        <f t="shared" si="1"/>
        <v>0.61790017211703963</v>
      </c>
      <c r="H14" s="24"/>
      <c r="I14" s="24"/>
      <c r="J14">
        <f t="shared" si="2"/>
        <v>2009</v>
      </c>
      <c r="K14" s="38">
        <v>0.65721649484536071</v>
      </c>
      <c r="L14" s="38">
        <v>0.56602112676056338</v>
      </c>
    </row>
    <row r="15" spans="1:12">
      <c r="A15" s="52">
        <v>2015</v>
      </c>
      <c r="B15">
        <v>127.6</v>
      </c>
      <c r="C15">
        <v>202.37860038663351</v>
      </c>
      <c r="D15">
        <v>8607.7999999999993</v>
      </c>
      <c r="E15">
        <v>79.699999999999989</v>
      </c>
      <c r="F15" s="24">
        <f t="shared" si="0"/>
        <v>67.459247648902817</v>
      </c>
      <c r="G15" s="38">
        <f t="shared" si="1"/>
        <v>0.62460815047021934</v>
      </c>
      <c r="H15" s="24"/>
      <c r="I15" s="24"/>
      <c r="J15">
        <f t="shared" si="2"/>
        <v>2015</v>
      </c>
      <c r="K15" s="38">
        <v>0.65727699530516426</v>
      </c>
      <c r="L15" s="38">
        <v>0.55367709213863059</v>
      </c>
    </row>
    <row r="16" spans="1:12">
      <c r="A16" s="52">
        <v>2020</v>
      </c>
      <c r="B16">
        <v>127.00999999999999</v>
      </c>
      <c r="C16">
        <v>203.73657118680063</v>
      </c>
      <c r="D16">
        <v>8625.5319999999992</v>
      </c>
      <c r="E16">
        <v>74.47852690487727</v>
      </c>
      <c r="F16" s="24">
        <f t="shared" si="0"/>
        <v>67.912227383670583</v>
      </c>
      <c r="G16" s="38">
        <f t="shared" si="1"/>
        <v>0.58639892059583709</v>
      </c>
      <c r="H16" s="24"/>
      <c r="I16" s="24"/>
      <c r="J16">
        <f t="shared" si="2"/>
        <v>2020</v>
      </c>
      <c r="K16" s="38">
        <v>0.62908919745822545</v>
      </c>
      <c r="L16" s="38">
        <v>0.53549745001214288</v>
      </c>
    </row>
    <row r="17" spans="1:13">
      <c r="A17" s="51" t="s">
        <v>268</v>
      </c>
      <c r="B17">
        <v>7.2000000000000011</v>
      </c>
      <c r="C17">
        <v>197.84583333333333</v>
      </c>
      <c r="D17">
        <v>474.83000000000004</v>
      </c>
      <c r="E17">
        <v>5.0999999999999996</v>
      </c>
      <c r="F17" s="24"/>
      <c r="G17" s="38"/>
    </row>
    <row r="18" spans="1:13">
      <c r="A18" s="57">
        <v>2009</v>
      </c>
      <c r="B18" s="103">
        <v>7.2000000000000011</v>
      </c>
      <c r="C18" s="103">
        <v>197.84583333333333</v>
      </c>
      <c r="D18" s="103">
        <v>474.83000000000004</v>
      </c>
      <c r="E18" s="103">
        <v>5.0999999999999996</v>
      </c>
      <c r="F18" s="56">
        <f t="shared" ref="F18:F47" si="3">D18/B18</f>
        <v>65.948611111111106</v>
      </c>
      <c r="G18" s="54">
        <f t="shared" si="1"/>
        <v>0.70833333333333315</v>
      </c>
    </row>
    <row r="19" spans="1:13">
      <c r="A19" s="51" t="s">
        <v>211</v>
      </c>
      <c r="B19">
        <v>165.5</v>
      </c>
      <c r="C19">
        <v>1189.9361709895152</v>
      </c>
      <c r="D19">
        <v>10941.03151157375</v>
      </c>
      <c r="E19">
        <v>115.41336187444438</v>
      </c>
      <c r="F19" s="24">
        <f t="shared" si="3"/>
        <v>66.108951731563451</v>
      </c>
      <c r="G19" s="38">
        <f t="shared" si="1"/>
        <v>0.69736170316884816</v>
      </c>
      <c r="H19" t="s">
        <v>440</v>
      </c>
    </row>
    <row r="20" spans="1:13">
      <c r="A20" s="52">
        <v>1997</v>
      </c>
      <c r="B20">
        <v>84</v>
      </c>
      <c r="C20">
        <v>198.28601827049107</v>
      </c>
      <c r="D20">
        <v>5552.0085115737493</v>
      </c>
      <c r="E20">
        <v>57.143390364472872</v>
      </c>
      <c r="F20" s="24">
        <f t="shared" si="3"/>
        <v>66.095339423497009</v>
      </c>
      <c r="G20" s="38">
        <f t="shared" si="1"/>
        <v>0.68027845671991516</v>
      </c>
      <c r="H20" s="24">
        <f t="shared" ref="H20:H25" si="4">+F20-F11</f>
        <v>-1.6738677379263862</v>
      </c>
    </row>
    <row r="21" spans="1:13">
      <c r="A21" s="52">
        <v>2001</v>
      </c>
      <c r="B21">
        <v>15.3</v>
      </c>
      <c r="C21">
        <v>198.80773155416017</v>
      </c>
      <c r="D21">
        <v>1014.3400000000001</v>
      </c>
      <c r="E21">
        <v>10.509971509971509</v>
      </c>
      <c r="F21" s="24">
        <f t="shared" si="3"/>
        <v>66.2967320261438</v>
      </c>
      <c r="G21" s="38">
        <f t="shared" si="1"/>
        <v>0.6869262424817979</v>
      </c>
      <c r="H21" s="24">
        <f t="shared" si="4"/>
        <v>-1.3128649028389248</v>
      </c>
    </row>
    <row r="22" spans="1:13">
      <c r="A22" s="52">
        <v>2005</v>
      </c>
      <c r="B22">
        <v>15.7</v>
      </c>
      <c r="C22">
        <v>198.7104862119013</v>
      </c>
      <c r="D22">
        <v>1039.79</v>
      </c>
      <c r="E22">
        <v>11.1</v>
      </c>
      <c r="F22" s="24">
        <f t="shared" si="3"/>
        <v>66.228662420382165</v>
      </c>
      <c r="G22" s="38">
        <f t="shared" si="1"/>
        <v>0.70700636942675155</v>
      </c>
      <c r="H22" s="24">
        <f t="shared" si="4"/>
        <v>-1.3097991180793684</v>
      </c>
    </row>
    <row r="23" spans="1:13">
      <c r="A23" s="57">
        <v>2009</v>
      </c>
      <c r="B23" s="103">
        <v>16.600000000000001</v>
      </c>
      <c r="C23" s="103">
        <v>197.58282467532467</v>
      </c>
      <c r="D23" s="103">
        <v>1093.25</v>
      </c>
      <c r="E23" s="103">
        <v>11.8</v>
      </c>
      <c r="F23" s="56">
        <f t="shared" si="3"/>
        <v>65.858433734939752</v>
      </c>
      <c r="G23" s="54">
        <f t="shared" si="1"/>
        <v>0.71084337349397586</v>
      </c>
      <c r="H23" s="24">
        <f t="shared" si="4"/>
        <v>-1.4556798623063685</v>
      </c>
    </row>
    <row r="24" spans="1:13">
      <c r="A24" s="52">
        <v>2015</v>
      </c>
      <c r="B24">
        <v>16.3</v>
      </c>
      <c r="C24">
        <v>197.19745931915745</v>
      </c>
      <c r="D24">
        <v>1072.1000000000001</v>
      </c>
      <c r="E24">
        <v>12.5</v>
      </c>
      <c r="F24" s="24">
        <f t="shared" si="3"/>
        <v>65.773006134969336</v>
      </c>
      <c r="G24" s="38">
        <f t="shared" si="1"/>
        <v>0.76687116564417179</v>
      </c>
      <c r="H24" s="24">
        <f t="shared" si="4"/>
        <v>-1.6862415139334814</v>
      </c>
    </row>
    <row r="25" spans="1:13">
      <c r="A25" s="52">
        <v>2020</v>
      </c>
      <c r="B25">
        <v>17.599999999999998</v>
      </c>
      <c r="C25">
        <v>199.35165095848038</v>
      </c>
      <c r="D25">
        <v>1169.5429999999999</v>
      </c>
      <c r="E25">
        <v>12.36</v>
      </c>
      <c r="F25" s="24">
        <f t="shared" si="3"/>
        <v>66.45130681818182</v>
      </c>
      <c r="G25" s="38">
        <f t="shared" si="1"/>
        <v>0.70227272727272727</v>
      </c>
      <c r="H25" s="24">
        <f t="shared" si="4"/>
        <v>-1.4609205654887631</v>
      </c>
    </row>
    <row r="26" spans="1:13">
      <c r="A26" s="51" t="s">
        <v>232</v>
      </c>
      <c r="B26">
        <v>469</v>
      </c>
      <c r="C26">
        <v>1410.7758055444663</v>
      </c>
      <c r="D26">
        <v>31500.974305555719</v>
      </c>
      <c r="E26">
        <v>281.54649675214063</v>
      </c>
      <c r="F26" s="24">
        <f t="shared" si="3"/>
        <v>67.166256515044182</v>
      </c>
      <c r="G26" s="38">
        <f t="shared" si="1"/>
        <v>0.60031235981266662</v>
      </c>
    </row>
    <row r="27" spans="1:13">
      <c r="A27" s="52">
        <v>1993</v>
      </c>
      <c r="B27">
        <v>79.5</v>
      </c>
      <c r="C27">
        <v>200.66764299434945</v>
      </c>
      <c r="D27">
        <v>5317.6925393502606</v>
      </c>
      <c r="E27">
        <v>46.25283951855566</v>
      </c>
      <c r="F27" s="24">
        <f t="shared" si="3"/>
        <v>66.889214331449821</v>
      </c>
      <c r="G27" s="38">
        <f t="shared" si="1"/>
        <v>0.58179672350384481</v>
      </c>
      <c r="K27" t="s">
        <v>430</v>
      </c>
    </row>
    <row r="28" spans="1:13" ht="45">
      <c r="A28" s="52">
        <v>1997</v>
      </c>
      <c r="B28">
        <v>84</v>
      </c>
      <c r="C28">
        <v>201.4250987930522</v>
      </c>
      <c r="D28">
        <v>5639.9027662054623</v>
      </c>
      <c r="E28">
        <v>48.950528042238886</v>
      </c>
      <c r="F28" s="24">
        <f t="shared" si="3"/>
        <v>67.141699597684081</v>
      </c>
      <c r="G28" s="38">
        <f t="shared" si="1"/>
        <v>0.58274438145522489</v>
      </c>
      <c r="K28" s="23" t="s">
        <v>438</v>
      </c>
      <c r="L28" s="23" t="s">
        <v>439</v>
      </c>
    </row>
    <row r="29" spans="1:13">
      <c r="A29" s="52">
        <v>2001</v>
      </c>
      <c r="B29">
        <v>56.400000000000006</v>
      </c>
      <c r="C29">
        <v>202.6056835637481</v>
      </c>
      <c r="D29">
        <v>3809.24</v>
      </c>
      <c r="E29">
        <v>31.876894340180286</v>
      </c>
      <c r="F29" s="24">
        <f t="shared" si="3"/>
        <v>67.539716312056726</v>
      </c>
      <c r="G29" s="38">
        <f t="shared" si="1"/>
        <v>0.56519316205993408</v>
      </c>
      <c r="I29">
        <v>65.439645851298877</v>
      </c>
      <c r="J29">
        <f>A5</f>
        <v>1981</v>
      </c>
      <c r="K29" s="24">
        <v>65.439645851298877</v>
      </c>
      <c r="L29" s="24">
        <v>65.596241457858767</v>
      </c>
      <c r="M29" s="24">
        <f>+K29-I29</f>
        <v>0</v>
      </c>
    </row>
    <row r="30" spans="1:13">
      <c r="A30" s="52">
        <v>2005</v>
      </c>
      <c r="B30">
        <v>58.3</v>
      </c>
      <c r="C30">
        <v>201.74383029173205</v>
      </c>
      <c r="D30">
        <v>3921.119999999999</v>
      </c>
      <c r="E30">
        <v>33.768607113939517</v>
      </c>
      <c r="F30" s="24">
        <f t="shared" si="3"/>
        <v>67.257632933104617</v>
      </c>
      <c r="G30" s="38">
        <f t="shared" si="1"/>
        <v>0.57922139131971728</v>
      </c>
      <c r="I30">
        <v>65.377040347926126</v>
      </c>
      <c r="J30">
        <f t="shared" ref="J30:J40" si="5">A6</f>
        <v>1982</v>
      </c>
      <c r="K30" s="24">
        <v>65.377040347926126</v>
      </c>
      <c r="L30" s="24">
        <v>65.701241534988725</v>
      </c>
      <c r="M30" s="24">
        <f t="shared" ref="M30:M40" si="6">+K30-I30</f>
        <v>0</v>
      </c>
    </row>
    <row r="31" spans="1:13">
      <c r="A31" s="57">
        <v>2009</v>
      </c>
      <c r="B31" s="103">
        <v>62.3</v>
      </c>
      <c r="C31" s="103">
        <v>200.26377282017933</v>
      </c>
      <c r="D31" s="103">
        <v>4158.79</v>
      </c>
      <c r="E31" s="103">
        <v>41.4</v>
      </c>
      <c r="F31" s="56">
        <f t="shared" si="3"/>
        <v>66.75425361155699</v>
      </c>
      <c r="G31" s="54">
        <f t="shared" si="1"/>
        <v>0.66452648475120391</v>
      </c>
      <c r="I31">
        <v>65.595072567945095</v>
      </c>
      <c r="J31">
        <f t="shared" si="5"/>
        <v>1984</v>
      </c>
      <c r="K31" s="24">
        <v>65.595072567945095</v>
      </c>
      <c r="L31" s="24">
        <v>66.006961325966856</v>
      </c>
      <c r="M31" s="24">
        <f t="shared" si="6"/>
        <v>0</v>
      </c>
    </row>
    <row r="32" spans="1:13">
      <c r="A32" s="52">
        <v>2015</v>
      </c>
      <c r="B32">
        <v>63.1</v>
      </c>
      <c r="C32">
        <v>201.73312570525843</v>
      </c>
      <c r="D32">
        <v>4243.29</v>
      </c>
      <c r="E32">
        <v>38.9</v>
      </c>
      <c r="F32" s="24">
        <f t="shared" si="3"/>
        <v>67.247068145800313</v>
      </c>
      <c r="G32" s="38">
        <f t="shared" si="1"/>
        <v>0.61648177496038026</v>
      </c>
      <c r="I32">
        <v>65.729860337224181</v>
      </c>
      <c r="J32">
        <f t="shared" si="5"/>
        <v>1987</v>
      </c>
      <c r="K32" s="24">
        <v>65.729860337224181</v>
      </c>
      <c r="L32" s="24">
        <v>66.730589543937711</v>
      </c>
      <c r="M32" s="24">
        <f t="shared" si="6"/>
        <v>0</v>
      </c>
    </row>
    <row r="33" spans="1:14">
      <c r="A33" s="52">
        <v>2020</v>
      </c>
      <c r="B33">
        <v>65.399999999999991</v>
      </c>
      <c r="C33">
        <v>202.33665137614679</v>
      </c>
      <c r="D33">
        <v>4410.9390000000003</v>
      </c>
      <c r="E33">
        <v>40.397627737226273</v>
      </c>
      <c r="F33" s="24">
        <f t="shared" si="3"/>
        <v>67.445550458715616</v>
      </c>
      <c r="G33" s="38">
        <f t="shared" si="1"/>
        <v>0.61770072992700731</v>
      </c>
      <c r="I33">
        <v>66.418106092293314</v>
      </c>
      <c r="J33">
        <f t="shared" si="5"/>
        <v>1990</v>
      </c>
      <c r="K33" s="24">
        <v>66.418106092293314</v>
      </c>
      <c r="L33" s="24">
        <v>67.265268065268046</v>
      </c>
      <c r="M33" s="24">
        <f t="shared" si="6"/>
        <v>0</v>
      </c>
    </row>
    <row r="34" spans="1:14">
      <c r="A34" s="51" t="s">
        <v>338</v>
      </c>
      <c r="B34">
        <v>1920.13</v>
      </c>
      <c r="C34">
        <v>2440.791231189975</v>
      </c>
      <c r="D34">
        <v>131040.98810398394</v>
      </c>
      <c r="E34">
        <v>945.46562098883612</v>
      </c>
      <c r="F34" s="24">
        <f t="shared" si="3"/>
        <v>68.245893821764113</v>
      </c>
      <c r="G34" s="38">
        <f t="shared" si="1"/>
        <v>0.49239667157371431</v>
      </c>
      <c r="I34">
        <v>66.886250970744584</v>
      </c>
      <c r="J34">
        <f t="shared" si="5"/>
        <v>1993</v>
      </c>
      <c r="K34" s="24">
        <v>66.886250970744584</v>
      </c>
      <c r="L34" s="24">
        <v>67.102715466351796</v>
      </c>
      <c r="M34" s="24">
        <f t="shared" si="6"/>
        <v>0</v>
      </c>
    </row>
    <row r="35" spans="1:14">
      <c r="A35" s="52">
        <v>1981</v>
      </c>
      <c r="B35">
        <v>44.099999999999994</v>
      </c>
      <c r="C35">
        <v>199.47528076956974</v>
      </c>
      <c r="D35">
        <v>2932.2866273126747</v>
      </c>
      <c r="E35">
        <v>26.031467832167831</v>
      </c>
      <c r="F35" s="24">
        <f t="shared" si="3"/>
        <v>66.49176025652325</v>
      </c>
      <c r="G35" s="64">
        <f t="shared" si="1"/>
        <v>0.59028271728271731</v>
      </c>
      <c r="I35">
        <v>67.132270803722818</v>
      </c>
      <c r="J35">
        <f t="shared" si="5"/>
        <v>1997</v>
      </c>
      <c r="K35" s="24">
        <v>67.132270803722818</v>
      </c>
      <c r="L35" s="24">
        <v>67.409339407744895</v>
      </c>
      <c r="M35" s="24">
        <f t="shared" si="6"/>
        <v>0</v>
      </c>
    </row>
    <row r="36" spans="1:14">
      <c r="A36" s="52">
        <v>1982</v>
      </c>
      <c r="B36">
        <v>32.099999999999994</v>
      </c>
      <c r="C36">
        <v>200.15720765899763</v>
      </c>
      <c r="D36">
        <v>2141.6821219512744</v>
      </c>
      <c r="E36">
        <v>18.570282917082913</v>
      </c>
      <c r="F36" s="24">
        <f t="shared" si="3"/>
        <v>66.719069219665883</v>
      </c>
      <c r="G36" s="38">
        <f t="shared" si="1"/>
        <v>0.57851348651348655</v>
      </c>
      <c r="I36">
        <v>66.936206896551738</v>
      </c>
      <c r="J36">
        <f t="shared" si="5"/>
        <v>2001</v>
      </c>
      <c r="K36" s="24">
        <v>66.936206896551738</v>
      </c>
      <c r="L36" s="24">
        <v>67.631590413943371</v>
      </c>
      <c r="M36" s="24">
        <f t="shared" si="6"/>
        <v>0</v>
      </c>
    </row>
    <row r="37" spans="1:14">
      <c r="A37" s="52">
        <v>1984</v>
      </c>
      <c r="B37">
        <v>36</v>
      </c>
      <c r="C37">
        <v>200.48747407960894</v>
      </c>
      <c r="D37">
        <v>2405.8496889553071</v>
      </c>
      <c r="E37">
        <v>20.862545454545455</v>
      </c>
      <c r="F37" s="24">
        <f t="shared" si="3"/>
        <v>66.829158026536305</v>
      </c>
      <c r="G37" s="38">
        <f t="shared" si="1"/>
        <v>0.57951515151515154</v>
      </c>
      <c r="I37">
        <v>67.005898876404487</v>
      </c>
      <c r="J37">
        <f t="shared" si="5"/>
        <v>2005</v>
      </c>
      <c r="K37" s="24">
        <v>67.005898876404487</v>
      </c>
      <c r="L37" s="24">
        <v>68.36391437308869</v>
      </c>
      <c r="M37" s="24">
        <f t="shared" si="6"/>
        <v>0</v>
      </c>
    </row>
    <row r="38" spans="1:14">
      <c r="A38" s="52">
        <v>1987</v>
      </c>
      <c r="B38">
        <v>25.200000000000003</v>
      </c>
      <c r="C38">
        <v>202.8194481701201</v>
      </c>
      <c r="D38">
        <v>1703.6833646290088</v>
      </c>
      <c r="E38">
        <v>12.751636363636361</v>
      </c>
      <c r="F38" s="24">
        <f t="shared" si="3"/>
        <v>67.606482723373361</v>
      </c>
      <c r="G38" s="38">
        <f t="shared" si="1"/>
        <v>0.50601731601731592</v>
      </c>
      <c r="I38">
        <v>66.870876288659773</v>
      </c>
      <c r="J38">
        <f t="shared" si="5"/>
        <v>2009</v>
      </c>
      <c r="K38" s="24">
        <v>66.870876288659773</v>
      </c>
      <c r="L38" s="24">
        <v>67.679382379654868</v>
      </c>
      <c r="M38" s="24">
        <f t="shared" si="6"/>
        <v>0</v>
      </c>
    </row>
    <row r="39" spans="1:14">
      <c r="A39" s="52">
        <v>1990</v>
      </c>
      <c r="B39">
        <v>27</v>
      </c>
      <c r="C39">
        <v>204.35949364913216</v>
      </c>
      <c r="D39">
        <v>1839.2354428421893</v>
      </c>
      <c r="E39">
        <v>12.073297702297703</v>
      </c>
      <c r="F39" s="24">
        <f t="shared" si="3"/>
        <v>68.119831216377378</v>
      </c>
      <c r="G39" s="38">
        <f t="shared" si="1"/>
        <v>0.44715917415917417</v>
      </c>
      <c r="I39">
        <v>67.09483568075116</v>
      </c>
      <c r="J39">
        <f t="shared" si="5"/>
        <v>2015</v>
      </c>
      <c r="K39" s="24">
        <v>67.09483568075116</v>
      </c>
      <c r="L39" s="24">
        <v>67.954416961130747</v>
      </c>
      <c r="M39" s="24">
        <f t="shared" si="6"/>
        <v>0</v>
      </c>
    </row>
    <row r="40" spans="1:14">
      <c r="A40" s="52">
        <v>1993</v>
      </c>
      <c r="B40">
        <v>79.5</v>
      </c>
      <c r="C40">
        <v>203.44953444153151</v>
      </c>
      <c r="D40">
        <v>5391.4126627005844</v>
      </c>
      <c r="E40">
        <v>36.062997941997942</v>
      </c>
      <c r="F40" s="24">
        <f t="shared" si="3"/>
        <v>67.816511480510499</v>
      </c>
      <c r="G40" s="38">
        <f t="shared" si="1"/>
        <v>0.45362261562261563</v>
      </c>
      <c r="I40">
        <v>67.442404913772734</v>
      </c>
      <c r="J40">
        <f t="shared" si="5"/>
        <v>2020</v>
      </c>
      <c r="K40" s="24">
        <v>67.442404913772734</v>
      </c>
      <c r="L40" s="24">
        <v>68.205325293018504</v>
      </c>
      <c r="M40" s="24">
        <f t="shared" si="6"/>
        <v>0</v>
      </c>
    </row>
    <row r="41" spans="1:14">
      <c r="A41" s="52">
        <v>1997</v>
      </c>
      <c r="B41">
        <v>84</v>
      </c>
      <c r="C41">
        <v>204.21979269974656</v>
      </c>
      <c r="D41">
        <v>5718.1541955929042</v>
      </c>
      <c r="E41">
        <v>39.354602602602604</v>
      </c>
      <c r="F41" s="58">
        <f t="shared" si="3"/>
        <v>68.073264233248864</v>
      </c>
      <c r="G41" s="59">
        <f t="shared" si="1"/>
        <v>0.46850717384050722</v>
      </c>
    </row>
    <row r="42" spans="1:14">
      <c r="A42" s="52">
        <v>2001</v>
      </c>
      <c r="B42">
        <v>276.10000000000002</v>
      </c>
      <c r="C42">
        <v>204.91759252469402</v>
      </c>
      <c r="D42">
        <v>18872.900000000001</v>
      </c>
      <c r="E42">
        <v>123.9583932587781</v>
      </c>
      <c r="F42" s="24">
        <f t="shared" si="3"/>
        <v>68.355306048533137</v>
      </c>
      <c r="G42" s="38">
        <f t="shared" si="1"/>
        <v>0.44896194588474497</v>
      </c>
    </row>
    <row r="43" spans="1:14">
      <c r="A43" s="52">
        <v>2005</v>
      </c>
      <c r="B43">
        <v>293.2</v>
      </c>
      <c r="C43">
        <v>206.25461932386713</v>
      </c>
      <c r="D43">
        <v>20168.599999999999</v>
      </c>
      <c r="E43">
        <v>124.47758723589206</v>
      </c>
      <c r="F43" s="24">
        <f t="shared" si="3"/>
        <v>68.787858117326053</v>
      </c>
      <c r="G43" s="38">
        <f t="shared" si="1"/>
        <v>0.42454838757125535</v>
      </c>
    </row>
    <row r="44" spans="1:14">
      <c r="A44" s="57">
        <v>2009</v>
      </c>
      <c r="B44" s="103">
        <v>330.3</v>
      </c>
      <c r="C44" s="103">
        <v>203.9451383605161</v>
      </c>
      <c r="D44" s="103">
        <v>22454.06</v>
      </c>
      <c r="E44" s="103">
        <v>177.84704433653283</v>
      </c>
      <c r="F44" s="56">
        <f t="shared" si="3"/>
        <v>67.980805328489254</v>
      </c>
      <c r="G44" s="54">
        <f t="shared" si="1"/>
        <v>0.53844094561469213</v>
      </c>
      <c r="K44" t="s">
        <v>441</v>
      </c>
    </row>
    <row r="45" spans="1:14" ht="45">
      <c r="A45" s="52">
        <v>2015</v>
      </c>
      <c r="B45">
        <v>339.4</v>
      </c>
      <c r="C45">
        <v>204.92046470648881</v>
      </c>
      <c r="D45">
        <v>23183.300000000003</v>
      </c>
      <c r="E45">
        <v>177.68995241384934</v>
      </c>
      <c r="F45" s="24">
        <f t="shared" si="3"/>
        <v>68.306717737183277</v>
      </c>
      <c r="G45" s="38">
        <f t="shared" si="1"/>
        <v>0.52354140369431157</v>
      </c>
      <c r="K45" s="23" t="s">
        <v>438</v>
      </c>
      <c r="L45" s="23" t="s">
        <v>439</v>
      </c>
    </row>
    <row r="46" spans="1:14">
      <c r="A46" s="52">
        <v>2020</v>
      </c>
      <c r="B46">
        <v>353.23</v>
      </c>
      <c r="C46">
        <v>205.78518480570199</v>
      </c>
      <c r="D46">
        <v>24229.823999999997</v>
      </c>
      <c r="E46">
        <v>175.78581292945299</v>
      </c>
      <c r="F46" s="24">
        <f t="shared" si="3"/>
        <v>68.595034396851901</v>
      </c>
      <c r="G46" s="38">
        <f t="shared" si="1"/>
        <v>0.49765255762379462</v>
      </c>
      <c r="J46">
        <f>A5</f>
        <v>1981</v>
      </c>
      <c r="K46" s="67">
        <v>68.459321447508188</v>
      </c>
      <c r="L46" s="67">
        <v>68.871983210912902</v>
      </c>
      <c r="M46">
        <v>68.363687113205955</v>
      </c>
      <c r="N46" s="104">
        <f>K46-L46</f>
        <v>-0.41266176340471361</v>
      </c>
    </row>
    <row r="47" spans="1:14">
      <c r="A47" s="51" t="s">
        <v>428</v>
      </c>
      <c r="B47">
        <v>44.099999999999994</v>
      </c>
      <c r="C47">
        <v>143.61561561561561</v>
      </c>
      <c r="D47">
        <v>2111.1495495495492</v>
      </c>
      <c r="E47">
        <v>31.819375000000001</v>
      </c>
      <c r="F47" s="24">
        <f t="shared" si="3"/>
        <v>47.871871871871868</v>
      </c>
      <c r="G47" s="38">
        <f t="shared" si="1"/>
        <v>0.72152777777777788</v>
      </c>
      <c r="J47">
        <f t="shared" ref="J47:J57" si="7">A6</f>
        <v>1982</v>
      </c>
      <c r="K47" s="67">
        <v>68.589392364077298</v>
      </c>
      <c r="L47" s="67">
        <v>69.254620123203281</v>
      </c>
      <c r="M47">
        <v>68.500375202046783</v>
      </c>
      <c r="N47" s="104">
        <f t="shared" ref="N47:N57" si="8">K47-L47</f>
        <v>-0.6652277591259832</v>
      </c>
    </row>
    <row r="48" spans="1:14">
      <c r="A48" s="52">
        <v>1973</v>
      </c>
      <c r="E48">
        <v>0</v>
      </c>
      <c r="F48" s="24"/>
      <c r="G48" s="38" t="e">
        <f t="shared" si="1"/>
        <v>#DIV/0!</v>
      </c>
      <c r="J48">
        <f t="shared" si="7"/>
        <v>1984</v>
      </c>
      <c r="K48" s="67">
        <v>69.012909743869031</v>
      </c>
      <c r="L48" s="67">
        <v>69.309499489274756</v>
      </c>
      <c r="M48">
        <v>68.93801444237215</v>
      </c>
      <c r="N48" s="104">
        <f t="shared" si="8"/>
        <v>-0.29658974540572558</v>
      </c>
    </row>
    <row r="49" spans="1:14">
      <c r="A49" s="52">
        <v>1981</v>
      </c>
      <c r="B49">
        <v>44.099999999999994</v>
      </c>
      <c r="C49">
        <v>143.61561561561561</v>
      </c>
      <c r="D49">
        <v>2111.1495495495492</v>
      </c>
      <c r="E49">
        <v>31.819375000000001</v>
      </c>
      <c r="F49" s="24">
        <f>D49/B49</f>
        <v>47.871871871871868</v>
      </c>
      <c r="G49" s="38">
        <f t="shared" si="1"/>
        <v>0.72152777777777788</v>
      </c>
      <c r="J49">
        <f t="shared" si="7"/>
        <v>1987</v>
      </c>
      <c r="K49" s="67">
        <v>69.194720552907782</v>
      </c>
      <c r="L49" s="67">
        <v>70.015560165975103</v>
      </c>
      <c r="M49">
        <v>69.130159492898542</v>
      </c>
      <c r="N49" s="104">
        <f t="shared" si="8"/>
        <v>-0.82083961306732078</v>
      </c>
    </row>
    <row r="50" spans="1:14">
      <c r="A50" s="51" t="s">
        <v>442</v>
      </c>
      <c r="B50">
        <v>3847.24</v>
      </c>
      <c r="C50">
        <v>10604.646661250557</v>
      </c>
      <c r="D50">
        <v>259498.95583834747</v>
      </c>
      <c r="E50">
        <v>2137.6581303467465</v>
      </c>
      <c r="F50" s="24"/>
      <c r="J50">
        <f t="shared" si="7"/>
        <v>1990</v>
      </c>
      <c r="K50" s="67">
        <v>69.790438743260836</v>
      </c>
      <c r="L50" s="67">
        <v>70.349256900212325</v>
      </c>
      <c r="M50">
        <v>69.752953908055133</v>
      </c>
      <c r="N50" s="104">
        <f t="shared" si="8"/>
        <v>-0.55881815695148873</v>
      </c>
    </row>
    <row r="51" spans="1:14">
      <c r="F51" s="24"/>
      <c r="J51">
        <f t="shared" si="7"/>
        <v>1993</v>
      </c>
      <c r="K51" s="67">
        <v>69.344459235147923</v>
      </c>
      <c r="L51" s="67">
        <v>69.750542299349235</v>
      </c>
      <c r="M51">
        <v>69.29447938064385</v>
      </c>
      <c r="N51" s="104">
        <f t="shared" si="8"/>
        <v>-0.40608306420131157</v>
      </c>
    </row>
    <row r="52" spans="1:14">
      <c r="J52">
        <f t="shared" si="7"/>
        <v>1997</v>
      </c>
      <c r="K52" s="67">
        <v>69.648394552045559</v>
      </c>
      <c r="L52" s="67">
        <v>70.122162162162169</v>
      </c>
      <c r="M52">
        <v>69.597219858242156</v>
      </c>
      <c r="N52" s="104">
        <f t="shared" si="8"/>
        <v>-0.47376761011661017</v>
      </c>
    </row>
    <row r="53" spans="1:14">
      <c r="J53">
        <f t="shared" si="7"/>
        <v>2001</v>
      </c>
      <c r="K53" s="67">
        <v>69.419263456090661</v>
      </c>
      <c r="L53" s="67">
        <v>70.169596690796268</v>
      </c>
      <c r="M53">
        <v>69.349291784702558</v>
      </c>
      <c r="N53" s="104">
        <f t="shared" si="8"/>
        <v>-0.75033323470560731</v>
      </c>
    </row>
    <row r="54" spans="1:14">
      <c r="J54">
        <f t="shared" si="7"/>
        <v>2005</v>
      </c>
      <c r="K54" s="67">
        <v>69.491620111731848</v>
      </c>
      <c r="L54" s="67">
        <v>70.446199407699908</v>
      </c>
      <c r="M54">
        <v>69.433519553072642</v>
      </c>
      <c r="N54" s="104">
        <f t="shared" si="8"/>
        <v>-0.95457929596805968</v>
      </c>
    </row>
    <row r="55" spans="1:14">
      <c r="J55">
        <f t="shared" si="7"/>
        <v>2009</v>
      </c>
      <c r="K55" s="67">
        <v>68.994832041343656</v>
      </c>
      <c r="L55" s="67">
        <v>69.703636363636363</v>
      </c>
      <c r="M55">
        <v>68.910852713178286</v>
      </c>
      <c r="N55" s="104">
        <f t="shared" si="8"/>
        <v>-0.70880432229270696</v>
      </c>
    </row>
    <row r="56" spans="1:14">
      <c r="J56">
        <f t="shared" si="7"/>
        <v>2015</v>
      </c>
      <c r="K56" s="67">
        <v>69.211764705882345</v>
      </c>
      <c r="L56" s="67">
        <v>69.984084880636601</v>
      </c>
      <c r="M56">
        <v>69.147529411764708</v>
      </c>
      <c r="N56" s="104">
        <f t="shared" si="8"/>
        <v>-0.77232017475425607</v>
      </c>
    </row>
    <row r="57" spans="1:14">
      <c r="J57">
        <f t="shared" si="7"/>
        <v>2020</v>
      </c>
      <c r="K57" s="67">
        <v>69.388285309400104</v>
      </c>
      <c r="L57" s="67">
        <v>69.994564294207578</v>
      </c>
      <c r="M57">
        <v>69.339466225791227</v>
      </c>
      <c r="N57" s="104">
        <f t="shared" si="8"/>
        <v>-0.60627898480747433</v>
      </c>
    </row>
    <row r="58" spans="1:14">
      <c r="K58" s="61"/>
      <c r="L58" s="61"/>
    </row>
    <row r="59" spans="1:14">
      <c r="K59" s="61"/>
      <c r="L59" s="61"/>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A7427-A5B8-474B-8A7A-D2AF6471B1BA}">
  <sheetPr codeName="Sheet9"/>
  <dimension ref="A1:Q181"/>
  <sheetViews>
    <sheetView workbookViewId="0">
      <selection activeCell="P57" sqref="P57"/>
    </sheetView>
  </sheetViews>
  <sheetFormatPr defaultRowHeight="15"/>
  <cols>
    <col min="1" max="1" width="18.28515625" customWidth="1"/>
    <col min="2" max="2" width="14.42578125" customWidth="1"/>
    <col min="4" max="4" width="25" customWidth="1"/>
    <col min="5" max="6" width="24.7109375" customWidth="1"/>
    <col min="7" max="7" width="17.28515625" customWidth="1"/>
    <col min="8" max="8" width="13.5703125" customWidth="1"/>
    <col min="10" max="10" width="12.42578125" customWidth="1"/>
    <col min="16" max="16" width="9.5703125" bestFit="1" customWidth="1"/>
    <col min="18" max="18" width="21.5703125" customWidth="1"/>
    <col min="19" max="21" width="10.5703125" bestFit="1" customWidth="1"/>
  </cols>
  <sheetData>
    <row r="1" spans="1:12">
      <c r="A1" t="s">
        <v>443</v>
      </c>
    </row>
    <row r="2" spans="1:12">
      <c r="G2" t="s">
        <v>444</v>
      </c>
    </row>
    <row r="3" spans="1:12">
      <c r="A3" s="73" t="s">
        <v>370</v>
      </c>
      <c r="B3" s="73" t="s">
        <v>445</v>
      </c>
      <c r="C3" s="73" t="s">
        <v>446</v>
      </c>
      <c r="D3" t="s">
        <v>447</v>
      </c>
      <c r="E3" t="s">
        <v>448</v>
      </c>
      <c r="F3" t="s">
        <v>449</v>
      </c>
      <c r="G3" t="s">
        <v>450</v>
      </c>
    </row>
    <row r="4" spans="1:12">
      <c r="A4" s="74">
        <v>1987</v>
      </c>
      <c r="B4" s="75">
        <v>90536832</v>
      </c>
      <c r="C4" s="74">
        <v>6229</v>
      </c>
      <c r="D4" t="s">
        <v>451</v>
      </c>
      <c r="F4" t="s">
        <v>452</v>
      </c>
      <c r="G4" s="71" t="s">
        <v>453</v>
      </c>
      <c r="H4" s="71" t="s">
        <v>454</v>
      </c>
      <c r="I4" s="71" t="s">
        <v>455</v>
      </c>
      <c r="J4" s="71" t="s">
        <v>370</v>
      </c>
      <c r="K4" s="71" t="s">
        <v>456</v>
      </c>
      <c r="L4" s="71" t="s">
        <v>457</v>
      </c>
    </row>
    <row r="5" spans="1:12">
      <c r="A5" s="74">
        <v>1990</v>
      </c>
      <c r="B5" s="75">
        <v>93990964</v>
      </c>
      <c r="C5" s="74">
        <v>5095</v>
      </c>
      <c r="D5" t="s">
        <v>451</v>
      </c>
      <c r="E5" t="s">
        <v>458</v>
      </c>
      <c r="F5" t="s">
        <v>452</v>
      </c>
      <c r="G5" s="72">
        <v>70</v>
      </c>
      <c r="H5" s="72">
        <v>1</v>
      </c>
      <c r="I5" s="72">
        <v>70</v>
      </c>
      <c r="J5" s="72">
        <v>1997</v>
      </c>
      <c r="K5" s="79">
        <v>6329</v>
      </c>
      <c r="L5" s="79">
        <v>1</v>
      </c>
    </row>
    <row r="6" spans="1:12">
      <c r="A6" s="74">
        <v>1993</v>
      </c>
      <c r="B6" s="75">
        <v>96631492</v>
      </c>
      <c r="C6" s="74">
        <v>7111</v>
      </c>
      <c r="D6" t="s">
        <v>451</v>
      </c>
      <c r="E6" t="s">
        <v>458</v>
      </c>
      <c r="F6" t="s">
        <v>452</v>
      </c>
      <c r="G6" s="72">
        <v>68</v>
      </c>
      <c r="H6" s="72">
        <v>1</v>
      </c>
      <c r="I6" s="72">
        <v>68</v>
      </c>
      <c r="J6" s="72">
        <v>1997</v>
      </c>
      <c r="K6" s="72">
        <v>5464</v>
      </c>
      <c r="L6" s="72">
        <v>2</v>
      </c>
    </row>
    <row r="7" spans="1:12">
      <c r="A7" s="74">
        <v>1997</v>
      </c>
      <c r="B7" s="75">
        <v>101481171</v>
      </c>
      <c r="C7" s="74">
        <v>5900</v>
      </c>
      <c r="D7" t="s">
        <v>459</v>
      </c>
      <c r="E7" t="s">
        <v>458</v>
      </c>
      <c r="F7" t="s">
        <v>460</v>
      </c>
      <c r="G7" s="72">
        <v>80</v>
      </c>
      <c r="H7" s="72">
        <v>1</v>
      </c>
      <c r="I7" s="72">
        <v>80</v>
      </c>
      <c r="J7" s="72">
        <v>1997</v>
      </c>
      <c r="K7" s="72">
        <v>6354</v>
      </c>
      <c r="L7" s="72">
        <v>3</v>
      </c>
    </row>
    <row r="8" spans="1:12">
      <c r="A8" s="74">
        <v>2001</v>
      </c>
      <c r="B8" s="75">
        <v>106989274</v>
      </c>
      <c r="C8" s="74">
        <v>4822</v>
      </c>
      <c r="D8" t="s">
        <v>451</v>
      </c>
      <c r="E8" t="s">
        <v>461</v>
      </c>
      <c r="F8" t="s">
        <v>460</v>
      </c>
      <c r="G8" s="72">
        <v>68</v>
      </c>
      <c r="H8" s="72">
        <v>1</v>
      </c>
      <c r="I8" s="72">
        <v>60</v>
      </c>
      <c r="J8" s="72">
        <v>1997</v>
      </c>
      <c r="K8" s="72">
        <v>7675</v>
      </c>
      <c r="L8" s="72">
        <v>8</v>
      </c>
    </row>
    <row r="9" spans="1:12">
      <c r="A9" s="74">
        <v>2005</v>
      </c>
      <c r="B9" s="75">
        <v>111090651</v>
      </c>
      <c r="C9" s="74">
        <v>4382</v>
      </c>
      <c r="D9" t="s">
        <v>451</v>
      </c>
      <c r="E9" t="s">
        <v>462</v>
      </c>
      <c r="F9" t="s">
        <v>463</v>
      </c>
      <c r="G9" s="72">
        <v>68</v>
      </c>
      <c r="H9" s="72">
        <v>1</v>
      </c>
      <c r="I9" s="72">
        <v>65</v>
      </c>
      <c r="J9" s="72">
        <v>1997</v>
      </c>
      <c r="K9" s="72">
        <v>2891</v>
      </c>
      <c r="L9" s="72">
        <v>5</v>
      </c>
    </row>
    <row r="10" spans="1:12">
      <c r="A10" s="74">
        <v>2009</v>
      </c>
      <c r="B10" s="75">
        <v>113615939</v>
      </c>
      <c r="C10" s="74">
        <v>12083</v>
      </c>
      <c r="D10" s="76" t="s">
        <v>464</v>
      </c>
      <c r="E10" t="s">
        <v>465</v>
      </c>
      <c r="F10" t="s">
        <v>463</v>
      </c>
      <c r="G10" s="72">
        <v>75</v>
      </c>
      <c r="H10" s="72">
        <v>1</v>
      </c>
      <c r="I10" s="72">
        <v>68</v>
      </c>
      <c r="J10" s="72">
        <v>1997</v>
      </c>
      <c r="K10" s="72">
        <v>6534</v>
      </c>
      <c r="L10" s="72">
        <v>3</v>
      </c>
    </row>
    <row r="11" spans="1:12">
      <c r="A11" s="74">
        <v>2015</v>
      </c>
      <c r="B11" s="75">
        <v>118208283</v>
      </c>
      <c r="C11" s="74">
        <v>5686</v>
      </c>
      <c r="D11" s="76" t="s">
        <v>464</v>
      </c>
      <c r="E11" t="s">
        <v>466</v>
      </c>
      <c r="F11" t="s">
        <v>463</v>
      </c>
      <c r="G11" s="72">
        <v>68</v>
      </c>
      <c r="H11" s="72">
        <v>1</v>
      </c>
      <c r="I11" s="72">
        <v>58</v>
      </c>
      <c r="J11" s="72">
        <v>1997</v>
      </c>
      <c r="K11" s="72">
        <v>4138</v>
      </c>
      <c r="L11" s="72">
        <v>9</v>
      </c>
    </row>
    <row r="12" spans="1:12">
      <c r="A12" s="74">
        <v>2020</v>
      </c>
      <c r="B12" s="75">
        <v>123528998</v>
      </c>
      <c r="C12" s="74">
        <v>18496</v>
      </c>
      <c r="D12" s="76" t="s">
        <v>464</v>
      </c>
      <c r="E12" t="s">
        <v>467</v>
      </c>
      <c r="F12" t="s">
        <v>468</v>
      </c>
    </row>
    <row r="13" spans="1:12">
      <c r="G13" t="s">
        <v>469</v>
      </c>
    </row>
    <row r="14" spans="1:12">
      <c r="B14" s="53" t="s">
        <v>470</v>
      </c>
      <c r="C14" s="53"/>
      <c r="G14" t="s">
        <v>471</v>
      </c>
    </row>
    <row r="15" spans="1:12">
      <c r="B15" t="s">
        <v>472</v>
      </c>
      <c r="G15" t="s">
        <v>473</v>
      </c>
    </row>
    <row r="16" spans="1:12">
      <c r="G16" t="s">
        <v>474</v>
      </c>
    </row>
    <row r="18" spans="1:15">
      <c r="A18" s="2" t="s">
        <v>475</v>
      </c>
    </row>
    <row r="19" spans="1:15">
      <c r="A19" t="s">
        <v>476</v>
      </c>
      <c r="I19" t="s">
        <v>477</v>
      </c>
    </row>
    <row r="20" spans="1:15">
      <c r="A20" s="71" t="s">
        <v>370</v>
      </c>
      <c r="B20" s="71" t="s">
        <v>478</v>
      </c>
      <c r="C20" s="71" t="s">
        <v>479</v>
      </c>
      <c r="D20" s="71" t="s">
        <v>480</v>
      </c>
      <c r="E20" s="71" t="s">
        <v>481</v>
      </c>
      <c r="F20" s="71" t="s">
        <v>482</v>
      </c>
      <c r="I20" s="71" t="s">
        <v>457</v>
      </c>
      <c r="J20" s="71" t="s">
        <v>370</v>
      </c>
      <c r="K20" s="71" t="s">
        <v>478</v>
      </c>
      <c r="L20" s="71" t="s">
        <v>479</v>
      </c>
      <c r="M20" s="71" t="s">
        <v>480</v>
      </c>
      <c r="N20" s="71" t="s">
        <v>481</v>
      </c>
      <c r="O20" s="71" t="s">
        <v>482</v>
      </c>
    </row>
    <row r="21" spans="1:15">
      <c r="A21" s="72">
        <v>1987</v>
      </c>
      <c r="B21" s="72">
        <v>24105961</v>
      </c>
      <c r="C21" s="72">
        <v>1798</v>
      </c>
      <c r="D21" s="72">
        <v>69.34161459068153</v>
      </c>
      <c r="E21" s="72">
        <v>65.029492041408346</v>
      </c>
      <c r="F21" s="72">
        <v>66.093409551272401</v>
      </c>
      <c r="G21" s="56">
        <f>SUM(D21:F21)/3</f>
        <v>66.821505394454093</v>
      </c>
      <c r="I21" s="72">
        <v>1</v>
      </c>
      <c r="J21" s="72">
        <v>1987</v>
      </c>
      <c r="K21" s="72">
        <v>3485209</v>
      </c>
      <c r="L21" s="72">
        <v>415</v>
      </c>
      <c r="M21" s="72">
        <v>68.559626409779156</v>
      </c>
      <c r="N21" s="72">
        <v>64.181880627531953</v>
      </c>
      <c r="O21" s="72">
        <v>65.028354110183926</v>
      </c>
    </row>
    <row r="22" spans="1:15">
      <c r="A22" s="72">
        <v>1990</v>
      </c>
      <c r="B22" s="72">
        <v>20429537</v>
      </c>
      <c r="C22" s="72">
        <v>1336</v>
      </c>
      <c r="D22" s="72">
        <v>69.80372134718472</v>
      </c>
      <c r="E22" s="72">
        <v>65.835186426398209</v>
      </c>
      <c r="F22" s="72">
        <v>66.468184374418271</v>
      </c>
      <c r="G22" s="24">
        <f t="shared" ref="G22:G29" si="0">SUM(D22:F22)/3</f>
        <v>67.369030716000395</v>
      </c>
      <c r="I22" s="72">
        <v>2</v>
      </c>
      <c r="J22" s="72">
        <v>1987</v>
      </c>
      <c r="K22" s="72">
        <v>6010611</v>
      </c>
      <c r="L22" s="72">
        <v>348</v>
      </c>
      <c r="M22" s="72">
        <v>69.008183860176615</v>
      </c>
      <c r="N22" s="72">
        <v>64.654367584260569</v>
      </c>
      <c r="O22" s="72">
        <v>65.726102221554513</v>
      </c>
    </row>
    <row r="23" spans="1:15">
      <c r="A23" s="72">
        <v>1993</v>
      </c>
      <c r="B23" s="72">
        <v>37807400</v>
      </c>
      <c r="C23" s="72">
        <v>2866</v>
      </c>
      <c r="D23" s="72">
        <v>69.352060681242293</v>
      </c>
      <c r="E23" s="72">
        <v>66.427930669657258</v>
      </c>
      <c r="F23" s="72">
        <v>66.936400519475029</v>
      </c>
      <c r="G23" s="24">
        <f t="shared" si="0"/>
        <v>67.572130623458193</v>
      </c>
      <c r="I23" s="72">
        <v>3</v>
      </c>
      <c r="J23" s="72">
        <v>1987</v>
      </c>
      <c r="K23" s="72">
        <v>10203164</v>
      </c>
      <c r="L23" s="72">
        <v>544</v>
      </c>
      <c r="M23" s="72">
        <v>69.908018532290569</v>
      </c>
      <c r="N23" s="72">
        <v>65.731369406588001</v>
      </c>
      <c r="O23" s="72">
        <v>66.879721819623796</v>
      </c>
    </row>
    <row r="24" spans="1:15">
      <c r="A24" s="72">
        <v>1997</v>
      </c>
      <c r="B24" s="72">
        <v>35410793</v>
      </c>
      <c r="C24" s="72">
        <v>2132</v>
      </c>
      <c r="D24" s="72">
        <v>69.791453611332571</v>
      </c>
      <c r="E24" s="72">
        <v>66.692027173748968</v>
      </c>
      <c r="F24" s="72">
        <v>67.347070115035265</v>
      </c>
      <c r="G24" s="24">
        <f t="shared" si="0"/>
        <v>67.943516966705602</v>
      </c>
      <c r="I24" s="72">
        <v>4</v>
      </c>
      <c r="J24" s="72">
        <v>1987</v>
      </c>
      <c r="K24" s="72">
        <v>2432431</v>
      </c>
      <c r="L24" s="72">
        <v>292</v>
      </c>
      <c r="M24" s="72">
        <v>69.455318157020699</v>
      </c>
      <c r="N24" s="72">
        <v>65.175934281383519</v>
      </c>
      <c r="O24" s="72">
        <v>66.288217014172247</v>
      </c>
    </row>
    <row r="25" spans="1:15">
      <c r="A25" s="72">
        <v>2001</v>
      </c>
      <c r="B25" s="72">
        <v>27059578</v>
      </c>
      <c r="C25" s="72">
        <v>1399</v>
      </c>
      <c r="D25" s="72">
        <v>69.440752328066608</v>
      </c>
      <c r="E25" s="72">
        <v>66.277004393786186</v>
      </c>
      <c r="F25" s="72">
        <v>66.904259334716897</v>
      </c>
      <c r="G25" s="24">
        <f t="shared" si="0"/>
        <v>67.540672018856569</v>
      </c>
      <c r="I25" s="72">
        <v>5</v>
      </c>
      <c r="J25" s="72">
        <v>1987</v>
      </c>
      <c r="K25" s="72">
        <v>156532</v>
      </c>
      <c r="L25" s="72">
        <v>7</v>
      </c>
      <c r="M25" s="72">
        <v>68.11740091482892</v>
      </c>
      <c r="N25" s="72">
        <v>61.847660542253344</v>
      </c>
      <c r="O25" s="72">
        <v>65.798737638310371</v>
      </c>
    </row>
    <row r="26" spans="1:15">
      <c r="A26" s="72">
        <v>2005</v>
      </c>
      <c r="B26" s="72">
        <v>30956686</v>
      </c>
      <c r="C26" s="72">
        <v>1379</v>
      </c>
      <c r="D26" s="72">
        <v>69.477319826805754</v>
      </c>
      <c r="E26" s="72">
        <v>66.117623798619789</v>
      </c>
      <c r="F26" s="72">
        <v>67.044658430169179</v>
      </c>
      <c r="G26" s="24">
        <f t="shared" si="0"/>
        <v>67.546534018531574</v>
      </c>
      <c r="I26" s="72">
        <v>8</v>
      </c>
      <c r="J26" s="72">
        <v>1987</v>
      </c>
      <c r="K26" s="72">
        <v>1552772</v>
      </c>
      <c r="L26" s="72">
        <v>157</v>
      </c>
      <c r="M26" s="72">
        <v>68.815397237971837</v>
      </c>
      <c r="N26" s="72">
        <v>63.917489496204205</v>
      </c>
      <c r="O26" s="72">
        <v>64.471927623630521</v>
      </c>
    </row>
    <row r="27" spans="1:15">
      <c r="A27" s="72">
        <v>2009</v>
      </c>
      <c r="B27" s="72">
        <v>35163298</v>
      </c>
      <c r="C27" s="72">
        <v>3763</v>
      </c>
      <c r="D27" s="72">
        <v>68.967481776026816</v>
      </c>
      <c r="E27" s="72">
        <v>66.122277182305254</v>
      </c>
      <c r="F27" s="72">
        <v>67.008097249581084</v>
      </c>
      <c r="G27" s="24">
        <f t="shared" si="0"/>
        <v>67.365952069304385</v>
      </c>
      <c r="I27" s="72">
        <v>9</v>
      </c>
      <c r="J27" s="72">
        <v>1987</v>
      </c>
      <c r="K27" s="72">
        <v>265242</v>
      </c>
      <c r="L27" s="72">
        <v>35</v>
      </c>
      <c r="M27" s="72">
        <v>68.144784762594156</v>
      </c>
      <c r="N27" s="72">
        <v>64.712779273267429</v>
      </c>
      <c r="O27" s="72">
        <v>66.043910843682369</v>
      </c>
    </row>
    <row r="28" spans="1:15">
      <c r="A28" s="72">
        <v>2015</v>
      </c>
      <c r="B28" s="72">
        <v>29457399</v>
      </c>
      <c r="C28" s="72">
        <v>1380</v>
      </c>
      <c r="D28" s="72">
        <v>69.216085642863447</v>
      </c>
      <c r="E28" s="72">
        <v>66.147783414279047</v>
      </c>
      <c r="F28" s="72">
        <v>67.230105923472735</v>
      </c>
      <c r="G28" s="24">
        <f t="shared" si="0"/>
        <v>67.531324993538405</v>
      </c>
    </row>
    <row r="29" spans="1:15">
      <c r="A29" s="72">
        <v>2020</v>
      </c>
      <c r="B29" s="72">
        <v>27983784</v>
      </c>
      <c r="C29" s="72">
        <v>5538</v>
      </c>
      <c r="D29" s="72">
        <v>69.341882570277136</v>
      </c>
      <c r="E29" s="72">
        <v>67.046216408760159</v>
      </c>
      <c r="F29" s="72">
        <v>67.558247662288991</v>
      </c>
      <c r="G29" s="24">
        <f t="shared" si="0"/>
        <v>67.982115547108762</v>
      </c>
    </row>
    <row r="30" spans="1:15">
      <c r="I30" t="s">
        <v>483</v>
      </c>
    </row>
    <row r="31" spans="1:15">
      <c r="A31" t="s">
        <v>484</v>
      </c>
      <c r="B31" t="s">
        <v>476</v>
      </c>
      <c r="I31" s="71" t="s">
        <v>370</v>
      </c>
      <c r="J31" s="71" t="s">
        <v>478</v>
      </c>
      <c r="K31" s="71" t="s">
        <v>479</v>
      </c>
      <c r="L31" s="71" t="s">
        <v>480</v>
      </c>
      <c r="M31" s="71" t="s">
        <v>481</v>
      </c>
      <c r="N31" s="71" t="s">
        <v>482</v>
      </c>
    </row>
    <row r="32" spans="1:15">
      <c r="A32" s="71" t="s">
        <v>370</v>
      </c>
      <c r="B32" s="71" t="s">
        <v>478</v>
      </c>
      <c r="C32" s="71" t="s">
        <v>479</v>
      </c>
      <c r="D32" s="71" t="s">
        <v>480</v>
      </c>
      <c r="E32" s="71" t="s">
        <v>481</v>
      </c>
      <c r="F32" s="71" t="s">
        <v>482</v>
      </c>
      <c r="I32" s="72">
        <v>1987</v>
      </c>
      <c r="J32" s="72">
        <v>67611518</v>
      </c>
      <c r="K32" s="72">
        <v>4635</v>
      </c>
      <c r="L32" s="72">
        <v>70.173277769033376</v>
      </c>
      <c r="M32" s="72">
        <v>66.07073393914925</v>
      </c>
      <c r="N32" s="72">
        <v>66.828413510845891</v>
      </c>
    </row>
    <row r="33" spans="1:16">
      <c r="A33" s="72">
        <v>1987</v>
      </c>
      <c r="B33" s="72">
        <v>3485209</v>
      </c>
      <c r="C33" s="72">
        <v>415</v>
      </c>
      <c r="D33" s="72">
        <v>68.559626409779156</v>
      </c>
      <c r="E33" s="72">
        <v>64.181880627531953</v>
      </c>
      <c r="F33" s="72">
        <v>65.028354110183926</v>
      </c>
      <c r="G33" s="56">
        <f>SUM(D33:F33)/3</f>
        <v>65.923287049165012</v>
      </c>
      <c r="I33" s="72">
        <v>1990</v>
      </c>
      <c r="J33" s="72">
        <v>73625667</v>
      </c>
      <c r="K33" s="72">
        <v>4068</v>
      </c>
      <c r="L33" s="72">
        <v>70.412029883545912</v>
      </c>
      <c r="M33" s="72">
        <v>66.734085356401593</v>
      </c>
      <c r="N33" s="72">
        <v>67.240705649566479</v>
      </c>
    </row>
    <row r="34" spans="1:16">
      <c r="A34" s="72">
        <v>1990</v>
      </c>
      <c r="B34" s="72">
        <v>2069976</v>
      </c>
      <c r="C34" s="72">
        <v>191</v>
      </c>
      <c r="D34" s="72">
        <v>68.828074335161375</v>
      </c>
      <c r="E34" s="72">
        <v>64.267139812249027</v>
      </c>
      <c r="F34" s="72">
        <v>64.727760128619849</v>
      </c>
      <c r="G34" s="24">
        <f t="shared" ref="G34:G41" si="1">SUM(D34:F34)/3</f>
        <v>65.940991425343412</v>
      </c>
      <c r="I34" s="72">
        <v>1993</v>
      </c>
      <c r="J34" s="72">
        <v>73455327</v>
      </c>
      <c r="K34" s="72">
        <v>5487</v>
      </c>
      <c r="L34" s="72">
        <v>69.746485969628864</v>
      </c>
      <c r="M34" s="72">
        <v>66.645914080540408</v>
      </c>
      <c r="N34" s="72">
        <v>67.114418127905139</v>
      </c>
    </row>
    <row r="35" spans="1:16">
      <c r="A35" s="72">
        <v>1993</v>
      </c>
      <c r="B35" s="72">
        <v>4276200</v>
      </c>
      <c r="C35" s="72">
        <v>486</v>
      </c>
      <c r="D35" s="72">
        <v>68.208785136336004</v>
      </c>
      <c r="E35" s="72">
        <v>64.936294139656709</v>
      </c>
      <c r="F35" s="72">
        <v>65.269048220382587</v>
      </c>
      <c r="G35" s="24">
        <f t="shared" si="1"/>
        <v>66.138042498791762</v>
      </c>
      <c r="I35" s="72">
        <v>1997</v>
      </c>
      <c r="J35" s="72">
        <v>83310154</v>
      </c>
      <c r="K35" s="72">
        <v>4794</v>
      </c>
      <c r="L35" s="72">
        <v>70.131856676198197</v>
      </c>
      <c r="M35" s="72">
        <v>66.711605430473696</v>
      </c>
      <c r="N35" s="72">
        <v>67.43687894275169</v>
      </c>
    </row>
    <row r="36" spans="1:16">
      <c r="A36" s="72">
        <v>1997</v>
      </c>
      <c r="B36" s="72">
        <v>4796701</v>
      </c>
      <c r="C36" s="72">
        <v>442</v>
      </c>
      <c r="D36" s="72">
        <v>68.41654482945674</v>
      </c>
      <c r="E36" s="72">
        <v>64.790182252343854</v>
      </c>
      <c r="F36" s="72">
        <v>65.202640731619496</v>
      </c>
      <c r="G36" s="24">
        <f t="shared" si="1"/>
        <v>66.136455937806701</v>
      </c>
      <c r="I36" s="72">
        <v>2001</v>
      </c>
      <c r="J36" s="72">
        <v>86717871</v>
      </c>
      <c r="K36" s="72">
        <v>3927</v>
      </c>
      <c r="L36" s="72">
        <v>70.261153240258864</v>
      </c>
      <c r="M36" s="72">
        <v>67.099663551472574</v>
      </c>
      <c r="N36" s="72">
        <v>67.64487727102987</v>
      </c>
    </row>
    <row r="37" spans="1:16">
      <c r="A37" s="72">
        <v>2001</v>
      </c>
      <c r="B37" s="72">
        <v>2399928</v>
      </c>
      <c r="C37" s="72">
        <v>190</v>
      </c>
      <c r="D37" s="72">
        <v>68.82514142090929</v>
      </c>
      <c r="E37" s="72">
        <v>65.281720118270215</v>
      </c>
      <c r="F37" s="72">
        <v>65.746020297275578</v>
      </c>
      <c r="G37" s="24">
        <f t="shared" si="1"/>
        <v>66.617627278818361</v>
      </c>
      <c r="I37" s="72">
        <v>2005</v>
      </c>
      <c r="J37" s="72">
        <v>92877345</v>
      </c>
      <c r="K37" s="72">
        <v>3677</v>
      </c>
      <c r="L37" s="72">
        <v>70.423049237680075</v>
      </c>
      <c r="M37" s="72">
        <v>67.397667461316857</v>
      </c>
      <c r="N37" s="72">
        <v>68.339587011235082</v>
      </c>
    </row>
    <row r="38" spans="1:16">
      <c r="A38" s="72">
        <v>2005</v>
      </c>
      <c r="B38" s="72">
        <v>5039485</v>
      </c>
      <c r="C38" s="72">
        <v>367</v>
      </c>
      <c r="D38" s="72">
        <v>68.313417541673402</v>
      </c>
      <c r="E38" s="72">
        <v>64.868752660242066</v>
      </c>
      <c r="F38" s="72">
        <v>65.519427679614083</v>
      </c>
      <c r="G38" s="24">
        <f t="shared" si="1"/>
        <v>66.233865960509846</v>
      </c>
      <c r="I38" s="72">
        <v>2009</v>
      </c>
      <c r="J38" s="72">
        <v>110086645</v>
      </c>
      <c r="K38" s="72">
        <v>11637</v>
      </c>
      <c r="L38" s="72">
        <v>69.723615693801918</v>
      </c>
      <c r="M38" s="72">
        <v>66.413781217512806</v>
      </c>
      <c r="N38" s="72">
        <v>67.747139755235523</v>
      </c>
    </row>
    <row r="39" spans="1:16">
      <c r="A39" s="72">
        <v>2009</v>
      </c>
      <c r="B39" s="72">
        <v>5307202</v>
      </c>
      <c r="C39" s="72">
        <v>906</v>
      </c>
      <c r="D39" s="72">
        <v>67.950336919529349</v>
      </c>
      <c r="E39" s="72">
        <v>64.515912716342811</v>
      </c>
      <c r="F39" s="72">
        <v>65.457340798409405</v>
      </c>
      <c r="G39" s="24">
        <f t="shared" si="1"/>
        <v>65.974530144760521</v>
      </c>
      <c r="I39" s="72">
        <v>2015</v>
      </c>
      <c r="J39" s="72">
        <v>113070620</v>
      </c>
      <c r="K39" s="72">
        <v>5428</v>
      </c>
      <c r="L39" s="72">
        <v>70.012612277176871</v>
      </c>
      <c r="M39" s="72">
        <v>67.066299123503526</v>
      </c>
      <c r="N39" s="72">
        <v>68.105178648529559</v>
      </c>
    </row>
    <row r="40" spans="1:16">
      <c r="A40" s="72">
        <v>2015</v>
      </c>
      <c r="B40" s="72">
        <v>5205686</v>
      </c>
      <c r="C40" s="72">
        <v>233</v>
      </c>
      <c r="D40" s="72">
        <v>68.435891254293864</v>
      </c>
      <c r="E40" s="72">
        <v>64.677327253314928</v>
      </c>
      <c r="F40" s="72">
        <v>65.718927534238517</v>
      </c>
      <c r="G40" s="24">
        <f t="shared" si="1"/>
        <v>66.277382013949094</v>
      </c>
      <c r="I40" s="72">
        <v>2020</v>
      </c>
      <c r="J40" s="72">
        <v>117738775</v>
      </c>
      <c r="K40" s="72">
        <v>17745</v>
      </c>
      <c r="L40" s="72">
        <v>69.965471646872487</v>
      </c>
      <c r="M40" s="72">
        <v>67.664579064968194</v>
      </c>
      <c r="N40" s="72">
        <v>68.298397668907285</v>
      </c>
    </row>
    <row r="41" spans="1:16">
      <c r="A41" s="72">
        <v>2020</v>
      </c>
      <c r="B41" s="72">
        <v>3069926</v>
      </c>
      <c r="C41" s="72">
        <v>1018</v>
      </c>
      <c r="D41" s="72">
        <v>68.221525535143186</v>
      </c>
      <c r="E41" s="72">
        <v>65.35374891772635</v>
      </c>
      <c r="F41" s="72">
        <v>66.044790656191708</v>
      </c>
      <c r="G41" s="24">
        <f t="shared" si="1"/>
        <v>66.540021703020415</v>
      </c>
    </row>
    <row r="42" spans="1:16">
      <c r="A42" s="77"/>
      <c r="B42" s="78" t="s">
        <v>476</v>
      </c>
      <c r="C42" s="77"/>
      <c r="D42" s="77"/>
      <c r="E42" s="77"/>
      <c r="F42" s="77"/>
    </row>
    <row r="43" spans="1:16">
      <c r="A43" s="71" t="s">
        <v>457</v>
      </c>
      <c r="B43" s="71" t="s">
        <v>370</v>
      </c>
      <c r="C43" s="71" t="s">
        <v>478</v>
      </c>
      <c r="D43" s="71" t="s">
        <v>479</v>
      </c>
      <c r="E43" s="71" t="s">
        <v>480</v>
      </c>
      <c r="F43" s="71" t="s">
        <v>481</v>
      </c>
      <c r="G43" s="71" t="s">
        <v>482</v>
      </c>
      <c r="I43" s="80" t="s">
        <v>485</v>
      </c>
    </row>
    <row r="44" spans="1:16">
      <c r="A44" s="72">
        <v>1</v>
      </c>
      <c r="B44" s="72">
        <v>1987</v>
      </c>
      <c r="C44" s="72">
        <v>3485209</v>
      </c>
      <c r="D44" s="72">
        <v>415</v>
      </c>
      <c r="E44" s="72">
        <v>68.559626409779156</v>
      </c>
      <c r="F44" s="72">
        <v>64.181880627531953</v>
      </c>
      <c r="G44" s="72">
        <v>65.028354110183926</v>
      </c>
      <c r="I44" s="71" t="s">
        <v>457</v>
      </c>
      <c r="J44" s="71" t="s">
        <v>370</v>
      </c>
      <c r="K44" s="71" t="s">
        <v>478</v>
      </c>
      <c r="L44" s="71" t="s">
        <v>479</v>
      </c>
      <c r="M44" s="71" t="s">
        <v>480</v>
      </c>
      <c r="N44" s="71" t="s">
        <v>481</v>
      </c>
      <c r="O44" s="71" t="s">
        <v>482</v>
      </c>
    </row>
    <row r="45" spans="1:16">
      <c r="A45" s="72">
        <v>2</v>
      </c>
      <c r="B45" s="72">
        <v>1987</v>
      </c>
      <c r="C45" s="72">
        <v>6010611</v>
      </c>
      <c r="D45" s="72">
        <v>348</v>
      </c>
      <c r="E45" s="72">
        <v>69.008183860176615</v>
      </c>
      <c r="F45" s="72">
        <v>64.654367584260569</v>
      </c>
      <c r="G45" s="72">
        <v>65.726102221554513</v>
      </c>
      <c r="I45" s="72">
        <v>1</v>
      </c>
      <c r="J45" s="72">
        <v>1987</v>
      </c>
      <c r="K45" s="72">
        <v>3911552</v>
      </c>
      <c r="L45" s="72">
        <v>469</v>
      </c>
      <c r="M45" s="72">
        <v>68.456574525917077</v>
      </c>
      <c r="N45" s="72">
        <v>64.06371051695082</v>
      </c>
      <c r="O45" s="72">
        <v>64.936937819054947</v>
      </c>
      <c r="P45">
        <f>AVERAGE(M45:O45)</f>
        <v>65.819074287307615</v>
      </c>
    </row>
    <row r="46" spans="1:16">
      <c r="A46" s="72">
        <v>3</v>
      </c>
      <c r="B46" s="72">
        <v>1987</v>
      </c>
      <c r="C46" s="72">
        <v>10203164</v>
      </c>
      <c r="D46" s="72">
        <v>544</v>
      </c>
      <c r="E46" s="72">
        <v>69.908018532290569</v>
      </c>
      <c r="F46" s="72">
        <v>65.731369406588001</v>
      </c>
      <c r="G46" s="72">
        <v>66.879721819623796</v>
      </c>
      <c r="I46" s="72">
        <v>2</v>
      </c>
      <c r="J46" s="72">
        <v>1987</v>
      </c>
      <c r="K46" s="72">
        <v>12893691</v>
      </c>
      <c r="L46" s="72">
        <v>752</v>
      </c>
      <c r="M46" s="72">
        <v>69.429792368996587</v>
      </c>
      <c r="N46" s="72">
        <v>65.954027671362681</v>
      </c>
      <c r="O46" s="72">
        <v>66.47749189894499</v>
      </c>
      <c r="P46">
        <f t="shared" ref="P46:P53" si="2">AVERAGE(M46:O46)</f>
        <v>67.287103979768077</v>
      </c>
    </row>
    <row r="47" spans="1:16">
      <c r="A47" s="72">
        <v>4</v>
      </c>
      <c r="B47" s="72">
        <v>1987</v>
      </c>
      <c r="C47" s="72">
        <v>2432431</v>
      </c>
      <c r="D47" s="72">
        <v>292</v>
      </c>
      <c r="E47" s="72">
        <v>69.455318157020699</v>
      </c>
      <c r="F47" s="72">
        <v>65.175934281383519</v>
      </c>
      <c r="G47" s="72">
        <v>66.288217014172247</v>
      </c>
      <c r="I47" s="72">
        <v>3</v>
      </c>
      <c r="J47" s="72">
        <v>1987</v>
      </c>
      <c r="K47" s="72">
        <v>15066753</v>
      </c>
      <c r="L47" s="72">
        <v>817</v>
      </c>
      <c r="M47" s="72">
        <v>69.950207320714682</v>
      </c>
      <c r="N47" s="72">
        <v>66.230119322988841</v>
      </c>
      <c r="O47" s="72">
        <v>67.15655649229798</v>
      </c>
      <c r="P47">
        <f t="shared" si="2"/>
        <v>67.778961045333844</v>
      </c>
    </row>
    <row r="48" spans="1:16">
      <c r="A48" s="72">
        <v>5</v>
      </c>
      <c r="B48" s="72">
        <v>1987</v>
      </c>
      <c r="C48" s="72">
        <v>156532</v>
      </c>
      <c r="D48" s="72">
        <v>7</v>
      </c>
      <c r="E48" s="72">
        <v>68.11740091482892</v>
      </c>
      <c r="F48" s="72">
        <v>61.847660542253344</v>
      </c>
      <c r="G48" s="72">
        <v>65.798737638310371</v>
      </c>
      <c r="I48" s="72">
        <v>4</v>
      </c>
      <c r="J48" s="72">
        <v>1987</v>
      </c>
      <c r="K48" s="72">
        <v>6103644</v>
      </c>
      <c r="L48" s="72">
        <v>703</v>
      </c>
      <c r="M48" s="72">
        <v>70.361266482776514</v>
      </c>
      <c r="N48" s="72">
        <v>66.111603494568158</v>
      </c>
      <c r="O48" s="72">
        <v>66.920325300754769</v>
      </c>
      <c r="P48">
        <f t="shared" si="2"/>
        <v>67.797731759366471</v>
      </c>
    </row>
    <row r="49" spans="1:17">
      <c r="A49" s="72">
        <v>8</v>
      </c>
      <c r="B49" s="72">
        <v>1987</v>
      </c>
      <c r="C49" s="72">
        <v>1552772</v>
      </c>
      <c r="D49" s="72">
        <v>157</v>
      </c>
      <c r="E49" s="72">
        <v>68.815397237971837</v>
      </c>
      <c r="F49" s="72">
        <v>63.917489496204205</v>
      </c>
      <c r="G49" s="72">
        <v>64.471927623630521</v>
      </c>
      <c r="I49" s="72">
        <v>5</v>
      </c>
      <c r="J49" s="72">
        <v>1987</v>
      </c>
      <c r="K49" s="72">
        <v>11051031</v>
      </c>
      <c r="L49" s="72">
        <v>541</v>
      </c>
      <c r="M49" s="72">
        <v>70.790826213409403</v>
      </c>
      <c r="N49" s="72">
        <v>66.563199035456506</v>
      </c>
      <c r="O49" s="72">
        <v>67.389263951933529</v>
      </c>
      <c r="P49">
        <f t="shared" si="2"/>
        <v>68.247763066933146</v>
      </c>
    </row>
    <row r="50" spans="1:17">
      <c r="A50" s="72">
        <v>9</v>
      </c>
      <c r="B50" s="72">
        <v>1987</v>
      </c>
      <c r="C50" s="72">
        <v>265242</v>
      </c>
      <c r="D50" s="72">
        <v>35</v>
      </c>
      <c r="E50" s="72">
        <v>68.144784762594156</v>
      </c>
      <c r="F50" s="72">
        <v>64.712779273267429</v>
      </c>
      <c r="G50" s="72">
        <v>66.043910843682369</v>
      </c>
      <c r="I50" s="72">
        <v>6</v>
      </c>
      <c r="J50" s="72">
        <v>1987</v>
      </c>
      <c r="K50" s="72">
        <v>4603741</v>
      </c>
      <c r="L50" s="72">
        <v>412</v>
      </c>
      <c r="M50" s="72">
        <v>71.488963432130518</v>
      </c>
      <c r="N50" s="72">
        <v>67.212801502082769</v>
      </c>
      <c r="O50" s="72">
        <v>67.586456101679047</v>
      </c>
      <c r="P50">
        <f t="shared" si="2"/>
        <v>68.762740345297445</v>
      </c>
    </row>
    <row r="51" spans="1:17">
      <c r="A51" s="77"/>
      <c r="B51" s="77"/>
      <c r="C51" s="77"/>
      <c r="D51" s="77"/>
      <c r="E51" s="77"/>
      <c r="F51" s="77"/>
      <c r="I51" s="72">
        <v>7</v>
      </c>
      <c r="J51" s="72">
        <v>1987</v>
      </c>
      <c r="K51" s="72">
        <v>5280067</v>
      </c>
      <c r="L51" s="72">
        <v>259</v>
      </c>
      <c r="M51" s="72">
        <v>72.408372090732939</v>
      </c>
      <c r="N51" s="72">
        <v>68.098943252045856</v>
      </c>
      <c r="O51" s="72">
        <v>69.490860248553659</v>
      </c>
      <c r="P51">
        <f t="shared" si="2"/>
        <v>69.999391863777475</v>
      </c>
    </row>
    <row r="52" spans="1:17">
      <c r="A52" s="77"/>
      <c r="B52" s="77"/>
      <c r="C52" s="77"/>
      <c r="D52" s="77"/>
      <c r="E52" s="77"/>
      <c r="F52" s="77"/>
      <c r="I52" s="72">
        <v>8</v>
      </c>
      <c r="J52" s="72">
        <v>1987</v>
      </c>
      <c r="K52" s="72">
        <v>3133650</v>
      </c>
      <c r="L52" s="72">
        <v>324</v>
      </c>
      <c r="M52" s="72">
        <v>69.596885421154241</v>
      </c>
      <c r="N52" s="72">
        <v>64.934765848132372</v>
      </c>
      <c r="O52" s="72">
        <v>65.537236449507759</v>
      </c>
      <c r="P52">
        <f t="shared" si="2"/>
        <v>66.689629239598119</v>
      </c>
    </row>
    <row r="53" spans="1:17">
      <c r="I53" s="72">
        <v>9</v>
      </c>
      <c r="J53" s="72">
        <v>1987</v>
      </c>
      <c r="K53" s="72">
        <v>5567389</v>
      </c>
      <c r="L53" s="72">
        <v>358</v>
      </c>
      <c r="M53" s="72">
        <v>69.389771758359259</v>
      </c>
      <c r="N53" s="72">
        <v>64.068914530671378</v>
      </c>
      <c r="O53" s="72">
        <v>64.44284762570031</v>
      </c>
      <c r="P53">
        <f t="shared" si="2"/>
        <v>65.967177971576987</v>
      </c>
    </row>
    <row r="54" spans="1:17">
      <c r="A54" t="s">
        <v>486</v>
      </c>
    </row>
    <row r="55" spans="1:17">
      <c r="A55" s="71" t="s">
        <v>487</v>
      </c>
      <c r="B55" s="71" t="s">
        <v>370</v>
      </c>
      <c r="C55" s="71" t="s">
        <v>478</v>
      </c>
      <c r="D55" s="71" t="s">
        <v>479</v>
      </c>
      <c r="E55" s="71" t="s">
        <v>480</v>
      </c>
      <c r="F55" s="71" t="s">
        <v>481</v>
      </c>
      <c r="G55" s="71" t="s">
        <v>482</v>
      </c>
      <c r="I55" s="80" t="s">
        <v>488</v>
      </c>
    </row>
    <row r="56" spans="1:17">
      <c r="A56" s="72">
        <v>4500</v>
      </c>
      <c r="B56" s="72">
        <v>2020</v>
      </c>
      <c r="C56" s="72">
        <v>510145</v>
      </c>
      <c r="D56" s="72">
        <v>100</v>
      </c>
      <c r="E56" s="72">
        <v>68.67272834194199</v>
      </c>
      <c r="F56" s="72">
        <v>64.696078565897935</v>
      </c>
      <c r="G56" s="72">
        <v>66.670325103647002</v>
      </c>
      <c r="J56" s="230" t="s">
        <v>370</v>
      </c>
      <c r="K56" s="230" t="s">
        <v>478</v>
      </c>
      <c r="L56" s="230" t="s">
        <v>479</v>
      </c>
      <c r="M56" s="230" t="s">
        <v>480</v>
      </c>
      <c r="N56" s="230" t="s">
        <v>481</v>
      </c>
      <c r="O56" s="230" t="s">
        <v>482</v>
      </c>
      <c r="P56" s="44"/>
    </row>
    <row r="57" spans="1:17">
      <c r="A57" s="72">
        <v>5000</v>
      </c>
      <c r="B57" s="72">
        <v>2020</v>
      </c>
      <c r="C57" s="72">
        <v>2282026</v>
      </c>
      <c r="D57" s="72">
        <v>558</v>
      </c>
      <c r="E57" s="72">
        <v>68.661075728322118</v>
      </c>
      <c r="F57" s="72">
        <v>65.261901047577894</v>
      </c>
      <c r="G57" s="72">
        <v>66.525729768197209</v>
      </c>
      <c r="J57" s="231">
        <v>1987</v>
      </c>
      <c r="K57" s="231">
        <v>3911552</v>
      </c>
      <c r="L57" s="231">
        <v>469</v>
      </c>
      <c r="M57" s="231">
        <v>68.456574525917077</v>
      </c>
      <c r="N57" s="231">
        <v>64.06371051695082</v>
      </c>
      <c r="O57" s="231">
        <v>64.936937819054947</v>
      </c>
      <c r="P57" s="157">
        <f t="shared" ref="P57:P65" si="3">AVERAGE(M57:O57)</f>
        <v>65.819074287307615</v>
      </c>
      <c r="Q57" s="24">
        <f>P57-G21</f>
        <v>-1.002431107146478</v>
      </c>
    </row>
    <row r="58" spans="1:17">
      <c r="A58" s="72">
        <v>5500</v>
      </c>
      <c r="B58" s="72">
        <v>2020</v>
      </c>
      <c r="C58" s="72">
        <v>1124372</v>
      </c>
      <c r="D58" s="72">
        <v>253</v>
      </c>
      <c r="E58" s="72">
        <v>68.050216476397495</v>
      </c>
      <c r="F58" s="72">
        <v>65.262598143674865</v>
      </c>
      <c r="G58" s="72">
        <v>66.308270750249918</v>
      </c>
      <c r="J58" s="231">
        <v>1990</v>
      </c>
      <c r="K58" s="231">
        <v>4164060</v>
      </c>
      <c r="L58" s="231">
        <v>376</v>
      </c>
      <c r="M58" s="231">
        <v>68.474949928675386</v>
      </c>
      <c r="N58" s="231">
        <v>64.05186380599703</v>
      </c>
      <c r="O58" s="231">
        <v>64.78590077952768</v>
      </c>
      <c r="P58" s="49">
        <f t="shared" si="3"/>
        <v>65.770904838066699</v>
      </c>
      <c r="Q58" s="24">
        <f t="shared" ref="Q58:Q65" si="4">P58-G22</f>
        <v>-1.5981258779336969</v>
      </c>
    </row>
    <row r="59" spans="1:17">
      <c r="A59" s="72">
        <v>6000</v>
      </c>
      <c r="B59" s="72">
        <v>2020</v>
      </c>
      <c r="C59" s="72">
        <v>1005998</v>
      </c>
      <c r="D59" s="72">
        <v>289</v>
      </c>
      <c r="E59" s="72">
        <v>68.41005648122561</v>
      </c>
      <c r="F59" s="72">
        <v>65.05044244620764</v>
      </c>
      <c r="G59" s="72">
        <v>65.96795421064455</v>
      </c>
      <c r="J59" s="231">
        <v>1993</v>
      </c>
      <c r="K59" s="231">
        <v>4499155</v>
      </c>
      <c r="L59" s="231">
        <v>509</v>
      </c>
      <c r="M59" s="231">
        <v>68.244141622149044</v>
      </c>
      <c r="N59" s="231">
        <v>65.006148710146689</v>
      </c>
      <c r="O59" s="231">
        <v>65.388301136546758</v>
      </c>
      <c r="P59" s="49">
        <f t="shared" si="3"/>
        <v>66.212863822947497</v>
      </c>
      <c r="Q59" s="24">
        <f t="shared" si="4"/>
        <v>-1.3592668005106958</v>
      </c>
    </row>
    <row r="60" spans="1:17">
      <c r="A60" s="72">
        <v>6500</v>
      </c>
      <c r="B60" s="72">
        <v>2020</v>
      </c>
      <c r="C60" s="72">
        <v>366341</v>
      </c>
      <c r="D60" s="72">
        <v>181</v>
      </c>
      <c r="E60" s="72">
        <v>67.422922905162125</v>
      </c>
      <c r="F60" s="72">
        <v>65.439696894423506</v>
      </c>
      <c r="G60" s="72">
        <v>65.219467654453098</v>
      </c>
      <c r="J60" s="231">
        <v>1997</v>
      </c>
      <c r="K60" s="231">
        <v>5009433</v>
      </c>
      <c r="L60" s="231">
        <v>460</v>
      </c>
      <c r="M60" s="231">
        <v>68.427289675298582</v>
      </c>
      <c r="N60" s="231">
        <v>64.781436741443599</v>
      </c>
      <c r="O60" s="231">
        <v>65.264509775856865</v>
      </c>
      <c r="P60" s="49">
        <f t="shared" si="3"/>
        <v>66.15774539753302</v>
      </c>
      <c r="Q60" s="24">
        <f t="shared" si="4"/>
        <v>-1.7857715691725815</v>
      </c>
    </row>
    <row r="61" spans="1:17">
      <c r="A61" s="72">
        <v>7000</v>
      </c>
      <c r="B61" s="72">
        <v>2020</v>
      </c>
      <c r="C61" s="72">
        <v>366356</v>
      </c>
      <c r="D61" s="72">
        <v>167</v>
      </c>
      <c r="E61" s="72">
        <v>68.482061164550331</v>
      </c>
      <c r="F61" s="72">
        <v>66.039903809409424</v>
      </c>
      <c r="G61" s="72">
        <v>66.143060302001331</v>
      </c>
      <c r="J61" s="231">
        <v>2001</v>
      </c>
      <c r="K61" s="231">
        <v>5075483</v>
      </c>
      <c r="L61" s="231">
        <v>375</v>
      </c>
      <c r="M61" s="231">
        <v>68.591601823905236</v>
      </c>
      <c r="N61" s="231">
        <v>65.240388156161686</v>
      </c>
      <c r="O61" s="231">
        <v>65.654373189704316</v>
      </c>
      <c r="P61" s="49">
        <f t="shared" si="3"/>
        <v>66.495454389923736</v>
      </c>
      <c r="Q61" s="24">
        <f t="shared" si="4"/>
        <v>-1.0452176289328321</v>
      </c>
    </row>
    <row r="62" spans="1:17">
      <c r="A62" s="72">
        <v>7500</v>
      </c>
      <c r="B62" s="72">
        <v>2020</v>
      </c>
      <c r="C62" s="72">
        <v>98129</v>
      </c>
      <c r="D62" s="72">
        <v>63</v>
      </c>
      <c r="E62" s="72">
        <v>69.56292227577984</v>
      </c>
      <c r="F62" s="72">
        <v>66.567803605458124</v>
      </c>
      <c r="G62" s="72">
        <v>66.685648483119166</v>
      </c>
      <c r="J62" s="231">
        <v>2005</v>
      </c>
      <c r="K62" s="231">
        <v>5145449</v>
      </c>
      <c r="L62" s="231">
        <v>373</v>
      </c>
      <c r="M62" s="231">
        <v>68.264704207543403</v>
      </c>
      <c r="N62" s="231">
        <v>64.831196849876463</v>
      </c>
      <c r="O62" s="231">
        <v>65.473887507193254</v>
      </c>
      <c r="P62" s="49">
        <f t="shared" si="3"/>
        <v>66.189929521537707</v>
      </c>
      <c r="Q62" s="24">
        <f t="shared" si="4"/>
        <v>-1.3566044969938673</v>
      </c>
    </row>
    <row r="63" spans="1:17">
      <c r="A63" s="72">
        <v>8000</v>
      </c>
      <c r="B63" s="72">
        <v>2020</v>
      </c>
      <c r="C63" s="72">
        <v>75361</v>
      </c>
      <c r="D63" s="72">
        <v>49</v>
      </c>
      <c r="E63" s="72">
        <v>68.922639030798422</v>
      </c>
      <c r="F63" s="72">
        <v>65.390480487254678</v>
      </c>
      <c r="G63" s="72">
        <v>66.155650800812097</v>
      </c>
      <c r="J63" s="231">
        <v>2009</v>
      </c>
      <c r="K63" s="231">
        <v>5501016</v>
      </c>
      <c r="L63" s="231">
        <v>936</v>
      </c>
      <c r="M63" s="231">
        <v>67.947951432971649</v>
      </c>
      <c r="N63" s="231">
        <v>64.423719545625758</v>
      </c>
      <c r="O63" s="231">
        <v>65.470039170945881</v>
      </c>
      <c r="P63" s="49">
        <f t="shared" si="3"/>
        <v>65.947236716514439</v>
      </c>
      <c r="Q63" s="24">
        <f t="shared" si="4"/>
        <v>-1.4187153527899454</v>
      </c>
    </row>
    <row r="64" spans="1:17">
      <c r="A64" s="72">
        <v>8500</v>
      </c>
      <c r="B64" s="72">
        <v>2020</v>
      </c>
      <c r="C64" s="72">
        <v>24598</v>
      </c>
      <c r="D64" s="72">
        <v>13</v>
      </c>
      <c r="E64" s="72">
        <v>69.048906415155699</v>
      </c>
      <c r="F64" s="72">
        <v>65.319009675583388</v>
      </c>
      <c r="G64" s="72">
        <v>65.054679242214817</v>
      </c>
      <c r="J64" s="231">
        <v>2015</v>
      </c>
      <c r="K64" s="231">
        <v>5616732</v>
      </c>
      <c r="L64" s="231">
        <v>252</v>
      </c>
      <c r="M64" s="231">
        <v>68.180104373860104</v>
      </c>
      <c r="N64" s="231">
        <v>64.610188095141439</v>
      </c>
      <c r="O64" s="231">
        <v>65.671956041342185</v>
      </c>
      <c r="P64" s="49">
        <f t="shared" si="3"/>
        <v>66.154082836781242</v>
      </c>
      <c r="Q64" s="24">
        <f t="shared" si="4"/>
        <v>-1.3772421567571627</v>
      </c>
    </row>
    <row r="65" spans="1:17">
      <c r="A65" s="72">
        <v>9500</v>
      </c>
      <c r="B65" s="72">
        <v>2020</v>
      </c>
      <c r="C65" s="72">
        <v>8771</v>
      </c>
      <c r="D65" s="72">
        <v>3</v>
      </c>
      <c r="E65" s="72">
        <v>67.679626040360276</v>
      </c>
      <c r="F65" s="72">
        <v>65.775852240337471</v>
      </c>
      <c r="G65" s="72">
        <v>66.102838900923501</v>
      </c>
      <c r="J65" s="231">
        <v>2020</v>
      </c>
      <c r="K65" s="231">
        <v>5862097</v>
      </c>
      <c r="L65" s="231">
        <v>1676</v>
      </c>
      <c r="M65" s="231">
        <v>68.431901416847936</v>
      </c>
      <c r="N65" s="231">
        <v>65.260760611774245</v>
      </c>
      <c r="O65" s="231">
        <v>66.286449712449311</v>
      </c>
      <c r="P65" s="143">
        <f t="shared" si="3"/>
        <v>66.659703913690507</v>
      </c>
      <c r="Q65" s="24">
        <f t="shared" si="4"/>
        <v>-1.3224116334182554</v>
      </c>
    </row>
    <row r="66" spans="1:17">
      <c r="A66" s="71" t="s">
        <v>487</v>
      </c>
      <c r="B66" s="71" t="s">
        <v>370</v>
      </c>
      <c r="C66" s="71" t="s">
        <v>478</v>
      </c>
      <c r="D66" s="71" t="s">
        <v>479</v>
      </c>
      <c r="E66" s="71" t="s">
        <v>480</v>
      </c>
      <c r="F66" s="71" t="s">
        <v>481</v>
      </c>
      <c r="G66" s="71" t="s">
        <v>482</v>
      </c>
    </row>
    <row r="67" spans="1:17">
      <c r="A67" s="72">
        <v>4000</v>
      </c>
      <c r="B67" s="72">
        <v>1987</v>
      </c>
      <c r="C67" s="72">
        <v>50843</v>
      </c>
      <c r="D67" s="72">
        <v>7</v>
      </c>
      <c r="E67" s="72">
        <v>67.521350038353361</v>
      </c>
      <c r="F67" s="72">
        <v>63.917864799480753</v>
      </c>
      <c r="G67" s="72">
        <v>61.840548354739099</v>
      </c>
      <c r="I67" t="s">
        <v>489</v>
      </c>
    </row>
    <row r="68" spans="1:17">
      <c r="A68" s="72">
        <v>4500</v>
      </c>
      <c r="B68" s="72">
        <v>1987</v>
      </c>
      <c r="C68" s="72">
        <v>42508</v>
      </c>
      <c r="D68" s="72">
        <v>5</v>
      </c>
      <c r="E68" s="72">
        <v>67.119789216147552</v>
      </c>
      <c r="F68" s="72">
        <v>61.235814434929893</v>
      </c>
      <c r="G68" s="72">
        <v>59.978098240331235</v>
      </c>
      <c r="J68" s="232" t="s">
        <v>370</v>
      </c>
      <c r="K68" s="232" t="s">
        <v>478</v>
      </c>
      <c r="L68" s="232" t="s">
        <v>479</v>
      </c>
      <c r="M68" s="232" t="s">
        <v>480</v>
      </c>
      <c r="N68" s="232" t="s">
        <v>481</v>
      </c>
      <c r="O68" s="232" t="s">
        <v>482</v>
      </c>
    </row>
    <row r="69" spans="1:17">
      <c r="A69" s="72">
        <v>5000</v>
      </c>
      <c r="B69" s="72">
        <v>1987</v>
      </c>
      <c r="C69" s="72">
        <v>332992</v>
      </c>
      <c r="D69" s="72">
        <v>42</v>
      </c>
      <c r="E69" s="72">
        <v>67.691440034595431</v>
      </c>
      <c r="F69" s="72">
        <v>63.210164208149145</v>
      </c>
      <c r="G69" s="72">
        <v>65.085935998462432</v>
      </c>
      <c r="J69" s="233">
        <v>1987</v>
      </c>
      <c r="K69" s="233">
        <v>67611518</v>
      </c>
      <c r="L69" s="233">
        <v>4635</v>
      </c>
      <c r="M69" s="233">
        <v>70.173277769033376</v>
      </c>
      <c r="N69" s="233">
        <v>66.07073393914925</v>
      </c>
      <c r="O69" s="233">
        <v>66.828413510845891</v>
      </c>
      <c r="P69" s="49">
        <f t="shared" ref="P69:P77" si="5">AVERAGE(M69:O69)</f>
        <v>67.690808406342839</v>
      </c>
    </row>
    <row r="70" spans="1:17">
      <c r="A70" s="72">
        <v>5500</v>
      </c>
      <c r="B70" s="72">
        <v>1987</v>
      </c>
      <c r="C70" s="72">
        <v>1190403</v>
      </c>
      <c r="D70" s="72">
        <v>135</v>
      </c>
      <c r="E70" s="72">
        <v>68.633106603393983</v>
      </c>
      <c r="F70" s="72">
        <v>64.159475404547877</v>
      </c>
      <c r="G70" s="72">
        <v>65.222864021680053</v>
      </c>
      <c r="J70" s="233">
        <v>1990</v>
      </c>
      <c r="K70" s="233">
        <v>73625667</v>
      </c>
      <c r="L70" s="233">
        <v>4068</v>
      </c>
      <c r="M70" s="233">
        <v>70.412029883545912</v>
      </c>
      <c r="N70" s="233">
        <v>66.734085356401593</v>
      </c>
      <c r="O70" s="233">
        <v>67.240705649566479</v>
      </c>
      <c r="P70" s="49">
        <f t="shared" si="5"/>
        <v>68.128940296504666</v>
      </c>
    </row>
    <row r="71" spans="1:17">
      <c r="A71" s="72">
        <v>6000</v>
      </c>
      <c r="B71" s="72">
        <v>1987</v>
      </c>
      <c r="C71" s="72">
        <v>520746</v>
      </c>
      <c r="D71" s="72">
        <v>59</v>
      </c>
      <c r="E71" s="72">
        <v>67.420615808858827</v>
      </c>
      <c r="F71" s="72">
        <v>64.866065221816399</v>
      </c>
      <c r="G71" s="72">
        <v>64.925140087489865</v>
      </c>
      <c r="J71" s="233">
        <v>1993</v>
      </c>
      <c r="K71" s="233">
        <v>73455327</v>
      </c>
      <c r="L71" s="233">
        <v>5487</v>
      </c>
      <c r="M71" s="233">
        <v>69.746485969628864</v>
      </c>
      <c r="N71" s="233">
        <v>66.645914080540408</v>
      </c>
      <c r="O71" s="233">
        <v>67.114418127905139</v>
      </c>
      <c r="P71" s="49">
        <f t="shared" si="5"/>
        <v>67.835606059358142</v>
      </c>
    </row>
    <row r="72" spans="1:17">
      <c r="A72" s="72">
        <v>6500</v>
      </c>
      <c r="B72" s="72">
        <v>1987</v>
      </c>
      <c r="C72" s="72">
        <v>551847</v>
      </c>
      <c r="D72" s="72">
        <v>60</v>
      </c>
      <c r="E72" s="72">
        <v>68.787118531042125</v>
      </c>
      <c r="F72" s="72">
        <v>64.552354185127399</v>
      </c>
      <c r="G72" s="72">
        <v>65.836808028312191</v>
      </c>
      <c r="J72" s="233">
        <v>1997</v>
      </c>
      <c r="K72" s="233">
        <v>83310154</v>
      </c>
      <c r="L72" s="233">
        <v>4794</v>
      </c>
      <c r="M72" s="233">
        <v>70.131856676198197</v>
      </c>
      <c r="N72" s="233">
        <v>66.711605430473696</v>
      </c>
      <c r="O72" s="233">
        <v>67.43687894275169</v>
      </c>
      <c r="P72" s="49">
        <f t="shared" si="5"/>
        <v>68.093447016474528</v>
      </c>
    </row>
    <row r="73" spans="1:17">
      <c r="A73" s="72">
        <v>7000</v>
      </c>
      <c r="B73" s="72">
        <v>1987</v>
      </c>
      <c r="C73" s="72">
        <v>565175</v>
      </c>
      <c r="D73" s="72">
        <v>72</v>
      </c>
      <c r="E73" s="72">
        <v>69.125801742823015</v>
      </c>
      <c r="F73" s="72">
        <v>64.496078205865444</v>
      </c>
      <c r="G73" s="72">
        <v>64.403400716592202</v>
      </c>
      <c r="J73" s="233">
        <v>2001</v>
      </c>
      <c r="K73" s="233">
        <v>86717871</v>
      </c>
      <c r="L73" s="233">
        <v>3927</v>
      </c>
      <c r="M73" s="233">
        <v>70.261153240258864</v>
      </c>
      <c r="N73" s="233">
        <v>67.099663551472574</v>
      </c>
      <c r="O73" s="233">
        <v>67.64487727102987</v>
      </c>
      <c r="P73" s="49">
        <f t="shared" si="5"/>
        <v>68.335231354253779</v>
      </c>
    </row>
    <row r="74" spans="1:17">
      <c r="A74" s="72">
        <v>7500</v>
      </c>
      <c r="B74" s="72">
        <v>1987</v>
      </c>
      <c r="C74" s="72">
        <v>509065</v>
      </c>
      <c r="D74" s="72">
        <v>68</v>
      </c>
      <c r="E74" s="72">
        <v>68.538988144932375</v>
      </c>
      <c r="F74" s="72">
        <v>62.982104446387005</v>
      </c>
      <c r="G74" s="72">
        <v>64.55925667645586</v>
      </c>
      <c r="J74" s="233">
        <v>2005</v>
      </c>
      <c r="K74" s="233">
        <v>92877345</v>
      </c>
      <c r="L74" s="233">
        <v>3677</v>
      </c>
      <c r="M74" s="233">
        <v>70.423049237680075</v>
      </c>
      <c r="N74" s="233">
        <v>67.397667461316857</v>
      </c>
      <c r="O74" s="233">
        <v>68.339587011235082</v>
      </c>
      <c r="P74" s="49">
        <f t="shared" si="5"/>
        <v>68.720101236744014</v>
      </c>
    </row>
    <row r="75" spans="1:17">
      <c r="A75" s="72">
        <v>8000</v>
      </c>
      <c r="B75" s="72">
        <v>1987</v>
      </c>
      <c r="C75" s="72">
        <v>127647</v>
      </c>
      <c r="D75" s="72">
        <v>18</v>
      </c>
      <c r="E75" s="72">
        <v>68.602748204031428</v>
      </c>
      <c r="F75" s="72">
        <v>63.083480222801946</v>
      </c>
      <c r="G75" s="72">
        <v>64.089590824696231</v>
      </c>
      <c r="J75" s="233">
        <v>2009</v>
      </c>
      <c r="K75" s="233">
        <v>110086645</v>
      </c>
      <c r="L75" s="233">
        <v>11637</v>
      </c>
      <c r="M75" s="233">
        <v>69.723615693801918</v>
      </c>
      <c r="N75" s="233">
        <v>66.413781217512806</v>
      </c>
      <c r="O75" s="233">
        <v>67.747139755235523</v>
      </c>
      <c r="P75" s="49">
        <f t="shared" si="5"/>
        <v>67.96151222218343</v>
      </c>
    </row>
    <row r="76" spans="1:17">
      <c r="A76" s="72">
        <v>8500</v>
      </c>
      <c r="B76" s="72">
        <v>1987</v>
      </c>
      <c r="C76" s="72">
        <v>20326</v>
      </c>
      <c r="D76" s="72">
        <v>3</v>
      </c>
      <c r="E76" s="72">
        <v>71.764242841680613</v>
      </c>
      <c r="F76" s="72">
        <v>66.117091410016727</v>
      </c>
      <c r="G76" s="72">
        <v>69.352848568336128</v>
      </c>
      <c r="J76" s="233">
        <v>2015</v>
      </c>
      <c r="K76" s="233">
        <v>113070620</v>
      </c>
      <c r="L76" s="233">
        <v>5428</v>
      </c>
      <c r="M76" s="233">
        <v>70.012612277176871</v>
      </c>
      <c r="N76" s="233">
        <v>67.066299123503526</v>
      </c>
      <c r="O76" s="233">
        <v>68.105178648529559</v>
      </c>
      <c r="P76" s="49">
        <f t="shared" si="5"/>
        <v>68.394696683069981</v>
      </c>
    </row>
    <row r="77" spans="1:17">
      <c r="A77" s="71" t="s">
        <v>487</v>
      </c>
      <c r="B77" t="s">
        <v>490</v>
      </c>
      <c r="C77" s="71" t="s">
        <v>478</v>
      </c>
      <c r="D77" s="71" t="s">
        <v>479</v>
      </c>
      <c r="E77" s="71" t="s">
        <v>480</v>
      </c>
      <c r="F77" s="71" t="s">
        <v>481</v>
      </c>
      <c r="G77" s="71" t="s">
        <v>482</v>
      </c>
      <c r="H77" s="71"/>
      <c r="J77" s="233">
        <v>2020</v>
      </c>
      <c r="K77" s="233">
        <v>117738775</v>
      </c>
      <c r="L77" s="233">
        <v>17745</v>
      </c>
      <c r="M77" s="233">
        <v>69.965471646872487</v>
      </c>
      <c r="N77" s="233">
        <v>67.664579064968194</v>
      </c>
      <c r="O77" s="233">
        <v>68.298397668907285</v>
      </c>
      <c r="P77" s="49">
        <f t="shared" si="5"/>
        <v>68.642816126915989</v>
      </c>
    </row>
    <row r="78" spans="1:17">
      <c r="A78" s="72">
        <v>3500</v>
      </c>
      <c r="C78" s="72">
        <v>29217</v>
      </c>
      <c r="D78" s="72">
        <v>3</v>
      </c>
      <c r="E78" s="72">
        <v>73.885580312831564</v>
      </c>
      <c r="F78" s="72">
        <v>70.946024574733883</v>
      </c>
      <c r="G78" s="72">
        <v>72.392271622685428</v>
      </c>
      <c r="H78" s="72"/>
    </row>
    <row r="79" spans="1:17">
      <c r="A79" s="72">
        <v>4000</v>
      </c>
      <c r="C79" s="72">
        <v>98280</v>
      </c>
      <c r="D79" s="72">
        <v>11</v>
      </c>
      <c r="E79" s="72">
        <v>69.683068783068776</v>
      </c>
      <c r="F79" s="72">
        <v>66.927920227920225</v>
      </c>
      <c r="G79" s="72">
        <v>64.595451770451774</v>
      </c>
      <c r="H79" s="72"/>
    </row>
    <row r="80" spans="1:17">
      <c r="A80" s="72">
        <v>4500</v>
      </c>
      <c r="C80" s="72">
        <v>1663058</v>
      </c>
      <c r="D80" s="72">
        <v>193</v>
      </c>
      <c r="E80" s="72">
        <v>67.663072484543534</v>
      </c>
      <c r="F80" s="72">
        <v>63.86666129503601</v>
      </c>
      <c r="G80" s="72">
        <v>64.578670737881666</v>
      </c>
      <c r="H80" s="72"/>
      <c r="I80" t="s">
        <v>491</v>
      </c>
    </row>
    <row r="81" spans="1:12">
      <c r="A81" s="72">
        <v>5000</v>
      </c>
      <c r="C81" s="72">
        <v>7344109</v>
      </c>
      <c r="D81" s="72">
        <v>971</v>
      </c>
      <c r="E81" s="72">
        <v>68.2786735599921</v>
      </c>
      <c r="F81" s="72">
        <v>64.749439857169875</v>
      </c>
      <c r="G81" s="72">
        <v>65.909051594958626</v>
      </c>
      <c r="H81" s="72"/>
      <c r="J81" s="144" t="s">
        <v>457</v>
      </c>
      <c r="K81" s="144" t="s">
        <v>492</v>
      </c>
      <c r="L81" s="144" t="s">
        <v>493</v>
      </c>
    </row>
    <row r="82" spans="1:12">
      <c r="A82" s="72">
        <v>5500</v>
      </c>
      <c r="C82" s="72">
        <v>11071912</v>
      </c>
      <c r="D82" s="72">
        <v>1285</v>
      </c>
      <c r="E82" s="72">
        <v>68.269431603141356</v>
      </c>
      <c r="F82" s="72">
        <v>64.81115131695411</v>
      </c>
      <c r="G82" s="72">
        <v>65.81340178643039</v>
      </c>
      <c r="H82" s="72"/>
      <c r="J82" s="145">
        <v>1</v>
      </c>
      <c r="K82" s="158">
        <v>65.623590190555404</v>
      </c>
      <c r="L82" s="146">
        <v>66.079053127976394</v>
      </c>
    </row>
    <row r="83" spans="1:12">
      <c r="A83" s="72">
        <v>6000</v>
      </c>
      <c r="C83" s="72">
        <v>8698002</v>
      </c>
      <c r="D83" s="72">
        <v>1026</v>
      </c>
      <c r="E83" s="72">
        <v>68.237664925807096</v>
      </c>
      <c r="F83" s="72">
        <v>64.901927132231052</v>
      </c>
      <c r="G83" s="72">
        <v>65.707090777859094</v>
      </c>
      <c r="H83" s="72"/>
      <c r="J83" s="145">
        <v>2</v>
      </c>
      <c r="K83" s="146">
        <v>67.117286995505509</v>
      </c>
      <c r="L83" s="146">
        <v>67.37492717874548</v>
      </c>
    </row>
    <row r="84" spans="1:12">
      <c r="A84" s="72">
        <v>6500</v>
      </c>
      <c r="C84" s="72">
        <v>5893698</v>
      </c>
      <c r="D84" s="72">
        <v>731</v>
      </c>
      <c r="E84" s="72">
        <v>68.303254085974544</v>
      </c>
      <c r="F84" s="72">
        <v>64.59748242953745</v>
      </c>
      <c r="G84" s="72">
        <v>65.13754335563172</v>
      </c>
      <c r="H84" s="72"/>
      <c r="J84" s="145">
        <v>3</v>
      </c>
      <c r="K84" s="146">
        <v>67.321350867327439</v>
      </c>
      <c r="L84" s="146">
        <v>67.828658626450903</v>
      </c>
    </row>
    <row r="85" spans="1:12">
      <c r="A85" s="72">
        <v>7000</v>
      </c>
      <c r="C85" s="72">
        <v>4564593</v>
      </c>
      <c r="D85" s="72">
        <v>531</v>
      </c>
      <c r="E85" s="72">
        <v>68.392956392826264</v>
      </c>
      <c r="F85" s="72">
        <v>64.671320750831455</v>
      </c>
      <c r="G85" s="72">
        <v>64.880731754178299</v>
      </c>
      <c r="H85" s="72"/>
      <c r="J85" s="145">
        <v>4</v>
      </c>
      <c r="K85" s="146">
        <v>67.079654439110925</v>
      </c>
      <c r="L85" s="146">
        <v>67.836016389928034</v>
      </c>
    </row>
    <row r="86" spans="1:12">
      <c r="A86" s="72">
        <v>7500</v>
      </c>
      <c r="C86" s="72">
        <v>2556356</v>
      </c>
      <c r="D86" s="72">
        <v>317</v>
      </c>
      <c r="E86" s="72">
        <v>68.640174529682099</v>
      </c>
      <c r="F86" s="72">
        <v>64.157264872341727</v>
      </c>
      <c r="G86" s="72">
        <v>64.920199690496943</v>
      </c>
      <c r="H86" s="72"/>
      <c r="J86" s="145">
        <v>5</v>
      </c>
      <c r="K86" s="146">
        <v>66.972076056978324</v>
      </c>
      <c r="L86" s="146">
        <v>68.428465710854496</v>
      </c>
    </row>
    <row r="87" spans="1:12">
      <c r="A87" s="72">
        <v>8000</v>
      </c>
      <c r="C87" s="72">
        <v>1677940</v>
      </c>
      <c r="D87" s="72">
        <v>218</v>
      </c>
      <c r="E87" s="72">
        <v>68.948851567994083</v>
      </c>
      <c r="F87" s="72">
        <v>64.734407070574633</v>
      </c>
      <c r="G87" s="72">
        <v>64.860797167955951</v>
      </c>
      <c r="H87" s="72"/>
      <c r="J87" s="145">
        <v>6</v>
      </c>
      <c r="K87" s="146">
        <v>68.030815501904755</v>
      </c>
      <c r="L87" s="146">
        <v>68.785430217875614</v>
      </c>
    </row>
    <row r="88" spans="1:12">
      <c r="A88" s="72">
        <v>8500</v>
      </c>
      <c r="C88" s="72">
        <v>493585</v>
      </c>
      <c r="D88" s="72">
        <v>65</v>
      </c>
      <c r="E88" s="72">
        <v>69.200346444887913</v>
      </c>
      <c r="F88" s="72">
        <v>65.325058500562207</v>
      </c>
      <c r="G88" s="72">
        <v>64.915224328129909</v>
      </c>
      <c r="H88" s="72"/>
      <c r="J88" s="145">
        <v>7</v>
      </c>
      <c r="K88" s="147"/>
      <c r="L88" s="146">
        <v>69.999391863777461</v>
      </c>
    </row>
    <row r="89" spans="1:12">
      <c r="A89" s="72">
        <v>9000</v>
      </c>
      <c r="C89" s="72">
        <v>532522</v>
      </c>
      <c r="D89" s="72">
        <v>56</v>
      </c>
      <c r="E89" s="72">
        <v>68.125179804778014</v>
      </c>
      <c r="F89" s="72">
        <v>65.176952313707233</v>
      </c>
      <c r="G89" s="72">
        <v>65.038899801322756</v>
      </c>
      <c r="H89" s="72"/>
      <c r="J89" s="145">
        <v>8</v>
      </c>
      <c r="K89" s="146">
        <v>67.383773581638565</v>
      </c>
      <c r="L89" s="146">
        <v>66.680994679093033</v>
      </c>
    </row>
    <row r="90" spans="1:12">
      <c r="A90" s="72">
        <v>9500</v>
      </c>
      <c r="C90" s="72">
        <v>136635</v>
      </c>
      <c r="D90" s="72">
        <v>17</v>
      </c>
      <c r="E90" s="72">
        <v>70.061236140081235</v>
      </c>
      <c r="F90" s="72">
        <v>67.642448860101737</v>
      </c>
      <c r="G90" s="72">
        <v>68.46791085739379</v>
      </c>
      <c r="H90" s="72"/>
      <c r="J90" s="145">
        <v>9</v>
      </c>
      <c r="K90" s="146">
        <v>64.295035202719092</v>
      </c>
      <c r="L90" s="146">
        <v>66.023443077090491</v>
      </c>
    </row>
    <row r="91" spans="1:12">
      <c r="A91" s="72">
        <v>10000</v>
      </c>
      <c r="C91" s="72">
        <v>25070</v>
      </c>
      <c r="D91" s="72">
        <v>2</v>
      </c>
      <c r="E91" s="72">
        <v>68</v>
      </c>
      <c r="F91" s="72">
        <v>65.216593538093335</v>
      </c>
      <c r="G91" s="72">
        <v>65.216593538093335</v>
      </c>
      <c r="H91" s="72"/>
      <c r="I91" t="s">
        <v>494</v>
      </c>
    </row>
    <row r="92" spans="1:12">
      <c r="J92" s="144" t="s">
        <v>457</v>
      </c>
      <c r="K92" s="144" t="s">
        <v>492</v>
      </c>
      <c r="L92" s="144" t="s">
        <v>493</v>
      </c>
    </row>
    <row r="93" spans="1:12">
      <c r="A93" s="2" t="s">
        <v>495</v>
      </c>
      <c r="J93" s="145">
        <v>1</v>
      </c>
      <c r="K93" s="146">
        <v>276</v>
      </c>
      <c r="L93" s="146">
        <v>193</v>
      </c>
    </row>
    <row r="94" spans="1:12">
      <c r="A94" s="71" t="s">
        <v>487</v>
      </c>
      <c r="B94" s="71" t="s">
        <v>370</v>
      </c>
      <c r="C94" s="71" t="s">
        <v>478</v>
      </c>
      <c r="D94" s="71" t="s">
        <v>479</v>
      </c>
      <c r="E94" s="71" t="s">
        <v>480</v>
      </c>
      <c r="F94" s="71" t="s">
        <v>481</v>
      </c>
      <c r="G94" s="71" t="s">
        <v>482</v>
      </c>
      <c r="J94" s="145">
        <v>2</v>
      </c>
      <c r="K94" s="146">
        <v>293</v>
      </c>
      <c r="L94" s="146">
        <v>459</v>
      </c>
    </row>
    <row r="95" spans="1:12">
      <c r="A95" s="72">
        <v>0</v>
      </c>
      <c r="B95" s="72">
        <v>2020</v>
      </c>
      <c r="C95" s="72">
        <v>4057663</v>
      </c>
      <c r="D95" s="72">
        <v>344</v>
      </c>
      <c r="E95" s="72">
        <v>72.987070390024996</v>
      </c>
      <c r="F95" s="72">
        <v>72.1168995552366</v>
      </c>
      <c r="G95" s="72">
        <v>71.914495856358698</v>
      </c>
      <c r="J95" s="145">
        <v>3</v>
      </c>
      <c r="K95" s="146">
        <v>78</v>
      </c>
      <c r="L95" s="146">
        <v>739</v>
      </c>
    </row>
    <row r="96" spans="1:12">
      <c r="A96" s="72">
        <v>500</v>
      </c>
      <c r="B96" s="72">
        <v>2020</v>
      </c>
      <c r="C96" s="72">
        <v>6499455</v>
      </c>
      <c r="D96" s="72">
        <v>699</v>
      </c>
      <c r="E96" s="72">
        <v>71.235234492738243</v>
      </c>
      <c r="F96" s="72">
        <v>69.362752876971996</v>
      </c>
      <c r="G96" s="72">
        <v>69.583814027483839</v>
      </c>
      <c r="J96" s="145">
        <v>4</v>
      </c>
      <c r="K96" s="146">
        <v>41</v>
      </c>
      <c r="L96" s="146">
        <v>662</v>
      </c>
    </row>
    <row r="97" spans="1:12">
      <c r="A97" s="72">
        <v>1000</v>
      </c>
      <c r="B97" s="72">
        <v>2020</v>
      </c>
      <c r="C97" s="72">
        <v>10557186</v>
      </c>
      <c r="D97" s="72">
        <v>1210</v>
      </c>
      <c r="E97" s="72">
        <v>70.442875781481916</v>
      </c>
      <c r="F97" s="72">
        <v>67.926238204006253</v>
      </c>
      <c r="G97" s="72">
        <v>68.741574506691464</v>
      </c>
      <c r="J97" s="145">
        <v>5</v>
      </c>
      <c r="K97" s="146">
        <v>78</v>
      </c>
      <c r="L97" s="146">
        <v>463</v>
      </c>
    </row>
    <row r="98" spans="1:12">
      <c r="A98" s="72">
        <v>1500</v>
      </c>
      <c r="B98" s="72">
        <v>2020</v>
      </c>
      <c r="C98" s="72">
        <v>6387045</v>
      </c>
      <c r="D98" s="72">
        <v>814</v>
      </c>
      <c r="E98" s="72">
        <v>70.868659450497063</v>
      </c>
      <c r="F98" s="72">
        <v>68.368564649223543</v>
      </c>
      <c r="G98" s="72">
        <v>69.205873764784812</v>
      </c>
      <c r="J98" s="145">
        <v>6</v>
      </c>
      <c r="K98" s="146">
        <v>11</v>
      </c>
      <c r="L98" s="146">
        <v>401</v>
      </c>
    </row>
    <row r="99" spans="1:12">
      <c r="A99" s="72">
        <v>2000</v>
      </c>
      <c r="B99" s="72">
        <v>2020</v>
      </c>
      <c r="C99" s="72">
        <v>9421624</v>
      </c>
      <c r="D99" s="72">
        <v>1004</v>
      </c>
      <c r="E99" s="72">
        <v>69.923388897710197</v>
      </c>
      <c r="F99" s="72">
        <v>66.843477621267837</v>
      </c>
      <c r="G99" s="72">
        <v>67.780307726141487</v>
      </c>
      <c r="J99" s="145">
        <v>7</v>
      </c>
      <c r="K99" s="147"/>
      <c r="L99" s="146">
        <v>259</v>
      </c>
    </row>
    <row r="100" spans="1:12">
      <c r="A100" s="72">
        <v>2500</v>
      </c>
      <c r="B100" s="72">
        <v>2020</v>
      </c>
      <c r="C100" s="72">
        <v>7309472</v>
      </c>
      <c r="D100" s="72">
        <v>991</v>
      </c>
      <c r="E100" s="72">
        <v>70.444112379115751</v>
      </c>
      <c r="F100" s="72">
        <v>68.169324542183077</v>
      </c>
      <c r="G100" s="72">
        <v>69.018438541114875</v>
      </c>
      <c r="J100" s="145">
        <v>8</v>
      </c>
      <c r="K100" s="146">
        <v>4</v>
      </c>
      <c r="L100" s="146">
        <v>320</v>
      </c>
    </row>
    <row r="101" spans="1:12">
      <c r="A101" s="72">
        <v>3000</v>
      </c>
      <c r="B101" s="72">
        <v>2020</v>
      </c>
      <c r="C101" s="72">
        <v>5760287</v>
      </c>
      <c r="D101" s="72">
        <v>1012</v>
      </c>
      <c r="E101" s="72">
        <v>69.960521064315031</v>
      </c>
      <c r="F101" s="72">
        <v>68.014472369171884</v>
      </c>
      <c r="G101" s="72">
        <v>68.810466561822352</v>
      </c>
      <c r="J101" s="145">
        <v>9</v>
      </c>
      <c r="K101" s="146">
        <v>11</v>
      </c>
      <c r="L101" s="146">
        <v>347</v>
      </c>
    </row>
    <row r="102" spans="1:12">
      <c r="A102" s="72">
        <v>3500</v>
      </c>
      <c r="B102" s="72">
        <v>2020</v>
      </c>
      <c r="C102" s="72">
        <v>5259529</v>
      </c>
      <c r="D102" s="72">
        <v>990</v>
      </c>
      <c r="E102" s="72">
        <v>70.070390903824276</v>
      </c>
      <c r="F102" s="72">
        <v>67.732015737530872</v>
      </c>
      <c r="G102" s="72">
        <v>68.554170535042203</v>
      </c>
    </row>
    <row r="103" spans="1:12">
      <c r="A103" s="72">
        <v>4000</v>
      </c>
      <c r="B103" s="72">
        <v>2020</v>
      </c>
      <c r="C103" s="72">
        <v>13188554</v>
      </c>
      <c r="D103" s="72">
        <v>1888</v>
      </c>
      <c r="E103" s="72">
        <v>69.522304188920174</v>
      </c>
      <c r="F103" s="72">
        <v>67.222531825702802</v>
      </c>
      <c r="G103" s="72">
        <v>67.924125116369851</v>
      </c>
    </row>
    <row r="104" spans="1:12">
      <c r="A104" s="72">
        <v>4500</v>
      </c>
      <c r="B104" s="72">
        <v>2020</v>
      </c>
      <c r="C104" s="72">
        <v>10145866</v>
      </c>
      <c r="D104" s="72">
        <v>1481</v>
      </c>
      <c r="E104" s="72">
        <v>69.468002829921076</v>
      </c>
      <c r="F104" s="72">
        <v>67.264330910737442</v>
      </c>
      <c r="G104" s="72">
        <v>67.774740372088488</v>
      </c>
    </row>
    <row r="105" spans="1:12">
      <c r="A105" s="72">
        <v>5000</v>
      </c>
      <c r="B105" s="72">
        <v>2020</v>
      </c>
      <c r="C105" s="72">
        <v>8376139</v>
      </c>
      <c r="D105" s="72">
        <v>1116</v>
      </c>
      <c r="E105" s="72">
        <v>69.611006455360879</v>
      </c>
      <c r="F105" s="72">
        <v>67.605699595004339</v>
      </c>
      <c r="G105" s="72">
        <v>68.018807352647798</v>
      </c>
    </row>
    <row r="106" spans="1:12">
      <c r="A106" s="72">
        <v>5500</v>
      </c>
      <c r="B106" s="72">
        <v>2020</v>
      </c>
      <c r="C106" s="72">
        <v>9415986</v>
      </c>
      <c r="D106" s="72">
        <v>1237</v>
      </c>
      <c r="E106" s="72">
        <v>69.678264071335704</v>
      </c>
      <c r="F106" s="72">
        <v>67.423870213910689</v>
      </c>
      <c r="G106" s="72">
        <v>67.993671400955776</v>
      </c>
    </row>
    <row r="107" spans="1:12">
      <c r="A107" s="72">
        <v>6000</v>
      </c>
      <c r="B107" s="72">
        <v>2020</v>
      </c>
      <c r="C107" s="72">
        <v>6130935</v>
      </c>
      <c r="D107" s="72">
        <v>903</v>
      </c>
      <c r="E107" s="72">
        <v>69.462504984965591</v>
      </c>
      <c r="F107" s="72">
        <v>67.178028962955892</v>
      </c>
      <c r="G107" s="72">
        <v>67.596552728091226</v>
      </c>
    </row>
    <row r="108" spans="1:12">
      <c r="A108" s="72">
        <v>6500</v>
      </c>
      <c r="B108" s="72">
        <v>2020</v>
      </c>
      <c r="C108" s="72">
        <v>3123322</v>
      </c>
      <c r="D108" s="72">
        <v>628</v>
      </c>
      <c r="E108" s="72">
        <v>69.275073143275009</v>
      </c>
      <c r="F108" s="72">
        <v>67.128563113249285</v>
      </c>
      <c r="G108" s="72">
        <v>67.629004950498214</v>
      </c>
    </row>
    <row r="109" spans="1:12">
      <c r="A109" s="72">
        <v>7000</v>
      </c>
      <c r="B109" s="72">
        <v>2020</v>
      </c>
      <c r="C109" s="72">
        <v>3165751</v>
      </c>
      <c r="D109" s="72">
        <v>615</v>
      </c>
      <c r="E109" s="72">
        <v>69.301260901441708</v>
      </c>
      <c r="F109" s="72">
        <v>66.979036253956806</v>
      </c>
      <c r="G109" s="72">
        <v>67.353122213338949</v>
      </c>
    </row>
    <row r="110" spans="1:12">
      <c r="A110" s="72">
        <v>7500</v>
      </c>
      <c r="B110" s="72">
        <v>2020</v>
      </c>
      <c r="C110" s="72">
        <v>1260474</v>
      </c>
      <c r="D110" s="72">
        <v>312</v>
      </c>
      <c r="E110" s="72">
        <v>69.424838592466003</v>
      </c>
      <c r="F110" s="72">
        <v>67.32657793814073</v>
      </c>
      <c r="G110" s="72">
        <v>67.646389374156072</v>
      </c>
    </row>
    <row r="111" spans="1:12">
      <c r="A111" s="72">
        <v>8000</v>
      </c>
      <c r="B111" s="72">
        <v>2020</v>
      </c>
      <c r="C111" s="72">
        <v>817803</v>
      </c>
      <c r="D111" s="72">
        <v>246</v>
      </c>
      <c r="E111" s="72">
        <v>69.18758307318511</v>
      </c>
      <c r="F111" s="72">
        <v>67.111735955969834</v>
      </c>
      <c r="G111" s="72">
        <v>67.999120815159642</v>
      </c>
    </row>
    <row r="112" spans="1:12">
      <c r="A112" s="72">
        <v>8500</v>
      </c>
      <c r="B112" s="72">
        <v>2020</v>
      </c>
      <c r="C112" s="72">
        <v>404719</v>
      </c>
      <c r="D112" s="72">
        <v>195</v>
      </c>
      <c r="E112" s="72">
        <v>69.465167190075093</v>
      </c>
      <c r="F112" s="72">
        <v>67.59442724458205</v>
      </c>
      <c r="G112" s="72">
        <v>67.422500549764152</v>
      </c>
    </row>
    <row r="113" spans="1:7">
      <c r="A113" s="72">
        <v>9000</v>
      </c>
      <c r="B113" s="72">
        <v>2020</v>
      </c>
      <c r="C113" s="72">
        <v>227841</v>
      </c>
      <c r="D113" s="72">
        <v>78</v>
      </c>
      <c r="E113" s="72">
        <v>68.473163302478483</v>
      </c>
      <c r="F113" s="72">
        <v>67.08329492935863</v>
      </c>
      <c r="G113" s="72">
        <v>67.499747631023382</v>
      </c>
    </row>
    <row r="114" spans="1:7">
      <c r="A114" s="72">
        <v>9500</v>
      </c>
      <c r="B114" s="72">
        <v>2020</v>
      </c>
      <c r="C114" s="72">
        <v>108308</v>
      </c>
      <c r="D114" s="72">
        <v>32</v>
      </c>
      <c r="E114" s="72">
        <v>69.266850094175865</v>
      </c>
      <c r="F114" s="72">
        <v>66.914844702145729</v>
      </c>
      <c r="G114" s="72">
        <v>69.568139010968721</v>
      </c>
    </row>
    <row r="115" spans="1:7">
      <c r="A115" s="72">
        <v>10000</v>
      </c>
      <c r="B115" s="72">
        <v>2020</v>
      </c>
      <c r="C115" s="72">
        <v>66436</v>
      </c>
      <c r="D115" s="72">
        <v>43</v>
      </c>
      <c r="E115" s="72">
        <v>69.479423806370036</v>
      </c>
      <c r="F115" s="72">
        <v>68.164669757360471</v>
      </c>
      <c r="G115" s="72">
        <v>67.893867782527551</v>
      </c>
    </row>
    <row r="116" spans="1:7">
      <c r="A116" s="72">
        <v>10500</v>
      </c>
      <c r="B116" s="72">
        <v>2020</v>
      </c>
      <c r="C116" s="72">
        <v>138175</v>
      </c>
      <c r="D116" s="72">
        <v>167</v>
      </c>
      <c r="E116" s="72">
        <v>69.497825221639232</v>
      </c>
      <c r="F116" s="72">
        <v>67.560296725167362</v>
      </c>
      <c r="G116" s="72">
        <v>68.148746155237916</v>
      </c>
    </row>
    <row r="117" spans="1:7">
      <c r="A117" s="72">
        <v>11000</v>
      </c>
      <c r="B117" s="72">
        <v>2020</v>
      </c>
      <c r="C117" s="72">
        <v>7498</v>
      </c>
      <c r="D117" s="72">
        <v>9</v>
      </c>
      <c r="E117" s="72">
        <v>68.459989330488128</v>
      </c>
      <c r="F117" s="72">
        <v>65.472392638036808</v>
      </c>
      <c r="G117" s="72">
        <v>65.640837556681788</v>
      </c>
    </row>
    <row r="118" spans="1:7">
      <c r="A118" s="72">
        <v>11500</v>
      </c>
      <c r="B118" s="72">
        <v>2020</v>
      </c>
      <c r="C118" s="72">
        <v>649</v>
      </c>
      <c r="D118" s="72">
        <v>1</v>
      </c>
      <c r="E118" s="72">
        <v>70</v>
      </c>
      <c r="F118" s="72">
        <v>70</v>
      </c>
      <c r="G118" s="72">
        <v>70</v>
      </c>
    </row>
    <row r="119" spans="1:7">
      <c r="A119" s="72">
        <v>12000</v>
      </c>
      <c r="B119" s="72">
        <v>2020</v>
      </c>
      <c r="C119" s="72">
        <v>4018</v>
      </c>
      <c r="D119" s="72">
        <v>4</v>
      </c>
      <c r="E119" s="72">
        <v>70.793429566948731</v>
      </c>
      <c r="F119" s="72">
        <v>69.631657541065209</v>
      </c>
      <c r="G119" s="72">
        <v>70.793429566948731</v>
      </c>
    </row>
    <row r="120" spans="1:7">
      <c r="A120" s="72">
        <v>12500</v>
      </c>
      <c r="B120" s="72">
        <v>2020</v>
      </c>
      <c r="C120" s="72">
        <v>1825</v>
      </c>
      <c r="D120" s="72">
        <v>2</v>
      </c>
      <c r="E120" s="72">
        <v>72.843835616438355</v>
      </c>
      <c r="F120" s="72">
        <v>72.843835616438355</v>
      </c>
      <c r="G120" s="72">
        <v>71.981369863013697</v>
      </c>
    </row>
    <row r="121" spans="1:7">
      <c r="A121" s="72">
        <v>13500</v>
      </c>
      <c r="B121" s="72">
        <v>2020</v>
      </c>
      <c r="C121" s="72">
        <v>3269</v>
      </c>
      <c r="D121" s="72">
        <v>4</v>
      </c>
      <c r="E121" s="72">
        <v>71.516059957173454</v>
      </c>
      <c r="F121" s="72">
        <v>64.792597124502905</v>
      </c>
      <c r="G121" s="72">
        <v>66.903028449066994</v>
      </c>
    </row>
    <row r="122" spans="1:7">
      <c r="A122" s="72">
        <v>14000</v>
      </c>
      <c r="B122" s="72">
        <v>2020</v>
      </c>
      <c r="C122" s="72">
        <v>24295</v>
      </c>
      <c r="D122" s="72">
        <v>29</v>
      </c>
      <c r="E122" s="72">
        <v>69.128339164437122</v>
      </c>
      <c r="F122" s="72">
        <v>67.466845029841537</v>
      </c>
      <c r="G122" s="72">
        <v>67.950771763737393</v>
      </c>
    </row>
    <row r="123" spans="1:7">
      <c r="A123" s="72">
        <v>14500</v>
      </c>
      <c r="B123" s="72">
        <v>2020</v>
      </c>
      <c r="C123" s="72">
        <v>8533</v>
      </c>
      <c r="D123" s="72">
        <v>11</v>
      </c>
      <c r="E123" s="72">
        <v>69.033165358021805</v>
      </c>
      <c r="F123" s="72">
        <v>66.944450955115428</v>
      </c>
      <c r="G123" s="72">
        <v>66.872729403492329</v>
      </c>
    </row>
    <row r="124" spans="1:7">
      <c r="A124" s="72">
        <v>15000</v>
      </c>
      <c r="B124" s="72">
        <v>2020</v>
      </c>
      <c r="C124" s="72">
        <v>1309</v>
      </c>
      <c r="D124" s="72">
        <v>1</v>
      </c>
      <c r="E124" s="72">
        <v>70</v>
      </c>
      <c r="F124" s="72">
        <v>65</v>
      </c>
      <c r="G124" s="72">
        <v>65</v>
      </c>
    </row>
    <row r="125" spans="1:7">
      <c r="A125" s="72">
        <v>17000</v>
      </c>
      <c r="B125" s="72">
        <v>2020</v>
      </c>
      <c r="C125" s="72">
        <v>2712</v>
      </c>
      <c r="D125" s="72">
        <v>3</v>
      </c>
      <c r="E125" s="72">
        <v>73.287610619469021</v>
      </c>
      <c r="F125" s="72">
        <v>70.115044247787608</v>
      </c>
      <c r="G125" s="72">
        <v>70.640117994100294</v>
      </c>
    </row>
    <row r="126" spans="1:7">
      <c r="A126" s="71" t="s">
        <v>487</v>
      </c>
      <c r="B126" s="71" t="s">
        <v>370</v>
      </c>
      <c r="C126" s="71" t="s">
        <v>478</v>
      </c>
      <c r="D126" s="71" t="s">
        <v>479</v>
      </c>
      <c r="E126" s="71" t="s">
        <v>480</v>
      </c>
      <c r="F126" s="71" t="s">
        <v>481</v>
      </c>
      <c r="G126" s="71" t="s">
        <v>482</v>
      </c>
    </row>
    <row r="127" spans="1:7">
      <c r="A127" s="72">
        <v>0</v>
      </c>
      <c r="B127" s="72">
        <v>1987</v>
      </c>
      <c r="C127" s="72">
        <v>839749</v>
      </c>
      <c r="D127" s="72">
        <v>35</v>
      </c>
      <c r="E127" s="72">
        <v>71.842133780451064</v>
      </c>
      <c r="F127" s="72">
        <v>68.259528740135451</v>
      </c>
      <c r="G127" s="72">
        <v>69.704786787480543</v>
      </c>
    </row>
    <row r="128" spans="1:7">
      <c r="A128" s="72">
        <v>500</v>
      </c>
      <c r="B128" s="72">
        <v>1987</v>
      </c>
      <c r="C128" s="72">
        <v>1071853</v>
      </c>
      <c r="D128" s="72">
        <v>41</v>
      </c>
      <c r="E128" s="72">
        <v>73.300129775258355</v>
      </c>
      <c r="F128" s="72">
        <v>69.372216152774683</v>
      </c>
      <c r="G128" s="72">
        <v>70.365990485635621</v>
      </c>
    </row>
    <row r="129" spans="1:7">
      <c r="A129" s="72">
        <v>1000</v>
      </c>
      <c r="B129" s="72">
        <v>1987</v>
      </c>
      <c r="C129" s="72">
        <v>2732506</v>
      </c>
      <c r="D129" s="72">
        <v>153</v>
      </c>
      <c r="E129" s="72">
        <v>71.26006713251499</v>
      </c>
      <c r="F129" s="72">
        <v>67.217008489642836</v>
      </c>
      <c r="G129" s="72">
        <v>68.331348952207236</v>
      </c>
    </row>
    <row r="130" spans="1:7">
      <c r="A130" s="72">
        <v>1500</v>
      </c>
      <c r="B130" s="72">
        <v>1987</v>
      </c>
      <c r="C130" s="72">
        <v>2369950</v>
      </c>
      <c r="D130" s="72">
        <v>132</v>
      </c>
      <c r="E130" s="72">
        <v>71.732338656933692</v>
      </c>
      <c r="F130" s="72">
        <v>67.556972088018739</v>
      </c>
      <c r="G130" s="72">
        <v>68.226188738159038</v>
      </c>
    </row>
    <row r="131" spans="1:7">
      <c r="A131" s="72">
        <v>2000</v>
      </c>
      <c r="B131" s="72">
        <v>1987</v>
      </c>
      <c r="C131" s="72">
        <v>3008533</v>
      </c>
      <c r="D131" s="72">
        <v>172</v>
      </c>
      <c r="E131" s="72">
        <v>71.325571632420193</v>
      </c>
      <c r="F131" s="72">
        <v>67.192950185356125</v>
      </c>
      <c r="G131" s="72">
        <v>68.36090978559983</v>
      </c>
    </row>
    <row r="132" spans="1:7">
      <c r="A132" s="72">
        <v>2500</v>
      </c>
      <c r="B132" s="72">
        <v>1987</v>
      </c>
      <c r="C132" s="72">
        <v>2519204</v>
      </c>
      <c r="D132" s="72">
        <v>170</v>
      </c>
      <c r="E132" s="72">
        <v>70.959547142668882</v>
      </c>
      <c r="F132" s="72">
        <v>66.942727544097266</v>
      </c>
      <c r="G132" s="72">
        <v>67.504379557987363</v>
      </c>
    </row>
    <row r="133" spans="1:7">
      <c r="A133" s="72">
        <v>3000</v>
      </c>
      <c r="B133" s="72">
        <v>1987</v>
      </c>
      <c r="C133" s="72">
        <v>3358628</v>
      </c>
      <c r="D133" s="72">
        <v>235</v>
      </c>
      <c r="E133" s="72">
        <v>71.730272301666034</v>
      </c>
      <c r="F133" s="72">
        <v>66.296580032084535</v>
      </c>
      <c r="G133" s="72">
        <v>66.86331204289371</v>
      </c>
    </row>
    <row r="134" spans="1:7">
      <c r="A134" s="72">
        <v>3500</v>
      </c>
      <c r="B134" s="72">
        <v>1987</v>
      </c>
      <c r="C134" s="72">
        <v>3617376</v>
      </c>
      <c r="D134" s="72">
        <v>234</v>
      </c>
      <c r="E134" s="72">
        <v>70.146139909149611</v>
      </c>
      <c r="F134" s="72">
        <v>66.855934246260276</v>
      </c>
      <c r="G134" s="72">
        <v>67.202396156772195</v>
      </c>
    </row>
    <row r="135" spans="1:7">
      <c r="A135" s="72">
        <v>4000</v>
      </c>
      <c r="B135" s="72">
        <v>1987</v>
      </c>
      <c r="C135" s="72">
        <v>4385934</v>
      </c>
      <c r="D135" s="72">
        <v>361</v>
      </c>
      <c r="E135" s="72">
        <v>70.419931079674257</v>
      </c>
      <c r="F135" s="72">
        <v>65.706921946385876</v>
      </c>
      <c r="G135" s="72">
        <v>66.167956015754001</v>
      </c>
    </row>
    <row r="136" spans="1:7">
      <c r="A136" s="72">
        <v>4500</v>
      </c>
      <c r="B136" s="72">
        <v>1987</v>
      </c>
      <c r="C136" s="72">
        <v>9494505</v>
      </c>
      <c r="D136" s="72">
        <v>602</v>
      </c>
      <c r="E136" s="72">
        <v>70.240537658361333</v>
      </c>
      <c r="F136" s="72">
        <v>66.702196902313503</v>
      </c>
      <c r="G136" s="72">
        <v>67.030385259684422</v>
      </c>
    </row>
    <row r="137" spans="1:7">
      <c r="A137" s="72">
        <v>5000</v>
      </c>
      <c r="B137" s="72">
        <v>1987</v>
      </c>
      <c r="C137" s="72">
        <v>9680976</v>
      </c>
      <c r="D137" s="72">
        <v>648</v>
      </c>
      <c r="E137" s="72">
        <v>69.90703519975672</v>
      </c>
      <c r="F137" s="72">
        <v>66.149732733559091</v>
      </c>
      <c r="G137" s="72">
        <v>66.664376298422809</v>
      </c>
    </row>
    <row r="138" spans="1:7">
      <c r="A138" s="72">
        <v>5500</v>
      </c>
      <c r="B138" s="72">
        <v>1987</v>
      </c>
      <c r="C138" s="72">
        <v>8131541</v>
      </c>
      <c r="D138" s="72">
        <v>518</v>
      </c>
      <c r="E138" s="72">
        <v>69.878728029533391</v>
      </c>
      <c r="F138" s="72">
        <v>66.198014004971512</v>
      </c>
      <c r="G138" s="72">
        <v>67.174286522074965</v>
      </c>
    </row>
    <row r="139" spans="1:7">
      <c r="A139" s="72">
        <v>6000</v>
      </c>
      <c r="B139" s="72">
        <v>1987</v>
      </c>
      <c r="C139" s="72">
        <v>6368970</v>
      </c>
      <c r="D139" s="72">
        <v>407</v>
      </c>
      <c r="E139" s="72">
        <v>69.107836588961788</v>
      </c>
      <c r="F139" s="72">
        <v>65.200436491300792</v>
      </c>
      <c r="G139" s="72">
        <v>65.776645360238788</v>
      </c>
    </row>
    <row r="140" spans="1:7">
      <c r="A140" s="72">
        <v>6500</v>
      </c>
      <c r="B140" s="72">
        <v>1987</v>
      </c>
      <c r="C140" s="72">
        <v>3491421</v>
      </c>
      <c r="D140" s="72">
        <v>213</v>
      </c>
      <c r="E140" s="72">
        <v>69.523946553566589</v>
      </c>
      <c r="F140" s="72">
        <v>63.835724193673578</v>
      </c>
      <c r="G140" s="72">
        <v>65.625170381916135</v>
      </c>
    </row>
    <row r="141" spans="1:7">
      <c r="A141" s="72">
        <v>7000</v>
      </c>
      <c r="B141" s="72">
        <v>1987</v>
      </c>
      <c r="C141" s="72">
        <v>1247880</v>
      </c>
      <c r="D141" s="72">
        <v>89</v>
      </c>
      <c r="E141" s="72">
        <v>69.667429560534671</v>
      </c>
      <c r="F141" s="72">
        <v>64.180534987338532</v>
      </c>
      <c r="G141" s="72">
        <v>65.738661570022757</v>
      </c>
    </row>
    <row r="142" spans="1:7">
      <c r="A142" s="72">
        <v>7500</v>
      </c>
      <c r="B142" s="72">
        <v>1987</v>
      </c>
      <c r="C142" s="72">
        <v>710783</v>
      </c>
      <c r="D142" s="72">
        <v>76</v>
      </c>
      <c r="E142" s="72">
        <v>68.853795040117731</v>
      </c>
      <c r="F142" s="72">
        <v>63.173694362414409</v>
      </c>
      <c r="G142" s="72">
        <v>65.580337458830613</v>
      </c>
    </row>
    <row r="143" spans="1:7">
      <c r="A143" s="72">
        <v>8000</v>
      </c>
      <c r="B143" s="72">
        <v>1987</v>
      </c>
      <c r="C143" s="72">
        <v>319369</v>
      </c>
      <c r="D143" s="72">
        <v>35</v>
      </c>
      <c r="E143" s="72">
        <v>68.410572096853485</v>
      </c>
      <c r="F143" s="72">
        <v>62.038219113314064</v>
      </c>
      <c r="G143" s="72">
        <v>64.160453895024247</v>
      </c>
    </row>
    <row r="144" spans="1:7">
      <c r="A144" s="72">
        <v>8500</v>
      </c>
      <c r="B144" s="72">
        <v>1987</v>
      </c>
      <c r="C144" s="72">
        <v>125607</v>
      </c>
      <c r="D144" s="72">
        <v>13</v>
      </c>
      <c r="E144" s="72">
        <v>67.025070258823149</v>
      </c>
      <c r="F144" s="72">
        <v>63.97404603246634</v>
      </c>
      <c r="G144" s="72">
        <v>66.026200769065412</v>
      </c>
    </row>
    <row r="145" spans="1:7">
      <c r="A145" s="72">
        <v>9000</v>
      </c>
      <c r="B145" s="72">
        <v>1987</v>
      </c>
      <c r="C145" s="72">
        <v>119477</v>
      </c>
      <c r="D145" s="72">
        <v>17</v>
      </c>
      <c r="E145" s="72">
        <v>68.284456422575062</v>
      </c>
      <c r="F145" s="72">
        <v>63.775111527741743</v>
      </c>
      <c r="G145" s="72">
        <v>65.459393858232133</v>
      </c>
    </row>
    <row r="146" spans="1:7">
      <c r="A146" s="72">
        <v>9500</v>
      </c>
      <c r="B146" s="72">
        <v>1987</v>
      </c>
      <c r="C146" s="72">
        <v>45319</v>
      </c>
      <c r="D146" s="72">
        <v>7</v>
      </c>
      <c r="E146" s="72">
        <v>66.578587347470162</v>
      </c>
      <c r="F146" s="72">
        <v>66.096890928749531</v>
      </c>
      <c r="G146" s="72">
        <v>66.578587347470162</v>
      </c>
    </row>
    <row r="147" spans="1:7">
      <c r="A147" s="72">
        <v>10000</v>
      </c>
      <c r="B147" s="72">
        <v>1987</v>
      </c>
      <c r="C147" s="72">
        <v>43838</v>
      </c>
      <c r="D147" s="72">
        <v>6</v>
      </c>
      <c r="E147" s="72">
        <v>70.00100369542406</v>
      </c>
      <c r="F147" s="72">
        <v>66.550367261280172</v>
      </c>
      <c r="G147" s="72">
        <v>67.163762032939459</v>
      </c>
    </row>
    <row r="148" spans="1:7">
      <c r="A148" s="72">
        <v>10500</v>
      </c>
      <c r="B148" s="72">
        <v>1987</v>
      </c>
      <c r="C148" s="72">
        <v>10072</v>
      </c>
      <c r="D148" s="72">
        <v>1</v>
      </c>
      <c r="E148" s="72">
        <v>67</v>
      </c>
      <c r="F148" s="72">
        <v>67</v>
      </c>
      <c r="G148" s="72">
        <v>67</v>
      </c>
    </row>
    <row r="149" spans="1:7">
      <c r="A149" s="72">
        <v>11500</v>
      </c>
      <c r="B149" s="72">
        <v>1987</v>
      </c>
      <c r="C149" s="72">
        <v>6475</v>
      </c>
      <c r="D149" s="72">
        <v>1</v>
      </c>
      <c r="E149" s="72">
        <v>67</v>
      </c>
      <c r="F149" s="72">
        <v>67</v>
      </c>
      <c r="G149" s="72">
        <v>67</v>
      </c>
    </row>
    <row r="150" spans="1:7">
      <c r="A150" s="71" t="s">
        <v>487</v>
      </c>
      <c r="B150" t="s">
        <v>490</v>
      </c>
      <c r="C150" s="71" t="s">
        <v>478</v>
      </c>
      <c r="D150" s="71" t="s">
        <v>479</v>
      </c>
      <c r="E150" s="71" t="s">
        <v>480</v>
      </c>
      <c r="F150" s="71" t="s">
        <v>481</v>
      </c>
      <c r="G150" s="71" t="s">
        <v>482</v>
      </c>
    </row>
    <row r="151" spans="1:7">
      <c r="A151" s="72">
        <v>0</v>
      </c>
      <c r="C151" s="72">
        <v>19996374</v>
      </c>
      <c r="D151" s="72">
        <v>1174</v>
      </c>
      <c r="E151" s="72">
        <v>72.913792370556777</v>
      </c>
      <c r="F151" s="72">
        <v>71.271842935124141</v>
      </c>
      <c r="G151" s="72">
        <v>71.501375999468706</v>
      </c>
    </row>
    <row r="152" spans="1:7">
      <c r="A152" s="72">
        <v>500</v>
      </c>
      <c r="C152" s="72">
        <v>28906085</v>
      </c>
      <c r="D152" s="72">
        <v>2109</v>
      </c>
      <c r="E152" s="72">
        <v>71.349113828455145</v>
      </c>
      <c r="F152" s="72">
        <v>68.544756406825755</v>
      </c>
      <c r="G152" s="72">
        <v>69.316184568058944</v>
      </c>
    </row>
    <row r="153" spans="1:7">
      <c r="A153" s="72">
        <v>1000</v>
      </c>
      <c r="C153" s="72">
        <v>55475104</v>
      </c>
      <c r="D153" s="72">
        <v>4032</v>
      </c>
      <c r="E153" s="72">
        <v>70.89025669965396</v>
      </c>
      <c r="F153" s="72">
        <v>67.747951171033407</v>
      </c>
      <c r="G153" s="72">
        <v>69.060762265538074</v>
      </c>
    </row>
    <row r="154" spans="1:7">
      <c r="A154" s="72">
        <v>1500</v>
      </c>
      <c r="C154" s="72">
        <v>39802333</v>
      </c>
      <c r="D154" s="72">
        <v>2730</v>
      </c>
      <c r="E154" s="72">
        <v>70.840897441866034</v>
      </c>
      <c r="F154" s="72">
        <v>66.975600324734728</v>
      </c>
      <c r="G154" s="72">
        <v>68.304988529189984</v>
      </c>
    </row>
    <row r="155" spans="1:7">
      <c r="A155" s="72">
        <v>2000</v>
      </c>
      <c r="C155" s="72">
        <v>48480058</v>
      </c>
      <c r="D155" s="72">
        <v>3339</v>
      </c>
      <c r="E155" s="72">
        <v>70.644890131938368</v>
      </c>
      <c r="F155" s="72">
        <v>67.230788709039913</v>
      </c>
      <c r="G155" s="72">
        <v>68.182192686320633</v>
      </c>
    </row>
    <row r="156" spans="1:7">
      <c r="A156" s="72">
        <v>2500</v>
      </c>
      <c r="C156" s="72">
        <v>42966792</v>
      </c>
      <c r="D156" s="72">
        <v>3114</v>
      </c>
      <c r="E156" s="72">
        <v>70.534090653079247</v>
      </c>
      <c r="F156" s="72">
        <v>66.733095805709681</v>
      </c>
      <c r="G156" s="72">
        <v>67.730791607621072</v>
      </c>
    </row>
    <row r="157" spans="1:7">
      <c r="A157" s="72">
        <v>3000</v>
      </c>
      <c r="C157" s="72">
        <v>43486650</v>
      </c>
      <c r="D157" s="72">
        <v>3270</v>
      </c>
      <c r="E157" s="72">
        <v>70.76716100228461</v>
      </c>
      <c r="F157" s="72">
        <v>67.489719534615801</v>
      </c>
      <c r="G157" s="72">
        <v>68.224688588336875</v>
      </c>
    </row>
    <row r="158" spans="1:7">
      <c r="A158" s="72">
        <v>3500</v>
      </c>
      <c r="C158" s="72">
        <v>40743238</v>
      </c>
      <c r="D158" s="72">
        <v>3147</v>
      </c>
      <c r="E158" s="72">
        <v>70.405579841248752</v>
      </c>
      <c r="F158" s="72">
        <v>67.260968482671899</v>
      </c>
      <c r="G158" s="72">
        <v>68.064154253032129</v>
      </c>
    </row>
    <row r="159" spans="1:7">
      <c r="A159" s="72">
        <v>4000</v>
      </c>
      <c r="C159" s="72">
        <v>67522797</v>
      </c>
      <c r="D159" s="72">
        <v>5055</v>
      </c>
      <c r="E159" s="72">
        <v>70.035108231668787</v>
      </c>
      <c r="F159" s="72">
        <v>67.137739969509852</v>
      </c>
      <c r="G159" s="72">
        <v>67.69704507353272</v>
      </c>
    </row>
    <row r="160" spans="1:7">
      <c r="A160" s="72">
        <v>4500</v>
      </c>
      <c r="C160" s="72">
        <v>83574855</v>
      </c>
      <c r="D160" s="72">
        <v>5874</v>
      </c>
      <c r="E160" s="72">
        <v>69.776171265866992</v>
      </c>
      <c r="F160" s="72">
        <v>66.857489253197031</v>
      </c>
      <c r="G160" s="72">
        <v>67.383046790808066</v>
      </c>
    </row>
    <row r="161" spans="1:14">
      <c r="A161" s="72">
        <v>5000</v>
      </c>
      <c r="C161" s="72">
        <v>70030536</v>
      </c>
      <c r="D161" s="72">
        <v>4785</v>
      </c>
      <c r="E161" s="72">
        <v>69.610776333341221</v>
      </c>
      <c r="F161" s="72">
        <v>66.453427202099377</v>
      </c>
      <c r="G161" s="72">
        <v>67.2454468148009</v>
      </c>
    </row>
    <row r="162" spans="1:14">
      <c r="A162" s="72">
        <v>5500</v>
      </c>
      <c r="C162" s="72">
        <v>78628482</v>
      </c>
      <c r="D162" s="72">
        <v>5081</v>
      </c>
      <c r="E162" s="72">
        <v>69.757063401020517</v>
      </c>
      <c r="F162" s="72">
        <v>66.757059127759831</v>
      </c>
      <c r="G162" s="72">
        <v>67.498756671914379</v>
      </c>
    </row>
    <row r="163" spans="1:14">
      <c r="A163" s="72">
        <v>6000</v>
      </c>
      <c r="C163" s="72">
        <v>54682110</v>
      </c>
      <c r="D163" s="72">
        <v>3721</v>
      </c>
      <c r="E163" s="72">
        <v>69.600425587088722</v>
      </c>
      <c r="F163" s="72">
        <v>66.658563248565201</v>
      </c>
      <c r="G163" s="72">
        <v>67.384112957601673</v>
      </c>
    </row>
    <row r="164" spans="1:14">
      <c r="A164" s="72">
        <v>6500</v>
      </c>
      <c r="C164" s="72">
        <v>42150375</v>
      </c>
      <c r="D164" s="72">
        <v>2960</v>
      </c>
      <c r="E164" s="72">
        <v>69.539598520772358</v>
      </c>
      <c r="F164" s="72">
        <v>66.269026360975431</v>
      </c>
      <c r="G164" s="72">
        <v>67.271707475912137</v>
      </c>
      <c r="H164" s="72"/>
      <c r="I164" s="72"/>
      <c r="J164" s="72"/>
      <c r="K164" s="72"/>
      <c r="L164" s="72"/>
      <c r="M164" s="72"/>
      <c r="N164" s="72"/>
    </row>
    <row r="165" spans="1:14">
      <c r="A165" s="72">
        <v>7000</v>
      </c>
      <c r="C165" s="72">
        <v>24096000</v>
      </c>
      <c r="D165" s="72">
        <v>1940</v>
      </c>
      <c r="E165" s="72">
        <v>69.288891724767595</v>
      </c>
      <c r="F165" s="72">
        <v>65.746229332669316</v>
      </c>
      <c r="G165" s="72">
        <v>66.466361678286859</v>
      </c>
      <c r="H165" s="72"/>
      <c r="I165" s="72"/>
      <c r="J165" s="72"/>
      <c r="K165" s="72"/>
      <c r="L165" s="72"/>
      <c r="M165" s="72"/>
      <c r="N165" s="72"/>
    </row>
    <row r="166" spans="1:14">
      <c r="A166" s="72">
        <v>7500</v>
      </c>
      <c r="C166" s="72">
        <v>16685072</v>
      </c>
      <c r="D166" s="72">
        <v>1400</v>
      </c>
      <c r="E166" s="72">
        <v>69.320226607352964</v>
      </c>
      <c r="F166" s="72">
        <v>66.250173628258835</v>
      </c>
      <c r="G166" s="72">
        <v>66.931236916448427</v>
      </c>
      <c r="H166" s="72"/>
      <c r="I166" s="72"/>
      <c r="J166" s="72"/>
      <c r="K166" s="72"/>
      <c r="L166" s="72"/>
      <c r="M166" s="72"/>
      <c r="N166" s="72"/>
    </row>
    <row r="167" spans="1:14">
      <c r="A167" s="72">
        <v>8000</v>
      </c>
      <c r="C167" s="72">
        <v>8557244</v>
      </c>
      <c r="D167" s="72">
        <v>892</v>
      </c>
      <c r="E167" s="72">
        <v>69.187691854994441</v>
      </c>
      <c r="F167" s="72">
        <v>66.287276955057024</v>
      </c>
      <c r="G167" s="72">
        <v>66.714488800366098</v>
      </c>
      <c r="H167" s="72"/>
      <c r="I167" s="72"/>
      <c r="J167" s="72"/>
      <c r="K167" s="72"/>
      <c r="L167" s="72"/>
      <c r="M167" s="72"/>
      <c r="N167" s="72"/>
    </row>
    <row r="168" spans="1:14">
      <c r="A168" s="72">
        <v>8500</v>
      </c>
      <c r="C168" s="72">
        <v>3967679</v>
      </c>
      <c r="D168" s="72">
        <v>538</v>
      </c>
      <c r="E168" s="72">
        <v>69.198585621467871</v>
      </c>
      <c r="F168" s="72">
        <v>66.198885292887852</v>
      </c>
      <c r="G168" s="72">
        <v>66.91280796657189</v>
      </c>
      <c r="H168" s="72"/>
      <c r="I168" s="72"/>
      <c r="J168" s="72"/>
      <c r="K168" s="72"/>
      <c r="L168" s="72"/>
      <c r="M168" s="72"/>
      <c r="N168" s="72"/>
    </row>
    <row r="169" spans="1:14">
      <c r="A169" s="72">
        <v>9000</v>
      </c>
      <c r="C169" s="72">
        <v>1420359</v>
      </c>
      <c r="D169" s="72">
        <v>231</v>
      </c>
      <c r="E169" s="72">
        <v>68.961971586056762</v>
      </c>
      <c r="F169" s="72">
        <v>65.241618492226266</v>
      </c>
      <c r="G169" s="72">
        <v>66.305423488005502</v>
      </c>
      <c r="H169" s="72"/>
      <c r="I169" s="72"/>
      <c r="J169" s="72"/>
      <c r="K169" s="72"/>
      <c r="L169" s="72"/>
      <c r="M169" s="72"/>
      <c r="N169" s="72"/>
    </row>
    <row r="170" spans="1:14">
      <c r="A170" s="72">
        <v>9500</v>
      </c>
      <c r="C170" s="72">
        <v>729940</v>
      </c>
      <c r="D170" s="72">
        <v>112</v>
      </c>
      <c r="E170" s="72">
        <v>68.838605912814756</v>
      </c>
      <c r="F170" s="72">
        <v>66.279292818587834</v>
      </c>
      <c r="G170" s="72">
        <v>67.300235635805677</v>
      </c>
      <c r="H170" s="72"/>
      <c r="I170" s="72"/>
      <c r="J170" s="72"/>
      <c r="K170" s="72"/>
      <c r="L170" s="72"/>
      <c r="M170" s="72"/>
      <c r="N170" s="72"/>
    </row>
    <row r="171" spans="1:14">
      <c r="A171" s="72">
        <v>10000</v>
      </c>
      <c r="C171" s="72">
        <v>821776</v>
      </c>
      <c r="D171" s="72">
        <v>143</v>
      </c>
      <c r="E171" s="72">
        <v>69.169699528825376</v>
      </c>
      <c r="F171" s="72">
        <v>66.076889566013122</v>
      </c>
      <c r="G171" s="72">
        <v>67.215478427211309</v>
      </c>
      <c r="H171" s="72"/>
      <c r="I171" s="72"/>
      <c r="J171" s="72"/>
      <c r="K171" s="72"/>
      <c r="L171" s="72"/>
      <c r="M171" s="72"/>
      <c r="N171" s="72"/>
    </row>
    <row r="172" spans="1:14">
      <c r="A172" s="72">
        <v>10500</v>
      </c>
      <c r="C172" s="72">
        <v>384882</v>
      </c>
      <c r="D172" s="72">
        <v>193</v>
      </c>
      <c r="E172" s="72">
        <v>69.354025389599926</v>
      </c>
      <c r="F172" s="72">
        <v>66.531446001631664</v>
      </c>
      <c r="G172" s="72">
        <v>66.972181084072517</v>
      </c>
      <c r="H172" s="72"/>
      <c r="I172" s="72"/>
      <c r="J172" s="72"/>
      <c r="K172" s="72"/>
      <c r="L172" s="72"/>
      <c r="M172" s="72"/>
      <c r="N172" s="72"/>
    </row>
    <row r="173" spans="1:14">
      <c r="A173" s="72">
        <v>11000</v>
      </c>
      <c r="C173" s="72">
        <v>220379</v>
      </c>
      <c r="D173" s="72">
        <v>36</v>
      </c>
      <c r="E173" s="72">
        <v>69.543450147246332</v>
      </c>
      <c r="F173" s="72">
        <v>66.492941704971884</v>
      </c>
      <c r="G173" s="72">
        <v>67.222616492497011</v>
      </c>
      <c r="H173" s="72"/>
      <c r="I173" s="72"/>
      <c r="J173" s="72"/>
      <c r="K173" s="72"/>
      <c r="L173" s="72"/>
      <c r="M173" s="72"/>
      <c r="N173" s="72"/>
    </row>
    <row r="174" spans="1:14">
      <c r="A174" s="72">
        <v>11500</v>
      </c>
      <c r="C174" s="72">
        <v>173556</v>
      </c>
      <c r="D174" s="72">
        <v>23</v>
      </c>
      <c r="E174" s="72">
        <v>70.429797875037451</v>
      </c>
      <c r="F174" s="72">
        <v>65.609751319458852</v>
      </c>
      <c r="G174" s="72">
        <v>67.784311691903483</v>
      </c>
      <c r="H174" s="72"/>
      <c r="I174" s="72"/>
      <c r="J174" s="72"/>
      <c r="K174" s="72"/>
      <c r="L174" s="72"/>
      <c r="M174" s="72"/>
      <c r="N174" s="72"/>
    </row>
    <row r="175" spans="1:14">
      <c r="A175" s="72">
        <v>12000</v>
      </c>
      <c r="C175" s="72">
        <v>95232</v>
      </c>
      <c r="D175" s="72">
        <v>14</v>
      </c>
      <c r="E175" s="72">
        <v>71.26171875</v>
      </c>
      <c r="F175" s="72">
        <v>65.310704385080641</v>
      </c>
      <c r="G175" s="72">
        <v>68.914955057123649</v>
      </c>
      <c r="H175" s="72"/>
      <c r="I175" s="72"/>
      <c r="J175" s="72"/>
      <c r="K175" s="72"/>
      <c r="L175" s="72"/>
      <c r="M175" s="72"/>
      <c r="N175" s="72"/>
    </row>
    <row r="176" spans="1:14">
      <c r="A176" s="72">
        <v>12500</v>
      </c>
      <c r="C176" s="72">
        <v>55777</v>
      </c>
      <c r="D176" s="72">
        <v>9</v>
      </c>
      <c r="E176" s="72">
        <v>65.89852448141707</v>
      </c>
      <c r="F176" s="72">
        <v>62.300482277641322</v>
      </c>
      <c r="G176" s="72">
        <v>63.502339674059201</v>
      </c>
      <c r="H176" s="72"/>
      <c r="I176" s="72"/>
      <c r="J176" s="72"/>
      <c r="K176" s="72"/>
      <c r="L176" s="72"/>
      <c r="M176" s="72"/>
      <c r="N176" s="72"/>
    </row>
    <row r="177" spans="1:14">
      <c r="A177" s="72">
        <v>13500</v>
      </c>
      <c r="C177" s="72">
        <v>18411</v>
      </c>
      <c r="D177" s="72">
        <v>6</v>
      </c>
      <c r="E177" s="72">
        <v>69.014502199771869</v>
      </c>
      <c r="F177" s="72">
        <v>67.820705013307261</v>
      </c>
      <c r="G177" s="72">
        <v>68.195426647113138</v>
      </c>
      <c r="H177" s="72"/>
      <c r="I177" s="72"/>
      <c r="J177" s="72"/>
      <c r="K177" s="72"/>
      <c r="L177" s="72"/>
      <c r="M177" s="72"/>
      <c r="N177" s="72"/>
    </row>
    <row r="178" spans="1:14">
      <c r="A178" s="72">
        <v>14000</v>
      </c>
      <c r="C178" s="72">
        <v>24295</v>
      </c>
      <c r="D178" s="72">
        <v>29</v>
      </c>
      <c r="E178" s="72">
        <v>69.128339164437122</v>
      </c>
      <c r="F178" s="72">
        <v>67.466845029841537</v>
      </c>
      <c r="G178" s="72">
        <v>67.950771763737393</v>
      </c>
      <c r="H178" s="72"/>
      <c r="I178" s="72"/>
      <c r="J178" s="72"/>
      <c r="K178" s="72"/>
      <c r="L178" s="72"/>
      <c r="M178" s="72"/>
      <c r="N178" s="72"/>
    </row>
    <row r="179" spans="1:14">
      <c r="A179" s="72">
        <v>14500</v>
      </c>
      <c r="C179" s="72">
        <v>8533</v>
      </c>
      <c r="D179" s="72">
        <v>11</v>
      </c>
      <c r="E179" s="72">
        <v>69.033165358021805</v>
      </c>
      <c r="F179" s="72">
        <v>66.944450955115428</v>
      </c>
      <c r="G179" s="72">
        <v>66.872729403492329</v>
      </c>
      <c r="H179" s="72"/>
      <c r="I179" s="72"/>
      <c r="J179" s="72"/>
      <c r="K179" s="72"/>
      <c r="L179" s="72"/>
      <c r="M179" s="72"/>
      <c r="N179" s="72"/>
    </row>
    <row r="180" spans="1:14">
      <c r="A180" s="72">
        <v>15000</v>
      </c>
      <c r="C180" s="72">
        <v>1309</v>
      </c>
      <c r="D180" s="72">
        <v>1</v>
      </c>
      <c r="E180" s="72">
        <v>70</v>
      </c>
      <c r="F180" s="72">
        <v>65</v>
      </c>
      <c r="G180" s="72">
        <v>65</v>
      </c>
      <c r="H180" s="72"/>
      <c r="I180" s="72"/>
      <c r="J180" s="72"/>
      <c r="K180" s="72"/>
      <c r="L180" s="72"/>
      <c r="M180" s="72"/>
      <c r="N180" s="72"/>
    </row>
    <row r="181" spans="1:14">
      <c r="A181" s="72">
        <v>17000</v>
      </c>
      <c r="C181" s="72">
        <v>2712</v>
      </c>
      <c r="D181" s="72">
        <v>3</v>
      </c>
      <c r="E181" s="72">
        <v>73.287610619469021</v>
      </c>
      <c r="F181" s="72">
        <v>70.115044247787608</v>
      </c>
      <c r="G181" s="72">
        <v>70.640117994100294</v>
      </c>
      <c r="H181" s="72"/>
      <c r="I181" s="72"/>
      <c r="J181" s="72"/>
      <c r="K181" s="72"/>
      <c r="L181" s="72"/>
      <c r="M181" s="72"/>
      <c r="N181" s="72"/>
    </row>
  </sheetData>
  <sortState xmlns:xlrd2="http://schemas.microsoft.com/office/spreadsheetml/2017/richdata2" ref="R5:V56">
    <sortCondition ref="R5:R5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9BAB-0637-4FE1-B1CE-3A7FB01483AA}">
  <sheetPr codeName="Sheet16"/>
  <dimension ref="A1:AL30"/>
  <sheetViews>
    <sheetView topLeftCell="D1" workbookViewId="0">
      <selection activeCell="K47" sqref="K47"/>
    </sheetView>
  </sheetViews>
  <sheetFormatPr defaultRowHeight="15"/>
  <cols>
    <col min="1" max="1" width="9.140625" style="81"/>
    <col min="2" max="2" width="67" style="81" customWidth="1"/>
    <col min="3" max="6" width="9.5703125" style="81" bestFit="1" customWidth="1"/>
    <col min="7" max="7" width="14" style="81" customWidth="1"/>
    <col min="8" max="10" width="12.5703125" style="81" bestFit="1" customWidth="1"/>
    <col min="11" max="11" width="20.28515625" style="81" customWidth="1"/>
    <col min="12" max="24" width="9.140625" style="81"/>
    <col min="25" max="25" width="16" style="81" customWidth="1"/>
    <col min="26" max="29" width="9.140625" style="81"/>
    <col min="30" max="30" width="13.7109375" style="81" customWidth="1"/>
    <col min="31" max="16384" width="9.140625" style="81"/>
  </cols>
  <sheetData>
    <row r="1" spans="1:38">
      <c r="A1" s="2" t="s">
        <v>496</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row>
    <row r="2" spans="1:38">
      <c r="A2" s="119"/>
      <c r="B2" s="119"/>
      <c r="C2" s="213" t="s">
        <v>497</v>
      </c>
      <c r="D2" s="213"/>
      <c r="E2" s="213"/>
      <c r="F2" s="213"/>
      <c r="G2" s="119" t="s">
        <v>498</v>
      </c>
      <c r="H2" s="119"/>
      <c r="I2" s="119"/>
      <c r="J2" s="119"/>
      <c r="K2" s="119"/>
      <c r="L2" s="119"/>
      <c r="M2" s="119"/>
      <c r="N2" s="119"/>
      <c r="O2" s="119"/>
      <c r="P2" s="214" t="s">
        <v>499</v>
      </c>
      <c r="Q2" s="214"/>
      <c r="R2" s="214"/>
      <c r="S2" s="214"/>
      <c r="T2" s="214" t="s">
        <v>500</v>
      </c>
      <c r="U2" s="214"/>
      <c r="V2" s="214"/>
      <c r="W2" s="214"/>
      <c r="X2" s="119"/>
      <c r="Y2" s="119"/>
      <c r="Z2" s="119" t="s">
        <v>501</v>
      </c>
      <c r="AA2" s="119"/>
      <c r="AB2" s="119"/>
      <c r="AC2" s="94"/>
      <c r="AD2" s="119"/>
      <c r="AE2" s="214" t="s">
        <v>502</v>
      </c>
      <c r="AF2" s="214"/>
      <c r="AG2" s="214"/>
      <c r="AH2" s="214"/>
      <c r="AI2" s="215" t="s">
        <v>500</v>
      </c>
      <c r="AJ2" s="215"/>
      <c r="AK2" s="215"/>
      <c r="AL2" s="215"/>
    </row>
    <row r="3" spans="1:38">
      <c r="A3" s="119" t="s">
        <v>370</v>
      </c>
      <c r="B3" s="120" t="s">
        <v>503</v>
      </c>
      <c r="C3" s="120" t="s">
        <v>504</v>
      </c>
      <c r="D3" s="120" t="s">
        <v>505</v>
      </c>
      <c r="E3" s="120" t="s">
        <v>506</v>
      </c>
      <c r="F3" s="120" t="s">
        <v>507</v>
      </c>
      <c r="G3" s="121" t="s">
        <v>504</v>
      </c>
      <c r="H3" s="121" t="s">
        <v>505</v>
      </c>
      <c r="I3" s="121" t="s">
        <v>506</v>
      </c>
      <c r="J3" s="121" t="s">
        <v>507</v>
      </c>
      <c r="K3" s="122" t="s">
        <v>508</v>
      </c>
      <c r="L3" s="122" t="s">
        <v>504</v>
      </c>
      <c r="M3" s="122" t="s">
        <v>505</v>
      </c>
      <c r="N3" s="122" t="s">
        <v>506</v>
      </c>
      <c r="O3" s="122" t="s">
        <v>509</v>
      </c>
      <c r="P3" s="90" t="s">
        <v>504</v>
      </c>
      <c r="Q3" s="90" t="s">
        <v>505</v>
      </c>
      <c r="R3" s="90" t="s">
        <v>506</v>
      </c>
      <c r="S3" s="90" t="s">
        <v>510</v>
      </c>
      <c r="T3" s="101" t="s">
        <v>504</v>
      </c>
      <c r="U3" s="101" t="s">
        <v>505</v>
      </c>
      <c r="V3" s="101" t="s">
        <v>506</v>
      </c>
      <c r="W3" s="101" t="s">
        <v>510</v>
      </c>
      <c r="X3" s="119"/>
      <c r="Y3" s="123"/>
      <c r="Z3" s="93" t="s">
        <v>504</v>
      </c>
      <c r="AA3" s="93" t="s">
        <v>505</v>
      </c>
      <c r="AB3" s="93" t="s">
        <v>506</v>
      </c>
      <c r="AC3" s="93" t="s">
        <v>507</v>
      </c>
      <c r="AD3" s="123"/>
      <c r="AE3" s="93" t="s">
        <v>504</v>
      </c>
      <c r="AF3" s="93" t="s">
        <v>505</v>
      </c>
      <c r="AG3" s="93" t="s">
        <v>506</v>
      </c>
      <c r="AH3" s="93" t="s">
        <v>511</v>
      </c>
      <c r="AI3" s="101" t="s">
        <v>504</v>
      </c>
      <c r="AJ3" s="101" t="s">
        <v>505</v>
      </c>
      <c r="AK3" s="101" t="s">
        <v>506</v>
      </c>
      <c r="AL3" s="101" t="s">
        <v>510</v>
      </c>
    </row>
    <row r="4" spans="1:38">
      <c r="A4" s="124">
        <v>1981</v>
      </c>
      <c r="B4" s="120" t="s">
        <v>512</v>
      </c>
      <c r="C4" s="125">
        <v>68.459321447508188</v>
      </c>
      <c r="D4" s="125">
        <v>65.305977548940888</v>
      </c>
      <c r="E4" s="125">
        <v>65.792795393462853</v>
      </c>
      <c r="F4" s="125">
        <v>66.519364796637305</v>
      </c>
      <c r="G4" s="126">
        <v>68.363687113205955</v>
      </c>
      <c r="H4" s="89">
        <v>64.880409546033334</v>
      </c>
      <c r="I4" s="126">
        <v>65.439645851298877</v>
      </c>
      <c r="J4" s="126">
        <v>66.227914170179375</v>
      </c>
      <c r="K4" s="122" t="s">
        <v>508</v>
      </c>
      <c r="L4" s="122"/>
      <c r="M4" s="122"/>
      <c r="N4" s="122"/>
      <c r="O4" s="122"/>
      <c r="P4" s="127"/>
      <c r="Q4" s="127"/>
      <c r="R4" s="127"/>
      <c r="S4" s="127"/>
      <c r="T4" s="101"/>
      <c r="U4" s="101"/>
      <c r="V4" s="101"/>
      <c r="W4" s="101"/>
      <c r="X4" s="92">
        <v>1981</v>
      </c>
      <c r="Y4" s="95" t="s">
        <v>513</v>
      </c>
      <c r="Z4" s="96">
        <v>68.790136411332639</v>
      </c>
      <c r="AA4" s="97">
        <v>65.088902900378315</v>
      </c>
      <c r="AB4" s="128">
        <v>65.596241457858767</v>
      </c>
      <c r="AC4" s="128">
        <v>66.49176025652325</v>
      </c>
      <c r="AD4" s="123" t="s">
        <v>514</v>
      </c>
      <c r="AE4" s="123"/>
      <c r="AF4" s="123"/>
      <c r="AG4" s="123"/>
      <c r="AH4" s="123"/>
      <c r="AI4" s="101"/>
      <c r="AJ4" s="101"/>
      <c r="AK4" s="101"/>
      <c r="AL4" s="101"/>
    </row>
    <row r="5" spans="1:38">
      <c r="A5" s="124">
        <v>1982</v>
      </c>
      <c r="B5" s="120" t="s">
        <v>512</v>
      </c>
      <c r="C5" s="125">
        <v>68.589392364077298</v>
      </c>
      <c r="D5" s="125">
        <v>65.240828197494054</v>
      </c>
      <c r="E5" s="125">
        <v>65.739165737899285</v>
      </c>
      <c r="F5" s="125">
        <v>66.523128766490203</v>
      </c>
      <c r="G5" s="126">
        <v>68.500375202046783</v>
      </c>
      <c r="H5" s="89">
        <v>64.789593340510848</v>
      </c>
      <c r="I5" s="126">
        <v>65.377040347926126</v>
      </c>
      <c r="J5" s="126">
        <v>66.222336296827919</v>
      </c>
      <c r="K5" s="122" t="s">
        <v>508</v>
      </c>
      <c r="L5" s="122"/>
      <c r="M5" s="122"/>
      <c r="N5" s="122"/>
      <c r="O5" s="122"/>
      <c r="P5" s="127"/>
      <c r="Q5" s="127"/>
      <c r="R5" s="127"/>
      <c r="S5" s="127"/>
      <c r="T5" s="101"/>
      <c r="U5" s="101"/>
      <c r="V5" s="101"/>
      <c r="W5" s="101"/>
      <c r="X5" s="92">
        <v>1982</v>
      </c>
      <c r="Y5" s="95" t="s">
        <v>513</v>
      </c>
      <c r="Z5" s="96">
        <v>69.189219712525656</v>
      </c>
      <c r="AA5" s="97">
        <v>65.266746411483254</v>
      </c>
      <c r="AB5" s="128">
        <v>65.701241534988725</v>
      </c>
      <c r="AC5" s="128">
        <v>66.719069219665883</v>
      </c>
      <c r="AD5" s="123" t="s">
        <v>514</v>
      </c>
      <c r="AE5" s="123"/>
      <c r="AF5" s="123"/>
      <c r="AG5" s="123"/>
      <c r="AH5" s="123"/>
      <c r="AI5" s="101"/>
      <c r="AJ5" s="101"/>
      <c r="AK5" s="101"/>
      <c r="AL5" s="101"/>
    </row>
    <row r="6" spans="1:38">
      <c r="A6" s="124">
        <v>1984</v>
      </c>
      <c r="B6" s="120" t="s">
        <v>512</v>
      </c>
      <c r="C6" s="125">
        <v>69.012909743869031</v>
      </c>
      <c r="D6" s="125">
        <v>65.43902716585329</v>
      </c>
      <c r="E6" s="125">
        <v>65.960173632023469</v>
      </c>
      <c r="F6" s="125">
        <v>66.804036847248597</v>
      </c>
      <c r="G6" s="126">
        <v>68.93801444237215</v>
      </c>
      <c r="H6" s="89">
        <v>64.988369563850966</v>
      </c>
      <c r="I6" s="126">
        <v>65.595072567945095</v>
      </c>
      <c r="J6" s="126">
        <v>66.507152191389409</v>
      </c>
      <c r="K6" s="122" t="s">
        <v>508</v>
      </c>
      <c r="L6" s="85"/>
      <c r="M6" s="85"/>
      <c r="N6" s="85"/>
      <c r="O6" s="122"/>
      <c r="P6" s="127"/>
      <c r="Q6" s="127"/>
      <c r="R6" s="127"/>
      <c r="S6" s="127"/>
      <c r="T6" s="101"/>
      <c r="U6" s="101"/>
      <c r="V6" s="101"/>
      <c r="W6" s="101"/>
      <c r="X6" s="92">
        <v>1984</v>
      </c>
      <c r="Y6" s="95" t="s">
        <v>513</v>
      </c>
      <c r="Z6" s="96">
        <v>69.245760980592436</v>
      </c>
      <c r="AA6" s="97">
        <v>65.234751773049638</v>
      </c>
      <c r="AB6" s="128">
        <v>66.006961325966856</v>
      </c>
      <c r="AC6" s="128">
        <v>66.829158026536305</v>
      </c>
      <c r="AD6" s="123" t="s">
        <v>514</v>
      </c>
      <c r="AE6" s="123"/>
      <c r="AF6" s="123"/>
      <c r="AG6" s="123"/>
      <c r="AH6" s="123"/>
      <c r="AI6" s="101"/>
      <c r="AJ6" s="101"/>
      <c r="AK6" s="101"/>
      <c r="AL6" s="101"/>
    </row>
    <row r="7" spans="1:38">
      <c r="A7" s="124">
        <v>1987</v>
      </c>
      <c r="B7" s="120" t="s">
        <v>512</v>
      </c>
      <c r="C7" s="125">
        <v>69.194720552907782</v>
      </c>
      <c r="D7" s="125">
        <v>65.417504945453118</v>
      </c>
      <c r="E7" s="125">
        <v>66.080279036349381</v>
      </c>
      <c r="F7" s="125">
        <v>66.897501511570084</v>
      </c>
      <c r="G7" s="126">
        <v>69.130159492898542</v>
      </c>
      <c r="H7" s="89">
        <v>64.982339137783228</v>
      </c>
      <c r="I7" s="126">
        <v>65.729860337224181</v>
      </c>
      <c r="J7" s="126">
        <v>66.614119655968636</v>
      </c>
      <c r="K7" s="122" t="s">
        <v>508</v>
      </c>
      <c r="L7" s="86">
        <v>69.34161459068153</v>
      </c>
      <c r="M7" s="86">
        <v>65.029492041408346</v>
      </c>
      <c r="N7" s="86">
        <v>66.093409551272401</v>
      </c>
      <c r="O7" s="129">
        <f t="shared" ref="O7:O15" si="0">AVERAGE(L7:N7)</f>
        <v>66.821505394454093</v>
      </c>
      <c r="P7" s="130">
        <f t="shared" ref="P7:P15" si="1">L7-C7</f>
        <v>0.14689403777374821</v>
      </c>
      <c r="Q7" s="91">
        <f t="shared" ref="Q7:Q15" si="2">M7-D7</f>
        <v>-0.38801290404477129</v>
      </c>
      <c r="R7" s="91">
        <f t="shared" ref="R7:R15" si="3">N7-E7</f>
        <v>1.3130514923020087E-2</v>
      </c>
      <c r="S7" s="91">
        <f t="shared" ref="S7:S15" si="4">O7-F7</f>
        <v>-7.5996117115991524E-2</v>
      </c>
      <c r="T7" s="102">
        <f t="shared" ref="T7:T15" si="5">L7-G7</f>
        <v>0.21145509778298788</v>
      </c>
      <c r="U7" s="102">
        <f t="shared" ref="U7:U15" si="6">M7-H7</f>
        <v>4.715290362511837E-2</v>
      </c>
      <c r="V7" s="102">
        <f t="shared" ref="V7:V15" si="7">N7-I7</f>
        <v>0.36354921404821994</v>
      </c>
      <c r="W7" s="102">
        <f t="shared" ref="W7:W15" si="8">O7-J7</f>
        <v>0.20738573848545627</v>
      </c>
      <c r="X7" s="92">
        <v>1987</v>
      </c>
      <c r="Y7" s="95" t="s">
        <v>513</v>
      </c>
      <c r="Z7" s="96">
        <v>69.968360995850631</v>
      </c>
      <c r="AA7" s="97">
        <v>66.120497630331755</v>
      </c>
      <c r="AB7" s="128">
        <v>66.730589543937711</v>
      </c>
      <c r="AC7" s="128">
        <v>67.606482723373361</v>
      </c>
      <c r="AD7" s="123" t="s">
        <v>514</v>
      </c>
      <c r="AE7" s="128">
        <v>70.173277769033376</v>
      </c>
      <c r="AF7" s="128">
        <v>66.07073393914925</v>
      </c>
      <c r="AG7" s="128">
        <v>66.828413510845891</v>
      </c>
      <c r="AH7" s="128">
        <f t="shared" ref="AH7:AH15" si="9">AVERAGE(AE7:AG7)</f>
        <v>67.690808406342839</v>
      </c>
      <c r="AI7" s="102">
        <f t="shared" ref="AI7:AI15" si="10">AE7-Z7</f>
        <v>0.20491677318274526</v>
      </c>
      <c r="AJ7" s="102">
        <f t="shared" ref="AJ7:AJ15" si="11">AF7-AA7</f>
        <v>-4.9763691182505454E-2</v>
      </c>
      <c r="AK7" s="102">
        <f t="shared" ref="AK7:AK15" si="12">AG7-AB7</f>
        <v>9.7823966908180182E-2</v>
      </c>
      <c r="AL7" s="102">
        <f t="shared" ref="AL7:AL15" si="13">AH7-AC7</f>
        <v>8.4325682969478066E-2</v>
      </c>
    </row>
    <row r="8" spans="1:38">
      <c r="A8" s="124">
        <v>1990</v>
      </c>
      <c r="B8" s="120" t="s">
        <v>512</v>
      </c>
      <c r="C8" s="125">
        <v>69.790438743260836</v>
      </c>
      <c r="D8" s="125">
        <v>66.233766526837329</v>
      </c>
      <c r="E8" s="125">
        <v>66.698586165246397</v>
      </c>
      <c r="F8" s="125">
        <v>67.574263811781506</v>
      </c>
      <c r="G8" s="126">
        <v>69.752953908055133</v>
      </c>
      <c r="H8" s="89">
        <v>65.881322599374911</v>
      </c>
      <c r="I8" s="126">
        <v>66.418106092293314</v>
      </c>
      <c r="J8" s="126">
        <v>67.350794199907781</v>
      </c>
      <c r="K8" s="122" t="s">
        <v>508</v>
      </c>
      <c r="L8" s="86">
        <v>69.80372134718472</v>
      </c>
      <c r="M8" s="86">
        <v>65.835186426398209</v>
      </c>
      <c r="N8" s="86">
        <v>66.468184374418271</v>
      </c>
      <c r="O8" s="87">
        <f t="shared" si="0"/>
        <v>67.369030716000395</v>
      </c>
      <c r="P8" s="91">
        <f t="shared" si="1"/>
        <v>1.3282603923883585E-2</v>
      </c>
      <c r="Q8" s="91">
        <f t="shared" si="2"/>
        <v>-0.39858010043911918</v>
      </c>
      <c r="R8" s="91">
        <f t="shared" si="3"/>
        <v>-0.23040179082812529</v>
      </c>
      <c r="S8" s="91">
        <f t="shared" si="4"/>
        <v>-0.20523309578111082</v>
      </c>
      <c r="T8" s="102">
        <f t="shared" si="5"/>
        <v>5.0767439129586478E-2</v>
      </c>
      <c r="U8" s="102">
        <f t="shared" si="6"/>
        <v>-4.6136172976702028E-2</v>
      </c>
      <c r="V8" s="102">
        <f t="shared" si="7"/>
        <v>5.0078282124957241E-2</v>
      </c>
      <c r="W8" s="102">
        <f t="shared" si="8"/>
        <v>1.8236516092613897E-2</v>
      </c>
      <c r="X8" s="92">
        <v>1990</v>
      </c>
      <c r="Y8" s="95" t="s">
        <v>513</v>
      </c>
      <c r="Z8" s="96">
        <v>70.306475583864128</v>
      </c>
      <c r="AA8" s="97">
        <v>66.787749999999988</v>
      </c>
      <c r="AB8" s="128">
        <v>67.265268065268046</v>
      </c>
      <c r="AC8" s="128">
        <v>68.119831216377378</v>
      </c>
      <c r="AD8" s="123" t="s">
        <v>514</v>
      </c>
      <c r="AE8" s="128">
        <v>70.412029883545912</v>
      </c>
      <c r="AF8" s="128">
        <v>66.734085356401593</v>
      </c>
      <c r="AG8" s="128">
        <v>67.240705649566479</v>
      </c>
      <c r="AH8" s="128">
        <f t="shared" si="9"/>
        <v>68.128940296504666</v>
      </c>
      <c r="AI8" s="102">
        <f t="shared" si="10"/>
        <v>0.10555429968178487</v>
      </c>
      <c r="AJ8" s="102">
        <f t="shared" si="11"/>
        <v>-5.3664643598395401E-2</v>
      </c>
      <c r="AK8" s="102">
        <f t="shared" si="12"/>
        <v>-2.456241570156692E-2</v>
      </c>
      <c r="AL8" s="102">
        <f t="shared" si="13"/>
        <v>9.1090801272883937E-3</v>
      </c>
    </row>
    <row r="9" spans="1:38">
      <c r="A9" s="124">
        <v>1993</v>
      </c>
      <c r="B9" s="120" t="s">
        <v>515</v>
      </c>
      <c r="C9" s="125">
        <v>69.344459235147923</v>
      </c>
      <c r="D9" s="125">
        <v>66.700218850893577</v>
      </c>
      <c r="E9" s="125">
        <v>67.125098195600003</v>
      </c>
      <c r="F9" s="125">
        <v>67.723258760547196</v>
      </c>
      <c r="G9" s="126">
        <v>69.29447938064385</v>
      </c>
      <c r="H9" s="89">
        <v>66.402643099440311</v>
      </c>
      <c r="I9" s="126">
        <v>66.886250970744584</v>
      </c>
      <c r="J9" s="126">
        <v>67.527791150276258</v>
      </c>
      <c r="K9" s="122" t="s">
        <v>508</v>
      </c>
      <c r="L9" s="86">
        <v>69.352060681242293</v>
      </c>
      <c r="M9" s="86">
        <v>66.427930669657258</v>
      </c>
      <c r="N9" s="86">
        <v>66.936400519475029</v>
      </c>
      <c r="O9" s="87">
        <f t="shared" si="0"/>
        <v>67.572130623458193</v>
      </c>
      <c r="P9" s="91">
        <f t="shared" si="1"/>
        <v>7.6014460943696349E-3</v>
      </c>
      <c r="Q9" s="91">
        <f t="shared" si="2"/>
        <v>-0.27228818123631982</v>
      </c>
      <c r="R9" s="91">
        <f t="shared" si="3"/>
        <v>-0.18869767612497412</v>
      </c>
      <c r="S9" s="91">
        <f t="shared" si="4"/>
        <v>-0.15112813708900319</v>
      </c>
      <c r="T9" s="102">
        <f t="shared" si="5"/>
        <v>5.7581300598442908E-2</v>
      </c>
      <c r="U9" s="102">
        <f t="shared" si="6"/>
        <v>2.5287570216946165E-2</v>
      </c>
      <c r="V9" s="102">
        <f t="shared" si="7"/>
        <v>5.0149548730445304E-2</v>
      </c>
      <c r="W9" s="102">
        <f t="shared" si="8"/>
        <v>4.4339473181935318E-2</v>
      </c>
      <c r="X9" s="92">
        <v>1993</v>
      </c>
      <c r="Y9" s="95" t="s">
        <v>513</v>
      </c>
      <c r="Z9" s="96">
        <v>69.70260303687634</v>
      </c>
      <c r="AA9" s="97">
        <v>66.644215938303347</v>
      </c>
      <c r="AB9" s="128">
        <v>67.102715466351796</v>
      </c>
      <c r="AC9" s="128">
        <v>67.816511480510499</v>
      </c>
      <c r="AD9" s="123" t="s">
        <v>514</v>
      </c>
      <c r="AE9" s="128">
        <v>69.746485969628864</v>
      </c>
      <c r="AF9" s="128">
        <v>66.645914080540408</v>
      </c>
      <c r="AG9" s="128">
        <v>67.114418127905139</v>
      </c>
      <c r="AH9" s="128">
        <f t="shared" si="9"/>
        <v>67.835606059358142</v>
      </c>
      <c r="AI9" s="102">
        <f t="shared" si="10"/>
        <v>4.3882932752524084E-2</v>
      </c>
      <c r="AJ9" s="102">
        <f t="shared" si="11"/>
        <v>1.6981422370605515E-3</v>
      </c>
      <c r="AK9" s="102">
        <f t="shared" si="12"/>
        <v>1.1702661553343319E-2</v>
      </c>
      <c r="AL9" s="102">
        <f t="shared" si="13"/>
        <v>1.9094578847642651E-2</v>
      </c>
    </row>
    <row r="10" spans="1:38">
      <c r="A10" s="124">
        <v>1997</v>
      </c>
      <c r="B10" s="120" t="s">
        <v>515</v>
      </c>
      <c r="C10" s="125">
        <v>69.648394552045559</v>
      </c>
      <c r="D10" s="125">
        <v>66.869408780130229</v>
      </c>
      <c r="E10" s="125">
        <v>67.368272851178375</v>
      </c>
      <c r="F10" s="125">
        <v>67.962025394451388</v>
      </c>
      <c r="G10" s="126">
        <v>69.597219858242156</v>
      </c>
      <c r="H10" s="89">
        <v>66.578130822305241</v>
      </c>
      <c r="I10" s="126">
        <v>67.132270803722818</v>
      </c>
      <c r="J10" s="126">
        <v>67.769207161423395</v>
      </c>
      <c r="K10" s="122" t="s">
        <v>508</v>
      </c>
      <c r="L10" s="86">
        <v>69.791453611332571</v>
      </c>
      <c r="M10" s="86">
        <v>66.692027173748968</v>
      </c>
      <c r="N10" s="86">
        <v>67.347070115035265</v>
      </c>
      <c r="O10" s="87">
        <f t="shared" si="0"/>
        <v>67.943516966705602</v>
      </c>
      <c r="P10" s="91">
        <f t="shared" si="1"/>
        <v>0.14305905928701179</v>
      </c>
      <c r="Q10" s="91">
        <f t="shared" si="2"/>
        <v>-0.17738160638126033</v>
      </c>
      <c r="R10" s="91">
        <f t="shared" si="3"/>
        <v>-2.1202736143109746E-2</v>
      </c>
      <c r="S10" s="91">
        <f t="shared" si="4"/>
        <v>-1.8508427745786094E-2</v>
      </c>
      <c r="T10" s="102">
        <f t="shared" si="5"/>
        <v>0.19423375309041546</v>
      </c>
      <c r="U10" s="102">
        <f t="shared" si="6"/>
        <v>0.11389635144372789</v>
      </c>
      <c r="V10" s="102">
        <f t="shared" si="7"/>
        <v>0.21479931131244712</v>
      </c>
      <c r="W10" s="102">
        <f t="shared" si="8"/>
        <v>0.1743098052822063</v>
      </c>
      <c r="X10" s="92">
        <v>1997</v>
      </c>
      <c r="Y10" s="95" t="s">
        <v>513</v>
      </c>
      <c r="Z10" s="98">
        <v>70.068756756756756</v>
      </c>
      <c r="AA10" s="97">
        <v>66.741696535244941</v>
      </c>
      <c r="AB10" s="128">
        <v>67.409339407744895</v>
      </c>
      <c r="AC10" s="128">
        <v>68.073264233248864</v>
      </c>
      <c r="AD10" s="123" t="s">
        <v>514</v>
      </c>
      <c r="AE10" s="128">
        <v>70.131856676198197</v>
      </c>
      <c r="AF10" s="128">
        <v>66.711605430473696</v>
      </c>
      <c r="AG10" s="128">
        <v>67.43687894275169</v>
      </c>
      <c r="AH10" s="128">
        <f t="shared" si="9"/>
        <v>68.093447016474528</v>
      </c>
      <c r="AI10" s="102">
        <f t="shared" si="10"/>
        <v>6.3099919441441443E-2</v>
      </c>
      <c r="AJ10" s="102">
        <f t="shared" si="11"/>
        <v>-3.0091104771244659E-2</v>
      </c>
      <c r="AK10" s="102">
        <f t="shared" si="12"/>
        <v>2.753953500679529E-2</v>
      </c>
      <c r="AL10" s="102">
        <f t="shared" si="13"/>
        <v>2.0182783225664025E-2</v>
      </c>
    </row>
    <row r="11" spans="1:38">
      <c r="A11" s="124">
        <v>2001</v>
      </c>
      <c r="B11" s="120" t="s">
        <v>515</v>
      </c>
      <c r="C11" s="125">
        <v>69.419263456090661</v>
      </c>
      <c r="D11" s="125">
        <v>66.774193548387089</v>
      </c>
      <c r="E11" s="125">
        <v>67.175287356321846</v>
      </c>
      <c r="F11" s="125">
        <v>67.8042226487524</v>
      </c>
      <c r="G11" s="126">
        <v>69.349291784702558</v>
      </c>
      <c r="H11" s="89">
        <v>66.495894428152482</v>
      </c>
      <c r="I11" s="126">
        <v>66.936206896551738</v>
      </c>
      <c r="J11" s="126">
        <v>67.609596928982725</v>
      </c>
      <c r="K11" s="122" t="s">
        <v>508</v>
      </c>
      <c r="L11" s="86">
        <v>69.440752328066608</v>
      </c>
      <c r="M11" s="86">
        <v>66.277004393786186</v>
      </c>
      <c r="N11" s="86">
        <v>66.904259334716897</v>
      </c>
      <c r="O11" s="87">
        <f t="shared" si="0"/>
        <v>67.540672018856569</v>
      </c>
      <c r="P11" s="91">
        <f t="shared" si="1"/>
        <v>2.1488871975947177E-2</v>
      </c>
      <c r="Q11" s="91">
        <f t="shared" si="2"/>
        <v>-0.49718915460090329</v>
      </c>
      <c r="R11" s="91">
        <f t="shared" si="3"/>
        <v>-0.27102802160494832</v>
      </c>
      <c r="S11" s="91">
        <f t="shared" si="4"/>
        <v>-0.26355062989583189</v>
      </c>
      <c r="T11" s="102">
        <f t="shared" si="5"/>
        <v>9.1460543364050295E-2</v>
      </c>
      <c r="U11" s="102">
        <f t="shared" si="6"/>
        <v>-0.2188900343662965</v>
      </c>
      <c r="V11" s="102">
        <f t="shared" si="7"/>
        <v>-3.1947561834840599E-2</v>
      </c>
      <c r="W11" s="102">
        <f t="shared" si="8"/>
        <v>-6.8924910126156647E-2</v>
      </c>
      <c r="X11" s="92">
        <v>2001</v>
      </c>
      <c r="Y11" s="95" t="s">
        <v>513</v>
      </c>
      <c r="Z11" s="96">
        <v>70.117166494312301</v>
      </c>
      <c r="AA11" s="97">
        <v>67.168835616438358</v>
      </c>
      <c r="AB11" s="128">
        <v>67.631590413943371</v>
      </c>
      <c r="AC11" s="128">
        <v>68.355306048533137</v>
      </c>
      <c r="AD11" s="123" t="s">
        <v>514</v>
      </c>
      <c r="AE11" s="128">
        <v>70.261153240258864</v>
      </c>
      <c r="AF11" s="128">
        <v>67.099663551472574</v>
      </c>
      <c r="AG11" s="128">
        <v>67.64487727102987</v>
      </c>
      <c r="AH11" s="128">
        <f t="shared" si="9"/>
        <v>68.335231354253779</v>
      </c>
      <c r="AI11" s="102">
        <f t="shared" si="10"/>
        <v>0.14398674594656313</v>
      </c>
      <c r="AJ11" s="102">
        <f t="shared" si="11"/>
        <v>-6.9172064965783875E-2</v>
      </c>
      <c r="AK11" s="102">
        <f t="shared" si="12"/>
        <v>1.3286857086498571E-2</v>
      </c>
      <c r="AL11" s="102">
        <f t="shared" si="13"/>
        <v>-2.0074694279358596E-2</v>
      </c>
    </row>
    <row r="12" spans="1:38">
      <c r="A12" s="124">
        <v>2005</v>
      </c>
      <c r="B12" s="120" t="s">
        <v>515</v>
      </c>
      <c r="C12" s="125">
        <v>69.491620111731848</v>
      </c>
      <c r="D12" s="125">
        <v>66.485795454545453</v>
      </c>
      <c r="E12" s="125">
        <v>67.235955056179776</v>
      </c>
      <c r="F12" s="125">
        <v>67.745778611632261</v>
      </c>
      <c r="G12" s="126">
        <v>69.433519553072642</v>
      </c>
      <c r="H12" s="89">
        <v>66.149715909090915</v>
      </c>
      <c r="I12" s="126">
        <v>67.005898876404487</v>
      </c>
      <c r="J12" s="126">
        <v>67.538461538461533</v>
      </c>
      <c r="K12" s="122" t="s">
        <v>508</v>
      </c>
      <c r="L12" s="86">
        <v>69.477319826805754</v>
      </c>
      <c r="M12" s="86">
        <v>66.117623798619789</v>
      </c>
      <c r="N12" s="86">
        <v>67.044658430169179</v>
      </c>
      <c r="O12" s="87">
        <f t="shared" si="0"/>
        <v>67.546534018531574</v>
      </c>
      <c r="P12" s="91">
        <f t="shared" si="1"/>
        <v>-1.4300284926093809E-2</v>
      </c>
      <c r="Q12" s="91">
        <f t="shared" si="2"/>
        <v>-0.36817165592566425</v>
      </c>
      <c r="R12" s="91">
        <f t="shared" si="3"/>
        <v>-0.19129662601059749</v>
      </c>
      <c r="S12" s="91">
        <f t="shared" si="4"/>
        <v>-0.19924459310068698</v>
      </c>
      <c r="T12" s="102">
        <f t="shared" si="5"/>
        <v>4.3800273733111794E-2</v>
      </c>
      <c r="U12" s="102">
        <f t="shared" si="6"/>
        <v>-3.2092110471126034E-2</v>
      </c>
      <c r="V12" s="102">
        <f t="shared" si="7"/>
        <v>3.8759553764691645E-2</v>
      </c>
      <c r="W12" s="102">
        <f t="shared" si="8"/>
        <v>8.0724800700409105E-3</v>
      </c>
      <c r="X12" s="92">
        <v>2005</v>
      </c>
      <c r="Y12" s="95" t="s">
        <v>513</v>
      </c>
      <c r="Z12" s="96">
        <v>70.393583415597234</v>
      </c>
      <c r="AA12" s="97">
        <v>67.497121535181236</v>
      </c>
      <c r="AB12" s="128">
        <v>68.36391437308869</v>
      </c>
      <c r="AC12" s="128">
        <v>68.787858117326053</v>
      </c>
      <c r="AD12" s="123" t="s">
        <v>514</v>
      </c>
      <c r="AE12" s="128">
        <v>70.423049237680075</v>
      </c>
      <c r="AF12" s="128">
        <v>67.397667461316857</v>
      </c>
      <c r="AG12" s="128">
        <v>68.339587011235082</v>
      </c>
      <c r="AH12" s="128">
        <f t="shared" si="9"/>
        <v>68.720101236744014</v>
      </c>
      <c r="AI12" s="102">
        <f t="shared" si="10"/>
        <v>2.9465822082840987E-2</v>
      </c>
      <c r="AJ12" s="102">
        <f t="shared" si="11"/>
        <v>-9.9454073864379211E-2</v>
      </c>
      <c r="AK12" s="102">
        <f t="shared" si="12"/>
        <v>-2.4327361853607954E-2</v>
      </c>
      <c r="AL12" s="102">
        <f t="shared" si="13"/>
        <v>-6.7756880582038548E-2</v>
      </c>
    </row>
    <row r="13" spans="1:38">
      <c r="A13" s="234">
        <v>2009</v>
      </c>
      <c r="B13" s="88" t="s">
        <v>516</v>
      </c>
      <c r="C13" s="125">
        <v>68.994832041343656</v>
      </c>
      <c r="D13" s="125">
        <v>66.490956072351423</v>
      </c>
      <c r="E13" s="125">
        <v>67.12886597938143</v>
      </c>
      <c r="F13" s="125">
        <v>67.537865748709123</v>
      </c>
      <c r="G13" s="126">
        <v>68.910852713178286</v>
      </c>
      <c r="H13" s="89">
        <v>66.161757105943167</v>
      </c>
      <c r="I13" s="126">
        <v>66.870876288659773</v>
      </c>
      <c r="J13" s="126">
        <v>67.31411359724612</v>
      </c>
      <c r="K13" s="122" t="s">
        <v>508</v>
      </c>
      <c r="L13" s="86">
        <v>68.967481776026816</v>
      </c>
      <c r="M13" s="86">
        <v>66.122277182305254</v>
      </c>
      <c r="N13" s="86">
        <v>67.008097249581084</v>
      </c>
      <c r="O13" s="87">
        <f t="shared" si="0"/>
        <v>67.365952069304385</v>
      </c>
      <c r="P13" s="91">
        <f t="shared" si="1"/>
        <v>-2.7350265316840705E-2</v>
      </c>
      <c r="Q13" s="91">
        <f t="shared" si="2"/>
        <v>-0.36867889004616927</v>
      </c>
      <c r="R13" s="91">
        <f t="shared" si="3"/>
        <v>-0.12076872980034636</v>
      </c>
      <c r="S13" s="91">
        <f t="shared" si="4"/>
        <v>-0.17191367940473867</v>
      </c>
      <c r="T13" s="102">
        <f t="shared" si="5"/>
        <v>5.6629062848529088E-2</v>
      </c>
      <c r="U13" s="102">
        <f t="shared" si="6"/>
        <v>-3.9479923637912862E-2</v>
      </c>
      <c r="V13" s="102">
        <f t="shared" si="7"/>
        <v>0.13722096092131153</v>
      </c>
      <c r="W13" s="102">
        <f t="shared" si="8"/>
        <v>5.1838472058264529E-2</v>
      </c>
      <c r="X13" s="100">
        <v>2009</v>
      </c>
      <c r="Y13" s="95" t="s">
        <v>513</v>
      </c>
      <c r="Z13" s="99">
        <v>69.63154545454546</v>
      </c>
      <c r="AA13" s="97">
        <v>66.634210526315769</v>
      </c>
      <c r="AB13" s="128">
        <v>67.679382379654868</v>
      </c>
      <c r="AC13" s="128">
        <v>67.980805328489254</v>
      </c>
      <c r="AD13" s="123" t="s">
        <v>514</v>
      </c>
      <c r="AE13" s="128">
        <v>69.723615693801918</v>
      </c>
      <c r="AF13" s="128">
        <v>66.413781217512806</v>
      </c>
      <c r="AG13" s="128">
        <v>67.747139755235523</v>
      </c>
      <c r="AH13" s="128">
        <f t="shared" si="9"/>
        <v>67.96151222218343</v>
      </c>
      <c r="AI13" s="102">
        <f t="shared" si="10"/>
        <v>9.2070239256457853E-2</v>
      </c>
      <c r="AJ13" s="102">
        <f t="shared" si="11"/>
        <v>-0.22042930880296296</v>
      </c>
      <c r="AK13" s="102">
        <f t="shared" si="12"/>
        <v>6.7757375580654866E-2</v>
      </c>
      <c r="AL13" s="102">
        <f t="shared" si="13"/>
        <v>-1.9293106305823926E-2</v>
      </c>
    </row>
    <row r="14" spans="1:38">
      <c r="A14" s="124">
        <v>2015</v>
      </c>
      <c r="B14" s="88" t="s">
        <v>516</v>
      </c>
      <c r="C14" s="125">
        <v>69.211764705882345</v>
      </c>
      <c r="D14" s="125">
        <v>66.432941176470592</v>
      </c>
      <c r="E14" s="125">
        <v>67.314553990610321</v>
      </c>
      <c r="F14" s="125">
        <v>67.652821316614421</v>
      </c>
      <c r="G14" s="126">
        <v>69.147529411764708</v>
      </c>
      <c r="H14" s="89">
        <v>66.13623529411764</v>
      </c>
      <c r="I14" s="126">
        <v>67.09483568075116</v>
      </c>
      <c r="J14" s="126">
        <v>67.459247648902817</v>
      </c>
      <c r="K14" s="122" t="s">
        <v>508</v>
      </c>
      <c r="L14" s="86">
        <v>69.216085642863447</v>
      </c>
      <c r="M14" s="86">
        <v>66.147783414279047</v>
      </c>
      <c r="N14" s="86">
        <v>67.230105923472735</v>
      </c>
      <c r="O14" s="87">
        <f t="shared" si="0"/>
        <v>67.531324993538405</v>
      </c>
      <c r="P14" s="91">
        <f t="shared" si="1"/>
        <v>4.3209369811023635E-3</v>
      </c>
      <c r="Q14" s="91">
        <f t="shared" si="2"/>
        <v>-0.28515776219154532</v>
      </c>
      <c r="R14" s="91">
        <f t="shared" si="3"/>
        <v>-8.4448067137586236E-2</v>
      </c>
      <c r="S14" s="91">
        <f t="shared" si="4"/>
        <v>-0.12149632307601621</v>
      </c>
      <c r="T14" s="102">
        <f t="shared" si="5"/>
        <v>6.8556231098739318E-2</v>
      </c>
      <c r="U14" s="102">
        <f t="shared" si="6"/>
        <v>1.1548120161407383E-2</v>
      </c>
      <c r="V14" s="102">
        <f t="shared" si="7"/>
        <v>0.13527024272157462</v>
      </c>
      <c r="W14" s="102">
        <f t="shared" si="8"/>
        <v>7.2077344635587792E-2</v>
      </c>
      <c r="X14" s="92">
        <v>2015</v>
      </c>
      <c r="Y14" s="95" t="s">
        <v>513</v>
      </c>
      <c r="Z14" s="96">
        <v>69.931211317418217</v>
      </c>
      <c r="AA14" s="97">
        <v>67.034836427939879</v>
      </c>
      <c r="AB14" s="128">
        <v>67.954416961130747</v>
      </c>
      <c r="AC14" s="128">
        <v>68.306717737183277</v>
      </c>
      <c r="AD14" s="123" t="s">
        <v>514</v>
      </c>
      <c r="AE14" s="128">
        <v>70.012612277176871</v>
      </c>
      <c r="AF14" s="128">
        <v>67.066299123503526</v>
      </c>
      <c r="AG14" s="128">
        <v>68.105178648529559</v>
      </c>
      <c r="AH14" s="128">
        <f t="shared" si="9"/>
        <v>68.394696683069981</v>
      </c>
      <c r="AI14" s="102">
        <f t="shared" si="10"/>
        <v>8.1400959758653357E-2</v>
      </c>
      <c r="AJ14" s="102">
        <f t="shared" si="11"/>
        <v>3.1462695563647003E-2</v>
      </c>
      <c r="AK14" s="102">
        <f t="shared" si="12"/>
        <v>0.15076168739881268</v>
      </c>
      <c r="AL14" s="102">
        <f t="shared" si="13"/>
        <v>8.7978945886703741E-2</v>
      </c>
    </row>
    <row r="15" spans="1:38">
      <c r="A15" s="124">
        <v>2020</v>
      </c>
      <c r="B15" s="88" t="s">
        <v>516</v>
      </c>
      <c r="C15" s="125">
        <v>69.388285309400104</v>
      </c>
      <c r="D15" s="125">
        <v>67.186820973075129</v>
      </c>
      <c r="E15" s="125">
        <v>67.639262934089288</v>
      </c>
      <c r="F15" s="125">
        <v>68.07149043382411</v>
      </c>
      <c r="G15" s="126">
        <v>69.339466225791227</v>
      </c>
      <c r="H15" s="89">
        <v>66.95470004723667</v>
      </c>
      <c r="I15" s="126">
        <v>67.442404913772734</v>
      </c>
      <c r="J15" s="126">
        <v>67.912227383670583</v>
      </c>
      <c r="K15" s="122" t="s">
        <v>508</v>
      </c>
      <c r="L15" s="86">
        <v>69.341882570277136</v>
      </c>
      <c r="M15" s="86">
        <v>67.046216408760159</v>
      </c>
      <c r="N15" s="86">
        <v>67.558247662288991</v>
      </c>
      <c r="O15" s="87">
        <f t="shared" si="0"/>
        <v>67.982115547108762</v>
      </c>
      <c r="P15" s="91">
        <f t="shared" si="1"/>
        <v>-4.6402739122967773E-2</v>
      </c>
      <c r="Q15" s="91">
        <f t="shared" si="2"/>
        <v>-0.14060456431496959</v>
      </c>
      <c r="R15" s="91">
        <f t="shared" si="3"/>
        <v>-8.1015271800296773E-2</v>
      </c>
      <c r="S15" s="91">
        <f t="shared" si="4"/>
        <v>-8.9374886715347657E-2</v>
      </c>
      <c r="T15" s="102">
        <f t="shared" si="5"/>
        <v>2.4163444859084393E-3</v>
      </c>
      <c r="U15" s="102">
        <f t="shared" si="6"/>
        <v>9.1516361523488854E-2</v>
      </c>
      <c r="V15" s="102">
        <f t="shared" si="7"/>
        <v>0.11584274851625764</v>
      </c>
      <c r="W15" s="102">
        <f t="shared" si="8"/>
        <v>6.9888163438179163E-2</v>
      </c>
      <c r="X15" s="92">
        <v>2020</v>
      </c>
      <c r="Y15" s="95" t="s">
        <v>513</v>
      </c>
      <c r="Z15" s="96">
        <v>69.945761848139966</v>
      </c>
      <c r="AA15" s="97">
        <v>67.634097664543518</v>
      </c>
      <c r="AB15" s="128">
        <v>68.205325293018504</v>
      </c>
      <c r="AC15" s="128">
        <v>68.595034396851901</v>
      </c>
      <c r="AD15" s="123" t="s">
        <v>514</v>
      </c>
      <c r="AE15" s="128">
        <v>69.965471646872487</v>
      </c>
      <c r="AF15" s="128">
        <v>67.664579064968194</v>
      </c>
      <c r="AG15" s="128">
        <v>68.298397668907285</v>
      </c>
      <c r="AH15" s="128">
        <f t="shared" si="9"/>
        <v>68.642816126915989</v>
      </c>
      <c r="AI15" s="102">
        <f t="shared" si="10"/>
        <v>1.9709798732520767E-2</v>
      </c>
      <c r="AJ15" s="102">
        <f t="shared" si="11"/>
        <v>3.0481400424676508E-2</v>
      </c>
      <c r="AK15" s="102">
        <f t="shared" si="12"/>
        <v>9.3072375888780812E-2</v>
      </c>
      <c r="AL15" s="102">
        <f t="shared" si="13"/>
        <v>4.7781730064087924E-2</v>
      </c>
    </row>
    <row r="17" spans="2:13">
      <c r="B17" s="118"/>
      <c r="C17" s="82"/>
      <c r="D17" s="82"/>
      <c r="E17" s="82"/>
      <c r="F17" s="82"/>
      <c r="G17" s="82"/>
      <c r="H17" s="82"/>
      <c r="I17" s="82"/>
      <c r="J17" s="118"/>
      <c r="K17" s="118" t="s">
        <v>517</v>
      </c>
      <c r="L17" s="118"/>
      <c r="M17" s="118"/>
    </row>
    <row r="18" spans="2:13">
      <c r="B18" s="118"/>
      <c r="C18" s="23" t="s">
        <v>320</v>
      </c>
      <c r="D18" s="23" t="s">
        <v>321</v>
      </c>
      <c r="E18" s="23" t="s">
        <v>322</v>
      </c>
      <c r="F18" s="23">
        <v>70</v>
      </c>
      <c r="G18" s="23" t="s">
        <v>323</v>
      </c>
      <c r="H18" s="23" t="s">
        <v>324</v>
      </c>
      <c r="I18" s="23" t="s">
        <v>325</v>
      </c>
      <c r="J18" s="118"/>
      <c r="K18" s="119"/>
      <c r="L18" s="119" t="s">
        <v>518</v>
      </c>
      <c r="M18" s="119" t="s">
        <v>519</v>
      </c>
    </row>
    <row r="19" spans="2:13">
      <c r="B19" s="118" t="s">
        <v>520</v>
      </c>
      <c r="C19" s="82">
        <v>60</v>
      </c>
      <c r="D19" s="82">
        <v>65</v>
      </c>
      <c r="E19" s="82">
        <v>68</v>
      </c>
      <c r="F19" s="82">
        <v>70</v>
      </c>
      <c r="G19" s="82">
        <v>72</v>
      </c>
      <c r="H19" s="82">
        <v>76</v>
      </c>
      <c r="I19" s="82">
        <v>74</v>
      </c>
      <c r="J19" s="83"/>
      <c r="K19" s="92">
        <f t="shared" ref="K19:K30" si="14">+A4</f>
        <v>1981</v>
      </c>
      <c r="L19" s="131">
        <f t="shared" ref="L19:L30" si="15">J4</f>
        <v>66.227914170179375</v>
      </c>
      <c r="M19" s="131">
        <f t="shared" ref="M19:M30" si="16">AC4</f>
        <v>66.49176025652325</v>
      </c>
    </row>
    <row r="20" spans="2:13">
      <c r="B20" s="118" t="s">
        <v>521</v>
      </c>
      <c r="C20" s="82">
        <v>58.7</v>
      </c>
      <c r="D20" s="82">
        <v>65</v>
      </c>
      <c r="E20" s="82">
        <v>68</v>
      </c>
      <c r="F20" s="82">
        <v>70</v>
      </c>
      <c r="G20" s="82">
        <v>72</v>
      </c>
      <c r="H20" s="82">
        <v>76</v>
      </c>
      <c r="I20" s="82">
        <v>74</v>
      </c>
      <c r="J20" s="118"/>
      <c r="K20" s="92">
        <f t="shared" si="14"/>
        <v>1982</v>
      </c>
      <c r="L20" s="84">
        <f t="shared" si="15"/>
        <v>66.222336296827919</v>
      </c>
      <c r="M20" s="84">
        <f t="shared" si="16"/>
        <v>66.719069219665883</v>
      </c>
    </row>
    <row r="21" spans="2:13">
      <c r="B21" s="118" t="s">
        <v>522</v>
      </c>
      <c r="C21" s="118"/>
      <c r="D21" s="118"/>
      <c r="E21" s="118"/>
      <c r="F21" s="118"/>
      <c r="G21" s="118"/>
      <c r="H21" s="118"/>
      <c r="I21" s="118"/>
      <c r="J21" s="118"/>
      <c r="K21" s="92">
        <f t="shared" si="14"/>
        <v>1984</v>
      </c>
      <c r="L21" s="84">
        <f t="shared" si="15"/>
        <v>66.507152191389409</v>
      </c>
      <c r="M21" s="84">
        <f t="shared" si="16"/>
        <v>66.829158026536305</v>
      </c>
    </row>
    <row r="22" spans="2:13">
      <c r="B22" s="118"/>
      <c r="C22" s="118"/>
      <c r="D22" s="118"/>
      <c r="E22" s="118"/>
      <c r="F22" s="118"/>
      <c r="G22" s="118"/>
      <c r="H22" s="118"/>
      <c r="I22" s="118"/>
      <c r="J22" s="118"/>
      <c r="K22" s="92">
        <f t="shared" si="14"/>
        <v>1987</v>
      </c>
      <c r="L22" s="84">
        <f t="shared" si="15"/>
        <v>66.614119655968636</v>
      </c>
      <c r="M22" s="84">
        <f t="shared" si="16"/>
        <v>67.606482723373361</v>
      </c>
    </row>
    <row r="23" spans="2:13">
      <c r="B23" s="118"/>
      <c r="C23" s="118"/>
      <c r="D23" s="118"/>
      <c r="E23" s="118"/>
      <c r="F23" s="118"/>
      <c r="G23" s="118"/>
      <c r="H23" s="118"/>
      <c r="I23" s="118"/>
      <c r="J23" s="118"/>
      <c r="K23" s="92">
        <f t="shared" si="14"/>
        <v>1990</v>
      </c>
      <c r="L23" s="84">
        <f t="shared" si="15"/>
        <v>67.350794199907781</v>
      </c>
      <c r="M23" s="84">
        <f t="shared" si="16"/>
        <v>68.119831216377378</v>
      </c>
    </row>
    <row r="24" spans="2:13">
      <c r="B24" s="118"/>
      <c r="C24" s="118"/>
      <c r="D24" s="118"/>
      <c r="E24" s="118"/>
      <c r="F24" s="118"/>
      <c r="G24" s="118"/>
      <c r="H24" s="118"/>
      <c r="I24" s="118"/>
      <c r="J24" s="118"/>
      <c r="K24" s="92">
        <f t="shared" si="14"/>
        <v>1993</v>
      </c>
      <c r="L24" s="84">
        <f t="shared" si="15"/>
        <v>67.527791150276258</v>
      </c>
      <c r="M24" s="84">
        <f t="shared" si="16"/>
        <v>67.816511480510499</v>
      </c>
    </row>
    <row r="25" spans="2:13">
      <c r="B25" s="118"/>
      <c r="C25" s="118"/>
      <c r="D25" s="118"/>
      <c r="E25" s="118"/>
      <c r="F25" s="118"/>
      <c r="G25" s="118"/>
      <c r="H25" s="118"/>
      <c r="I25" s="118"/>
      <c r="J25" s="118"/>
      <c r="K25" s="92">
        <f t="shared" si="14"/>
        <v>1997</v>
      </c>
      <c r="L25" s="84">
        <f t="shared" si="15"/>
        <v>67.769207161423395</v>
      </c>
      <c r="M25" s="84">
        <f t="shared" si="16"/>
        <v>68.073264233248864</v>
      </c>
    </row>
    <row r="26" spans="2:13">
      <c r="B26" s="118"/>
      <c r="C26" s="118"/>
      <c r="D26" s="118"/>
      <c r="E26" s="118"/>
      <c r="F26" s="118"/>
      <c r="G26" s="118"/>
      <c r="H26" s="118"/>
      <c r="I26" s="118"/>
      <c r="J26" s="118"/>
      <c r="K26" s="92">
        <f t="shared" si="14"/>
        <v>2001</v>
      </c>
      <c r="L26" s="84">
        <f t="shared" si="15"/>
        <v>67.609596928982725</v>
      </c>
      <c r="M26" s="84">
        <f t="shared" si="16"/>
        <v>68.355306048533137</v>
      </c>
    </row>
    <row r="27" spans="2:13">
      <c r="B27" s="118"/>
      <c r="C27" s="118"/>
      <c r="D27" s="118"/>
      <c r="E27" s="118"/>
      <c r="F27" s="118"/>
      <c r="G27" s="118"/>
      <c r="H27" s="118"/>
      <c r="I27" s="118"/>
      <c r="J27" s="118"/>
      <c r="K27" s="92">
        <f t="shared" si="14"/>
        <v>2005</v>
      </c>
      <c r="L27" s="84">
        <f t="shared" si="15"/>
        <v>67.538461538461533</v>
      </c>
      <c r="M27" s="84">
        <f t="shared" si="16"/>
        <v>68.787858117326053</v>
      </c>
    </row>
    <row r="28" spans="2:13">
      <c r="B28" s="118"/>
      <c r="C28" s="118"/>
      <c r="D28" s="118"/>
      <c r="E28" s="118"/>
      <c r="F28" s="118"/>
      <c r="G28" s="118"/>
      <c r="H28" s="118"/>
      <c r="I28" s="118"/>
      <c r="J28" s="118"/>
      <c r="K28" s="92">
        <f t="shared" si="14"/>
        <v>2009</v>
      </c>
      <c r="L28" s="84">
        <f t="shared" si="15"/>
        <v>67.31411359724612</v>
      </c>
      <c r="M28" s="84">
        <f t="shared" si="16"/>
        <v>67.980805328489254</v>
      </c>
    </row>
    <row r="29" spans="2:13">
      <c r="B29" s="118"/>
      <c r="C29" s="118"/>
      <c r="D29" s="118"/>
      <c r="E29" s="118"/>
      <c r="F29" s="118"/>
      <c r="G29" s="118"/>
      <c r="H29" s="118"/>
      <c r="I29" s="118"/>
      <c r="J29" s="118"/>
      <c r="K29" s="92">
        <f t="shared" si="14"/>
        <v>2015</v>
      </c>
      <c r="L29" s="84">
        <f t="shared" si="15"/>
        <v>67.459247648902817</v>
      </c>
      <c r="M29" s="84">
        <f t="shared" si="16"/>
        <v>68.306717737183277</v>
      </c>
    </row>
    <row r="30" spans="2:13">
      <c r="B30" s="118"/>
      <c r="C30" s="118"/>
      <c r="D30" s="118"/>
      <c r="E30" s="118"/>
      <c r="F30" s="118"/>
      <c r="G30" s="118"/>
      <c r="H30" s="118"/>
      <c r="I30" s="118"/>
      <c r="J30" s="118"/>
      <c r="K30" s="92">
        <f t="shared" si="14"/>
        <v>2020</v>
      </c>
      <c r="L30" s="84">
        <f t="shared" si="15"/>
        <v>67.912227383670583</v>
      </c>
      <c r="M30" s="84">
        <f t="shared" si="16"/>
        <v>68.595034396851901</v>
      </c>
    </row>
  </sheetData>
  <mergeCells count="5">
    <mergeCell ref="C2:F2"/>
    <mergeCell ref="P2:S2"/>
    <mergeCell ref="T2:W2"/>
    <mergeCell ref="AI2:AL2"/>
    <mergeCell ref="AE2:AH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26C78-7FA8-4498-9500-E36B3D781164}">
  <sheetPr codeName="Sheet8"/>
  <dimension ref="A2:N42"/>
  <sheetViews>
    <sheetView workbookViewId="0">
      <selection activeCell="B43" sqref="B43"/>
    </sheetView>
  </sheetViews>
  <sheetFormatPr defaultRowHeight="15"/>
  <cols>
    <col min="2" max="2" width="49.85546875" customWidth="1"/>
    <col min="12" max="12" width="23" customWidth="1"/>
    <col min="13" max="13" width="9.5703125" bestFit="1" customWidth="1"/>
  </cols>
  <sheetData>
    <row r="2" spans="1:14">
      <c r="A2" t="s">
        <v>523</v>
      </c>
    </row>
    <row r="3" spans="1:14">
      <c r="B3" t="s">
        <v>524</v>
      </c>
    </row>
    <row r="4" spans="1:14">
      <c r="B4" t="s">
        <v>525</v>
      </c>
    </row>
    <row r="5" spans="1:14">
      <c r="B5" s="44" t="s">
        <v>526</v>
      </c>
      <c r="C5" s="49">
        <v>64.400000000000006</v>
      </c>
      <c r="D5">
        <v>3</v>
      </c>
      <c r="E5">
        <f>D5*C5</f>
        <v>193.20000000000002</v>
      </c>
    </row>
    <row r="6" spans="1:14">
      <c r="B6" s="44" t="s">
        <v>527</v>
      </c>
      <c r="C6" s="49">
        <v>63.5</v>
      </c>
      <c r="D6">
        <v>4</v>
      </c>
      <c r="E6">
        <f t="shared" ref="E6:E9" si="0">D6*C6</f>
        <v>254</v>
      </c>
    </row>
    <row r="7" spans="1:14">
      <c r="B7" s="44" t="s">
        <v>528</v>
      </c>
      <c r="C7" s="49">
        <v>63.7</v>
      </c>
      <c r="D7">
        <v>4</v>
      </c>
      <c r="E7">
        <f t="shared" si="0"/>
        <v>254.8</v>
      </c>
      <c r="L7" t="s">
        <v>529</v>
      </c>
    </row>
    <row r="8" spans="1:14">
      <c r="B8" s="44" t="s">
        <v>530</v>
      </c>
      <c r="C8" s="49">
        <v>65.8</v>
      </c>
      <c r="D8">
        <v>2</v>
      </c>
      <c r="E8">
        <f t="shared" si="0"/>
        <v>131.6</v>
      </c>
      <c r="L8" t="s">
        <v>531</v>
      </c>
      <c r="M8" s="24">
        <f>+F10</f>
        <v>63.608333333333327</v>
      </c>
      <c r="N8" t="s">
        <v>532</v>
      </c>
    </row>
    <row r="9" spans="1:14">
      <c r="B9" s="44" t="s">
        <v>533</v>
      </c>
      <c r="C9" s="49">
        <v>63</v>
      </c>
      <c r="D9">
        <v>11</v>
      </c>
      <c r="E9">
        <f t="shared" si="0"/>
        <v>693</v>
      </c>
      <c r="L9" t="s">
        <v>534</v>
      </c>
      <c r="M9" s="24">
        <v>66.099999999999994</v>
      </c>
      <c r="N9" t="s">
        <v>535</v>
      </c>
    </row>
    <row r="10" spans="1:14">
      <c r="B10" s="48" t="s">
        <v>536</v>
      </c>
      <c r="D10">
        <f>SUM(D5:D9)</f>
        <v>24</v>
      </c>
      <c r="E10">
        <f>SUM(E5:E9)</f>
        <v>1526.6</v>
      </c>
      <c r="F10">
        <f>E10/D10</f>
        <v>63.608333333333327</v>
      </c>
      <c r="L10" t="s">
        <v>268</v>
      </c>
      <c r="M10" s="24">
        <v>66.3</v>
      </c>
      <c r="N10" t="s">
        <v>225</v>
      </c>
    </row>
    <row r="11" spans="1:14">
      <c r="B11" t="s">
        <v>537</v>
      </c>
      <c r="L11" t="s">
        <v>211</v>
      </c>
      <c r="M11" s="24">
        <v>66.2</v>
      </c>
      <c r="N11" t="s">
        <v>225</v>
      </c>
    </row>
    <row r="12" spans="1:14">
      <c r="B12" t="s">
        <v>538</v>
      </c>
      <c r="L12" t="s">
        <v>232</v>
      </c>
      <c r="M12" s="24">
        <v>67</v>
      </c>
      <c r="N12" t="s">
        <v>225</v>
      </c>
    </row>
    <row r="13" spans="1:14">
      <c r="B13" t="s">
        <v>539</v>
      </c>
      <c r="L13" t="s">
        <v>338</v>
      </c>
      <c r="M13" s="24">
        <v>68</v>
      </c>
      <c r="N13" t="s">
        <v>225</v>
      </c>
    </row>
    <row r="14" spans="1:14">
      <c r="L14" t="s">
        <v>211</v>
      </c>
      <c r="M14">
        <v>66.7</v>
      </c>
      <c r="N14" t="s">
        <v>540</v>
      </c>
    </row>
    <row r="15" spans="1:14">
      <c r="A15" t="s">
        <v>225</v>
      </c>
    </row>
    <row r="16" spans="1:14">
      <c r="A16" t="s">
        <v>541</v>
      </c>
    </row>
    <row r="17" spans="1:3">
      <c r="A17" t="s">
        <v>542</v>
      </c>
    </row>
    <row r="18" spans="1:3">
      <c r="B18" t="s">
        <v>543</v>
      </c>
    </row>
    <row r="19" spans="1:3">
      <c r="B19" t="s">
        <v>544</v>
      </c>
    </row>
    <row r="20" spans="1:3">
      <c r="B20" t="s">
        <v>140</v>
      </c>
      <c r="C20">
        <v>67.785454545454527</v>
      </c>
    </row>
    <row r="21" spans="1:3">
      <c r="B21" t="s">
        <v>141</v>
      </c>
      <c r="C21">
        <v>64.352727272727265</v>
      </c>
    </row>
    <row r="22" spans="1:3">
      <c r="B22" t="s">
        <v>180</v>
      </c>
      <c r="C22">
        <v>65.444642857142867</v>
      </c>
    </row>
    <row r="23" spans="1:3">
      <c r="B23" t="s">
        <v>511</v>
      </c>
      <c r="C23">
        <f>AVERAGE(C20:C22)</f>
        <v>65.860941558441553</v>
      </c>
    </row>
    <row r="25" spans="1:3">
      <c r="A25" t="s">
        <v>545</v>
      </c>
    </row>
    <row r="26" spans="1:3">
      <c r="B26" t="s">
        <v>546</v>
      </c>
    </row>
    <row r="27" spans="1:3">
      <c r="B27" t="s">
        <v>547</v>
      </c>
    </row>
    <row r="28" spans="1:3">
      <c r="B28" t="s">
        <v>548</v>
      </c>
    </row>
    <row r="29" spans="1:3">
      <c r="B29" t="s">
        <v>549</v>
      </c>
    </row>
    <row r="30" spans="1:3">
      <c r="B30" t="s">
        <v>550</v>
      </c>
    </row>
    <row r="32" spans="1:3">
      <c r="B32" t="s">
        <v>551</v>
      </c>
    </row>
    <row r="33" spans="1:6">
      <c r="B33" t="s">
        <v>552</v>
      </c>
      <c r="C33">
        <v>2187</v>
      </c>
      <c r="D33">
        <v>66.3</v>
      </c>
      <c r="E33">
        <f>C33*D33</f>
        <v>144998.1</v>
      </c>
    </row>
    <row r="34" spans="1:6">
      <c r="B34" t="s">
        <v>553</v>
      </c>
      <c r="C34">
        <v>1267</v>
      </c>
      <c r="D34">
        <v>66.099999999999994</v>
      </c>
      <c r="E34">
        <f>C34*D34</f>
        <v>83748.7</v>
      </c>
    </row>
    <row r="35" spans="1:6">
      <c r="B35" t="s">
        <v>554</v>
      </c>
      <c r="C35">
        <v>703</v>
      </c>
      <c r="D35">
        <v>65.8</v>
      </c>
      <c r="E35">
        <f>C35*D35</f>
        <v>46257.4</v>
      </c>
    </row>
    <row r="36" spans="1:6">
      <c r="C36">
        <f>SUM(C33:C35)</f>
        <v>4157</v>
      </c>
      <c r="D36">
        <f>SUM(D33:D35)</f>
        <v>198.2</v>
      </c>
      <c r="E36">
        <f>SUM(E33:E35)</f>
        <v>275004.2</v>
      </c>
      <c r="F36" s="53">
        <f>E36/C36</f>
        <v>66.154486408467648</v>
      </c>
    </row>
    <row r="38" spans="1:6">
      <c r="A38" t="s">
        <v>555</v>
      </c>
    </row>
    <row r="39" spans="1:6">
      <c r="B39" t="s">
        <v>556</v>
      </c>
      <c r="C39" s="61">
        <v>0.22</v>
      </c>
      <c r="D39" t="s">
        <v>557</v>
      </c>
    </row>
    <row r="40" spans="1:6">
      <c r="B40" t="s">
        <v>558</v>
      </c>
      <c r="C40" s="105">
        <v>3.4000000000000002E-2</v>
      </c>
      <c r="D40" t="s">
        <v>559</v>
      </c>
    </row>
    <row r="41" spans="1:6">
      <c r="B41" t="s">
        <v>560</v>
      </c>
      <c r="C41" s="105">
        <v>4.7E-2</v>
      </c>
      <c r="D41" t="s">
        <v>561</v>
      </c>
    </row>
    <row r="42" spans="1:6">
      <c r="B42" t="s">
        <v>562</v>
      </c>
      <c r="C42" s="105">
        <v>6.3E-2</v>
      </c>
      <c r="D42" t="s">
        <v>546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2D9C-334F-4943-81FA-699E1231E281}">
  <sheetPr codeName="Sheet17"/>
  <dimension ref="A1:E15"/>
  <sheetViews>
    <sheetView workbookViewId="0">
      <selection activeCell="A10" sqref="A10"/>
    </sheetView>
  </sheetViews>
  <sheetFormatPr defaultRowHeight="15"/>
  <cols>
    <col min="1" max="1" width="47.85546875" customWidth="1"/>
    <col min="2" max="2" width="15" customWidth="1"/>
  </cols>
  <sheetData>
    <row r="1" spans="1:5">
      <c r="A1" t="s">
        <v>563</v>
      </c>
    </row>
    <row r="2" spans="1:5">
      <c r="A2" t="s">
        <v>564</v>
      </c>
    </row>
    <row r="3" spans="1:5">
      <c r="A3" t="s">
        <v>565</v>
      </c>
      <c r="B3" t="s">
        <v>566</v>
      </c>
      <c r="C3" t="s">
        <v>567</v>
      </c>
      <c r="D3" t="s">
        <v>568</v>
      </c>
      <c r="E3" t="s">
        <v>569</v>
      </c>
    </row>
    <row r="4" spans="1:5">
      <c r="A4" t="s">
        <v>570</v>
      </c>
      <c r="B4">
        <v>100</v>
      </c>
      <c r="C4">
        <v>100</v>
      </c>
      <c r="D4">
        <v>100</v>
      </c>
      <c r="E4">
        <v>100</v>
      </c>
    </row>
    <row r="5" spans="1:5">
      <c r="A5" t="s">
        <v>571</v>
      </c>
      <c r="B5">
        <v>81</v>
      </c>
      <c r="C5">
        <v>70</v>
      </c>
      <c r="D5">
        <v>86</v>
      </c>
      <c r="E5">
        <v>87</v>
      </c>
    </row>
    <row r="6" spans="1:5">
      <c r="A6" t="s">
        <v>572</v>
      </c>
    </row>
    <row r="7" spans="1:5">
      <c r="A7" t="s">
        <v>573</v>
      </c>
      <c r="B7">
        <v>12</v>
      </c>
      <c r="C7">
        <v>12</v>
      </c>
      <c r="D7">
        <v>14</v>
      </c>
      <c r="E7">
        <v>10</v>
      </c>
    </row>
    <row r="8" spans="1:5">
      <c r="A8" t="s">
        <v>574</v>
      </c>
      <c r="B8">
        <v>52</v>
      </c>
      <c r="C8">
        <v>51</v>
      </c>
      <c r="D8">
        <v>51</v>
      </c>
      <c r="E8">
        <v>56</v>
      </c>
    </row>
    <row r="9" spans="1:5">
      <c r="A9" t="s">
        <v>575</v>
      </c>
      <c r="B9">
        <v>33</v>
      </c>
      <c r="C9">
        <v>34</v>
      </c>
      <c r="D9">
        <v>33</v>
      </c>
      <c r="E9">
        <v>33</v>
      </c>
    </row>
    <row r="10" spans="1:5">
      <c r="A10" t="s">
        <v>576</v>
      </c>
      <c r="B10">
        <v>2</v>
      </c>
      <c r="C10">
        <v>4</v>
      </c>
      <c r="D10">
        <v>2</v>
      </c>
      <c r="E10">
        <v>2</v>
      </c>
    </row>
    <row r="11" spans="1:5">
      <c r="A11" t="s">
        <v>577</v>
      </c>
    </row>
    <row r="12" spans="1:5">
      <c r="A12" t="s">
        <v>573</v>
      </c>
      <c r="B12">
        <v>45</v>
      </c>
      <c r="C12">
        <v>51</v>
      </c>
      <c r="D12">
        <v>49</v>
      </c>
      <c r="E12">
        <v>38</v>
      </c>
    </row>
    <row r="13" spans="1:5">
      <c r="A13" t="s">
        <v>574</v>
      </c>
      <c r="B13">
        <v>35</v>
      </c>
      <c r="C13">
        <v>30</v>
      </c>
      <c r="D13">
        <v>33</v>
      </c>
      <c r="E13">
        <v>41</v>
      </c>
    </row>
    <row r="14" spans="1:5">
      <c r="A14" t="s">
        <v>575</v>
      </c>
      <c r="B14">
        <v>16</v>
      </c>
      <c r="C14">
        <v>13</v>
      </c>
      <c r="D14">
        <v>15</v>
      </c>
      <c r="E14">
        <v>19</v>
      </c>
    </row>
    <row r="15" spans="1:5">
      <c r="A15" t="s">
        <v>576</v>
      </c>
      <c r="B15">
        <v>4</v>
      </c>
      <c r="C15">
        <v>7</v>
      </c>
      <c r="D15">
        <v>3</v>
      </c>
      <c r="E15">
        <v>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BFB-3F7D-4C16-A6F1-C78B1989F0A5}">
  <dimension ref="A1:M90"/>
  <sheetViews>
    <sheetView topLeftCell="A64" workbookViewId="0">
      <selection activeCell="AE45" sqref="AE45"/>
    </sheetView>
  </sheetViews>
  <sheetFormatPr defaultRowHeight="15"/>
  <cols>
    <col min="1" max="1" width="14.42578125" customWidth="1"/>
  </cols>
  <sheetData>
    <row r="1" spans="1:1">
      <c r="A1" t="s">
        <v>578</v>
      </c>
    </row>
    <row r="18" spans="1:13">
      <c r="A18" s="2" t="s">
        <v>579</v>
      </c>
    </row>
    <row r="19" spans="1:13">
      <c r="A19" t="s">
        <v>580</v>
      </c>
    </row>
    <row r="20" spans="1:13">
      <c r="A20" s="2" t="s">
        <v>581</v>
      </c>
    </row>
    <row r="21" spans="1:13" ht="50.25" customHeight="1">
      <c r="A21" s="216" t="s">
        <v>582</v>
      </c>
      <c r="B21" s="216"/>
      <c r="C21" s="216"/>
      <c r="D21" s="216"/>
      <c r="E21" s="216"/>
      <c r="F21" s="216"/>
      <c r="G21" s="216"/>
    </row>
    <row r="22" spans="1:13" hidden="1">
      <c r="A22" s="216"/>
      <c r="B22" s="216"/>
      <c r="C22" s="216"/>
      <c r="D22" s="216"/>
      <c r="E22" s="216"/>
      <c r="F22" s="216"/>
      <c r="G22" s="216"/>
    </row>
    <row r="24" spans="1:13">
      <c r="A24" t="s">
        <v>583</v>
      </c>
    </row>
    <row r="25" spans="1:13" ht="60" customHeight="1">
      <c r="A25" s="216" t="s">
        <v>584</v>
      </c>
      <c r="B25" s="216"/>
      <c r="C25" s="216"/>
      <c r="D25" s="216"/>
      <c r="E25" s="216"/>
      <c r="F25" s="216"/>
      <c r="G25" s="216"/>
      <c r="H25" s="216"/>
      <c r="I25" s="216"/>
    </row>
    <row r="26" spans="1:13">
      <c r="A26" t="s">
        <v>585</v>
      </c>
    </row>
    <row r="27" spans="1:13">
      <c r="A27" t="s">
        <v>586</v>
      </c>
    </row>
    <row r="30" spans="1:13">
      <c r="M30" t="s">
        <v>587</v>
      </c>
    </row>
    <row r="31" spans="1:13">
      <c r="M31" t="s">
        <v>588</v>
      </c>
    </row>
    <row r="34" spans="13:13">
      <c r="M34" t="s">
        <v>589</v>
      </c>
    </row>
    <row r="47" spans="13:13">
      <c r="M47" t="s">
        <v>590</v>
      </c>
    </row>
    <row r="55" spans="13:13">
      <c r="M55" t="s">
        <v>591</v>
      </c>
    </row>
    <row r="90" spans="1:1">
      <c r="A90" t="s">
        <v>592</v>
      </c>
    </row>
  </sheetData>
  <mergeCells count="3">
    <mergeCell ref="A25:I25"/>
    <mergeCell ref="A21:G21"/>
    <mergeCell ref="A22:G2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488C1-EECE-4DE1-8492-58B7151DAC6D}">
  <sheetPr codeName="Sheet15"/>
  <dimension ref="A1:M66"/>
  <sheetViews>
    <sheetView topLeftCell="A11" workbookViewId="0">
      <selection activeCell="M2" sqref="M2"/>
    </sheetView>
  </sheetViews>
  <sheetFormatPr defaultRowHeight="15"/>
  <cols>
    <col min="1" max="1" width="19" customWidth="1"/>
    <col min="2" max="2" width="33.5703125" customWidth="1"/>
    <col min="3" max="3" width="22" customWidth="1"/>
    <col min="4" max="4" width="19" customWidth="1"/>
    <col min="5" max="5" width="16.5703125" bestFit="1" customWidth="1"/>
    <col min="6" max="6" width="9.140625" customWidth="1"/>
  </cols>
  <sheetData>
    <row r="1" spans="1:13">
      <c r="B1" s="106" t="s">
        <v>358</v>
      </c>
      <c r="C1" s="106" t="s">
        <v>593</v>
      </c>
      <c r="D1" s="106" t="s">
        <v>594</v>
      </c>
      <c r="E1" s="106" t="s">
        <v>595</v>
      </c>
    </row>
    <row r="2" spans="1:13" ht="31.5">
      <c r="A2" t="s">
        <v>596</v>
      </c>
      <c r="B2" s="113">
        <v>123529025.00314</v>
      </c>
      <c r="C2" s="110">
        <v>117114555.53194353</v>
      </c>
      <c r="D2" s="110">
        <v>60782605036.824097</v>
      </c>
      <c r="E2" s="110">
        <v>519.00128690874249</v>
      </c>
      <c r="F2" s="115">
        <v>519</v>
      </c>
      <c r="I2" t="s">
        <v>597</v>
      </c>
      <c r="M2" s="217" t="s">
        <v>598</v>
      </c>
    </row>
    <row r="3" spans="1:13">
      <c r="A3" s="106" t="s">
        <v>599</v>
      </c>
      <c r="B3" s="112" t="s">
        <v>358</v>
      </c>
      <c r="C3" s="109" t="s">
        <v>593</v>
      </c>
      <c r="D3" s="109" t="s">
        <v>600</v>
      </c>
      <c r="E3" s="109" t="s">
        <v>601</v>
      </c>
    </row>
    <row r="4" spans="1:13">
      <c r="A4" s="111" t="s">
        <v>298</v>
      </c>
      <c r="B4" s="113">
        <v>18546912.000457004</v>
      </c>
      <c r="C4" s="110">
        <v>18343941.729055014</v>
      </c>
      <c r="D4" s="110">
        <v>12145066059.621737</v>
      </c>
      <c r="E4" s="116">
        <v>662.07504575666724</v>
      </c>
      <c r="F4" s="108">
        <v>662</v>
      </c>
    </row>
    <row r="5" spans="1:13">
      <c r="A5" s="111" t="s">
        <v>602</v>
      </c>
      <c r="B5" s="113">
        <v>7380717.0008519888</v>
      </c>
      <c r="C5" s="110">
        <v>7278965.5761999879</v>
      </c>
      <c r="D5" s="110">
        <v>3570318568.3227367</v>
      </c>
      <c r="E5" s="116">
        <v>490.49807021983958</v>
      </c>
      <c r="F5" s="108">
        <v>490</v>
      </c>
    </row>
    <row r="6" spans="1:13">
      <c r="A6" s="111" t="s">
        <v>210</v>
      </c>
      <c r="B6" s="113">
        <v>16043503.000349011</v>
      </c>
      <c r="C6" s="110">
        <v>15869477.819481011</v>
      </c>
      <c r="D6" s="110">
        <v>11353668741.163889</v>
      </c>
      <c r="E6" s="116">
        <v>715.44060052350198</v>
      </c>
      <c r="F6" s="108">
        <v>715</v>
      </c>
    </row>
    <row r="7" spans="1:13">
      <c r="A7" s="111" t="s">
        <v>603</v>
      </c>
      <c r="B7" s="113">
        <v>4615844.0000718897</v>
      </c>
      <c r="C7" s="110">
        <v>4573815.4513354897</v>
      </c>
      <c r="D7" s="110">
        <v>2084474148.8668163</v>
      </c>
      <c r="E7" s="116">
        <v>455.7407641487107</v>
      </c>
      <c r="F7" s="108">
        <v>456</v>
      </c>
    </row>
    <row r="8" spans="1:13">
      <c r="A8" s="111" t="s">
        <v>604</v>
      </c>
      <c r="B8" s="113">
        <v>4602070.0000470029</v>
      </c>
      <c r="C8" s="110">
        <v>4284609.3758850005</v>
      </c>
      <c r="D8" s="110">
        <v>1169455539.701189</v>
      </c>
      <c r="E8" s="116">
        <v>272.94332740884556</v>
      </c>
      <c r="F8" s="108">
        <v>273</v>
      </c>
    </row>
    <row r="9" spans="1:13">
      <c r="A9" s="111" t="s">
        <v>211</v>
      </c>
      <c r="B9" s="113">
        <v>5876166.0000943057</v>
      </c>
      <c r="C9" s="110">
        <v>5799313.4686572058</v>
      </c>
      <c r="D9" s="110">
        <v>5310585204.7628098</v>
      </c>
      <c r="E9" s="116">
        <v>915.72653098754495</v>
      </c>
      <c r="F9" s="108">
        <v>914</v>
      </c>
    </row>
    <row r="10" spans="1:13">
      <c r="A10" s="111" t="s">
        <v>605</v>
      </c>
      <c r="B10" s="113">
        <v>18505643.000378013</v>
      </c>
      <c r="C10" s="110">
        <v>16233458.233957302</v>
      </c>
      <c r="D10" s="110">
        <v>5670727160.2725458</v>
      </c>
      <c r="E10" s="116">
        <v>349.32342071207387</v>
      </c>
      <c r="F10" s="108">
        <v>349</v>
      </c>
    </row>
    <row r="11" spans="1:13">
      <c r="A11" s="111" t="s">
        <v>606</v>
      </c>
      <c r="B11" s="113">
        <v>24843261.000433702</v>
      </c>
      <c r="C11" s="110">
        <v>22294184.236067839</v>
      </c>
      <c r="D11" s="110">
        <v>9604992614.7056026</v>
      </c>
      <c r="E11" s="116">
        <v>430.82951647840576</v>
      </c>
      <c r="F11" s="114">
        <v>431</v>
      </c>
    </row>
    <row r="12" spans="1:13">
      <c r="A12" s="111" t="s">
        <v>299</v>
      </c>
      <c r="B12" s="113">
        <v>8495815.0001204014</v>
      </c>
      <c r="C12" s="110">
        <v>8442055.2845823057</v>
      </c>
      <c r="D12" s="110">
        <v>5115853558.3646631</v>
      </c>
      <c r="E12" s="116">
        <v>605.9962160764012</v>
      </c>
      <c r="F12" s="114">
        <v>606</v>
      </c>
    </row>
    <row r="13" spans="1:13">
      <c r="A13" s="111" t="s">
        <v>607</v>
      </c>
      <c r="B13" s="113">
        <v>14619094.000336001</v>
      </c>
      <c r="C13" s="110">
        <v>13994734.356722005</v>
      </c>
      <c r="D13" s="110">
        <v>4757463441.0423985</v>
      </c>
      <c r="E13" s="116">
        <v>339.9466770698134</v>
      </c>
      <c r="F13" s="114">
        <v>340</v>
      </c>
    </row>
    <row r="15" spans="1:13">
      <c r="A15" s="106" t="s">
        <v>608</v>
      </c>
      <c r="B15" s="106" t="s">
        <v>609</v>
      </c>
      <c r="C15" s="106" t="s">
        <v>358</v>
      </c>
      <c r="D15" s="106" t="s">
        <v>593</v>
      </c>
      <c r="E15" s="106" t="s">
        <v>600</v>
      </c>
      <c r="F15" s="106" t="s">
        <v>601</v>
      </c>
      <c r="G15" s="106" t="s">
        <v>358</v>
      </c>
      <c r="H15" s="106" t="s">
        <v>610</v>
      </c>
      <c r="I15" s="106" t="s">
        <v>480</v>
      </c>
      <c r="J15" s="106" t="s">
        <v>481</v>
      </c>
      <c r="K15" s="106" t="s">
        <v>482</v>
      </c>
      <c r="L15" s="106" t="s">
        <v>611</v>
      </c>
      <c r="M15" s="106" t="s">
        <v>612</v>
      </c>
    </row>
    <row r="16" spans="1:13">
      <c r="A16" s="111" t="s">
        <v>613</v>
      </c>
      <c r="B16" s="111" t="s">
        <v>614</v>
      </c>
      <c r="C16" s="107">
        <v>1900406.0001860021</v>
      </c>
      <c r="D16" s="107">
        <v>1864078.6562450018</v>
      </c>
      <c r="E16" s="107">
        <v>892132553.12509739</v>
      </c>
      <c r="F16" s="107">
        <v>478.59168932399467</v>
      </c>
      <c r="G16" s="107">
        <v>1879804.2486620022</v>
      </c>
      <c r="H16" s="107">
        <v>69.773805172906847</v>
      </c>
      <c r="I16" s="107">
        <v>70.711324772805298</v>
      </c>
      <c r="J16" s="107">
        <v>68.886502944286391</v>
      </c>
      <c r="K16" s="107">
        <v>69.723587801628867</v>
      </c>
      <c r="L16" s="107">
        <v>24.987964875812239</v>
      </c>
      <c r="M16" s="107">
        <v>2101.9990664102502</v>
      </c>
    </row>
    <row r="17" spans="1:13">
      <c r="A17" s="111" t="s">
        <v>615</v>
      </c>
      <c r="B17" s="111" t="s">
        <v>616</v>
      </c>
      <c r="C17" s="107">
        <v>257193.0000034</v>
      </c>
      <c r="D17" s="107">
        <v>250536.29616229996</v>
      </c>
      <c r="E17" s="107">
        <v>314108467.12056571</v>
      </c>
      <c r="F17" s="107">
        <v>1253.7443553371727</v>
      </c>
      <c r="G17" s="107">
        <v>254534.73385959995</v>
      </c>
      <c r="H17" s="107">
        <v>68.021211687110963</v>
      </c>
      <c r="I17" s="107">
        <v>69.273667276963181</v>
      </c>
      <c r="J17" s="107">
        <v>67.040334700582207</v>
      </c>
      <c r="K17" s="107">
        <v>67.749633083787501</v>
      </c>
      <c r="L17" s="107">
        <v>15.464508248326194</v>
      </c>
      <c r="M17" s="107">
        <v>10947.810331764427</v>
      </c>
    </row>
    <row r="18" spans="1:13">
      <c r="A18" s="111" t="s">
        <v>617</v>
      </c>
      <c r="B18" s="111" t="s">
        <v>618</v>
      </c>
      <c r="C18" s="107">
        <v>2675608.0000320007</v>
      </c>
      <c r="D18" s="107">
        <v>2414479.9746379997</v>
      </c>
      <c r="E18" s="107">
        <v>555743238.34708667</v>
      </c>
      <c r="F18" s="107">
        <v>230.17098678998514</v>
      </c>
      <c r="G18" s="107">
        <v>2419621.2201259993</v>
      </c>
      <c r="H18" s="107">
        <v>70.401826468172089</v>
      </c>
      <c r="I18" s="107">
        <v>71.674456822993605</v>
      </c>
      <c r="J18" s="107">
        <v>69.47604303119644</v>
      </c>
      <c r="K18" s="107">
        <v>70.054979550326209</v>
      </c>
      <c r="L18" s="107">
        <v>22.510690145802705</v>
      </c>
      <c r="M18" s="107">
        <v>1396.3763919843195</v>
      </c>
    </row>
    <row r="19" spans="1:13">
      <c r="A19" s="111" t="s">
        <v>619</v>
      </c>
      <c r="B19" s="111" t="s">
        <v>620</v>
      </c>
      <c r="C19" s="107">
        <v>1143632.0000190006</v>
      </c>
      <c r="D19" s="107">
        <v>1107850.3007650005</v>
      </c>
      <c r="E19" s="107">
        <v>624367931.36754668</v>
      </c>
      <c r="F19" s="107">
        <v>563.58510796666644</v>
      </c>
      <c r="G19" s="107">
        <v>1120735.3998650005</v>
      </c>
      <c r="H19" s="107">
        <v>69.262982947164701</v>
      </c>
      <c r="I19" s="107">
        <v>70.809604672136103</v>
      </c>
      <c r="J19" s="107">
        <v>68.409961707612098</v>
      </c>
      <c r="K19" s="107">
        <v>68.569382461745917</v>
      </c>
      <c r="L19" s="107">
        <v>18.489745644069007</v>
      </c>
      <c r="M19" s="107">
        <v>3153.6398176420644</v>
      </c>
    </row>
    <row r="20" spans="1:13">
      <c r="A20" s="111" t="s">
        <v>621</v>
      </c>
      <c r="B20" s="111" t="s">
        <v>622</v>
      </c>
      <c r="C20" s="107">
        <v>13180886.000290995</v>
      </c>
      <c r="D20" s="107">
        <v>11507373.031592991</v>
      </c>
      <c r="E20" s="107">
        <v>3110588236.4536343</v>
      </c>
      <c r="F20" s="107">
        <v>270.31262720984626</v>
      </c>
      <c r="G20" s="107">
        <v>11571255.145022988</v>
      </c>
      <c r="H20" s="107">
        <v>67.079692159050936</v>
      </c>
      <c r="I20" s="107">
        <v>69.361925454877905</v>
      </c>
      <c r="J20" s="107">
        <v>65.554663396719164</v>
      </c>
      <c r="K20" s="107">
        <v>66.322487625555766</v>
      </c>
      <c r="L20" s="107">
        <v>18.298548180008485</v>
      </c>
      <c r="M20" s="107">
        <v>1653.7674706269031</v>
      </c>
    </row>
    <row r="21" spans="1:13">
      <c r="A21" s="111" t="s">
        <v>623</v>
      </c>
      <c r="B21" s="111" t="s">
        <v>624</v>
      </c>
      <c r="C21" s="107">
        <v>2259861.0000129989</v>
      </c>
      <c r="D21" s="107">
        <v>2233221.2533559985</v>
      </c>
      <c r="E21" s="107">
        <v>906645164.45018637</v>
      </c>
      <c r="F21" s="107">
        <v>405.98089557302711</v>
      </c>
      <c r="G21" s="107">
        <v>2239538.8024939988</v>
      </c>
      <c r="H21" s="107">
        <v>67.556228394818859</v>
      </c>
      <c r="I21" s="107">
        <v>69.18005978946023</v>
      </c>
      <c r="J21" s="107">
        <v>66.452525127263073</v>
      </c>
      <c r="K21" s="107">
        <v>67.036100267733275</v>
      </c>
      <c r="L21" s="107">
        <v>8.7914678210496788</v>
      </c>
      <c r="M21" s="107">
        <v>5776.5925661557285</v>
      </c>
    </row>
    <row r="22" spans="1:13">
      <c r="A22" s="111" t="s">
        <v>625</v>
      </c>
      <c r="B22" s="111" t="s">
        <v>626</v>
      </c>
      <c r="C22" s="107">
        <v>1381897.0000160006</v>
      </c>
      <c r="D22" s="107">
        <v>1381897.0000160006</v>
      </c>
      <c r="E22" s="107">
        <v>1330641609.0698597</v>
      </c>
      <c r="F22" s="107">
        <v>962.90939849674226</v>
      </c>
      <c r="G22" s="107">
        <v>1381897.0000160006</v>
      </c>
      <c r="H22" s="107">
        <v>66.617691568760691</v>
      </c>
      <c r="I22" s="107">
        <v>68.333230741615054</v>
      </c>
      <c r="J22" s="107">
        <v>65.216450115735441</v>
      </c>
      <c r="K22" s="107">
        <v>66.303393848931591</v>
      </c>
      <c r="L22" s="107">
        <v>18.709672465153304</v>
      </c>
      <c r="M22" s="107">
        <v>5188.9313901543319</v>
      </c>
    </row>
    <row r="23" spans="1:13">
      <c r="A23" s="111" t="s">
        <v>627</v>
      </c>
      <c r="B23" s="111" t="s">
        <v>628</v>
      </c>
      <c r="C23" s="107">
        <v>380454.00001499988</v>
      </c>
      <c r="D23" s="107">
        <v>377744.07715499989</v>
      </c>
      <c r="E23" s="107">
        <v>223883151.91705832</v>
      </c>
      <c r="F23" s="107">
        <v>592.68474466428825</v>
      </c>
      <c r="G23" s="107">
        <v>377744.07715499989</v>
      </c>
      <c r="H23" s="107">
        <v>68.401449660152977</v>
      </c>
      <c r="I23" s="107">
        <v>69.616130259179428</v>
      </c>
      <c r="J23" s="107">
        <v>67.636824714290086</v>
      </c>
      <c r="K23" s="107">
        <v>67.951394006989418</v>
      </c>
      <c r="L23" s="107">
        <v>19.61833127344703</v>
      </c>
      <c r="M23" s="107">
        <v>4052.6144845753715</v>
      </c>
    </row>
    <row r="24" spans="1:13">
      <c r="A24" s="111" t="s">
        <v>629</v>
      </c>
      <c r="B24" s="111" t="s">
        <v>630</v>
      </c>
      <c r="C24" s="107">
        <v>316453.00000870007</v>
      </c>
      <c r="D24" s="107">
        <v>310071.77225680003</v>
      </c>
      <c r="E24" s="107">
        <v>99433482.286681727</v>
      </c>
      <c r="F24" s="107">
        <v>320.67892398902848</v>
      </c>
      <c r="G24" s="107">
        <v>310071.77225680003</v>
      </c>
      <c r="H24" s="107">
        <v>69.604731965177876</v>
      </c>
      <c r="I24" s="107">
        <v>71.148987084942263</v>
      </c>
      <c r="J24" s="107">
        <v>68.463262352398957</v>
      </c>
      <c r="K24" s="107">
        <v>69.201946458192396</v>
      </c>
      <c r="L24" s="107">
        <v>16.265322387809999</v>
      </c>
      <c r="M24" s="107">
        <v>3638.7701064680518</v>
      </c>
    </row>
    <row r="25" spans="1:13">
      <c r="A25" s="111" t="s">
        <v>631</v>
      </c>
      <c r="B25" s="111" t="s">
        <v>632</v>
      </c>
      <c r="C25" s="107">
        <v>8062164.0001129964</v>
      </c>
      <c r="D25" s="107">
        <v>5799911.2304749973</v>
      </c>
      <c r="E25" s="107">
        <v>1076321793.3294201</v>
      </c>
      <c r="F25" s="107">
        <v>185.57556323862428</v>
      </c>
      <c r="G25" s="107">
        <v>5799911.2304749964</v>
      </c>
      <c r="H25" s="107">
        <v>71.76471707790904</v>
      </c>
      <c r="I25" s="107">
        <v>72.428038991256386</v>
      </c>
      <c r="J25" s="107">
        <v>71.363711775065681</v>
      </c>
      <c r="K25" s="107">
        <v>71.502400467405053</v>
      </c>
      <c r="L25" s="107">
        <v>32.479242067190718</v>
      </c>
      <c r="M25" s="107">
        <v>405.26645489055852</v>
      </c>
    </row>
    <row r="26" spans="1:13">
      <c r="A26" s="111" t="s">
        <v>633</v>
      </c>
      <c r="B26" s="111" t="s">
        <v>634</v>
      </c>
      <c r="C26" s="107">
        <v>3881405.0001240005</v>
      </c>
      <c r="D26" s="107">
        <v>3824068.1753140003</v>
      </c>
      <c r="E26" s="107">
        <v>1959502839.61905</v>
      </c>
      <c r="F26" s="107">
        <v>512.41315525399909</v>
      </c>
      <c r="G26" s="107">
        <v>3824068.1753140003</v>
      </c>
      <c r="H26" s="107">
        <v>69.649220947453657</v>
      </c>
      <c r="I26" s="107">
        <v>70.72524196712871</v>
      </c>
      <c r="J26" s="107">
        <v>68.701020214195822</v>
      </c>
      <c r="K26" s="107">
        <v>69.521400661036395</v>
      </c>
      <c r="L26" s="107">
        <v>20.769170285420831</v>
      </c>
      <c r="M26" s="107">
        <v>2260.4048778719357</v>
      </c>
    </row>
    <row r="27" spans="1:13">
      <c r="A27" s="111" t="s">
        <v>635</v>
      </c>
      <c r="B27" s="111" t="s">
        <v>636</v>
      </c>
      <c r="C27" s="107">
        <v>474378.00001559977</v>
      </c>
      <c r="D27" s="107">
        <v>24683.240162999999</v>
      </c>
      <c r="E27" s="107">
        <v>2446478.97044631</v>
      </c>
      <c r="F27" s="107">
        <v>99.114984673428921</v>
      </c>
      <c r="G27" s="107">
        <v>27432.4200041</v>
      </c>
      <c r="H27" s="107">
        <v>71.761402070995246</v>
      </c>
      <c r="I27" s="107">
        <v>73.626856414907252</v>
      </c>
      <c r="J27" s="107">
        <v>71.472839165857806</v>
      </c>
      <c r="K27" s="107">
        <v>70.184510632220693</v>
      </c>
      <c r="L27" s="107">
        <v>76.40018041113386</v>
      </c>
      <c r="M27" s="107">
        <v>6.7375096620121457</v>
      </c>
    </row>
    <row r="28" spans="1:13">
      <c r="A28" s="111" t="s">
        <v>637</v>
      </c>
      <c r="B28" s="111" t="s">
        <v>638</v>
      </c>
      <c r="C28" s="107">
        <v>656511.00001399952</v>
      </c>
      <c r="D28" s="107">
        <v>645705.61781699955</v>
      </c>
      <c r="E28" s="107">
        <v>307665828.77939397</v>
      </c>
      <c r="F28" s="107">
        <v>476.48002478211367</v>
      </c>
      <c r="G28" s="107">
        <v>656511.00001399952</v>
      </c>
      <c r="H28" s="107">
        <v>67.52172110009333</v>
      </c>
      <c r="I28" s="107">
        <v>69.260084502289175</v>
      </c>
      <c r="J28" s="107">
        <v>66.732406219220621</v>
      </c>
      <c r="K28" s="107">
        <v>66.572672578770224</v>
      </c>
      <c r="L28" s="107">
        <v>11.147883762250844</v>
      </c>
      <c r="M28" s="107">
        <v>6048.1554163508736</v>
      </c>
    </row>
    <row r="29" spans="1:13">
      <c r="A29" s="111" t="s">
        <v>639</v>
      </c>
      <c r="B29" s="111" t="s">
        <v>640</v>
      </c>
      <c r="C29" s="107">
        <v>4900521.0000869976</v>
      </c>
      <c r="D29" s="107">
        <v>4836246.6246459996</v>
      </c>
      <c r="E29" s="107">
        <v>2930756454.0790925</v>
      </c>
      <c r="F29" s="107">
        <v>605.99813895835302</v>
      </c>
      <c r="G29" s="107">
        <v>4857743.5941779986</v>
      </c>
      <c r="H29" s="107">
        <v>68.98825559968634</v>
      </c>
      <c r="I29" s="107">
        <v>70.27931371271886</v>
      </c>
      <c r="J29" s="107">
        <v>68.006495015625376</v>
      </c>
      <c r="K29" s="107">
        <v>68.678958070714771</v>
      </c>
      <c r="L29" s="107">
        <v>10.267331014220536</v>
      </c>
      <c r="M29" s="107">
        <v>5595.1247095671733</v>
      </c>
    </row>
    <row r="30" spans="1:13">
      <c r="A30" s="111" t="s">
        <v>641</v>
      </c>
      <c r="B30" s="111" t="s">
        <v>642</v>
      </c>
      <c r="C30" s="107">
        <v>2599597.0000170008</v>
      </c>
      <c r="D30" s="107">
        <v>2580692.503827001</v>
      </c>
      <c r="E30" s="107">
        <v>1820632526.6604335</v>
      </c>
      <c r="F30" s="107">
        <v>705.4821618463078</v>
      </c>
      <c r="G30" s="107">
        <v>2589169.889169001</v>
      </c>
      <c r="H30" s="107">
        <v>69.147052080106434</v>
      </c>
      <c r="I30" s="107">
        <v>69.997461661632713</v>
      </c>
      <c r="J30" s="107">
        <v>68.496007181721893</v>
      </c>
      <c r="K30" s="107">
        <v>68.94768739696471</v>
      </c>
      <c r="L30" s="107">
        <v>13.692649246062391</v>
      </c>
      <c r="M30" s="107">
        <v>5186.0984557501943</v>
      </c>
    </row>
    <row r="31" spans="1:13">
      <c r="A31" s="111" t="s">
        <v>643</v>
      </c>
      <c r="B31" s="111" t="s">
        <v>644</v>
      </c>
      <c r="C31" s="107">
        <v>1281948.0000219983</v>
      </c>
      <c r="D31" s="107">
        <v>1278464.1689769987</v>
      </c>
      <c r="E31" s="107">
        <v>764609108.01836061</v>
      </c>
      <c r="F31" s="107">
        <v>598.06846884898266</v>
      </c>
      <c r="G31" s="107">
        <v>1281948.0000219983</v>
      </c>
      <c r="H31" s="107">
        <v>68.989874712059347</v>
      </c>
      <c r="I31" s="107">
        <v>69.898816333562991</v>
      </c>
      <c r="J31" s="107">
        <v>68.398280126835417</v>
      </c>
      <c r="K31" s="107">
        <v>68.672527675779634</v>
      </c>
      <c r="L31" s="107">
        <v>10.592139451870292</v>
      </c>
      <c r="M31" s="107">
        <v>6526.9477845922484</v>
      </c>
    </row>
    <row r="32" spans="1:13">
      <c r="A32" s="111" t="s">
        <v>645</v>
      </c>
      <c r="B32" s="111" t="s">
        <v>646</v>
      </c>
      <c r="C32" s="107">
        <v>1127072.0000109999</v>
      </c>
      <c r="D32" s="107">
        <v>1127072.0000109999</v>
      </c>
      <c r="E32" s="107">
        <v>603852771.46443009</v>
      </c>
      <c r="F32" s="107">
        <v>535.77124749664324</v>
      </c>
      <c r="G32" s="107">
        <v>1127072.0000109999</v>
      </c>
      <c r="H32" s="107">
        <v>69.050652121205317</v>
      </c>
      <c r="I32" s="107">
        <v>69.775042215354929</v>
      </c>
      <c r="J32" s="107">
        <v>68.404596624537348</v>
      </c>
      <c r="K32" s="107">
        <v>68.972317523723703</v>
      </c>
      <c r="L32" s="107">
        <v>12.330897858490328</v>
      </c>
      <c r="M32" s="107">
        <v>4707.2675342862567</v>
      </c>
    </row>
    <row r="33" spans="1:13">
      <c r="A33" s="111" t="s">
        <v>647</v>
      </c>
      <c r="B33" s="111" t="s">
        <v>648</v>
      </c>
      <c r="C33" s="107">
        <v>1738263.0002900022</v>
      </c>
      <c r="D33" s="107">
        <v>1701320.1749910018</v>
      </c>
      <c r="E33" s="107">
        <v>969547355.29809034</v>
      </c>
      <c r="F33" s="107">
        <v>569.87942043490909</v>
      </c>
      <c r="G33" s="107">
        <v>1728230.5933210021</v>
      </c>
      <c r="H33" s="107">
        <v>69.253989922727314</v>
      </c>
      <c r="I33" s="107">
        <v>70.200290547978199</v>
      </c>
      <c r="J33" s="107">
        <v>68.486934817839199</v>
      </c>
      <c r="K33" s="107">
        <v>69.074744402364558</v>
      </c>
      <c r="L33" s="107">
        <v>18.207656793087562</v>
      </c>
      <c r="M33" s="107">
        <v>4088.4564119019351</v>
      </c>
    </row>
    <row r="34" spans="1:13">
      <c r="A34" s="111" t="s">
        <v>649</v>
      </c>
      <c r="B34" s="111" t="s">
        <v>650</v>
      </c>
      <c r="C34" s="107">
        <v>1727226.0000170011</v>
      </c>
      <c r="D34" s="107">
        <v>1658276.491542001</v>
      </c>
      <c r="E34" s="107">
        <v>404433668.50756788</v>
      </c>
      <c r="F34" s="107">
        <v>243.88795871519133</v>
      </c>
      <c r="G34" s="107">
        <v>1675698.1223050007</v>
      </c>
      <c r="H34" s="107">
        <v>69.363129446866594</v>
      </c>
      <c r="I34" s="107">
        <v>70.455098992484977</v>
      </c>
      <c r="J34" s="107">
        <v>68.381306634334038</v>
      </c>
      <c r="K34" s="107">
        <v>69.252982713780753</v>
      </c>
      <c r="L34" s="107">
        <v>19.061565498937515</v>
      </c>
      <c r="M34" s="107">
        <v>1221.7236030106285</v>
      </c>
    </row>
    <row r="35" spans="1:13">
      <c r="A35" s="111" t="s">
        <v>651</v>
      </c>
      <c r="B35" s="111" t="s">
        <v>652</v>
      </c>
      <c r="C35" s="107">
        <v>564535.00001299975</v>
      </c>
      <c r="D35" s="107">
        <v>544086.69218099967</v>
      </c>
      <c r="E35" s="107">
        <v>515557535.73016346</v>
      </c>
      <c r="F35" s="107">
        <v>947.56505376656867</v>
      </c>
      <c r="G35" s="107">
        <v>564535.00001299975</v>
      </c>
      <c r="H35" s="107">
        <v>66.890136035242179</v>
      </c>
      <c r="I35" s="107">
        <v>68.513088801446031</v>
      </c>
      <c r="J35" s="107">
        <v>65.850595974033425</v>
      </c>
      <c r="K35" s="107">
        <v>66.306723330247081</v>
      </c>
      <c r="L35" s="107">
        <v>18.293047004512321</v>
      </c>
      <c r="M35" s="107">
        <v>7059.7111296705434</v>
      </c>
    </row>
    <row r="36" spans="1:13">
      <c r="A36" s="111" t="s">
        <v>653</v>
      </c>
      <c r="B36" s="111" t="s">
        <v>654</v>
      </c>
      <c r="C36" s="107">
        <v>2281335.0000129985</v>
      </c>
      <c r="D36" s="107">
        <v>2238150.4150959984</v>
      </c>
      <c r="E36" s="107">
        <v>1409815435.0692582</v>
      </c>
      <c r="F36" s="107">
        <v>629.90200549536735</v>
      </c>
      <c r="G36" s="107">
        <v>2238150.4150959989</v>
      </c>
      <c r="H36" s="107">
        <v>69.250201763361247</v>
      </c>
      <c r="I36" s="107">
        <v>70.493812706575639</v>
      </c>
      <c r="J36" s="107">
        <v>68.15616435110374</v>
      </c>
      <c r="K36" s="107">
        <v>69.100628232404333</v>
      </c>
      <c r="L36" s="107">
        <v>18.850202801381641</v>
      </c>
      <c r="M36" s="107">
        <v>3958.0431385561806</v>
      </c>
    </row>
    <row r="37" spans="1:13">
      <c r="A37" s="111" t="s">
        <v>655</v>
      </c>
      <c r="B37" s="111" t="s">
        <v>268</v>
      </c>
      <c r="C37" s="107">
        <v>2713778.0000289991</v>
      </c>
      <c r="D37" s="107">
        <v>2690605.1726169987</v>
      </c>
      <c r="E37" s="107">
        <v>2319564231.2623205</v>
      </c>
      <c r="F37" s="107">
        <v>862.09758862769604</v>
      </c>
      <c r="G37" s="107">
        <v>2703455.0696029994</v>
      </c>
      <c r="H37" s="107">
        <v>66.675413238885184</v>
      </c>
      <c r="I37" s="107">
        <v>68.54072088398965</v>
      </c>
      <c r="J37" s="107">
        <v>65.043653665305598</v>
      </c>
      <c r="K37" s="107">
        <v>66.441865167360305</v>
      </c>
      <c r="L37" s="107">
        <v>18.02185614235394</v>
      </c>
      <c r="M37" s="107">
        <v>5628.2987988102204</v>
      </c>
    </row>
    <row r="38" spans="1:13">
      <c r="A38" s="111" t="s">
        <v>656</v>
      </c>
      <c r="B38" s="111" t="s">
        <v>657</v>
      </c>
      <c r="C38" s="107">
        <v>3918917.0001010001</v>
      </c>
      <c r="D38" s="107">
        <v>3893478.711964</v>
      </c>
      <c r="E38" s="107">
        <v>2792025352.3025379</v>
      </c>
      <c r="F38" s="107">
        <v>717.10302247784671</v>
      </c>
      <c r="G38" s="107">
        <v>3918917.0001010001</v>
      </c>
      <c r="H38" s="107">
        <v>68.441707556692293</v>
      </c>
      <c r="I38" s="107">
        <v>69.719618980162906</v>
      </c>
      <c r="J38" s="107">
        <v>67.46595825755324</v>
      </c>
      <c r="K38" s="107">
        <v>68.139545432360748</v>
      </c>
      <c r="L38" s="107">
        <v>10.682372667367815</v>
      </c>
      <c r="M38" s="107">
        <v>6385.2775347674942</v>
      </c>
    </row>
    <row r="39" spans="1:13">
      <c r="A39" s="111" t="s">
        <v>658</v>
      </c>
      <c r="B39" s="111" t="s">
        <v>659</v>
      </c>
      <c r="C39" s="107">
        <v>2229783.0000010012</v>
      </c>
      <c r="D39" s="107">
        <v>2223863.7146170014</v>
      </c>
      <c r="E39" s="107">
        <v>1438905232.6392803</v>
      </c>
      <c r="F39" s="107">
        <v>647.02941245079478</v>
      </c>
      <c r="G39" s="107">
        <v>2229783.0000010012</v>
      </c>
      <c r="H39" s="107">
        <v>68.205595878573305</v>
      </c>
      <c r="I39" s="107">
        <v>69.503102247052965</v>
      </c>
      <c r="J39" s="107">
        <v>67.382407741305144</v>
      </c>
      <c r="K39" s="107">
        <v>67.731277647361793</v>
      </c>
      <c r="L39" s="107">
        <v>10.903128537966229</v>
      </c>
      <c r="M39" s="107">
        <v>7737.2210885206805</v>
      </c>
    </row>
    <row r="40" spans="1:13">
      <c r="A40" s="111" t="s">
        <v>660</v>
      </c>
      <c r="B40" s="111" t="s">
        <v>661</v>
      </c>
      <c r="C40" s="107">
        <v>1084534.0000710003</v>
      </c>
      <c r="D40" s="107">
        <v>1079787.5683180003</v>
      </c>
      <c r="E40" s="107">
        <v>482108464.69897157</v>
      </c>
      <c r="F40" s="107">
        <v>446.48454829866068</v>
      </c>
      <c r="G40" s="107">
        <v>1079787.5683180003</v>
      </c>
      <c r="H40" s="107">
        <v>69.608572185808669</v>
      </c>
      <c r="I40" s="107">
        <v>70.637548887544</v>
      </c>
      <c r="J40" s="107">
        <v>69.036386987369383</v>
      </c>
      <c r="K40" s="107">
        <v>69.151780682512609</v>
      </c>
      <c r="L40" s="107">
        <v>20.291006789280637</v>
      </c>
      <c r="M40" s="107">
        <v>1881.0284778179418</v>
      </c>
    </row>
    <row r="41" spans="1:13">
      <c r="A41" s="111" t="s">
        <v>662</v>
      </c>
      <c r="B41" s="111" t="s">
        <v>663</v>
      </c>
      <c r="C41" s="107">
        <v>2429813.0000629998</v>
      </c>
      <c r="D41" s="107">
        <v>2414469.9629330002</v>
      </c>
      <c r="E41" s="107">
        <v>1514353802.3666418</v>
      </c>
      <c r="F41" s="107">
        <v>627.19927173045721</v>
      </c>
      <c r="G41" s="107">
        <v>2414469.9629330002</v>
      </c>
      <c r="H41" s="107">
        <v>68.761691167695403</v>
      </c>
      <c r="I41" s="107">
        <v>69.90016814490113</v>
      </c>
      <c r="J41" s="107">
        <v>67.864343873963463</v>
      </c>
      <c r="K41" s="107">
        <v>68.520561484221602</v>
      </c>
      <c r="L41" s="107">
        <v>13.8921083454587</v>
      </c>
      <c r="M41" s="107">
        <v>4507.4788775422649</v>
      </c>
    </row>
    <row r="42" spans="1:13">
      <c r="A42" s="111" t="s">
        <v>664</v>
      </c>
      <c r="B42" s="111" t="s">
        <v>665</v>
      </c>
      <c r="C42" s="107">
        <v>433329.00000799994</v>
      </c>
      <c r="D42" s="107">
        <v>430908.69656799996</v>
      </c>
      <c r="E42" s="107">
        <v>223190392.43254393</v>
      </c>
      <c r="F42" s="107">
        <v>517.95286149979836</v>
      </c>
      <c r="G42" s="107">
        <v>433329.00000799994</v>
      </c>
      <c r="H42" s="107">
        <v>67.223456399934506</v>
      </c>
      <c r="I42" s="107">
        <v>68.735272862063525</v>
      </c>
      <c r="J42" s="107">
        <v>66.148677181951399</v>
      </c>
      <c r="K42" s="107">
        <v>66.786419155788607</v>
      </c>
      <c r="L42" s="107">
        <v>11.038010668826383</v>
      </c>
      <c r="M42" s="107">
        <v>7308.8642865205702</v>
      </c>
    </row>
    <row r="43" spans="1:13">
      <c r="A43" s="111" t="s">
        <v>666</v>
      </c>
      <c r="B43" s="111" t="s">
        <v>667</v>
      </c>
      <c r="C43" s="107">
        <v>765201.00001200021</v>
      </c>
      <c r="D43" s="107">
        <v>751852.03519400023</v>
      </c>
      <c r="E43" s="107">
        <v>397075097.77500629</v>
      </c>
      <c r="F43" s="107">
        <v>528.12931160391031</v>
      </c>
      <c r="G43" s="107">
        <v>760191.09972200019</v>
      </c>
      <c r="H43" s="107">
        <v>69.435759152231356</v>
      </c>
      <c r="I43" s="107">
        <v>70.707318286965801</v>
      </c>
      <c r="J43" s="107">
        <v>68.529471106393132</v>
      </c>
      <c r="K43" s="107">
        <v>69.070488063335119</v>
      </c>
      <c r="L43" s="107">
        <v>11.670981792129155</v>
      </c>
      <c r="M43" s="107">
        <v>6051.4878902649371</v>
      </c>
    </row>
    <row r="44" spans="1:13">
      <c r="A44" s="111" t="s">
        <v>668</v>
      </c>
      <c r="B44" s="111" t="s">
        <v>669</v>
      </c>
      <c r="C44" s="107">
        <v>1139409.0000079998</v>
      </c>
      <c r="D44" s="107">
        <v>1101297.342041</v>
      </c>
      <c r="E44" s="107">
        <v>321684137.17156023</v>
      </c>
      <c r="F44" s="107">
        <v>292.09562657746278</v>
      </c>
      <c r="G44" s="107">
        <v>1101297.3420409998</v>
      </c>
      <c r="H44" s="107">
        <v>69.298212133073591</v>
      </c>
      <c r="I44" s="107">
        <v>71.001536370029626</v>
      </c>
      <c r="J44" s="107">
        <v>68.10287441822841</v>
      </c>
      <c r="K44" s="107">
        <v>68.79022561096275</v>
      </c>
      <c r="L44" s="107">
        <v>13.703163985987718</v>
      </c>
      <c r="M44" s="107">
        <v>2863.9707520824841</v>
      </c>
    </row>
    <row r="45" spans="1:13">
      <c r="A45" s="111" t="s">
        <v>670</v>
      </c>
      <c r="B45" s="111" t="s">
        <v>671</v>
      </c>
      <c r="C45" s="107">
        <v>538443.00001500011</v>
      </c>
      <c r="D45" s="107">
        <v>515176.13079800014</v>
      </c>
      <c r="E45" s="107">
        <v>508359729.52543312</v>
      </c>
      <c r="F45" s="107">
        <v>986.76879446645069</v>
      </c>
      <c r="G45" s="107">
        <v>538443.00001500011</v>
      </c>
      <c r="H45" s="107">
        <v>66.590389716056904</v>
      </c>
      <c r="I45" s="107">
        <v>68.337432052001716</v>
      </c>
      <c r="J45" s="107">
        <v>65.639300013987409</v>
      </c>
      <c r="K45" s="107">
        <v>65.794437082181574</v>
      </c>
      <c r="L45" s="107">
        <v>18.501161299041712</v>
      </c>
      <c r="M45" s="107">
        <v>6550.5618080276208</v>
      </c>
    </row>
    <row r="46" spans="1:13">
      <c r="A46" s="111" t="s">
        <v>672</v>
      </c>
      <c r="B46" s="111" t="s">
        <v>271</v>
      </c>
      <c r="C46" s="107">
        <v>3393983.0000969982</v>
      </c>
      <c r="D46" s="107">
        <v>3377003.466219998</v>
      </c>
      <c r="E46" s="107">
        <v>1942359117.3922679</v>
      </c>
      <c r="F46" s="107">
        <v>575.17237895121878</v>
      </c>
      <c r="G46" s="107">
        <v>3377003.466219998</v>
      </c>
      <c r="H46" s="107">
        <v>67.810833387001153</v>
      </c>
      <c r="I46" s="107">
        <v>69.170399269453853</v>
      </c>
      <c r="J46" s="107">
        <v>66.531758391488793</v>
      </c>
      <c r="K46" s="107">
        <v>67.7303425000608</v>
      </c>
      <c r="L46" s="107">
        <v>10.927167015922773</v>
      </c>
      <c r="M46" s="107">
        <v>4516.38877109447</v>
      </c>
    </row>
    <row r="47" spans="1:13">
      <c r="A47" s="111" t="s">
        <v>673</v>
      </c>
      <c r="B47" s="111" t="s">
        <v>674</v>
      </c>
      <c r="C47" s="107">
        <v>787053.00000700017</v>
      </c>
      <c r="D47" s="107">
        <v>768832.05920600018</v>
      </c>
      <c r="E47" s="107">
        <v>292028164.18254286</v>
      </c>
      <c r="F47" s="107">
        <v>379.83348988351315</v>
      </c>
      <c r="G47" s="107">
        <v>787053.00000700017</v>
      </c>
      <c r="H47" s="107">
        <v>68.169917370198434</v>
      </c>
      <c r="I47" s="107">
        <v>70.245201417699008</v>
      </c>
      <c r="J47" s="107">
        <v>66.235602006146138</v>
      </c>
      <c r="K47" s="107">
        <v>68.028948686750141</v>
      </c>
      <c r="L47" s="107">
        <v>10.787974538679405</v>
      </c>
      <c r="M47" s="107">
        <v>4097.0058860209137</v>
      </c>
    </row>
    <row r="48" spans="1:13">
      <c r="A48" s="111" t="s">
        <v>675</v>
      </c>
      <c r="B48" s="111" t="s">
        <v>269</v>
      </c>
      <c r="C48" s="107">
        <v>7521120.0001750002</v>
      </c>
      <c r="D48" s="107">
        <v>7388764.5867179995</v>
      </c>
      <c r="E48" s="107">
        <v>5621505629.5806122</v>
      </c>
      <c r="F48" s="107">
        <v>760.81807230477989</v>
      </c>
      <c r="G48" s="107">
        <v>7438707.9719800008</v>
      </c>
      <c r="H48" s="107">
        <v>67.674125114015467</v>
      </c>
      <c r="I48" s="107">
        <v>68.945195838692925</v>
      </c>
      <c r="J48" s="107">
        <v>66.722743967582346</v>
      </c>
      <c r="K48" s="107">
        <v>67.354435535771145</v>
      </c>
      <c r="L48" s="107">
        <v>17.690568806089274</v>
      </c>
      <c r="M48" s="107">
        <v>5117.0367031359292</v>
      </c>
    </row>
    <row r="49" spans="1:13">
      <c r="A49" s="111" t="s">
        <v>676</v>
      </c>
      <c r="B49" s="111" t="s">
        <v>677</v>
      </c>
      <c r="C49" s="107">
        <v>4012739.0000770031</v>
      </c>
      <c r="D49" s="107">
        <v>3930996.9925950025</v>
      </c>
      <c r="E49" s="107">
        <v>1822161059.4852273</v>
      </c>
      <c r="F49" s="107">
        <v>463.53662007824346</v>
      </c>
      <c r="G49" s="107">
        <v>3970133.7673700023</v>
      </c>
      <c r="H49" s="107">
        <v>68.956353975850845</v>
      </c>
      <c r="I49" s="107">
        <v>69.824282229598907</v>
      </c>
      <c r="J49" s="107">
        <v>68.29430074795502</v>
      </c>
      <c r="K49" s="107">
        <v>68.750478949998595</v>
      </c>
      <c r="L49" s="107">
        <v>20.820407361094485</v>
      </c>
      <c r="M49" s="107">
        <v>2843.2028607757138</v>
      </c>
    </row>
    <row r="50" spans="1:13">
      <c r="A50" s="111" t="s">
        <v>678</v>
      </c>
      <c r="B50" s="111" t="s">
        <v>679</v>
      </c>
      <c r="C50" s="107">
        <v>315573.00000259979</v>
      </c>
      <c r="D50" s="107">
        <v>310448.12267949985</v>
      </c>
      <c r="E50" s="107">
        <v>206524226.30324259</v>
      </c>
      <c r="F50" s="107">
        <v>665.245531268533</v>
      </c>
      <c r="G50" s="107">
        <v>312445.42349159985</v>
      </c>
      <c r="H50" s="107">
        <v>68.396995809854886</v>
      </c>
      <c r="I50" s="107">
        <v>69.448712719981259</v>
      </c>
      <c r="J50" s="107">
        <v>67.72005910283832</v>
      </c>
      <c r="K50" s="107">
        <v>68.022215606745092</v>
      </c>
      <c r="L50" s="107">
        <v>11.831331100492203</v>
      </c>
      <c r="M50" s="107">
        <v>8601.1645472093151</v>
      </c>
    </row>
    <row r="51" spans="1:13">
      <c r="A51" s="111" t="s">
        <v>680</v>
      </c>
      <c r="B51" s="111" t="s">
        <v>681</v>
      </c>
      <c r="C51" s="107">
        <v>4739001.0002220022</v>
      </c>
      <c r="D51" s="107">
        <v>4686619.6790620023</v>
      </c>
      <c r="E51" s="107">
        <v>3271288775.702013</v>
      </c>
      <c r="F51" s="107">
        <v>698.00602560452296</v>
      </c>
      <c r="G51" s="107">
        <v>4715436.4685520018</v>
      </c>
      <c r="H51" s="107">
        <v>69.068743043835113</v>
      </c>
      <c r="I51" s="107">
        <v>69.852622604640501</v>
      </c>
      <c r="J51" s="107">
        <v>68.518446539888274</v>
      </c>
      <c r="K51" s="107">
        <v>68.835159986976578</v>
      </c>
      <c r="L51" s="107">
        <v>13.324124949123707</v>
      </c>
      <c r="M51" s="107">
        <v>5223.1565841210877</v>
      </c>
    </row>
    <row r="52" spans="1:13">
      <c r="A52" s="111" t="s">
        <v>682</v>
      </c>
      <c r="B52" s="111" t="s">
        <v>683</v>
      </c>
      <c r="C52" s="107">
        <v>1492833.0000469997</v>
      </c>
      <c r="D52" s="107">
        <v>1428515.6318219998</v>
      </c>
      <c r="E52" s="107">
        <v>692979934.50026298</v>
      </c>
      <c r="F52" s="107">
        <v>485.10490124381903</v>
      </c>
      <c r="G52" s="107">
        <v>1443913.6375299995</v>
      </c>
      <c r="H52" s="107">
        <v>69.350716716134755</v>
      </c>
      <c r="I52" s="107">
        <v>70.28941416226796</v>
      </c>
      <c r="J52" s="107">
        <v>68.589337950377498</v>
      </c>
      <c r="K52" s="107">
        <v>69.173398035758794</v>
      </c>
      <c r="L52" s="107">
        <v>14.514262657887025</v>
      </c>
      <c r="M52" s="107">
        <v>3264.6613769616865</v>
      </c>
    </row>
    <row r="53" spans="1:13">
      <c r="A53" s="111" t="s">
        <v>684</v>
      </c>
      <c r="B53" s="111" t="s">
        <v>685</v>
      </c>
      <c r="C53" s="107">
        <v>1654154.000016999</v>
      </c>
      <c r="D53" s="107">
        <v>1593301.9526719993</v>
      </c>
      <c r="E53" s="107">
        <v>764389098.83887827</v>
      </c>
      <c r="F53" s="107">
        <v>479.75156093732414</v>
      </c>
      <c r="G53" s="107">
        <v>1627528.453548999</v>
      </c>
      <c r="H53" s="107">
        <v>66.194244042112658</v>
      </c>
      <c r="I53" s="107">
        <v>68.54906538453902</v>
      </c>
      <c r="J53" s="107">
        <v>64.946179255906117</v>
      </c>
      <c r="K53" s="107">
        <v>65.087487485892822</v>
      </c>
      <c r="L53" s="107">
        <v>16.678624509851154</v>
      </c>
      <c r="M53" s="107">
        <v>4636.7438208883714</v>
      </c>
    </row>
    <row r="54" spans="1:13">
      <c r="A54" s="111" t="s">
        <v>686</v>
      </c>
      <c r="B54" s="111" t="s">
        <v>270</v>
      </c>
      <c r="C54" s="107">
        <v>5128400.0000769896</v>
      </c>
      <c r="D54" s="107">
        <v>5103709.7665429907</v>
      </c>
      <c r="E54" s="107">
        <v>3789803994.191011</v>
      </c>
      <c r="F54" s="107">
        <v>742.5586813409343</v>
      </c>
      <c r="G54" s="107">
        <v>5120497.3618069896</v>
      </c>
      <c r="H54" s="107">
        <v>68.144007402100144</v>
      </c>
      <c r="I54" s="107">
        <v>69.386579221253001</v>
      </c>
      <c r="J54" s="107">
        <v>67.259978586939795</v>
      </c>
      <c r="K54" s="107">
        <v>67.785464398107649</v>
      </c>
      <c r="L54" s="107">
        <v>15.693505246090107</v>
      </c>
      <c r="M54" s="107">
        <v>5140.3594774575631</v>
      </c>
    </row>
    <row r="55" spans="1:13">
      <c r="A55" s="111" t="s">
        <v>687</v>
      </c>
      <c r="B55" s="111" t="s">
        <v>688</v>
      </c>
      <c r="C55" s="107">
        <v>418689.0000104002</v>
      </c>
      <c r="D55" s="107">
        <v>415085.24882940023</v>
      </c>
      <c r="E55" s="107">
        <v>395768044.97586322</v>
      </c>
      <c r="F55" s="107">
        <v>953.46208060148058</v>
      </c>
      <c r="G55" s="107">
        <v>416770.53374640021</v>
      </c>
      <c r="H55" s="107">
        <v>66.719015270316433</v>
      </c>
      <c r="I55" s="107">
        <v>68.262203382880898</v>
      </c>
      <c r="J55" s="107">
        <v>65.532593154195155</v>
      </c>
      <c r="K55" s="107">
        <v>66.362249273873218</v>
      </c>
      <c r="L55" s="107">
        <v>16.382559258431332</v>
      </c>
      <c r="M55" s="107">
        <v>5287.3798052062275</v>
      </c>
    </row>
    <row r="56" spans="1:13">
      <c r="A56" s="111" t="s">
        <v>689</v>
      </c>
      <c r="B56" s="111" t="s">
        <v>690</v>
      </c>
      <c r="C56" s="107">
        <v>1970536.0000129989</v>
      </c>
      <c r="D56" s="107">
        <v>1932776.2157669989</v>
      </c>
      <c r="E56" s="107">
        <v>783196630.2499367</v>
      </c>
      <c r="F56" s="107">
        <v>405.21847478298702</v>
      </c>
      <c r="G56" s="107">
        <v>1932776.2157669989</v>
      </c>
      <c r="H56" s="107">
        <v>69.501172344323905</v>
      </c>
      <c r="I56" s="107">
        <v>70.396933236480095</v>
      </c>
      <c r="J56" s="107">
        <v>68.709451345862576</v>
      </c>
      <c r="K56" s="107">
        <v>69.397132450629044</v>
      </c>
      <c r="L56" s="107">
        <v>23.395210025011714</v>
      </c>
      <c r="M56" s="107">
        <v>2153.5383951673066</v>
      </c>
    </row>
    <row r="57" spans="1:13">
      <c r="A57" s="111" t="s">
        <v>691</v>
      </c>
      <c r="B57" s="111" t="s">
        <v>692</v>
      </c>
      <c r="C57" s="107">
        <v>346425.00000879995</v>
      </c>
      <c r="D57" s="107">
        <v>335885.28017079993</v>
      </c>
      <c r="E57" s="107">
        <v>190533319.79770631</v>
      </c>
      <c r="F57" s="107">
        <v>567.25712928181554</v>
      </c>
      <c r="G57" s="107">
        <v>339455.69618979993</v>
      </c>
      <c r="H57" s="107">
        <v>69.124791734417059</v>
      </c>
      <c r="I57" s="107">
        <v>70.060051932881422</v>
      </c>
      <c r="J57" s="107">
        <v>68.256425534476065</v>
      </c>
      <c r="K57" s="107">
        <v>69.057897735893704</v>
      </c>
      <c r="L57" s="107">
        <v>11.837229231229918</v>
      </c>
      <c r="M57" s="107">
        <v>7231.0364861811895</v>
      </c>
    </row>
    <row r="58" spans="1:13">
      <c r="A58" s="111" t="s">
        <v>693</v>
      </c>
      <c r="B58" s="111" t="s">
        <v>694</v>
      </c>
      <c r="C58" s="107">
        <v>2657514.0003049984</v>
      </c>
      <c r="D58" s="107">
        <v>2633779.1766459974</v>
      </c>
      <c r="E58" s="107">
        <v>1226530195.2005754</v>
      </c>
      <c r="F58" s="107">
        <v>465.69211499443469</v>
      </c>
      <c r="G58" s="107">
        <v>2642793.9671509969</v>
      </c>
      <c r="H58" s="107">
        <v>69.070728155387144</v>
      </c>
      <c r="I58" s="107">
        <v>70.005889498231326</v>
      </c>
      <c r="J58" s="107">
        <v>68.29177131379727</v>
      </c>
      <c r="K58" s="107">
        <v>68.91452365413285</v>
      </c>
      <c r="L58" s="107">
        <v>17.251429073152298</v>
      </c>
      <c r="M58" s="107">
        <v>3369.052259840772</v>
      </c>
    </row>
    <row r="59" spans="1:13">
      <c r="A59" s="111" t="s">
        <v>695</v>
      </c>
      <c r="B59" s="111" t="s">
        <v>696</v>
      </c>
      <c r="C59" s="107">
        <v>10255403.000253005</v>
      </c>
      <c r="D59" s="107">
        <v>9800091.9325929992</v>
      </c>
      <c r="E59" s="107">
        <v>3035681906.6670127</v>
      </c>
      <c r="F59" s="107">
        <v>309.76055403837461</v>
      </c>
      <c r="G59" s="107">
        <v>9816916.7908540033</v>
      </c>
      <c r="H59" s="107">
        <v>69.985329527956864</v>
      </c>
      <c r="I59" s="107">
        <v>71.162608230150738</v>
      </c>
      <c r="J59" s="107">
        <v>68.94307542439779</v>
      </c>
      <c r="K59" s="107">
        <v>69.850304929322078</v>
      </c>
      <c r="L59" s="107">
        <v>18.956846665424493</v>
      </c>
      <c r="M59" s="107">
        <v>1521.5978834351688</v>
      </c>
    </row>
    <row r="60" spans="1:13">
      <c r="A60" s="111" t="s">
        <v>697</v>
      </c>
      <c r="B60" s="111" t="s">
        <v>698</v>
      </c>
      <c r="C60" s="107">
        <v>1039997.0000250001</v>
      </c>
      <c r="D60" s="107">
        <v>1039997.0000250001</v>
      </c>
      <c r="E60" s="107">
        <v>479457656.41207302</v>
      </c>
      <c r="F60" s="107">
        <v>461.01830716872024</v>
      </c>
      <c r="G60" s="107">
        <v>1039997.0000250001</v>
      </c>
      <c r="H60" s="107">
        <v>68.594039825282323</v>
      </c>
      <c r="I60" s="107">
        <v>70.24626858590922</v>
      </c>
      <c r="J60" s="107">
        <v>67.723351002623943</v>
      </c>
      <c r="K60" s="107">
        <v>67.812499887313805</v>
      </c>
      <c r="L60" s="107">
        <v>10.897049608486988</v>
      </c>
      <c r="M60" s="107">
        <v>5368.3680697886784</v>
      </c>
    </row>
    <row r="61" spans="1:13">
      <c r="A61" s="111" t="s">
        <v>699</v>
      </c>
      <c r="B61" s="111" t="s">
        <v>700</v>
      </c>
      <c r="C61" s="107">
        <v>258824.00001089997</v>
      </c>
      <c r="D61" s="107">
        <v>252463.22421579997</v>
      </c>
      <c r="E61" s="107">
        <v>240694054.19916332</v>
      </c>
      <c r="F61" s="107">
        <v>953.38263601285303</v>
      </c>
      <c r="G61" s="107">
        <v>256990.51430789995</v>
      </c>
      <c r="H61" s="107">
        <v>66.262930659851818</v>
      </c>
      <c r="I61" s="107">
        <v>68.112300227713163</v>
      </c>
      <c r="J61" s="107">
        <v>65.253038215777835</v>
      </c>
      <c r="K61" s="107">
        <v>65.423453536064443</v>
      </c>
      <c r="L61" s="107">
        <v>18.243129035061028</v>
      </c>
      <c r="M61" s="107">
        <v>7276.6705033949138</v>
      </c>
    </row>
    <row r="62" spans="1:13">
      <c r="A62" s="111" t="s">
        <v>701</v>
      </c>
      <c r="B62" s="111" t="s">
        <v>702</v>
      </c>
      <c r="C62" s="107">
        <v>3242014.0000610021</v>
      </c>
      <c r="D62" s="107">
        <v>3192480.7951950021</v>
      </c>
      <c r="E62" s="107">
        <v>1715944789.2751839</v>
      </c>
      <c r="F62" s="107">
        <v>537.49572804254603</v>
      </c>
      <c r="G62" s="107">
        <v>3234488.5210380019</v>
      </c>
      <c r="H62" s="107">
        <v>68.99749098567419</v>
      </c>
      <c r="I62" s="107">
        <v>70.144280690620377</v>
      </c>
      <c r="J62" s="107">
        <v>68.01557072024508</v>
      </c>
      <c r="K62" s="107">
        <v>68.832621546157114</v>
      </c>
      <c r="L62" s="107">
        <v>19.172921219825984</v>
      </c>
      <c r="M62" s="107">
        <v>3623.5145727993417</v>
      </c>
    </row>
    <row r="63" spans="1:13">
      <c r="A63" s="111" t="s">
        <v>703</v>
      </c>
      <c r="B63" s="111" t="s">
        <v>704</v>
      </c>
      <c r="C63" s="107">
        <v>2939032.0000510016</v>
      </c>
      <c r="D63" s="107">
        <v>2857563.7133670012</v>
      </c>
      <c r="E63" s="107">
        <v>1479194878.8890197</v>
      </c>
      <c r="F63" s="107">
        <v>517.64195911702654</v>
      </c>
      <c r="G63" s="107">
        <v>2869052.7117920015</v>
      </c>
      <c r="H63" s="107">
        <v>66.42421071800139</v>
      </c>
      <c r="I63" s="107">
        <v>68.524822764679769</v>
      </c>
      <c r="J63" s="107">
        <v>65.218636047959251</v>
      </c>
      <c r="K63" s="107">
        <v>65.529173341365166</v>
      </c>
      <c r="L63" s="107">
        <v>17.271483260615749</v>
      </c>
      <c r="M63" s="107">
        <v>4793.2243204114966</v>
      </c>
    </row>
    <row r="64" spans="1:13">
      <c r="A64" s="111" t="s">
        <v>705</v>
      </c>
      <c r="B64" s="111" t="s">
        <v>706</v>
      </c>
      <c r="C64" s="107">
        <v>696161.00000900007</v>
      </c>
      <c r="D64" s="107">
        <v>687984.56221399992</v>
      </c>
      <c r="E64" s="107">
        <v>514733433.47379255</v>
      </c>
      <c r="F64" s="107">
        <v>748.17584833201965</v>
      </c>
      <c r="G64" s="107">
        <v>692224.86287900002</v>
      </c>
      <c r="H64" s="107">
        <v>68.774579382976768</v>
      </c>
      <c r="I64" s="107">
        <v>69.919014290790088</v>
      </c>
      <c r="J64" s="107">
        <v>67.897230654875429</v>
      </c>
      <c r="K64" s="107">
        <v>68.507493203264801</v>
      </c>
      <c r="L64" s="107">
        <v>17.666408736518527</v>
      </c>
      <c r="M64" s="107">
        <v>4751.1880407825874</v>
      </c>
    </row>
    <row r="65" spans="1:13">
      <c r="A65" s="111" t="s">
        <v>707</v>
      </c>
      <c r="B65" s="111" t="s">
        <v>708</v>
      </c>
      <c r="C65" s="107">
        <v>2388876.0000299984</v>
      </c>
      <c r="D65" s="107">
        <v>2346904.2095559975</v>
      </c>
      <c r="E65" s="107">
        <v>1330362950.8776412</v>
      </c>
      <c r="F65" s="107">
        <v>566.85864956087312</v>
      </c>
      <c r="G65" s="107">
        <v>2373116.3302409984</v>
      </c>
      <c r="H65" s="107">
        <v>67.764507860476243</v>
      </c>
      <c r="I65" s="107">
        <v>69.04328640280508</v>
      </c>
      <c r="J65" s="107">
        <v>66.980868420177174</v>
      </c>
      <c r="K65" s="107">
        <v>67.269368758446461</v>
      </c>
      <c r="L65" s="107">
        <v>10.302187261172277</v>
      </c>
      <c r="M65" s="107">
        <v>7198.1343466533017</v>
      </c>
    </row>
    <row r="66" spans="1:13">
      <c r="A66" s="111" t="s">
        <v>709</v>
      </c>
      <c r="B66" s="111" t="s">
        <v>710</v>
      </c>
      <c r="C66" s="107">
        <v>226146.00001189989</v>
      </c>
      <c r="D66" s="107">
        <v>223982.88356949991</v>
      </c>
      <c r="E66" s="107">
        <v>167515106.79261959</v>
      </c>
      <c r="F66" s="107">
        <v>747.89244661474822</v>
      </c>
      <c r="G66" s="107">
        <v>226146.00001189989</v>
      </c>
      <c r="H66" s="107">
        <v>67.69435149906009</v>
      </c>
      <c r="I66" s="107">
        <v>68.95901718579897</v>
      </c>
      <c r="J66" s="107">
        <v>66.750221440389282</v>
      </c>
      <c r="K66" s="107">
        <v>67.373815870992004</v>
      </c>
      <c r="L66" s="107">
        <v>12.40794845826048</v>
      </c>
      <c r="M66" s="107">
        <v>7464.6799666309062</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D6DA9-3FBA-4034-BECA-A59A851EBE60}">
  <sheetPr codeName="Sheet18"/>
  <dimension ref="A1:AK291"/>
  <sheetViews>
    <sheetView topLeftCell="A7" workbookViewId="0">
      <selection activeCell="A7" sqref="A7"/>
    </sheetView>
  </sheetViews>
  <sheetFormatPr defaultRowHeight="15"/>
  <cols>
    <col min="1" max="1" width="14.140625" bestFit="1" customWidth="1"/>
  </cols>
  <sheetData>
    <row r="1" spans="1:37">
      <c r="A1" s="68" t="s">
        <v>711</v>
      </c>
      <c r="B1" s="68" t="s">
        <v>712</v>
      </c>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row>
    <row r="2" spans="1:37">
      <c r="A2" s="68" t="s">
        <v>713</v>
      </c>
      <c r="B2" s="68" t="s">
        <v>714</v>
      </c>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row>
    <row r="3" spans="1:37">
      <c r="A3" s="68" t="s">
        <v>715</v>
      </c>
      <c r="B3" s="68" t="s">
        <v>716</v>
      </c>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row>
    <row r="4" spans="1:37">
      <c r="A4" s="68" t="s">
        <v>717</v>
      </c>
      <c r="B4" s="68" t="s">
        <v>718</v>
      </c>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row>
    <row r="5" spans="1:37">
      <c r="A5" s="68" t="s">
        <v>719</v>
      </c>
      <c r="B5" s="68" t="s">
        <v>720</v>
      </c>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row>
    <row r="6" spans="1:37">
      <c r="A6" s="68"/>
      <c r="B6" s="68" t="s">
        <v>721</v>
      </c>
      <c r="C6" s="68"/>
      <c r="D6" s="68"/>
      <c r="E6" s="68"/>
      <c r="F6" s="68"/>
      <c r="G6" s="68"/>
      <c r="H6" s="68">
        <f t="shared" ref="H6:AH6" si="0">SUM(H8:H287)</f>
        <v>45156.19999999999</v>
      </c>
      <c r="I6" s="68">
        <f t="shared" si="0"/>
        <v>48630.599999999969</v>
      </c>
      <c r="J6" s="68">
        <f t="shared" si="0"/>
        <v>52242.999999999985</v>
      </c>
      <c r="K6" s="68">
        <f t="shared" si="0"/>
        <v>55993.399999999972</v>
      </c>
      <c r="L6" s="68">
        <f t="shared" si="0"/>
        <v>59885.900000000009</v>
      </c>
      <c r="M6" s="68">
        <f t="shared" si="0"/>
        <v>63921.499999999971</v>
      </c>
      <c r="N6" s="68">
        <f t="shared" si="0"/>
        <v>68098.599999999991</v>
      </c>
      <c r="O6" s="68">
        <f t="shared" si="0"/>
        <v>72421.199999999968</v>
      </c>
      <c r="P6" s="68">
        <f t="shared" si="0"/>
        <v>76878.800000000032</v>
      </c>
      <c r="Q6" s="68">
        <f t="shared" si="0"/>
        <v>81472.099999999948</v>
      </c>
      <c r="R6" s="68">
        <f t="shared" si="0"/>
        <v>86200.10000000002</v>
      </c>
      <c r="S6" s="68">
        <f t="shared" si="0"/>
        <v>91074.799999999974</v>
      </c>
      <c r="T6" s="68">
        <f t="shared" si="0"/>
        <v>96084.000000000015</v>
      </c>
      <c r="U6" s="68">
        <f t="shared" si="0"/>
        <v>101241.19999999997</v>
      </c>
      <c r="V6" s="68">
        <f t="shared" si="0"/>
        <v>106544.89999999998</v>
      </c>
      <c r="W6" s="68">
        <f t="shared" si="0"/>
        <v>111986.4000000001</v>
      </c>
      <c r="X6" s="68">
        <f t="shared" si="0"/>
        <v>117561.8</v>
      </c>
      <c r="Y6" s="68">
        <f t="shared" si="0"/>
        <v>123276.69999999995</v>
      </c>
      <c r="Z6" s="68">
        <f t="shared" si="0"/>
        <v>129137.40000000005</v>
      </c>
      <c r="AA6" s="68">
        <f t="shared" si="0"/>
        <v>135147.19999999995</v>
      </c>
      <c r="AB6" s="68">
        <f t="shared" si="0"/>
        <v>141307.99999999988</v>
      </c>
      <c r="AC6" s="68">
        <f t="shared" si="0"/>
        <v>147618.69999999992</v>
      </c>
      <c r="AD6" s="68">
        <f t="shared" si="0"/>
        <v>154069.30000000002</v>
      </c>
      <c r="AE6" s="68">
        <f t="shared" si="0"/>
        <v>160665.20000000007</v>
      </c>
      <c r="AF6" s="68">
        <f t="shared" si="0"/>
        <v>167391.50000000012</v>
      </c>
      <c r="AG6" s="68">
        <f t="shared" si="0"/>
        <v>174256.99999999994</v>
      </c>
      <c r="AH6" s="68">
        <f t="shared" si="0"/>
        <v>181251.09999999995</v>
      </c>
      <c r="AI6" s="68">
        <f>SUM(AI8:AI287)</f>
        <v>188383.59999999995</v>
      </c>
      <c r="AJ6" s="68"/>
      <c r="AK6" s="68"/>
    </row>
    <row r="7" spans="1:37">
      <c r="A7" s="68" t="s">
        <v>722</v>
      </c>
      <c r="B7" s="68" t="s">
        <v>723</v>
      </c>
      <c r="C7" s="68" t="s">
        <v>724</v>
      </c>
      <c r="D7" s="68" t="s">
        <v>725</v>
      </c>
      <c r="E7" s="68" t="s">
        <v>726</v>
      </c>
      <c r="F7" s="68" t="s">
        <v>727</v>
      </c>
      <c r="G7" s="68" t="s">
        <v>728</v>
      </c>
      <c r="H7" s="68" t="s">
        <v>729</v>
      </c>
      <c r="I7" s="68" t="s">
        <v>730</v>
      </c>
      <c r="J7" s="68" t="s">
        <v>731</v>
      </c>
      <c r="K7" s="68" t="s">
        <v>732</v>
      </c>
      <c r="L7" s="68" t="s">
        <v>733</v>
      </c>
      <c r="M7" s="68" t="s">
        <v>734</v>
      </c>
      <c r="N7" s="68" t="s">
        <v>735</v>
      </c>
      <c r="O7" s="68" t="s">
        <v>736</v>
      </c>
      <c r="P7" s="68" t="s">
        <v>737</v>
      </c>
      <c r="Q7" s="68" t="s">
        <v>738</v>
      </c>
      <c r="R7" s="68" t="s">
        <v>739</v>
      </c>
      <c r="S7" s="68" t="s">
        <v>740</v>
      </c>
      <c r="T7" s="68" t="s">
        <v>741</v>
      </c>
      <c r="U7" s="68" t="s">
        <v>742</v>
      </c>
      <c r="V7" s="68" t="s">
        <v>743</v>
      </c>
      <c r="W7" s="68" t="s">
        <v>744</v>
      </c>
      <c r="X7" s="68" t="s">
        <v>745</v>
      </c>
      <c r="Y7" s="68" t="s">
        <v>746</v>
      </c>
      <c r="Z7" s="68" t="s">
        <v>747</v>
      </c>
      <c r="AA7" s="68" t="s">
        <v>748</v>
      </c>
      <c r="AB7" s="68" t="s">
        <v>749</v>
      </c>
      <c r="AC7" s="68" t="s">
        <v>750</v>
      </c>
      <c r="AD7" s="68" t="s">
        <v>751</v>
      </c>
      <c r="AE7" s="68" t="s">
        <v>752</v>
      </c>
      <c r="AF7" s="68" t="s">
        <v>753</v>
      </c>
      <c r="AG7" s="68" t="s">
        <v>754</v>
      </c>
      <c r="AH7" s="68" t="s">
        <v>755</v>
      </c>
      <c r="AI7" s="68" t="s">
        <v>756</v>
      </c>
      <c r="AJ7" s="68" t="s">
        <v>757</v>
      </c>
      <c r="AK7" s="68"/>
    </row>
    <row r="8" spans="1:37">
      <c r="A8" s="69">
        <v>36526</v>
      </c>
      <c r="B8" s="68">
        <v>481.6</v>
      </c>
      <c r="C8" s="68">
        <v>506.8</v>
      </c>
      <c r="D8" s="68">
        <v>532.4</v>
      </c>
      <c r="E8" s="68">
        <v>558.6</v>
      </c>
      <c r="F8" s="68">
        <v>585.20000000000005</v>
      </c>
      <c r="G8" s="68">
        <v>612.4</v>
      </c>
      <c r="H8" s="68">
        <v>640.4</v>
      </c>
      <c r="I8" s="68">
        <v>668.6</v>
      </c>
      <c r="J8" s="68">
        <v>697.3</v>
      </c>
      <c r="K8" s="68">
        <v>726</v>
      </c>
      <c r="L8" s="68">
        <v>755</v>
      </c>
      <c r="M8" s="68">
        <v>784</v>
      </c>
      <c r="N8" s="68">
        <v>813.3</v>
      </c>
      <c r="O8" s="68">
        <v>842.7</v>
      </c>
      <c r="P8" s="68">
        <v>872.3</v>
      </c>
      <c r="Q8" s="68">
        <v>902.2</v>
      </c>
      <c r="R8" s="68">
        <v>932.2</v>
      </c>
      <c r="S8" s="68">
        <v>962.4</v>
      </c>
      <c r="T8" s="68">
        <v>992.9</v>
      </c>
      <c r="U8" s="68">
        <v>1023.5</v>
      </c>
      <c r="V8" s="68">
        <v>1054</v>
      </c>
      <c r="W8" s="68">
        <v>1084.7</v>
      </c>
      <c r="X8" s="68">
        <v>1115.3</v>
      </c>
      <c r="Y8" s="68">
        <v>1146</v>
      </c>
      <c r="Z8" s="68">
        <v>1176.9000000000001</v>
      </c>
      <c r="AA8" s="68">
        <v>1207.9000000000001</v>
      </c>
      <c r="AB8" s="68">
        <v>1238.9000000000001</v>
      </c>
      <c r="AC8" s="68">
        <v>1269.9000000000001</v>
      </c>
      <c r="AD8" s="68">
        <v>1300.9000000000001</v>
      </c>
      <c r="AE8" s="68">
        <v>1331.9</v>
      </c>
      <c r="AF8" s="68">
        <v>1362.9</v>
      </c>
      <c r="AG8" s="68">
        <v>1393.9</v>
      </c>
      <c r="AH8" s="68">
        <v>1424.9</v>
      </c>
      <c r="AI8" s="68">
        <v>1455.9</v>
      </c>
      <c r="AJ8" s="68">
        <v>0.2</v>
      </c>
      <c r="AK8" s="68"/>
    </row>
    <row r="9" spans="1:37">
      <c r="A9" s="69">
        <v>36557</v>
      </c>
      <c r="B9" s="68">
        <v>243.3</v>
      </c>
      <c r="C9" s="68">
        <v>266.3</v>
      </c>
      <c r="D9" s="68">
        <v>290</v>
      </c>
      <c r="E9" s="68">
        <v>314.39999999999998</v>
      </c>
      <c r="F9" s="68">
        <v>339.3</v>
      </c>
      <c r="G9" s="68">
        <v>364.7</v>
      </c>
      <c r="H9" s="68">
        <v>390.3</v>
      </c>
      <c r="I9" s="68">
        <v>417</v>
      </c>
      <c r="J9" s="68">
        <v>443.7</v>
      </c>
      <c r="K9" s="68">
        <v>471.1</v>
      </c>
      <c r="L9" s="68">
        <v>498.4</v>
      </c>
      <c r="M9" s="68">
        <v>526</v>
      </c>
      <c r="N9" s="68">
        <v>553.79999999999995</v>
      </c>
      <c r="O9" s="68">
        <v>581.70000000000005</v>
      </c>
      <c r="P9" s="68">
        <v>609.70000000000005</v>
      </c>
      <c r="Q9" s="68">
        <v>637.6</v>
      </c>
      <c r="R9" s="68">
        <v>665.9</v>
      </c>
      <c r="S9" s="68">
        <v>694.5</v>
      </c>
      <c r="T9" s="68">
        <v>723.1</v>
      </c>
      <c r="U9" s="68">
        <v>751.7</v>
      </c>
      <c r="V9" s="68">
        <v>780.5</v>
      </c>
      <c r="W9" s="68">
        <v>809.1</v>
      </c>
      <c r="X9" s="68">
        <v>837.9</v>
      </c>
      <c r="Y9" s="68">
        <v>866.9</v>
      </c>
      <c r="Z9" s="68">
        <v>895.9</v>
      </c>
      <c r="AA9" s="68">
        <v>924.9</v>
      </c>
      <c r="AB9" s="68">
        <v>953.9</v>
      </c>
      <c r="AC9" s="68">
        <v>982.9</v>
      </c>
      <c r="AD9" s="68">
        <v>1011.9</v>
      </c>
      <c r="AE9" s="68">
        <v>1040.9000000000001</v>
      </c>
      <c r="AF9" s="68">
        <v>1069.9000000000001</v>
      </c>
      <c r="AG9" s="68">
        <v>1098.9000000000001</v>
      </c>
      <c r="AH9" s="68">
        <v>1127.9000000000001</v>
      </c>
      <c r="AI9" s="68">
        <v>1156.9000000000001</v>
      </c>
      <c r="AJ9" s="68">
        <v>0.3</v>
      </c>
      <c r="AK9" s="68"/>
    </row>
    <row r="10" spans="1:37">
      <c r="A10" s="69">
        <v>36586</v>
      </c>
      <c r="B10" s="68">
        <v>81</v>
      </c>
      <c r="C10" s="68">
        <v>94.7</v>
      </c>
      <c r="D10" s="68">
        <v>110.1</v>
      </c>
      <c r="E10" s="68">
        <v>126.7</v>
      </c>
      <c r="F10" s="68">
        <v>143.69999999999999</v>
      </c>
      <c r="G10" s="68">
        <v>161.5</v>
      </c>
      <c r="H10" s="68">
        <v>180</v>
      </c>
      <c r="I10" s="68">
        <v>199.9</v>
      </c>
      <c r="J10" s="68">
        <v>220.7</v>
      </c>
      <c r="K10" s="68">
        <v>242</v>
      </c>
      <c r="L10" s="68">
        <v>264.3</v>
      </c>
      <c r="M10" s="68">
        <v>287.39999999999998</v>
      </c>
      <c r="N10" s="68">
        <v>311.7</v>
      </c>
      <c r="O10" s="68">
        <v>336.8</v>
      </c>
      <c r="P10" s="68">
        <v>362.5</v>
      </c>
      <c r="Q10" s="68">
        <v>389</v>
      </c>
      <c r="R10" s="68">
        <v>415.9</v>
      </c>
      <c r="S10" s="68">
        <v>443</v>
      </c>
      <c r="T10" s="68">
        <v>470.9</v>
      </c>
      <c r="U10" s="68">
        <v>499.1</v>
      </c>
      <c r="V10" s="68">
        <v>527.4</v>
      </c>
      <c r="W10" s="68">
        <v>556.4</v>
      </c>
      <c r="X10" s="68">
        <v>585.4</v>
      </c>
      <c r="Y10" s="68">
        <v>614.79999999999995</v>
      </c>
      <c r="Z10" s="68">
        <v>644.5</v>
      </c>
      <c r="AA10" s="68">
        <v>674.5</v>
      </c>
      <c r="AB10" s="68">
        <v>704.8</v>
      </c>
      <c r="AC10" s="68">
        <v>735.1</v>
      </c>
      <c r="AD10" s="68">
        <v>765.4</v>
      </c>
      <c r="AE10" s="68">
        <v>796.1</v>
      </c>
      <c r="AF10" s="68">
        <v>826.7</v>
      </c>
      <c r="AG10" s="68">
        <v>857.4</v>
      </c>
      <c r="AH10" s="68">
        <v>888</v>
      </c>
      <c r="AI10" s="68">
        <v>918.8</v>
      </c>
      <c r="AJ10" s="68">
        <v>0.1</v>
      </c>
      <c r="AK10" s="68"/>
    </row>
    <row r="11" spans="1:37">
      <c r="A11" s="69">
        <v>36617</v>
      </c>
      <c r="B11" s="68">
        <v>17.399999999999999</v>
      </c>
      <c r="C11" s="68">
        <v>22.6</v>
      </c>
      <c r="D11" s="68">
        <v>28.3</v>
      </c>
      <c r="E11" s="68">
        <v>35.9</v>
      </c>
      <c r="F11" s="68">
        <v>44.5</v>
      </c>
      <c r="G11" s="68">
        <v>56</v>
      </c>
      <c r="H11" s="68">
        <v>68.599999999999994</v>
      </c>
      <c r="I11" s="68">
        <v>82.9</v>
      </c>
      <c r="J11" s="68">
        <v>99</v>
      </c>
      <c r="K11" s="68">
        <v>116.7</v>
      </c>
      <c r="L11" s="68">
        <v>135.5</v>
      </c>
      <c r="M11" s="68">
        <v>155.4</v>
      </c>
      <c r="N11" s="68">
        <v>176.5</v>
      </c>
      <c r="O11" s="68">
        <v>198.3</v>
      </c>
      <c r="P11" s="68">
        <v>220.8</v>
      </c>
      <c r="Q11" s="68">
        <v>244.1</v>
      </c>
      <c r="R11" s="68">
        <v>267.39999999999998</v>
      </c>
      <c r="S11" s="68">
        <v>291.39999999999998</v>
      </c>
      <c r="T11" s="68">
        <v>315.8</v>
      </c>
      <c r="U11" s="68">
        <v>341</v>
      </c>
      <c r="V11" s="68">
        <v>366.9</v>
      </c>
      <c r="W11" s="68">
        <v>393.2</v>
      </c>
      <c r="X11" s="68">
        <v>420</v>
      </c>
      <c r="Y11" s="68">
        <v>447.4</v>
      </c>
      <c r="Z11" s="68">
        <v>475.6</v>
      </c>
      <c r="AA11" s="68">
        <v>504</v>
      </c>
      <c r="AB11" s="68">
        <v>532.5</v>
      </c>
      <c r="AC11" s="68">
        <v>561.29999999999995</v>
      </c>
      <c r="AD11" s="68">
        <v>590.1</v>
      </c>
      <c r="AE11" s="68">
        <v>619.1</v>
      </c>
      <c r="AF11" s="68">
        <v>648.20000000000005</v>
      </c>
      <c r="AG11" s="68">
        <v>677.4</v>
      </c>
      <c r="AH11" s="68">
        <v>707</v>
      </c>
      <c r="AI11" s="68">
        <v>736.6</v>
      </c>
      <c r="AJ11" s="68">
        <v>7.0000000000000007E-2</v>
      </c>
      <c r="AK11" s="68"/>
    </row>
    <row r="12" spans="1:37">
      <c r="A12" s="69">
        <v>36647</v>
      </c>
      <c r="B12" s="68">
        <v>1.9</v>
      </c>
      <c r="C12" s="68">
        <v>2.6</v>
      </c>
      <c r="D12" s="68">
        <v>3.5</v>
      </c>
      <c r="E12" s="68">
        <v>4.5999999999999996</v>
      </c>
      <c r="F12" s="68">
        <v>5.9</v>
      </c>
      <c r="G12" s="68">
        <v>7.5</v>
      </c>
      <c r="H12" s="68">
        <v>10.1</v>
      </c>
      <c r="I12" s="68">
        <v>13</v>
      </c>
      <c r="J12" s="68">
        <v>16.600000000000001</v>
      </c>
      <c r="K12" s="68">
        <v>21.2</v>
      </c>
      <c r="L12" s="68">
        <v>27.3</v>
      </c>
      <c r="M12" s="68">
        <v>33.799999999999997</v>
      </c>
      <c r="N12" s="68">
        <v>41.9</v>
      </c>
      <c r="O12" s="68">
        <v>52.3</v>
      </c>
      <c r="P12" s="68">
        <v>63.8</v>
      </c>
      <c r="Q12" s="68">
        <v>76</v>
      </c>
      <c r="R12" s="68">
        <v>89.9</v>
      </c>
      <c r="S12" s="68">
        <v>104.6</v>
      </c>
      <c r="T12" s="68">
        <v>120.3</v>
      </c>
      <c r="U12" s="68">
        <v>136.9</v>
      </c>
      <c r="V12" s="68">
        <v>154.9</v>
      </c>
      <c r="W12" s="68">
        <v>173.5</v>
      </c>
      <c r="X12" s="68">
        <v>193.5</v>
      </c>
      <c r="Y12" s="68">
        <v>214.9</v>
      </c>
      <c r="Z12" s="68">
        <v>237.2</v>
      </c>
      <c r="AA12" s="68">
        <v>260.3</v>
      </c>
      <c r="AB12" s="68">
        <v>285.3</v>
      </c>
      <c r="AC12" s="68">
        <v>310.7</v>
      </c>
      <c r="AD12" s="68">
        <v>336.7</v>
      </c>
      <c r="AE12" s="68">
        <v>362.8</v>
      </c>
      <c r="AF12" s="68">
        <v>389.8</v>
      </c>
      <c r="AG12" s="68">
        <v>417.1</v>
      </c>
      <c r="AH12" s="68">
        <v>445.1</v>
      </c>
      <c r="AI12" s="68">
        <v>473.3</v>
      </c>
      <c r="AJ12" s="68">
        <v>0.2</v>
      </c>
      <c r="AK12" s="68"/>
    </row>
    <row r="13" spans="1:37">
      <c r="A13" s="69">
        <v>36678</v>
      </c>
      <c r="B13" s="68">
        <v>0</v>
      </c>
      <c r="C13" s="68">
        <v>0</v>
      </c>
      <c r="D13" s="68">
        <v>0</v>
      </c>
      <c r="E13" s="68">
        <v>0</v>
      </c>
      <c r="F13" s="68">
        <v>0</v>
      </c>
      <c r="G13" s="68">
        <v>0</v>
      </c>
      <c r="H13" s="68">
        <v>0.1</v>
      </c>
      <c r="I13" s="68">
        <v>0.2</v>
      </c>
      <c r="J13" s="68">
        <v>0.7</v>
      </c>
      <c r="K13" s="68">
        <v>1.6</v>
      </c>
      <c r="L13" s="68">
        <v>2.6</v>
      </c>
      <c r="M13" s="68">
        <v>3.8</v>
      </c>
      <c r="N13" s="68">
        <v>5</v>
      </c>
      <c r="O13" s="68">
        <v>7</v>
      </c>
      <c r="P13" s="68">
        <v>9.6999999999999993</v>
      </c>
      <c r="Q13" s="68">
        <v>14</v>
      </c>
      <c r="R13" s="68">
        <v>18.8</v>
      </c>
      <c r="S13" s="68">
        <v>24.4</v>
      </c>
      <c r="T13" s="68">
        <v>30.3</v>
      </c>
      <c r="U13" s="68">
        <v>37.1</v>
      </c>
      <c r="V13" s="68">
        <v>44.7</v>
      </c>
      <c r="W13" s="68">
        <v>52.8</v>
      </c>
      <c r="X13" s="68">
        <v>62.1</v>
      </c>
      <c r="Y13" s="68">
        <v>71.7</v>
      </c>
      <c r="Z13" s="68">
        <v>82.7</v>
      </c>
      <c r="AA13" s="68">
        <v>94.2</v>
      </c>
      <c r="AB13" s="68">
        <v>107.2</v>
      </c>
      <c r="AC13" s="68">
        <v>122.3</v>
      </c>
      <c r="AD13" s="68">
        <v>138.1</v>
      </c>
      <c r="AE13" s="68">
        <v>154.69999999999999</v>
      </c>
      <c r="AF13" s="68">
        <v>172.7</v>
      </c>
      <c r="AG13" s="68">
        <v>191</v>
      </c>
      <c r="AH13" s="68">
        <v>210.1</v>
      </c>
      <c r="AI13" s="68">
        <v>230.3</v>
      </c>
      <c r="AJ13" s="68">
        <v>0.5</v>
      </c>
      <c r="AK13" s="68"/>
    </row>
    <row r="14" spans="1:37">
      <c r="A14" s="69">
        <v>36708</v>
      </c>
      <c r="B14" s="68">
        <v>0</v>
      </c>
      <c r="C14" s="68">
        <v>0</v>
      </c>
      <c r="D14" s="68">
        <v>0</v>
      </c>
      <c r="E14" s="68">
        <v>0</v>
      </c>
      <c r="F14" s="68">
        <v>0</v>
      </c>
      <c r="G14" s="68">
        <v>0</v>
      </c>
      <c r="H14" s="68">
        <v>0</v>
      </c>
      <c r="I14" s="68">
        <v>0</v>
      </c>
      <c r="J14" s="68">
        <v>0</v>
      </c>
      <c r="K14" s="68">
        <v>0</v>
      </c>
      <c r="L14" s="68">
        <v>0</v>
      </c>
      <c r="M14" s="68">
        <v>0</v>
      </c>
      <c r="N14" s="68">
        <v>0</v>
      </c>
      <c r="O14" s="68">
        <v>0</v>
      </c>
      <c r="P14" s="68">
        <v>0.5</v>
      </c>
      <c r="Q14" s="68">
        <v>1.2</v>
      </c>
      <c r="R14" s="68">
        <v>2.4</v>
      </c>
      <c r="S14" s="68">
        <v>3.9</v>
      </c>
      <c r="T14" s="68">
        <v>6</v>
      </c>
      <c r="U14" s="68">
        <v>8.6</v>
      </c>
      <c r="V14" s="68">
        <v>11.6</v>
      </c>
      <c r="W14" s="68">
        <v>15.2</v>
      </c>
      <c r="X14" s="68">
        <v>19.5</v>
      </c>
      <c r="Y14" s="68">
        <v>24.8</v>
      </c>
      <c r="Z14" s="68">
        <v>31.6</v>
      </c>
      <c r="AA14" s="68">
        <v>40</v>
      </c>
      <c r="AB14" s="68">
        <v>49.5</v>
      </c>
      <c r="AC14" s="68">
        <v>61.3</v>
      </c>
      <c r="AD14" s="68">
        <v>74.5</v>
      </c>
      <c r="AE14" s="68">
        <v>89.2</v>
      </c>
      <c r="AF14" s="68">
        <v>105.1</v>
      </c>
      <c r="AG14" s="68">
        <v>122.6</v>
      </c>
      <c r="AH14" s="68">
        <v>141.19999999999999</v>
      </c>
      <c r="AI14" s="68">
        <v>160.69999999999999</v>
      </c>
      <c r="AJ14" s="68">
        <v>0.1</v>
      </c>
      <c r="AK14" s="68"/>
    </row>
    <row r="15" spans="1:37">
      <c r="A15" s="69">
        <v>36739</v>
      </c>
      <c r="B15" s="68">
        <v>0</v>
      </c>
      <c r="C15" s="68">
        <v>0</v>
      </c>
      <c r="D15" s="68">
        <v>0</v>
      </c>
      <c r="E15" s="68">
        <v>0</v>
      </c>
      <c r="F15" s="68">
        <v>0</v>
      </c>
      <c r="G15" s="68">
        <v>0</v>
      </c>
      <c r="H15" s="68">
        <v>0</v>
      </c>
      <c r="I15" s="68">
        <v>0</v>
      </c>
      <c r="J15" s="68">
        <v>0</v>
      </c>
      <c r="K15" s="68">
        <v>0</v>
      </c>
      <c r="L15" s="68">
        <v>0.1</v>
      </c>
      <c r="M15" s="68">
        <v>0.3</v>
      </c>
      <c r="N15" s="68">
        <v>0.6</v>
      </c>
      <c r="O15" s="68">
        <v>1.3</v>
      </c>
      <c r="P15" s="68">
        <v>2.2999999999999998</v>
      </c>
      <c r="Q15" s="68">
        <v>3.5</v>
      </c>
      <c r="R15" s="68">
        <v>4.7</v>
      </c>
      <c r="S15" s="68">
        <v>6.6</v>
      </c>
      <c r="T15" s="68">
        <v>8.9</v>
      </c>
      <c r="U15" s="68">
        <v>11.7</v>
      </c>
      <c r="V15" s="68">
        <v>14.8</v>
      </c>
      <c r="W15" s="68">
        <v>19</v>
      </c>
      <c r="X15" s="68">
        <v>23.8</v>
      </c>
      <c r="Y15" s="68">
        <v>29.1</v>
      </c>
      <c r="Z15" s="68">
        <v>36.200000000000003</v>
      </c>
      <c r="AA15" s="68">
        <v>44.8</v>
      </c>
      <c r="AB15" s="68">
        <v>55.1</v>
      </c>
      <c r="AC15" s="68">
        <v>67.599999999999994</v>
      </c>
      <c r="AD15" s="68">
        <v>80.900000000000006</v>
      </c>
      <c r="AE15" s="68">
        <v>95.5</v>
      </c>
      <c r="AF15" s="68">
        <v>111.3</v>
      </c>
      <c r="AG15" s="68">
        <v>128.4</v>
      </c>
      <c r="AH15" s="68">
        <v>147</v>
      </c>
      <c r="AI15" s="68">
        <v>166.2</v>
      </c>
      <c r="AJ15" s="68">
        <v>5</v>
      </c>
      <c r="AK15" s="68"/>
    </row>
    <row r="16" spans="1:37">
      <c r="A16" s="69">
        <v>36770</v>
      </c>
      <c r="B16" s="68">
        <v>3.6</v>
      </c>
      <c r="C16" s="68">
        <v>4.5</v>
      </c>
      <c r="D16" s="68">
        <v>5.6</v>
      </c>
      <c r="E16" s="68">
        <v>6.8</v>
      </c>
      <c r="F16" s="68">
        <v>8</v>
      </c>
      <c r="G16" s="68">
        <v>9.3000000000000007</v>
      </c>
      <c r="H16" s="68">
        <v>11.1</v>
      </c>
      <c r="I16" s="68">
        <v>13.4</v>
      </c>
      <c r="J16" s="68">
        <v>16</v>
      </c>
      <c r="K16" s="68">
        <v>19.100000000000001</v>
      </c>
      <c r="L16" s="68">
        <v>22.2</v>
      </c>
      <c r="M16" s="68">
        <v>26.8</v>
      </c>
      <c r="N16" s="68">
        <v>31.6</v>
      </c>
      <c r="O16" s="68">
        <v>37.799999999999997</v>
      </c>
      <c r="P16" s="68">
        <v>44.7</v>
      </c>
      <c r="Q16" s="68">
        <v>52.2</v>
      </c>
      <c r="R16" s="68">
        <v>60.7</v>
      </c>
      <c r="S16" s="68">
        <v>69.8</v>
      </c>
      <c r="T16" s="68">
        <v>80.099999999999994</v>
      </c>
      <c r="U16" s="68">
        <v>90.8</v>
      </c>
      <c r="V16" s="68">
        <v>102.2</v>
      </c>
      <c r="W16" s="68">
        <v>113.9</v>
      </c>
      <c r="X16" s="68">
        <v>126.8</v>
      </c>
      <c r="Y16" s="68">
        <v>140.30000000000001</v>
      </c>
      <c r="Z16" s="68">
        <v>154.6</v>
      </c>
      <c r="AA16" s="68">
        <v>170.3</v>
      </c>
      <c r="AB16" s="68">
        <v>186.9</v>
      </c>
      <c r="AC16" s="68">
        <v>205</v>
      </c>
      <c r="AD16" s="68">
        <v>224.7</v>
      </c>
      <c r="AE16" s="68">
        <v>245.2</v>
      </c>
      <c r="AF16" s="68">
        <v>267.3</v>
      </c>
      <c r="AG16" s="68">
        <v>289.89999999999998</v>
      </c>
      <c r="AH16" s="68">
        <v>313.3</v>
      </c>
      <c r="AI16" s="68">
        <v>337.2</v>
      </c>
      <c r="AJ16" s="68">
        <v>0.03</v>
      </c>
      <c r="AK16" s="68"/>
    </row>
    <row r="17" spans="1:37">
      <c r="A17" s="69">
        <v>36800</v>
      </c>
      <c r="B17" s="68">
        <v>13.8</v>
      </c>
      <c r="C17" s="68">
        <v>18.100000000000001</v>
      </c>
      <c r="D17" s="68">
        <v>23.3</v>
      </c>
      <c r="E17" s="68">
        <v>29.7</v>
      </c>
      <c r="F17" s="68">
        <v>37.200000000000003</v>
      </c>
      <c r="G17" s="68">
        <v>45.9</v>
      </c>
      <c r="H17" s="68">
        <v>55.7</v>
      </c>
      <c r="I17" s="68">
        <v>66.099999999999994</v>
      </c>
      <c r="J17" s="68">
        <v>77.599999999999994</v>
      </c>
      <c r="K17" s="68">
        <v>89.7</v>
      </c>
      <c r="L17" s="68">
        <v>103.1</v>
      </c>
      <c r="M17" s="68">
        <v>117.8</v>
      </c>
      <c r="N17" s="68">
        <v>133.9</v>
      </c>
      <c r="O17" s="68">
        <v>151.19999999999999</v>
      </c>
      <c r="P17" s="68">
        <v>169.4</v>
      </c>
      <c r="Q17" s="68">
        <v>188.7</v>
      </c>
      <c r="R17" s="68">
        <v>209.3</v>
      </c>
      <c r="S17" s="68">
        <v>231.4</v>
      </c>
      <c r="T17" s="68">
        <v>254.2</v>
      </c>
      <c r="U17" s="68">
        <v>277.5</v>
      </c>
      <c r="V17" s="68">
        <v>301.5</v>
      </c>
      <c r="W17" s="68">
        <v>325.7</v>
      </c>
      <c r="X17" s="68">
        <v>350.5</v>
      </c>
      <c r="Y17" s="68">
        <v>376.2</v>
      </c>
      <c r="Z17" s="68">
        <v>402.3</v>
      </c>
      <c r="AA17" s="68">
        <v>428.8</v>
      </c>
      <c r="AB17" s="68">
        <v>455.5</v>
      </c>
      <c r="AC17" s="68">
        <v>483</v>
      </c>
      <c r="AD17" s="68">
        <v>511.1</v>
      </c>
      <c r="AE17" s="68">
        <v>539.6</v>
      </c>
      <c r="AF17" s="68">
        <v>568.5</v>
      </c>
      <c r="AG17" s="68">
        <v>597.79999999999995</v>
      </c>
      <c r="AH17" s="68">
        <v>627.20000000000005</v>
      </c>
      <c r="AI17" s="68">
        <v>657</v>
      </c>
      <c r="AJ17" s="68">
        <v>0.03</v>
      </c>
      <c r="AK17" s="68"/>
    </row>
    <row r="18" spans="1:37">
      <c r="A18" s="69">
        <v>36831</v>
      </c>
      <c r="B18" s="68">
        <v>84.2</v>
      </c>
      <c r="C18" s="68">
        <v>94.2</v>
      </c>
      <c r="D18" s="68">
        <v>105.2</v>
      </c>
      <c r="E18" s="68">
        <v>117.5</v>
      </c>
      <c r="F18" s="68">
        <v>131.1</v>
      </c>
      <c r="G18" s="68">
        <v>145.80000000000001</v>
      </c>
      <c r="H18" s="68">
        <v>162.19999999999999</v>
      </c>
      <c r="I18" s="68">
        <v>179.9</v>
      </c>
      <c r="J18" s="68">
        <v>199.5</v>
      </c>
      <c r="K18" s="68">
        <v>220.9</v>
      </c>
      <c r="L18" s="68">
        <v>244.3</v>
      </c>
      <c r="M18" s="68">
        <v>269.2</v>
      </c>
      <c r="N18" s="68">
        <v>295.60000000000002</v>
      </c>
      <c r="O18" s="68">
        <v>322.8</v>
      </c>
      <c r="P18" s="68">
        <v>350.2</v>
      </c>
      <c r="Q18" s="68">
        <v>378</v>
      </c>
      <c r="R18" s="68">
        <v>406.4</v>
      </c>
      <c r="S18" s="68">
        <v>434.9</v>
      </c>
      <c r="T18" s="68">
        <v>463.8</v>
      </c>
      <c r="U18" s="68">
        <v>492.8</v>
      </c>
      <c r="V18" s="68">
        <v>522</v>
      </c>
      <c r="W18" s="68">
        <v>551.5</v>
      </c>
      <c r="X18" s="68">
        <v>581</v>
      </c>
      <c r="Y18" s="68">
        <v>610.70000000000005</v>
      </c>
      <c r="Z18" s="68">
        <v>640.5</v>
      </c>
      <c r="AA18" s="68">
        <v>670.5</v>
      </c>
      <c r="AB18" s="68">
        <v>700.5</v>
      </c>
      <c r="AC18" s="68">
        <v>730.5</v>
      </c>
      <c r="AD18" s="68">
        <v>760.5</v>
      </c>
      <c r="AE18" s="68">
        <v>790.5</v>
      </c>
      <c r="AF18" s="68">
        <v>820.5</v>
      </c>
      <c r="AG18" s="68">
        <v>850.5</v>
      </c>
      <c r="AH18" s="68">
        <v>880.5</v>
      </c>
      <c r="AI18" s="68">
        <v>910.5</v>
      </c>
      <c r="AJ18" s="68">
        <v>0.03</v>
      </c>
      <c r="AK18" s="68"/>
    </row>
    <row r="19" spans="1:37">
      <c r="A19" s="69">
        <v>36861</v>
      </c>
      <c r="B19" s="68">
        <v>399.8</v>
      </c>
      <c r="C19" s="68">
        <v>428.2</v>
      </c>
      <c r="D19" s="68">
        <v>457.3</v>
      </c>
      <c r="E19" s="68">
        <v>486.1</v>
      </c>
      <c r="F19" s="68">
        <v>515.5</v>
      </c>
      <c r="G19" s="68">
        <v>545.1</v>
      </c>
      <c r="H19" s="68">
        <v>574.70000000000005</v>
      </c>
      <c r="I19" s="68">
        <v>604.5</v>
      </c>
      <c r="J19" s="68">
        <v>634.6</v>
      </c>
      <c r="K19" s="68">
        <v>664.5</v>
      </c>
      <c r="L19" s="68">
        <v>694.6</v>
      </c>
      <c r="M19" s="68">
        <v>724.8</v>
      </c>
      <c r="N19" s="68">
        <v>754.9</v>
      </c>
      <c r="O19" s="68">
        <v>785.1</v>
      </c>
      <c r="P19" s="68">
        <v>815.3</v>
      </c>
      <c r="Q19" s="68">
        <v>845.7</v>
      </c>
      <c r="R19" s="68">
        <v>876.2</v>
      </c>
      <c r="S19" s="68">
        <v>906.6</v>
      </c>
      <c r="T19" s="68">
        <v>937</v>
      </c>
      <c r="U19" s="68">
        <v>967.5</v>
      </c>
      <c r="V19" s="68">
        <v>998</v>
      </c>
      <c r="W19" s="68">
        <v>1028.5</v>
      </c>
      <c r="X19" s="68">
        <v>1059</v>
      </c>
      <c r="Y19" s="68">
        <v>1089.5999999999999</v>
      </c>
      <c r="Z19" s="68">
        <v>1120.3</v>
      </c>
      <c r="AA19" s="68">
        <v>1151.2</v>
      </c>
      <c r="AB19" s="68">
        <v>1182.2</v>
      </c>
      <c r="AC19" s="68">
        <v>1213.2</v>
      </c>
      <c r="AD19" s="68">
        <v>1244.2</v>
      </c>
      <c r="AE19" s="68">
        <v>1275.2</v>
      </c>
      <c r="AF19" s="68">
        <v>1306.2</v>
      </c>
      <c r="AG19" s="68">
        <v>1337.2</v>
      </c>
      <c r="AH19" s="68">
        <v>1368.2</v>
      </c>
      <c r="AI19" s="68">
        <v>1399.2</v>
      </c>
      <c r="AJ19" s="68">
        <v>0.03</v>
      </c>
      <c r="AK19" s="68"/>
    </row>
    <row r="20" spans="1:37">
      <c r="A20" s="69">
        <v>36892</v>
      </c>
      <c r="B20" s="68">
        <v>398</v>
      </c>
      <c r="C20" s="68">
        <v>428.3</v>
      </c>
      <c r="D20" s="68">
        <v>458.8</v>
      </c>
      <c r="E20" s="68">
        <v>489.6</v>
      </c>
      <c r="F20" s="68">
        <v>520.4</v>
      </c>
      <c r="G20" s="68">
        <v>551.4</v>
      </c>
      <c r="H20" s="68">
        <v>582.4</v>
      </c>
      <c r="I20" s="68">
        <v>613.4</v>
      </c>
      <c r="J20" s="68">
        <v>644.4</v>
      </c>
      <c r="K20" s="68">
        <v>675.4</v>
      </c>
      <c r="L20" s="68">
        <v>706.4</v>
      </c>
      <c r="M20" s="68">
        <v>737.4</v>
      </c>
      <c r="N20" s="68">
        <v>768.4</v>
      </c>
      <c r="O20" s="68">
        <v>799.4</v>
      </c>
      <c r="P20" s="68">
        <v>830.4</v>
      </c>
      <c r="Q20" s="68">
        <v>861.4</v>
      </c>
      <c r="R20" s="68">
        <v>892.4</v>
      </c>
      <c r="S20" s="68">
        <v>923.4</v>
      </c>
      <c r="T20" s="68">
        <v>954.4</v>
      </c>
      <c r="U20" s="68">
        <v>985.4</v>
      </c>
      <c r="V20" s="68">
        <v>1016.4</v>
      </c>
      <c r="W20" s="68">
        <v>1047.4000000000001</v>
      </c>
      <c r="X20" s="68">
        <v>1078.4000000000001</v>
      </c>
      <c r="Y20" s="68">
        <v>1109.4000000000001</v>
      </c>
      <c r="Z20" s="68">
        <v>1140.4000000000001</v>
      </c>
      <c r="AA20" s="68">
        <v>1171.4000000000001</v>
      </c>
      <c r="AB20" s="68">
        <v>1202.4000000000001</v>
      </c>
      <c r="AC20" s="68">
        <v>1233.4000000000001</v>
      </c>
      <c r="AD20" s="68">
        <v>1264.4000000000001</v>
      </c>
      <c r="AE20" s="68">
        <v>1295.4000000000001</v>
      </c>
      <c r="AF20" s="68">
        <v>1326.4</v>
      </c>
      <c r="AG20" s="68">
        <v>1357.4</v>
      </c>
      <c r="AH20" s="68">
        <v>1388.4</v>
      </c>
      <c r="AI20" s="68">
        <v>1419.4</v>
      </c>
      <c r="AJ20" s="68">
        <v>0</v>
      </c>
      <c r="AK20" s="68"/>
    </row>
    <row r="21" spans="1:37">
      <c r="A21" s="69">
        <v>36923</v>
      </c>
      <c r="B21" s="68">
        <v>279.5</v>
      </c>
      <c r="C21" s="68">
        <v>304</v>
      </c>
      <c r="D21" s="68">
        <v>329.5</v>
      </c>
      <c r="E21" s="68">
        <v>355.3</v>
      </c>
      <c r="F21" s="68">
        <v>381.9</v>
      </c>
      <c r="G21" s="68">
        <v>408.9</v>
      </c>
      <c r="H21" s="68">
        <v>435.9</v>
      </c>
      <c r="I21" s="68">
        <v>463.1</v>
      </c>
      <c r="J21" s="68">
        <v>490.4</v>
      </c>
      <c r="K21" s="68">
        <v>517.79999999999995</v>
      </c>
      <c r="L21" s="68">
        <v>545.70000000000005</v>
      </c>
      <c r="M21" s="68">
        <v>573.6</v>
      </c>
      <c r="N21" s="68">
        <v>601.5</v>
      </c>
      <c r="O21" s="68">
        <v>629.5</v>
      </c>
      <c r="P21" s="68">
        <v>657.5</v>
      </c>
      <c r="Q21" s="68">
        <v>685.5</v>
      </c>
      <c r="R21" s="68">
        <v>713.5</v>
      </c>
      <c r="S21" s="68">
        <v>741.5</v>
      </c>
      <c r="T21" s="68">
        <v>769.5</v>
      </c>
      <c r="U21" s="68">
        <v>797.5</v>
      </c>
      <c r="V21" s="68">
        <v>825.5</v>
      </c>
      <c r="W21" s="68">
        <v>853.5</v>
      </c>
      <c r="X21" s="68">
        <v>881.5</v>
      </c>
      <c r="Y21" s="68">
        <v>909.5</v>
      </c>
      <c r="Z21" s="68">
        <v>937.5</v>
      </c>
      <c r="AA21" s="68">
        <v>965.5</v>
      </c>
      <c r="AB21" s="68">
        <v>993.5</v>
      </c>
      <c r="AC21" s="68">
        <v>1021.5</v>
      </c>
      <c r="AD21" s="68">
        <v>1049.5</v>
      </c>
      <c r="AE21" s="68">
        <v>1077.5</v>
      </c>
      <c r="AF21" s="68">
        <v>1105.5</v>
      </c>
      <c r="AG21" s="68">
        <v>1133.5</v>
      </c>
      <c r="AH21" s="68">
        <v>1161.5</v>
      </c>
      <c r="AI21" s="68">
        <v>1189.5</v>
      </c>
      <c r="AJ21" s="68">
        <v>0</v>
      </c>
      <c r="AK21" s="68"/>
    </row>
    <row r="22" spans="1:37">
      <c r="A22" s="69">
        <v>36951</v>
      </c>
      <c r="B22" s="68">
        <v>180.1</v>
      </c>
      <c r="C22" s="68">
        <v>203.5</v>
      </c>
      <c r="D22" s="68">
        <v>228.1</v>
      </c>
      <c r="E22" s="68">
        <v>254.7</v>
      </c>
      <c r="F22" s="68">
        <v>281.60000000000002</v>
      </c>
      <c r="G22" s="68">
        <v>309.89999999999998</v>
      </c>
      <c r="H22" s="68">
        <v>338.4</v>
      </c>
      <c r="I22" s="68">
        <v>368</v>
      </c>
      <c r="J22" s="68">
        <v>397.7</v>
      </c>
      <c r="K22" s="68">
        <v>427.7</v>
      </c>
      <c r="L22" s="68">
        <v>458</v>
      </c>
      <c r="M22" s="68">
        <v>488.7</v>
      </c>
      <c r="N22" s="68">
        <v>519.6</v>
      </c>
      <c r="O22" s="68">
        <v>550.6</v>
      </c>
      <c r="P22" s="68">
        <v>581.6</v>
      </c>
      <c r="Q22" s="68">
        <v>612.6</v>
      </c>
      <c r="R22" s="68">
        <v>643.6</v>
      </c>
      <c r="S22" s="68">
        <v>674.6</v>
      </c>
      <c r="T22" s="68">
        <v>705.6</v>
      </c>
      <c r="U22" s="68">
        <v>736.6</v>
      </c>
      <c r="V22" s="68">
        <v>767.6</v>
      </c>
      <c r="W22" s="68">
        <v>798.6</v>
      </c>
      <c r="X22" s="68">
        <v>829.6</v>
      </c>
      <c r="Y22" s="68">
        <v>860.6</v>
      </c>
      <c r="Z22" s="68">
        <v>891.6</v>
      </c>
      <c r="AA22" s="68">
        <v>922.6</v>
      </c>
      <c r="AB22" s="68">
        <v>953.6</v>
      </c>
      <c r="AC22" s="68">
        <v>984.6</v>
      </c>
      <c r="AD22" s="68">
        <v>1015.6</v>
      </c>
      <c r="AE22" s="68">
        <v>1046.5999999999999</v>
      </c>
      <c r="AF22" s="68">
        <v>1077.5999999999999</v>
      </c>
      <c r="AG22" s="68">
        <v>1108.5999999999999</v>
      </c>
      <c r="AH22" s="68">
        <v>1139.5999999999999</v>
      </c>
      <c r="AI22" s="68">
        <v>1170.5999999999999</v>
      </c>
      <c r="AJ22" s="68">
        <v>0</v>
      </c>
      <c r="AK22" s="68"/>
    </row>
    <row r="23" spans="1:37">
      <c r="A23" s="69">
        <v>36982</v>
      </c>
      <c r="B23" s="68">
        <v>28.6</v>
      </c>
      <c r="C23" s="68">
        <v>35.9</v>
      </c>
      <c r="D23" s="68">
        <v>44.8</v>
      </c>
      <c r="E23" s="68">
        <v>54.1</v>
      </c>
      <c r="F23" s="68">
        <v>64.599999999999994</v>
      </c>
      <c r="G23" s="68">
        <v>76.2</v>
      </c>
      <c r="H23" s="68">
        <v>89.2</v>
      </c>
      <c r="I23" s="68">
        <v>103.4</v>
      </c>
      <c r="J23" s="68">
        <v>118.3</v>
      </c>
      <c r="K23" s="68">
        <v>134.6</v>
      </c>
      <c r="L23" s="68">
        <v>151.5</v>
      </c>
      <c r="M23" s="68">
        <v>169.1</v>
      </c>
      <c r="N23" s="68">
        <v>187.7</v>
      </c>
      <c r="O23" s="68">
        <v>206.5</v>
      </c>
      <c r="P23" s="68">
        <v>226.6</v>
      </c>
      <c r="Q23" s="68">
        <v>247.6</v>
      </c>
      <c r="R23" s="68">
        <v>269</v>
      </c>
      <c r="S23" s="68">
        <v>291.8</v>
      </c>
      <c r="T23" s="68">
        <v>315.10000000000002</v>
      </c>
      <c r="U23" s="68">
        <v>339.3</v>
      </c>
      <c r="V23" s="68">
        <v>364.6</v>
      </c>
      <c r="W23" s="68">
        <v>390.4</v>
      </c>
      <c r="X23" s="68">
        <v>416.6</v>
      </c>
      <c r="Y23" s="68">
        <v>443.2</v>
      </c>
      <c r="Z23" s="68">
        <v>470.2</v>
      </c>
      <c r="AA23" s="68">
        <v>497.5</v>
      </c>
      <c r="AB23" s="68">
        <v>524.70000000000005</v>
      </c>
      <c r="AC23" s="68">
        <v>552.4</v>
      </c>
      <c r="AD23" s="68">
        <v>580.29999999999995</v>
      </c>
      <c r="AE23" s="68">
        <v>608.6</v>
      </c>
      <c r="AF23" s="68">
        <v>637</v>
      </c>
      <c r="AG23" s="68">
        <v>665.5</v>
      </c>
      <c r="AH23" s="68">
        <v>694.2</v>
      </c>
      <c r="AI23" s="68">
        <v>723.2</v>
      </c>
      <c r="AJ23" s="68">
        <v>7.0000000000000007E-2</v>
      </c>
      <c r="AK23" s="68"/>
    </row>
    <row r="24" spans="1:37">
      <c r="A24" s="69">
        <v>37012</v>
      </c>
      <c r="B24" s="68">
        <v>3.6</v>
      </c>
      <c r="C24" s="68">
        <v>4.3</v>
      </c>
      <c r="D24" s="68">
        <v>5.0999999999999996</v>
      </c>
      <c r="E24" s="68">
        <v>6</v>
      </c>
      <c r="F24" s="68">
        <v>7.2</v>
      </c>
      <c r="G24" s="68">
        <v>8.4</v>
      </c>
      <c r="H24" s="68">
        <v>10</v>
      </c>
      <c r="I24" s="68">
        <v>11.9</v>
      </c>
      <c r="J24" s="68">
        <v>14.1</v>
      </c>
      <c r="K24" s="68">
        <v>17</v>
      </c>
      <c r="L24" s="68">
        <v>20.5</v>
      </c>
      <c r="M24" s="68">
        <v>25.7</v>
      </c>
      <c r="N24" s="68">
        <v>32.6</v>
      </c>
      <c r="O24" s="68">
        <v>41.1</v>
      </c>
      <c r="P24" s="68">
        <v>51.1</v>
      </c>
      <c r="Q24" s="68">
        <v>62.1</v>
      </c>
      <c r="R24" s="68">
        <v>74.7</v>
      </c>
      <c r="S24" s="68">
        <v>88.6</v>
      </c>
      <c r="T24" s="68">
        <v>103.7</v>
      </c>
      <c r="U24" s="68">
        <v>120.3</v>
      </c>
      <c r="V24" s="68">
        <v>138.5</v>
      </c>
      <c r="W24" s="68">
        <v>157.69999999999999</v>
      </c>
      <c r="X24" s="68">
        <v>177.7</v>
      </c>
      <c r="Y24" s="68">
        <v>199</v>
      </c>
      <c r="Z24" s="68">
        <v>220.5</v>
      </c>
      <c r="AA24" s="68">
        <v>243.2</v>
      </c>
      <c r="AB24" s="68">
        <v>266.3</v>
      </c>
      <c r="AC24" s="68">
        <v>290.3</v>
      </c>
      <c r="AD24" s="68">
        <v>314.89999999999998</v>
      </c>
      <c r="AE24" s="68">
        <v>340</v>
      </c>
      <c r="AF24" s="68">
        <v>365.8</v>
      </c>
      <c r="AG24" s="68">
        <v>391.8</v>
      </c>
      <c r="AH24" s="68">
        <v>418.4</v>
      </c>
      <c r="AI24" s="68">
        <v>445.2</v>
      </c>
      <c r="AJ24" s="68">
        <v>0.03</v>
      </c>
      <c r="AK24" s="68"/>
    </row>
    <row r="25" spans="1:37">
      <c r="A25" s="69">
        <v>37043</v>
      </c>
      <c r="B25" s="68">
        <v>0</v>
      </c>
      <c r="C25" s="68">
        <v>0</v>
      </c>
      <c r="D25" s="68">
        <v>0</v>
      </c>
      <c r="E25" s="68">
        <v>0.1</v>
      </c>
      <c r="F25" s="68">
        <v>0.3</v>
      </c>
      <c r="G25" s="68">
        <v>0.5</v>
      </c>
      <c r="H25" s="68">
        <v>0.7</v>
      </c>
      <c r="I25" s="68">
        <v>1</v>
      </c>
      <c r="J25" s="68">
        <v>1.3</v>
      </c>
      <c r="K25" s="68">
        <v>1.6</v>
      </c>
      <c r="L25" s="68">
        <v>1.9</v>
      </c>
      <c r="M25" s="68">
        <v>2.4</v>
      </c>
      <c r="N25" s="68">
        <v>3.2</v>
      </c>
      <c r="O25" s="68">
        <v>4.3</v>
      </c>
      <c r="P25" s="68">
        <v>5.4</v>
      </c>
      <c r="Q25" s="68">
        <v>7.2</v>
      </c>
      <c r="R25" s="68">
        <v>9.6999999999999993</v>
      </c>
      <c r="S25" s="68">
        <v>12.3</v>
      </c>
      <c r="T25" s="68">
        <v>15.6</v>
      </c>
      <c r="U25" s="68">
        <v>19.5</v>
      </c>
      <c r="V25" s="68">
        <v>23.7</v>
      </c>
      <c r="W25" s="68">
        <v>28.5</v>
      </c>
      <c r="X25" s="68">
        <v>34</v>
      </c>
      <c r="Y25" s="68">
        <v>39.9</v>
      </c>
      <c r="Z25" s="68">
        <v>46.8</v>
      </c>
      <c r="AA25" s="68">
        <v>54.8</v>
      </c>
      <c r="AB25" s="68">
        <v>64.5</v>
      </c>
      <c r="AC25" s="68">
        <v>74.5</v>
      </c>
      <c r="AD25" s="68">
        <v>86.1</v>
      </c>
      <c r="AE25" s="68">
        <v>98.7</v>
      </c>
      <c r="AF25" s="68">
        <v>113.1</v>
      </c>
      <c r="AG25" s="68">
        <v>128.6</v>
      </c>
      <c r="AH25" s="68">
        <v>145</v>
      </c>
      <c r="AI25" s="68">
        <v>162.9</v>
      </c>
      <c r="AJ25" s="68">
        <v>0</v>
      </c>
      <c r="AK25" s="68"/>
    </row>
    <row r="26" spans="1:37">
      <c r="A26" s="69">
        <v>37073</v>
      </c>
      <c r="B26" s="68">
        <v>0</v>
      </c>
      <c r="C26" s="68">
        <v>0</v>
      </c>
      <c r="D26" s="68">
        <v>0</v>
      </c>
      <c r="E26" s="68">
        <v>0</v>
      </c>
      <c r="F26" s="68">
        <v>0</v>
      </c>
      <c r="G26" s="68">
        <v>0</v>
      </c>
      <c r="H26" s="68">
        <v>0</v>
      </c>
      <c r="I26" s="68">
        <v>0</v>
      </c>
      <c r="J26" s="68">
        <v>0</v>
      </c>
      <c r="K26" s="68">
        <v>0.1</v>
      </c>
      <c r="L26" s="68">
        <v>0.2</v>
      </c>
      <c r="M26" s="68">
        <v>0.6</v>
      </c>
      <c r="N26" s="68">
        <v>1</v>
      </c>
      <c r="O26" s="68">
        <v>1.6</v>
      </c>
      <c r="P26" s="68">
        <v>2.7</v>
      </c>
      <c r="Q26" s="68">
        <v>3.7</v>
      </c>
      <c r="R26" s="68">
        <v>5.4</v>
      </c>
      <c r="S26" s="68">
        <v>7.4</v>
      </c>
      <c r="T26" s="68">
        <v>10.1</v>
      </c>
      <c r="U26" s="68">
        <v>13.4</v>
      </c>
      <c r="V26" s="68">
        <v>17.8</v>
      </c>
      <c r="W26" s="68">
        <v>22.9</v>
      </c>
      <c r="X26" s="68">
        <v>28.8</v>
      </c>
      <c r="Y26" s="68">
        <v>35.5</v>
      </c>
      <c r="Z26" s="68">
        <v>42.7</v>
      </c>
      <c r="AA26" s="68">
        <v>50.9</v>
      </c>
      <c r="AB26" s="68">
        <v>60.2</v>
      </c>
      <c r="AC26" s="68">
        <v>72.099999999999994</v>
      </c>
      <c r="AD26" s="68">
        <v>85.6</v>
      </c>
      <c r="AE26" s="68">
        <v>99.9</v>
      </c>
      <c r="AF26" s="68">
        <v>115.5</v>
      </c>
      <c r="AG26" s="68">
        <v>133.1</v>
      </c>
      <c r="AH26" s="68">
        <v>151.5</v>
      </c>
      <c r="AI26" s="68">
        <v>171.1</v>
      </c>
      <c r="AJ26" s="68">
        <v>1</v>
      </c>
      <c r="AK26" s="68"/>
    </row>
    <row r="27" spans="1:37">
      <c r="A27" s="69">
        <v>37104</v>
      </c>
      <c r="B27" s="68">
        <v>0</v>
      </c>
      <c r="C27" s="68">
        <v>0</v>
      </c>
      <c r="D27" s="68">
        <v>0</v>
      </c>
      <c r="E27" s="68">
        <v>0</v>
      </c>
      <c r="F27" s="68">
        <v>0</v>
      </c>
      <c r="G27" s="68">
        <v>0</v>
      </c>
      <c r="H27" s="68">
        <v>0</v>
      </c>
      <c r="I27" s="68">
        <v>0</v>
      </c>
      <c r="J27" s="68">
        <v>0</v>
      </c>
      <c r="K27" s="68">
        <v>0</v>
      </c>
      <c r="L27" s="68">
        <v>0</v>
      </c>
      <c r="M27" s="68">
        <v>0</v>
      </c>
      <c r="N27" s="68">
        <v>0</v>
      </c>
      <c r="O27" s="68">
        <v>0</v>
      </c>
      <c r="P27" s="68">
        <v>0.1</v>
      </c>
      <c r="Q27" s="68">
        <v>0.3</v>
      </c>
      <c r="R27" s="68">
        <v>0.7</v>
      </c>
      <c r="S27" s="68">
        <v>1.2</v>
      </c>
      <c r="T27" s="68">
        <v>1.8</v>
      </c>
      <c r="U27" s="68">
        <v>3</v>
      </c>
      <c r="V27" s="68">
        <v>4.2</v>
      </c>
      <c r="W27" s="68">
        <v>5.9</v>
      </c>
      <c r="X27" s="68">
        <v>8</v>
      </c>
      <c r="Y27" s="68">
        <v>10.5</v>
      </c>
      <c r="Z27" s="68">
        <v>13.4</v>
      </c>
      <c r="AA27" s="68">
        <v>17.100000000000001</v>
      </c>
      <c r="AB27" s="68">
        <v>21.5</v>
      </c>
      <c r="AC27" s="68">
        <v>26.8</v>
      </c>
      <c r="AD27" s="68">
        <v>33.4</v>
      </c>
      <c r="AE27" s="68">
        <v>41.4</v>
      </c>
      <c r="AF27" s="68">
        <v>50.3</v>
      </c>
      <c r="AG27" s="68">
        <v>61.4</v>
      </c>
      <c r="AH27" s="68">
        <v>73</v>
      </c>
      <c r="AI27" s="68">
        <v>86.5</v>
      </c>
      <c r="AJ27" s="68">
        <v>0</v>
      </c>
      <c r="AK27" s="68"/>
    </row>
    <row r="28" spans="1:37">
      <c r="A28" s="69">
        <v>37135</v>
      </c>
      <c r="B28" s="68">
        <v>0.1</v>
      </c>
      <c r="C28" s="68">
        <v>0.2</v>
      </c>
      <c r="D28" s="68">
        <v>0.4</v>
      </c>
      <c r="E28" s="68">
        <v>0.8</v>
      </c>
      <c r="F28" s="68">
        <v>1.2</v>
      </c>
      <c r="G28" s="68">
        <v>1.8</v>
      </c>
      <c r="H28" s="68">
        <v>2.7</v>
      </c>
      <c r="I28" s="68">
        <v>4.0999999999999996</v>
      </c>
      <c r="J28" s="68">
        <v>6.1</v>
      </c>
      <c r="K28" s="68">
        <v>8.6</v>
      </c>
      <c r="L28" s="68">
        <v>11.5</v>
      </c>
      <c r="M28" s="68">
        <v>14.8</v>
      </c>
      <c r="N28" s="68">
        <v>18.100000000000001</v>
      </c>
      <c r="O28" s="68">
        <v>22.3</v>
      </c>
      <c r="P28" s="68">
        <v>27.2</v>
      </c>
      <c r="Q28" s="68">
        <v>33.299999999999997</v>
      </c>
      <c r="R28" s="68">
        <v>40.700000000000003</v>
      </c>
      <c r="S28" s="68">
        <v>48.5</v>
      </c>
      <c r="T28" s="68">
        <v>57.5</v>
      </c>
      <c r="U28" s="68">
        <v>66.8</v>
      </c>
      <c r="V28" s="68">
        <v>77.2</v>
      </c>
      <c r="W28" s="68">
        <v>88.3</v>
      </c>
      <c r="X28" s="68">
        <v>100.3</v>
      </c>
      <c r="Y28" s="68">
        <v>112.9</v>
      </c>
      <c r="Z28" s="68">
        <v>125.9</v>
      </c>
      <c r="AA28" s="68">
        <v>140.5</v>
      </c>
      <c r="AB28" s="68">
        <v>156.19999999999999</v>
      </c>
      <c r="AC28" s="68">
        <v>172.9</v>
      </c>
      <c r="AD28" s="68">
        <v>190.5</v>
      </c>
      <c r="AE28" s="68">
        <v>209.2</v>
      </c>
      <c r="AF28" s="68">
        <v>229.1</v>
      </c>
      <c r="AG28" s="68">
        <v>249.7</v>
      </c>
      <c r="AH28" s="68">
        <v>272.10000000000002</v>
      </c>
      <c r="AI28" s="68">
        <v>295.3</v>
      </c>
      <c r="AJ28" s="68">
        <v>7.0000000000000007E-2</v>
      </c>
      <c r="AK28" s="68"/>
    </row>
    <row r="29" spans="1:37">
      <c r="A29" s="69">
        <v>37165</v>
      </c>
      <c r="B29" s="68">
        <v>23</v>
      </c>
      <c r="C29" s="68">
        <v>27.3</v>
      </c>
      <c r="D29" s="68">
        <v>31.5</v>
      </c>
      <c r="E29" s="68">
        <v>36.200000000000003</v>
      </c>
      <c r="F29" s="68">
        <v>41.7</v>
      </c>
      <c r="G29" s="68">
        <v>47.3</v>
      </c>
      <c r="H29" s="68">
        <v>53.6</v>
      </c>
      <c r="I29" s="68">
        <v>60.2</v>
      </c>
      <c r="J29" s="68">
        <v>67.900000000000006</v>
      </c>
      <c r="K29" s="68">
        <v>76.2</v>
      </c>
      <c r="L29" s="68">
        <v>85.8</v>
      </c>
      <c r="M29" s="68">
        <v>96.8</v>
      </c>
      <c r="N29" s="68">
        <v>108.7</v>
      </c>
      <c r="O29" s="68">
        <v>121.6</v>
      </c>
      <c r="P29" s="68">
        <v>135.19999999999999</v>
      </c>
      <c r="Q29" s="68">
        <v>150</v>
      </c>
      <c r="R29" s="68">
        <v>166</v>
      </c>
      <c r="S29" s="68">
        <v>183</v>
      </c>
      <c r="T29" s="68">
        <v>201.5</v>
      </c>
      <c r="U29" s="68">
        <v>221</v>
      </c>
      <c r="V29" s="68">
        <v>241.4</v>
      </c>
      <c r="W29" s="68">
        <v>262.89999999999998</v>
      </c>
      <c r="X29" s="68">
        <v>284.8</v>
      </c>
      <c r="Y29" s="68">
        <v>307.60000000000002</v>
      </c>
      <c r="Z29" s="68">
        <v>331.1</v>
      </c>
      <c r="AA29" s="68">
        <v>355.6</v>
      </c>
      <c r="AB29" s="68">
        <v>380.6</v>
      </c>
      <c r="AC29" s="68">
        <v>406.7</v>
      </c>
      <c r="AD29" s="68">
        <v>433.5</v>
      </c>
      <c r="AE29" s="68">
        <v>460.2</v>
      </c>
      <c r="AF29" s="68">
        <v>487.5</v>
      </c>
      <c r="AG29" s="68">
        <v>515.5</v>
      </c>
      <c r="AH29" s="68">
        <v>543.79999999999995</v>
      </c>
      <c r="AI29" s="68">
        <v>572.1</v>
      </c>
      <c r="AJ29" s="68">
        <v>0.5</v>
      </c>
      <c r="AK29" s="68"/>
    </row>
    <row r="30" spans="1:37">
      <c r="A30" s="69">
        <v>37196</v>
      </c>
      <c r="B30" s="68">
        <v>52.5</v>
      </c>
      <c r="C30" s="68">
        <v>60.7</v>
      </c>
      <c r="D30" s="68">
        <v>69.8</v>
      </c>
      <c r="E30" s="68">
        <v>80.099999999999994</v>
      </c>
      <c r="F30" s="68">
        <v>91.3</v>
      </c>
      <c r="G30" s="68">
        <v>104</v>
      </c>
      <c r="H30" s="68">
        <v>117.5</v>
      </c>
      <c r="I30" s="68">
        <v>132.19999999999999</v>
      </c>
      <c r="J30" s="68">
        <v>147.80000000000001</v>
      </c>
      <c r="K30" s="68">
        <v>164.4</v>
      </c>
      <c r="L30" s="68">
        <v>181.7</v>
      </c>
      <c r="M30" s="68">
        <v>200</v>
      </c>
      <c r="N30" s="68">
        <v>219</v>
      </c>
      <c r="O30" s="68">
        <v>239.6</v>
      </c>
      <c r="P30" s="68">
        <v>261</v>
      </c>
      <c r="Q30" s="68">
        <v>283.39999999999998</v>
      </c>
      <c r="R30" s="68">
        <v>306.2</v>
      </c>
      <c r="S30" s="68">
        <v>330.1</v>
      </c>
      <c r="T30" s="68">
        <v>355</v>
      </c>
      <c r="U30" s="68">
        <v>380.8</v>
      </c>
      <c r="V30" s="68">
        <v>407.1</v>
      </c>
      <c r="W30" s="68">
        <v>433.7</v>
      </c>
      <c r="X30" s="68">
        <v>460.5</v>
      </c>
      <c r="Y30" s="68">
        <v>488.2</v>
      </c>
      <c r="Z30" s="68">
        <v>516</v>
      </c>
      <c r="AA30" s="68">
        <v>544.1</v>
      </c>
      <c r="AB30" s="68">
        <v>572.29999999999995</v>
      </c>
      <c r="AC30" s="68">
        <v>601.4</v>
      </c>
      <c r="AD30" s="68">
        <v>630.6</v>
      </c>
      <c r="AE30" s="68">
        <v>660</v>
      </c>
      <c r="AF30" s="68">
        <v>689.5</v>
      </c>
      <c r="AG30" s="68">
        <v>719.3</v>
      </c>
      <c r="AH30" s="68">
        <v>749</v>
      </c>
      <c r="AI30" s="68">
        <v>778.8</v>
      </c>
      <c r="AJ30" s="68">
        <v>7.0000000000000007E-2</v>
      </c>
      <c r="AK30" s="68"/>
    </row>
    <row r="31" spans="1:37">
      <c r="A31" s="69">
        <v>37226</v>
      </c>
      <c r="B31" s="68">
        <v>168.1</v>
      </c>
      <c r="C31" s="68">
        <v>189.4</v>
      </c>
      <c r="D31" s="68">
        <v>211.5</v>
      </c>
      <c r="E31" s="68">
        <v>234.2</v>
      </c>
      <c r="F31" s="68">
        <v>257.5</v>
      </c>
      <c r="G31" s="68">
        <v>281</v>
      </c>
      <c r="H31" s="68">
        <v>305.10000000000002</v>
      </c>
      <c r="I31" s="68">
        <v>329.4</v>
      </c>
      <c r="J31" s="68">
        <v>354.1</v>
      </c>
      <c r="K31" s="68">
        <v>379.6</v>
      </c>
      <c r="L31" s="68">
        <v>405.5</v>
      </c>
      <c r="M31" s="68">
        <v>432.3</v>
      </c>
      <c r="N31" s="68">
        <v>459.5</v>
      </c>
      <c r="O31" s="68">
        <v>487</v>
      </c>
      <c r="P31" s="68">
        <v>514.79999999999995</v>
      </c>
      <c r="Q31" s="68">
        <v>542.6</v>
      </c>
      <c r="R31" s="68">
        <v>571.1</v>
      </c>
      <c r="S31" s="68">
        <v>599.79999999999995</v>
      </c>
      <c r="T31" s="68">
        <v>628.6</v>
      </c>
      <c r="U31" s="68">
        <v>657.7</v>
      </c>
      <c r="V31" s="68">
        <v>686.9</v>
      </c>
      <c r="W31" s="68">
        <v>716.3</v>
      </c>
      <c r="X31" s="68">
        <v>745.9</v>
      </c>
      <c r="Y31" s="68">
        <v>775.7</v>
      </c>
      <c r="Z31" s="68">
        <v>805.4</v>
      </c>
      <c r="AA31" s="68">
        <v>835.4</v>
      </c>
      <c r="AB31" s="68">
        <v>865.5</v>
      </c>
      <c r="AC31" s="68">
        <v>895.7</v>
      </c>
      <c r="AD31" s="68">
        <v>926.2</v>
      </c>
      <c r="AE31" s="68">
        <v>956.7</v>
      </c>
      <c r="AF31" s="68">
        <v>987.4</v>
      </c>
      <c r="AG31" s="68">
        <v>1018.1</v>
      </c>
      <c r="AH31" s="68">
        <v>1049</v>
      </c>
      <c r="AI31" s="68">
        <v>1079.9000000000001</v>
      </c>
      <c r="AJ31" s="68">
        <v>0.03</v>
      </c>
      <c r="AK31" s="68"/>
    </row>
    <row r="32" spans="1:37">
      <c r="A32" s="69">
        <v>37257</v>
      </c>
      <c r="B32" s="68">
        <v>183.9</v>
      </c>
      <c r="C32" s="68">
        <v>208.6</v>
      </c>
      <c r="D32" s="68">
        <v>234.1</v>
      </c>
      <c r="E32" s="68">
        <v>260.8</v>
      </c>
      <c r="F32" s="68">
        <v>288</v>
      </c>
      <c r="G32" s="68">
        <v>315.5</v>
      </c>
      <c r="H32" s="68">
        <v>343.4</v>
      </c>
      <c r="I32" s="68">
        <v>372</v>
      </c>
      <c r="J32" s="68">
        <v>401.1</v>
      </c>
      <c r="K32" s="68">
        <v>430.3</v>
      </c>
      <c r="L32" s="68">
        <v>459.9</v>
      </c>
      <c r="M32" s="68">
        <v>489.9</v>
      </c>
      <c r="N32" s="68">
        <v>519.79999999999995</v>
      </c>
      <c r="O32" s="68">
        <v>549.9</v>
      </c>
      <c r="P32" s="68">
        <v>580.4</v>
      </c>
      <c r="Q32" s="68">
        <v>610.70000000000005</v>
      </c>
      <c r="R32" s="68">
        <v>641.20000000000005</v>
      </c>
      <c r="S32" s="68">
        <v>671.8</v>
      </c>
      <c r="T32" s="68">
        <v>702.3</v>
      </c>
      <c r="U32" s="68">
        <v>733</v>
      </c>
      <c r="V32" s="68">
        <v>763.8</v>
      </c>
      <c r="W32" s="68">
        <v>794.5</v>
      </c>
      <c r="X32" s="68">
        <v>825.3</v>
      </c>
      <c r="Y32" s="68">
        <v>856.2</v>
      </c>
      <c r="Z32" s="68">
        <v>887</v>
      </c>
      <c r="AA32" s="68">
        <v>917.9</v>
      </c>
      <c r="AB32" s="68">
        <v>948.9</v>
      </c>
      <c r="AC32" s="68">
        <v>979.9</v>
      </c>
      <c r="AD32" s="68">
        <v>1010.9</v>
      </c>
      <c r="AE32" s="68">
        <v>1041.9000000000001</v>
      </c>
      <c r="AF32" s="68">
        <v>1072.9000000000001</v>
      </c>
      <c r="AG32" s="68">
        <v>1103.9000000000001</v>
      </c>
      <c r="AH32" s="68">
        <v>1134.9000000000001</v>
      </c>
      <c r="AI32" s="68">
        <v>1165.9000000000001</v>
      </c>
      <c r="AJ32" s="68">
        <v>0.03</v>
      </c>
      <c r="AK32" s="68"/>
    </row>
    <row r="33" spans="1:37">
      <c r="A33" s="69">
        <v>37288</v>
      </c>
      <c r="B33" s="68">
        <v>199.1</v>
      </c>
      <c r="C33" s="68">
        <v>219</v>
      </c>
      <c r="D33" s="68">
        <v>239.9</v>
      </c>
      <c r="E33" s="68">
        <v>261.39999999999998</v>
      </c>
      <c r="F33" s="68">
        <v>283.39999999999998</v>
      </c>
      <c r="G33" s="68">
        <v>306.10000000000002</v>
      </c>
      <c r="H33" s="68">
        <v>329.4</v>
      </c>
      <c r="I33" s="68">
        <v>353.2</v>
      </c>
      <c r="J33" s="68">
        <v>377.5</v>
      </c>
      <c r="K33" s="68">
        <v>402</v>
      </c>
      <c r="L33" s="68">
        <v>427</v>
      </c>
      <c r="M33" s="68">
        <v>452.5</v>
      </c>
      <c r="N33" s="68">
        <v>478.4</v>
      </c>
      <c r="O33" s="68">
        <v>504.8</v>
      </c>
      <c r="P33" s="68">
        <v>531.4</v>
      </c>
      <c r="Q33" s="68">
        <v>558.29999999999995</v>
      </c>
      <c r="R33" s="68">
        <v>585.70000000000005</v>
      </c>
      <c r="S33" s="68">
        <v>613.1</v>
      </c>
      <c r="T33" s="68">
        <v>640.70000000000005</v>
      </c>
      <c r="U33" s="68">
        <v>668.4</v>
      </c>
      <c r="V33" s="68">
        <v>696.2</v>
      </c>
      <c r="W33" s="68">
        <v>724</v>
      </c>
      <c r="X33" s="68">
        <v>751.9</v>
      </c>
      <c r="Y33" s="68">
        <v>779.8</v>
      </c>
      <c r="Z33" s="68">
        <v>807.7</v>
      </c>
      <c r="AA33" s="68">
        <v>835.7</v>
      </c>
      <c r="AB33" s="68">
        <v>863.7</v>
      </c>
      <c r="AC33" s="68">
        <v>891.7</v>
      </c>
      <c r="AD33" s="68">
        <v>919.7</v>
      </c>
      <c r="AE33" s="68">
        <v>947.7</v>
      </c>
      <c r="AF33" s="68">
        <v>975.7</v>
      </c>
      <c r="AG33" s="68">
        <v>1003.7</v>
      </c>
      <c r="AH33" s="68">
        <v>1031.7</v>
      </c>
      <c r="AI33" s="68">
        <v>1059.7</v>
      </c>
      <c r="AJ33" s="68">
        <v>0.04</v>
      </c>
      <c r="AK33" s="68"/>
    </row>
    <row r="34" spans="1:37">
      <c r="A34" s="69">
        <v>37316</v>
      </c>
      <c r="B34" s="68">
        <v>123.5</v>
      </c>
      <c r="C34" s="68">
        <v>141</v>
      </c>
      <c r="D34" s="68">
        <v>160</v>
      </c>
      <c r="E34" s="68">
        <v>180.5</v>
      </c>
      <c r="F34" s="68">
        <v>201.8</v>
      </c>
      <c r="G34" s="68">
        <v>224.5</v>
      </c>
      <c r="H34" s="68">
        <v>248.6</v>
      </c>
      <c r="I34" s="68">
        <v>272.89999999999998</v>
      </c>
      <c r="J34" s="68">
        <v>298.3</v>
      </c>
      <c r="K34" s="68">
        <v>324.2</v>
      </c>
      <c r="L34" s="68">
        <v>351</v>
      </c>
      <c r="M34" s="68">
        <v>377.8</v>
      </c>
      <c r="N34" s="68">
        <v>404.8</v>
      </c>
      <c r="O34" s="68">
        <v>432.4</v>
      </c>
      <c r="P34" s="68">
        <v>460</v>
      </c>
      <c r="Q34" s="68">
        <v>487.7</v>
      </c>
      <c r="R34" s="68">
        <v>515.6</v>
      </c>
      <c r="S34" s="68">
        <v>544.20000000000005</v>
      </c>
      <c r="T34" s="68">
        <v>572.6</v>
      </c>
      <c r="U34" s="68">
        <v>601.6</v>
      </c>
      <c r="V34" s="68">
        <v>630.79999999999995</v>
      </c>
      <c r="W34" s="68">
        <v>660.1</v>
      </c>
      <c r="X34" s="68">
        <v>690</v>
      </c>
      <c r="Y34" s="68">
        <v>720.1</v>
      </c>
      <c r="Z34" s="68">
        <v>750.7</v>
      </c>
      <c r="AA34" s="68">
        <v>781.2</v>
      </c>
      <c r="AB34" s="68">
        <v>812</v>
      </c>
      <c r="AC34" s="68">
        <v>842.8</v>
      </c>
      <c r="AD34" s="68">
        <v>873.6</v>
      </c>
      <c r="AE34" s="68">
        <v>904.5</v>
      </c>
      <c r="AF34" s="68">
        <v>935.5</v>
      </c>
      <c r="AG34" s="68">
        <v>966.5</v>
      </c>
      <c r="AH34" s="68">
        <v>997.5</v>
      </c>
      <c r="AI34" s="68">
        <v>1028.5</v>
      </c>
      <c r="AJ34" s="68">
        <v>0.2</v>
      </c>
      <c r="AK34" s="68"/>
    </row>
    <row r="35" spans="1:37">
      <c r="A35" s="69">
        <v>37347</v>
      </c>
      <c r="B35" s="68">
        <v>25.4</v>
      </c>
      <c r="C35" s="68">
        <v>32.200000000000003</v>
      </c>
      <c r="D35" s="68">
        <v>40.1</v>
      </c>
      <c r="E35" s="68">
        <v>48.9</v>
      </c>
      <c r="F35" s="68">
        <v>58.9</v>
      </c>
      <c r="G35" s="68">
        <v>69.3</v>
      </c>
      <c r="H35" s="68">
        <v>81.2</v>
      </c>
      <c r="I35" s="68">
        <v>94.1</v>
      </c>
      <c r="J35" s="68">
        <v>108</v>
      </c>
      <c r="K35" s="68">
        <v>123.2</v>
      </c>
      <c r="L35" s="68">
        <v>139.30000000000001</v>
      </c>
      <c r="M35" s="68">
        <v>156.1</v>
      </c>
      <c r="N35" s="68">
        <v>173.7</v>
      </c>
      <c r="O35" s="68">
        <v>192.1</v>
      </c>
      <c r="P35" s="68">
        <v>211</v>
      </c>
      <c r="Q35" s="68">
        <v>230.9</v>
      </c>
      <c r="R35" s="68">
        <v>251.3</v>
      </c>
      <c r="S35" s="68">
        <v>273.10000000000002</v>
      </c>
      <c r="T35" s="68">
        <v>295.3</v>
      </c>
      <c r="U35" s="68">
        <v>317.60000000000002</v>
      </c>
      <c r="V35" s="68">
        <v>340.8</v>
      </c>
      <c r="W35" s="68">
        <v>364.5</v>
      </c>
      <c r="X35" s="68">
        <v>388.9</v>
      </c>
      <c r="Y35" s="68">
        <v>413.5</v>
      </c>
      <c r="Z35" s="68">
        <v>438.7</v>
      </c>
      <c r="AA35" s="68">
        <v>464.8</v>
      </c>
      <c r="AB35" s="68">
        <v>490.5</v>
      </c>
      <c r="AC35" s="68">
        <v>517.1</v>
      </c>
      <c r="AD35" s="68">
        <v>543.9</v>
      </c>
      <c r="AE35" s="68">
        <v>570.9</v>
      </c>
      <c r="AF35" s="68">
        <v>598.20000000000005</v>
      </c>
      <c r="AG35" s="68">
        <v>625.79999999999995</v>
      </c>
      <c r="AH35" s="68">
        <v>653.9</v>
      </c>
      <c r="AI35" s="68">
        <v>681.9</v>
      </c>
      <c r="AJ35" s="68">
        <v>0.03</v>
      </c>
      <c r="AK35" s="68"/>
    </row>
    <row r="36" spans="1:37">
      <c r="A36" s="69">
        <v>37377</v>
      </c>
      <c r="B36" s="68">
        <v>3.1</v>
      </c>
      <c r="C36" s="68">
        <v>4.5999999999999996</v>
      </c>
      <c r="D36" s="68">
        <v>6.5</v>
      </c>
      <c r="E36" s="68">
        <v>8.9</v>
      </c>
      <c r="F36" s="68">
        <v>11.7</v>
      </c>
      <c r="G36" s="68">
        <v>15</v>
      </c>
      <c r="H36" s="68">
        <v>19.100000000000001</v>
      </c>
      <c r="I36" s="68">
        <v>24</v>
      </c>
      <c r="J36" s="68">
        <v>29.7</v>
      </c>
      <c r="K36" s="68">
        <v>36.5</v>
      </c>
      <c r="L36" s="68">
        <v>45.1</v>
      </c>
      <c r="M36" s="68">
        <v>54.5</v>
      </c>
      <c r="N36" s="68">
        <v>64.900000000000006</v>
      </c>
      <c r="O36" s="68">
        <v>76.2</v>
      </c>
      <c r="P36" s="68">
        <v>88.3</v>
      </c>
      <c r="Q36" s="68">
        <v>101.7</v>
      </c>
      <c r="R36" s="68">
        <v>115.7</v>
      </c>
      <c r="S36" s="68">
        <v>131.30000000000001</v>
      </c>
      <c r="T36" s="68">
        <v>147.30000000000001</v>
      </c>
      <c r="U36" s="68">
        <v>164.3</v>
      </c>
      <c r="V36" s="68">
        <v>182</v>
      </c>
      <c r="W36" s="68">
        <v>200.8</v>
      </c>
      <c r="X36" s="68">
        <v>219.6</v>
      </c>
      <c r="Y36" s="68">
        <v>239.8</v>
      </c>
      <c r="Z36" s="68">
        <v>260.7</v>
      </c>
      <c r="AA36" s="68">
        <v>282.5</v>
      </c>
      <c r="AB36" s="68">
        <v>305.3</v>
      </c>
      <c r="AC36" s="68">
        <v>328.7</v>
      </c>
      <c r="AD36" s="68">
        <v>353.2</v>
      </c>
      <c r="AE36" s="68">
        <v>378.7</v>
      </c>
      <c r="AF36" s="68">
        <v>404.8</v>
      </c>
      <c r="AG36" s="68">
        <v>431.2</v>
      </c>
      <c r="AH36" s="68">
        <v>458.5</v>
      </c>
      <c r="AI36" s="68">
        <v>485.8</v>
      </c>
      <c r="AJ36" s="68">
        <v>0.03</v>
      </c>
      <c r="AK36" s="68"/>
    </row>
    <row r="37" spans="1:37">
      <c r="A37" s="69">
        <v>37408</v>
      </c>
      <c r="B37" s="68">
        <v>0</v>
      </c>
      <c r="C37" s="68">
        <v>0.1</v>
      </c>
      <c r="D37" s="68">
        <v>0.4</v>
      </c>
      <c r="E37" s="68">
        <v>0.6</v>
      </c>
      <c r="F37" s="68">
        <v>1</v>
      </c>
      <c r="G37" s="68">
        <v>1.5</v>
      </c>
      <c r="H37" s="68">
        <v>1.9</v>
      </c>
      <c r="I37" s="68">
        <v>2.5</v>
      </c>
      <c r="J37" s="68">
        <v>3.2</v>
      </c>
      <c r="K37" s="68">
        <v>4</v>
      </c>
      <c r="L37" s="68">
        <v>5.0999999999999996</v>
      </c>
      <c r="M37" s="68">
        <v>6.5</v>
      </c>
      <c r="N37" s="68">
        <v>8.3000000000000007</v>
      </c>
      <c r="O37" s="68">
        <v>10.6</v>
      </c>
      <c r="P37" s="68">
        <v>13.8</v>
      </c>
      <c r="Q37" s="68">
        <v>18</v>
      </c>
      <c r="R37" s="68">
        <v>23.5</v>
      </c>
      <c r="S37" s="68">
        <v>30.6</v>
      </c>
      <c r="T37" s="68">
        <v>38.700000000000003</v>
      </c>
      <c r="U37" s="68">
        <v>47.2</v>
      </c>
      <c r="V37" s="68">
        <v>57</v>
      </c>
      <c r="W37" s="68">
        <v>66.900000000000006</v>
      </c>
      <c r="X37" s="68">
        <v>77.900000000000006</v>
      </c>
      <c r="Y37" s="68">
        <v>89.6</v>
      </c>
      <c r="Z37" s="68">
        <v>102.6</v>
      </c>
      <c r="AA37" s="68">
        <v>116.3</v>
      </c>
      <c r="AB37" s="68">
        <v>130.69999999999999</v>
      </c>
      <c r="AC37" s="68">
        <v>146</v>
      </c>
      <c r="AD37" s="68">
        <v>162.19999999999999</v>
      </c>
      <c r="AE37" s="68">
        <v>179.5</v>
      </c>
      <c r="AF37" s="68">
        <v>197.8</v>
      </c>
      <c r="AG37" s="68">
        <v>217.1</v>
      </c>
      <c r="AH37" s="68">
        <v>237.1</v>
      </c>
      <c r="AI37" s="68">
        <v>257.89999999999998</v>
      </c>
      <c r="AJ37" s="68">
        <v>0.03</v>
      </c>
      <c r="AK37" s="68"/>
    </row>
    <row r="38" spans="1:37">
      <c r="A38" s="69">
        <v>37438</v>
      </c>
      <c r="B38" s="68">
        <v>0</v>
      </c>
      <c r="C38" s="68">
        <v>0</v>
      </c>
      <c r="D38" s="68">
        <v>0</v>
      </c>
      <c r="E38" s="68">
        <v>0</v>
      </c>
      <c r="F38" s="68">
        <v>0</v>
      </c>
      <c r="G38" s="68">
        <v>0</v>
      </c>
      <c r="H38" s="68">
        <v>0</v>
      </c>
      <c r="I38" s="68">
        <v>0</v>
      </c>
      <c r="J38" s="68">
        <v>0</v>
      </c>
      <c r="K38" s="68">
        <v>0</v>
      </c>
      <c r="L38" s="68">
        <v>0</v>
      </c>
      <c r="M38" s="68">
        <v>0.3</v>
      </c>
      <c r="N38" s="68">
        <v>0.8</v>
      </c>
      <c r="O38" s="68">
        <v>1.5</v>
      </c>
      <c r="P38" s="68">
        <v>2.4</v>
      </c>
      <c r="Q38" s="68">
        <v>3.5</v>
      </c>
      <c r="R38" s="68">
        <v>5</v>
      </c>
      <c r="S38" s="68">
        <v>6.4</v>
      </c>
      <c r="T38" s="68">
        <v>8.1</v>
      </c>
      <c r="U38" s="68">
        <v>9.6999999999999993</v>
      </c>
      <c r="V38" s="68">
        <v>11.7</v>
      </c>
      <c r="W38" s="68">
        <v>13.7</v>
      </c>
      <c r="X38" s="68">
        <v>16.5</v>
      </c>
      <c r="Y38" s="68">
        <v>19.7</v>
      </c>
      <c r="Z38" s="68">
        <v>24</v>
      </c>
      <c r="AA38" s="68">
        <v>28.8</v>
      </c>
      <c r="AB38" s="68">
        <v>34.9</v>
      </c>
      <c r="AC38" s="68">
        <v>42.1</v>
      </c>
      <c r="AD38" s="68">
        <v>50.3</v>
      </c>
      <c r="AE38" s="68">
        <v>59.7</v>
      </c>
      <c r="AF38" s="68">
        <v>70.3</v>
      </c>
      <c r="AG38" s="68">
        <v>82.1</v>
      </c>
      <c r="AH38" s="68">
        <v>94.7</v>
      </c>
      <c r="AI38" s="68">
        <v>108.3</v>
      </c>
      <c r="AJ38" s="68">
        <v>0.1</v>
      </c>
      <c r="AK38" s="68"/>
    </row>
    <row r="39" spans="1:37">
      <c r="A39" s="69">
        <v>37469</v>
      </c>
      <c r="B39" s="68">
        <v>0</v>
      </c>
      <c r="C39" s="68">
        <v>0</v>
      </c>
      <c r="D39" s="68">
        <v>0</v>
      </c>
      <c r="E39" s="68">
        <v>0</v>
      </c>
      <c r="F39" s="68">
        <v>0</v>
      </c>
      <c r="G39" s="68">
        <v>0</v>
      </c>
      <c r="H39" s="68">
        <v>0</v>
      </c>
      <c r="I39" s="68">
        <v>0</v>
      </c>
      <c r="J39" s="68">
        <v>0</v>
      </c>
      <c r="K39" s="68">
        <v>0.1</v>
      </c>
      <c r="L39" s="68">
        <v>0.2</v>
      </c>
      <c r="M39" s="68">
        <v>0.2</v>
      </c>
      <c r="N39" s="68">
        <v>0.3</v>
      </c>
      <c r="O39" s="68">
        <v>0.7</v>
      </c>
      <c r="P39" s="68">
        <v>1.1000000000000001</v>
      </c>
      <c r="Q39" s="68">
        <v>1.9</v>
      </c>
      <c r="R39" s="68">
        <v>2.6</v>
      </c>
      <c r="S39" s="68">
        <v>3.4</v>
      </c>
      <c r="T39" s="68">
        <v>4.5999999999999996</v>
      </c>
      <c r="U39" s="68">
        <v>6.2</v>
      </c>
      <c r="V39" s="68">
        <v>8.8000000000000007</v>
      </c>
      <c r="W39" s="68">
        <v>12.4</v>
      </c>
      <c r="X39" s="68">
        <v>16.899999999999999</v>
      </c>
      <c r="Y39" s="68">
        <v>22.2</v>
      </c>
      <c r="Z39" s="68">
        <v>28.3</v>
      </c>
      <c r="AA39" s="68">
        <v>34.9</v>
      </c>
      <c r="AB39" s="68">
        <v>42.2</v>
      </c>
      <c r="AC39" s="68">
        <v>50.3</v>
      </c>
      <c r="AD39" s="68">
        <v>59.5</v>
      </c>
      <c r="AE39" s="68">
        <v>70</v>
      </c>
      <c r="AF39" s="68">
        <v>81.5</v>
      </c>
      <c r="AG39" s="68">
        <v>94.3</v>
      </c>
      <c r="AH39" s="68">
        <v>107.9</v>
      </c>
      <c r="AI39" s="68">
        <v>122.7</v>
      </c>
      <c r="AJ39" s="68">
        <v>0.1</v>
      </c>
      <c r="AK39" s="68"/>
    </row>
    <row r="40" spans="1:37">
      <c r="A40" s="69">
        <v>37500</v>
      </c>
      <c r="B40" s="68">
        <v>0</v>
      </c>
      <c r="C40" s="68">
        <v>0</v>
      </c>
      <c r="D40" s="68">
        <v>0</v>
      </c>
      <c r="E40" s="68">
        <v>0.1</v>
      </c>
      <c r="F40" s="68">
        <v>0.2</v>
      </c>
      <c r="G40" s="68">
        <v>0.4</v>
      </c>
      <c r="H40" s="68">
        <v>0.6</v>
      </c>
      <c r="I40" s="68">
        <v>0.9</v>
      </c>
      <c r="J40" s="68">
        <v>1.2</v>
      </c>
      <c r="K40" s="68">
        <v>1.8</v>
      </c>
      <c r="L40" s="68">
        <v>2.8</v>
      </c>
      <c r="M40" s="68">
        <v>4</v>
      </c>
      <c r="N40" s="68">
        <v>6.1</v>
      </c>
      <c r="O40" s="68">
        <v>8.3000000000000007</v>
      </c>
      <c r="P40" s="68">
        <v>11.3</v>
      </c>
      <c r="Q40" s="68">
        <v>14.6</v>
      </c>
      <c r="R40" s="68">
        <v>18.399999999999999</v>
      </c>
      <c r="S40" s="68">
        <v>22.6</v>
      </c>
      <c r="T40" s="68">
        <v>27.2</v>
      </c>
      <c r="U40" s="68">
        <v>32.4</v>
      </c>
      <c r="V40" s="68">
        <v>38.5</v>
      </c>
      <c r="W40" s="68">
        <v>45.7</v>
      </c>
      <c r="X40" s="68">
        <v>54.1</v>
      </c>
      <c r="Y40" s="68">
        <v>63.6</v>
      </c>
      <c r="Z40" s="68">
        <v>74</v>
      </c>
      <c r="AA40" s="68">
        <v>85.9</v>
      </c>
      <c r="AB40" s="68">
        <v>99.1</v>
      </c>
      <c r="AC40" s="68">
        <v>113.8</v>
      </c>
      <c r="AD40" s="68">
        <v>129</v>
      </c>
      <c r="AE40" s="68">
        <v>145.80000000000001</v>
      </c>
      <c r="AF40" s="68">
        <v>163.1</v>
      </c>
      <c r="AG40" s="68">
        <v>181.4</v>
      </c>
      <c r="AH40" s="68">
        <v>200.6</v>
      </c>
      <c r="AI40" s="68">
        <v>221.6</v>
      </c>
      <c r="AJ40" s="68">
        <v>0.03</v>
      </c>
      <c r="AK40" s="68"/>
    </row>
    <row r="41" spans="1:37">
      <c r="A41" s="69">
        <v>37530</v>
      </c>
      <c r="B41" s="68">
        <v>37.6</v>
      </c>
      <c r="C41" s="68">
        <v>44.8</v>
      </c>
      <c r="D41" s="68">
        <v>52.8</v>
      </c>
      <c r="E41" s="68">
        <v>61.6</v>
      </c>
      <c r="F41" s="68">
        <v>70.7</v>
      </c>
      <c r="G41" s="68">
        <v>80.7</v>
      </c>
      <c r="H41" s="68">
        <v>92.2</v>
      </c>
      <c r="I41" s="68">
        <v>103.7</v>
      </c>
      <c r="J41" s="68">
        <v>115.7</v>
      </c>
      <c r="K41" s="68">
        <v>129.1</v>
      </c>
      <c r="L41" s="68">
        <v>143</v>
      </c>
      <c r="M41" s="68">
        <v>158.1</v>
      </c>
      <c r="N41" s="68">
        <v>174</v>
      </c>
      <c r="O41" s="68">
        <v>191.2</v>
      </c>
      <c r="P41" s="68">
        <v>209.6</v>
      </c>
      <c r="Q41" s="68">
        <v>228.5</v>
      </c>
      <c r="R41" s="68">
        <v>248.1</v>
      </c>
      <c r="S41" s="68">
        <v>269.10000000000002</v>
      </c>
      <c r="T41" s="68">
        <v>291.2</v>
      </c>
      <c r="U41" s="68">
        <v>314.7</v>
      </c>
      <c r="V41" s="68">
        <v>339.7</v>
      </c>
      <c r="W41" s="68">
        <v>365.6</v>
      </c>
      <c r="X41" s="68">
        <v>392</v>
      </c>
      <c r="Y41" s="68">
        <v>419.2</v>
      </c>
      <c r="Z41" s="68">
        <v>446.7</v>
      </c>
      <c r="AA41" s="68">
        <v>474.3</v>
      </c>
      <c r="AB41" s="68">
        <v>502.2</v>
      </c>
      <c r="AC41" s="68">
        <v>530.1</v>
      </c>
      <c r="AD41" s="68">
        <v>558.29999999999995</v>
      </c>
      <c r="AE41" s="68">
        <v>586.6</v>
      </c>
      <c r="AF41" s="68">
        <v>615.20000000000005</v>
      </c>
      <c r="AG41" s="68">
        <v>644.29999999999995</v>
      </c>
      <c r="AH41" s="68">
        <v>673.4</v>
      </c>
      <c r="AI41" s="68">
        <v>703.1</v>
      </c>
      <c r="AJ41" s="68">
        <v>0.03</v>
      </c>
      <c r="AK41" s="68"/>
    </row>
    <row r="42" spans="1:37">
      <c r="A42" s="69">
        <v>37561</v>
      </c>
      <c r="B42" s="68">
        <v>97.1</v>
      </c>
      <c r="C42" s="68">
        <v>112.3</v>
      </c>
      <c r="D42" s="68">
        <v>128.69999999999999</v>
      </c>
      <c r="E42" s="68">
        <v>146</v>
      </c>
      <c r="F42" s="68">
        <v>164.7</v>
      </c>
      <c r="G42" s="68">
        <v>183.8</v>
      </c>
      <c r="H42" s="68">
        <v>203.8</v>
      </c>
      <c r="I42" s="68">
        <v>225</v>
      </c>
      <c r="J42" s="68">
        <v>247.4</v>
      </c>
      <c r="K42" s="68">
        <v>271.2</v>
      </c>
      <c r="L42" s="68">
        <v>295.39999999999998</v>
      </c>
      <c r="M42" s="68">
        <v>320.3</v>
      </c>
      <c r="N42" s="68">
        <v>345.6</v>
      </c>
      <c r="O42" s="68">
        <v>371.4</v>
      </c>
      <c r="P42" s="68">
        <v>397.5</v>
      </c>
      <c r="Q42" s="68">
        <v>424.2</v>
      </c>
      <c r="R42" s="68">
        <v>451.2</v>
      </c>
      <c r="S42" s="68">
        <v>478.5</v>
      </c>
      <c r="T42" s="68">
        <v>505.7</v>
      </c>
      <c r="U42" s="68">
        <v>533.5</v>
      </c>
      <c r="V42" s="68">
        <v>561.4</v>
      </c>
      <c r="W42" s="68">
        <v>589.5</v>
      </c>
      <c r="X42" s="68">
        <v>617.9</v>
      </c>
      <c r="Y42" s="68">
        <v>646.20000000000005</v>
      </c>
      <c r="Z42" s="68">
        <v>674.9</v>
      </c>
      <c r="AA42" s="68">
        <v>703.5</v>
      </c>
      <c r="AB42" s="68">
        <v>732.1</v>
      </c>
      <c r="AC42" s="68">
        <v>761</v>
      </c>
      <c r="AD42" s="68">
        <v>790.2</v>
      </c>
      <c r="AE42" s="68">
        <v>819.5</v>
      </c>
      <c r="AF42" s="68">
        <v>849</v>
      </c>
      <c r="AG42" s="68">
        <v>878.9</v>
      </c>
      <c r="AH42" s="68">
        <v>908.8</v>
      </c>
      <c r="AI42" s="68">
        <v>938.8</v>
      </c>
      <c r="AJ42" s="68">
        <v>0</v>
      </c>
      <c r="AK42" s="68"/>
    </row>
    <row r="43" spans="1:37">
      <c r="A43" s="69">
        <v>37591</v>
      </c>
      <c r="B43" s="68">
        <v>281.3</v>
      </c>
      <c r="C43" s="68">
        <v>307.3</v>
      </c>
      <c r="D43" s="68">
        <v>334.5</v>
      </c>
      <c r="E43" s="68">
        <v>362.3</v>
      </c>
      <c r="F43" s="68">
        <v>390.8</v>
      </c>
      <c r="G43" s="68">
        <v>419.6</v>
      </c>
      <c r="H43" s="68">
        <v>448.9</v>
      </c>
      <c r="I43" s="68">
        <v>478.9</v>
      </c>
      <c r="J43" s="68">
        <v>509.1</v>
      </c>
      <c r="K43" s="68">
        <v>539.29999999999995</v>
      </c>
      <c r="L43" s="68">
        <v>569.6</v>
      </c>
      <c r="M43" s="68">
        <v>600</v>
      </c>
      <c r="N43" s="68">
        <v>630.4</v>
      </c>
      <c r="O43" s="68">
        <v>660.9</v>
      </c>
      <c r="P43" s="68">
        <v>691.5</v>
      </c>
      <c r="Q43" s="68">
        <v>722.1</v>
      </c>
      <c r="R43" s="68">
        <v>752.7</v>
      </c>
      <c r="S43" s="68">
        <v>783.4</v>
      </c>
      <c r="T43" s="68">
        <v>814.1</v>
      </c>
      <c r="U43" s="68">
        <v>844.8</v>
      </c>
      <c r="V43" s="68">
        <v>875.6</v>
      </c>
      <c r="W43" s="68">
        <v>906.4</v>
      </c>
      <c r="X43" s="68">
        <v>937.4</v>
      </c>
      <c r="Y43" s="68">
        <v>968.4</v>
      </c>
      <c r="Z43" s="68">
        <v>999.4</v>
      </c>
      <c r="AA43" s="68">
        <v>1030.4000000000001</v>
      </c>
      <c r="AB43" s="68">
        <v>1061.4000000000001</v>
      </c>
      <c r="AC43" s="68">
        <v>1092.4000000000001</v>
      </c>
      <c r="AD43" s="68">
        <v>1123.4000000000001</v>
      </c>
      <c r="AE43" s="68">
        <v>1154.4000000000001</v>
      </c>
      <c r="AF43" s="68">
        <v>1185.4000000000001</v>
      </c>
      <c r="AG43" s="68">
        <v>1216.4000000000001</v>
      </c>
      <c r="AH43" s="68">
        <v>1247.4000000000001</v>
      </c>
      <c r="AI43" s="68">
        <v>1278.4000000000001</v>
      </c>
      <c r="AJ43" s="68">
        <v>0.03</v>
      </c>
      <c r="AK43" s="68"/>
    </row>
    <row r="44" spans="1:37">
      <c r="A44" s="69">
        <v>37622</v>
      </c>
      <c r="B44" s="68">
        <v>572.5</v>
      </c>
      <c r="C44" s="68">
        <v>603</v>
      </c>
      <c r="D44" s="68">
        <v>633.70000000000005</v>
      </c>
      <c r="E44" s="68">
        <v>664.6</v>
      </c>
      <c r="F44" s="68">
        <v>695.6</v>
      </c>
      <c r="G44" s="68">
        <v>726.6</v>
      </c>
      <c r="H44" s="68">
        <v>757.6</v>
      </c>
      <c r="I44" s="68">
        <v>788.6</v>
      </c>
      <c r="J44" s="68">
        <v>819.6</v>
      </c>
      <c r="K44" s="68">
        <v>850.6</v>
      </c>
      <c r="L44" s="68">
        <v>881.6</v>
      </c>
      <c r="M44" s="68">
        <v>912.6</v>
      </c>
      <c r="N44" s="68">
        <v>943.6</v>
      </c>
      <c r="O44" s="68">
        <v>974.6</v>
      </c>
      <c r="P44" s="68">
        <v>1005.6</v>
      </c>
      <c r="Q44" s="68">
        <v>1036.5999999999999</v>
      </c>
      <c r="R44" s="68">
        <v>1067.5999999999999</v>
      </c>
      <c r="S44" s="68">
        <v>1098.5999999999999</v>
      </c>
      <c r="T44" s="68">
        <v>1129.5999999999999</v>
      </c>
      <c r="U44" s="68">
        <v>1160.5999999999999</v>
      </c>
      <c r="V44" s="68">
        <v>1191.5999999999999</v>
      </c>
      <c r="W44" s="68">
        <v>1222.5999999999999</v>
      </c>
      <c r="X44" s="68">
        <v>1253.5999999999999</v>
      </c>
      <c r="Y44" s="68">
        <v>1284.5999999999999</v>
      </c>
      <c r="Z44" s="68">
        <v>1315.6</v>
      </c>
      <c r="AA44" s="68">
        <v>1346.6</v>
      </c>
      <c r="AB44" s="68">
        <v>1377.6</v>
      </c>
      <c r="AC44" s="68">
        <v>1408.6</v>
      </c>
      <c r="AD44" s="68">
        <v>1439.6</v>
      </c>
      <c r="AE44" s="68">
        <v>1470.6</v>
      </c>
      <c r="AF44" s="68">
        <v>1501.6</v>
      </c>
      <c r="AG44" s="68">
        <v>1532.6</v>
      </c>
      <c r="AH44" s="68">
        <v>1563.6</v>
      </c>
      <c r="AI44" s="68">
        <v>1594.6</v>
      </c>
      <c r="AJ44" s="68">
        <v>13</v>
      </c>
      <c r="AK44" s="68"/>
    </row>
    <row r="45" spans="1:37">
      <c r="A45" s="69">
        <v>37653</v>
      </c>
      <c r="B45" s="68">
        <v>401.4</v>
      </c>
      <c r="C45" s="68">
        <v>427.6</v>
      </c>
      <c r="D45" s="68">
        <v>454.2</v>
      </c>
      <c r="E45" s="68">
        <v>480.8</v>
      </c>
      <c r="F45" s="68">
        <v>507.7</v>
      </c>
      <c r="G45" s="68">
        <v>534.70000000000005</v>
      </c>
      <c r="H45" s="68">
        <v>562</v>
      </c>
      <c r="I45" s="68">
        <v>589.4</v>
      </c>
      <c r="J45" s="68">
        <v>616.9</v>
      </c>
      <c r="K45" s="68">
        <v>644.5</v>
      </c>
      <c r="L45" s="68">
        <v>672.2</v>
      </c>
      <c r="M45" s="68">
        <v>699.9</v>
      </c>
      <c r="N45" s="68">
        <v>727.7</v>
      </c>
      <c r="O45" s="68">
        <v>755.5</v>
      </c>
      <c r="P45" s="68">
        <v>783.4</v>
      </c>
      <c r="Q45" s="68">
        <v>811.4</v>
      </c>
      <c r="R45" s="68">
        <v>839.4</v>
      </c>
      <c r="S45" s="68">
        <v>867.4</v>
      </c>
      <c r="T45" s="68">
        <v>895.4</v>
      </c>
      <c r="U45" s="68">
        <v>923.4</v>
      </c>
      <c r="V45" s="68">
        <v>951.4</v>
      </c>
      <c r="W45" s="68">
        <v>979.4</v>
      </c>
      <c r="X45" s="68">
        <v>1007.4</v>
      </c>
      <c r="Y45" s="68">
        <v>1035.4000000000001</v>
      </c>
      <c r="Z45" s="68">
        <v>1063.4000000000001</v>
      </c>
      <c r="AA45" s="68">
        <v>1091.4000000000001</v>
      </c>
      <c r="AB45" s="68">
        <v>1119.4000000000001</v>
      </c>
      <c r="AC45" s="68">
        <v>1147.4000000000001</v>
      </c>
      <c r="AD45" s="68">
        <v>1175.4000000000001</v>
      </c>
      <c r="AE45" s="68">
        <v>1203.4000000000001</v>
      </c>
      <c r="AF45" s="68">
        <v>1231.4000000000001</v>
      </c>
      <c r="AG45" s="68">
        <v>1259.4000000000001</v>
      </c>
      <c r="AH45" s="68">
        <v>1287.4000000000001</v>
      </c>
      <c r="AI45" s="68">
        <v>1315.4</v>
      </c>
      <c r="AJ45" s="68">
        <v>0.04</v>
      </c>
      <c r="AK45" s="68"/>
    </row>
    <row r="46" spans="1:37">
      <c r="A46" s="69">
        <v>37681</v>
      </c>
      <c r="B46" s="68">
        <v>209.4</v>
      </c>
      <c r="C46" s="68">
        <v>228.5</v>
      </c>
      <c r="D46" s="68">
        <v>248.8</v>
      </c>
      <c r="E46" s="68">
        <v>269.7</v>
      </c>
      <c r="F46" s="68">
        <v>291.3</v>
      </c>
      <c r="G46" s="68">
        <v>313.89999999999998</v>
      </c>
      <c r="H46" s="68">
        <v>337.3</v>
      </c>
      <c r="I46" s="68">
        <v>361.4</v>
      </c>
      <c r="J46" s="68">
        <v>385.9</v>
      </c>
      <c r="K46" s="68">
        <v>410.8</v>
      </c>
      <c r="L46" s="68">
        <v>436.8</v>
      </c>
      <c r="M46" s="68">
        <v>463</v>
      </c>
      <c r="N46" s="68">
        <v>489.8</v>
      </c>
      <c r="O46" s="68">
        <v>517</v>
      </c>
      <c r="P46" s="68">
        <v>544.6</v>
      </c>
      <c r="Q46" s="68">
        <v>572.6</v>
      </c>
      <c r="R46" s="68">
        <v>601</v>
      </c>
      <c r="S46" s="68">
        <v>629.6</v>
      </c>
      <c r="T46" s="68">
        <v>658.6</v>
      </c>
      <c r="U46" s="68">
        <v>687.4</v>
      </c>
      <c r="V46" s="68">
        <v>716.8</v>
      </c>
      <c r="W46" s="68">
        <v>746.2</v>
      </c>
      <c r="X46" s="68">
        <v>775.8</v>
      </c>
      <c r="Y46" s="68">
        <v>805.6</v>
      </c>
      <c r="Z46" s="68">
        <v>835.3</v>
      </c>
      <c r="AA46" s="68">
        <v>865.2</v>
      </c>
      <c r="AB46" s="68">
        <v>895.5</v>
      </c>
      <c r="AC46" s="68">
        <v>925.7</v>
      </c>
      <c r="AD46" s="68">
        <v>956.2</v>
      </c>
      <c r="AE46" s="68">
        <v>986.8</v>
      </c>
      <c r="AF46" s="68">
        <v>1017.7</v>
      </c>
      <c r="AG46" s="68">
        <v>1048.5999999999999</v>
      </c>
      <c r="AH46" s="68">
        <v>1079.5</v>
      </c>
      <c r="AI46" s="68">
        <v>1110.5</v>
      </c>
      <c r="AJ46" s="68">
        <v>0.2</v>
      </c>
      <c r="AK46" s="68"/>
    </row>
    <row r="47" spans="1:37">
      <c r="A47" s="69">
        <v>37712</v>
      </c>
      <c r="B47" s="68">
        <v>72</v>
      </c>
      <c r="C47" s="68">
        <v>84.7</v>
      </c>
      <c r="D47" s="68">
        <v>98.5</v>
      </c>
      <c r="E47" s="68">
        <v>113.1</v>
      </c>
      <c r="F47" s="68">
        <v>128.19999999999999</v>
      </c>
      <c r="G47" s="68">
        <v>144.19999999999999</v>
      </c>
      <c r="H47" s="68">
        <v>160.69999999999999</v>
      </c>
      <c r="I47" s="68">
        <v>178.2</v>
      </c>
      <c r="J47" s="68">
        <v>196.6</v>
      </c>
      <c r="K47" s="68">
        <v>215.9</v>
      </c>
      <c r="L47" s="68">
        <v>235.7</v>
      </c>
      <c r="M47" s="68">
        <v>256.5</v>
      </c>
      <c r="N47" s="68">
        <v>278.2</v>
      </c>
      <c r="O47" s="68">
        <v>301</v>
      </c>
      <c r="P47" s="68">
        <v>324.10000000000002</v>
      </c>
      <c r="Q47" s="68">
        <v>347.6</v>
      </c>
      <c r="R47" s="68">
        <v>371.1</v>
      </c>
      <c r="S47" s="68">
        <v>395.5</v>
      </c>
      <c r="T47" s="68">
        <v>419.6</v>
      </c>
      <c r="U47" s="68">
        <v>444.5</v>
      </c>
      <c r="V47" s="68">
        <v>469.6</v>
      </c>
      <c r="W47" s="68">
        <v>495.3</v>
      </c>
      <c r="X47" s="68">
        <v>521.29999999999995</v>
      </c>
      <c r="Y47" s="68">
        <v>547.6</v>
      </c>
      <c r="Z47" s="68">
        <v>574.6</v>
      </c>
      <c r="AA47" s="68">
        <v>601.70000000000005</v>
      </c>
      <c r="AB47" s="68">
        <v>629.20000000000005</v>
      </c>
      <c r="AC47" s="68">
        <v>656.9</v>
      </c>
      <c r="AD47" s="68">
        <v>684.7</v>
      </c>
      <c r="AE47" s="68">
        <v>713</v>
      </c>
      <c r="AF47" s="68">
        <v>741.4</v>
      </c>
      <c r="AG47" s="68">
        <v>769.7</v>
      </c>
      <c r="AH47" s="68">
        <v>798.2</v>
      </c>
      <c r="AI47" s="68">
        <v>826.7</v>
      </c>
      <c r="AJ47" s="68">
        <v>0.1</v>
      </c>
      <c r="AK47" s="68"/>
    </row>
    <row r="48" spans="1:37">
      <c r="A48" s="69">
        <v>37742</v>
      </c>
      <c r="B48" s="68">
        <v>2.4</v>
      </c>
      <c r="C48" s="68">
        <v>3.1</v>
      </c>
      <c r="D48" s="68">
        <v>4</v>
      </c>
      <c r="E48" s="68">
        <v>4.9000000000000004</v>
      </c>
      <c r="F48" s="68">
        <v>6.1</v>
      </c>
      <c r="G48" s="68">
        <v>7.8</v>
      </c>
      <c r="H48" s="68">
        <v>10</v>
      </c>
      <c r="I48" s="68">
        <v>13.2</v>
      </c>
      <c r="J48" s="68">
        <v>16.399999999999999</v>
      </c>
      <c r="K48" s="68">
        <v>21.1</v>
      </c>
      <c r="L48" s="68">
        <v>27.9</v>
      </c>
      <c r="M48" s="68">
        <v>37.200000000000003</v>
      </c>
      <c r="N48" s="68">
        <v>48.1</v>
      </c>
      <c r="O48" s="68">
        <v>60.3</v>
      </c>
      <c r="P48" s="68">
        <v>74.2</v>
      </c>
      <c r="Q48" s="68">
        <v>88.9</v>
      </c>
      <c r="R48" s="68">
        <v>105.9</v>
      </c>
      <c r="S48" s="68">
        <v>123.6</v>
      </c>
      <c r="T48" s="68">
        <v>142.5</v>
      </c>
      <c r="U48" s="68">
        <v>162.6</v>
      </c>
      <c r="V48" s="68">
        <v>184</v>
      </c>
      <c r="W48" s="68">
        <v>206.2</v>
      </c>
      <c r="X48" s="68">
        <v>229.1</v>
      </c>
      <c r="Y48" s="68">
        <v>253.2</v>
      </c>
      <c r="Z48" s="68">
        <v>278</v>
      </c>
      <c r="AA48" s="68">
        <v>303.8</v>
      </c>
      <c r="AB48" s="68">
        <v>330.2</v>
      </c>
      <c r="AC48" s="68">
        <v>357</v>
      </c>
      <c r="AD48" s="68">
        <v>384.3</v>
      </c>
      <c r="AE48" s="68">
        <v>412.2</v>
      </c>
      <c r="AF48" s="68">
        <v>440.1</v>
      </c>
      <c r="AG48" s="68">
        <v>468.2</v>
      </c>
      <c r="AH48" s="68">
        <v>497</v>
      </c>
      <c r="AI48" s="68">
        <v>526</v>
      </c>
      <c r="AJ48" s="68">
        <v>0.2</v>
      </c>
      <c r="AK48" s="68"/>
    </row>
    <row r="49" spans="1:37">
      <c r="A49" s="69">
        <v>37773</v>
      </c>
      <c r="B49" s="68">
        <v>0</v>
      </c>
      <c r="C49" s="68">
        <v>0</v>
      </c>
      <c r="D49" s="68">
        <v>0</v>
      </c>
      <c r="E49" s="68">
        <v>0</v>
      </c>
      <c r="F49" s="68">
        <v>0</v>
      </c>
      <c r="G49" s="68">
        <v>0</v>
      </c>
      <c r="H49" s="68">
        <v>0</v>
      </c>
      <c r="I49" s="68">
        <v>0.1</v>
      </c>
      <c r="J49" s="68">
        <v>0.2</v>
      </c>
      <c r="K49" s="68">
        <v>0.3</v>
      </c>
      <c r="L49" s="68">
        <v>0.8</v>
      </c>
      <c r="M49" s="68">
        <v>1.3</v>
      </c>
      <c r="N49" s="68">
        <v>2</v>
      </c>
      <c r="O49" s="68">
        <v>2.8</v>
      </c>
      <c r="P49" s="68">
        <v>3.9</v>
      </c>
      <c r="Q49" s="68">
        <v>5.3</v>
      </c>
      <c r="R49" s="68">
        <v>7.2</v>
      </c>
      <c r="S49" s="68">
        <v>10</v>
      </c>
      <c r="T49" s="68">
        <v>13.7</v>
      </c>
      <c r="U49" s="68">
        <v>18.5</v>
      </c>
      <c r="V49" s="68">
        <v>25.6</v>
      </c>
      <c r="W49" s="68">
        <v>34.5</v>
      </c>
      <c r="X49" s="68">
        <v>45.4</v>
      </c>
      <c r="Y49" s="68">
        <v>57.3</v>
      </c>
      <c r="Z49" s="68">
        <v>70.2</v>
      </c>
      <c r="AA49" s="68">
        <v>84.1</v>
      </c>
      <c r="AB49" s="68">
        <v>99.5</v>
      </c>
      <c r="AC49" s="68">
        <v>116.2</v>
      </c>
      <c r="AD49" s="68">
        <v>133.80000000000001</v>
      </c>
      <c r="AE49" s="68">
        <v>152.30000000000001</v>
      </c>
      <c r="AF49" s="68">
        <v>172</v>
      </c>
      <c r="AG49" s="68">
        <v>192.3</v>
      </c>
      <c r="AH49" s="68">
        <v>213.2</v>
      </c>
      <c r="AI49" s="68">
        <v>235.3</v>
      </c>
      <c r="AJ49" s="68">
        <v>0.03</v>
      </c>
      <c r="AK49" s="68"/>
    </row>
    <row r="50" spans="1:37">
      <c r="A50" s="69">
        <v>37803</v>
      </c>
      <c r="B50" s="68">
        <v>0</v>
      </c>
      <c r="C50" s="68">
        <v>0</v>
      </c>
      <c r="D50" s="68">
        <v>0</v>
      </c>
      <c r="E50" s="68">
        <v>0</v>
      </c>
      <c r="F50" s="68">
        <v>0</v>
      </c>
      <c r="G50" s="68">
        <v>0</v>
      </c>
      <c r="H50" s="68">
        <v>0</v>
      </c>
      <c r="I50" s="68">
        <v>0</v>
      </c>
      <c r="J50" s="68">
        <v>0</v>
      </c>
      <c r="K50" s="68">
        <v>0</v>
      </c>
      <c r="L50" s="68">
        <v>0</v>
      </c>
      <c r="M50" s="68">
        <v>0</v>
      </c>
      <c r="N50" s="68">
        <v>0</v>
      </c>
      <c r="O50" s="68">
        <v>0</v>
      </c>
      <c r="P50" s="68">
        <v>0</v>
      </c>
      <c r="Q50" s="68">
        <v>0</v>
      </c>
      <c r="R50" s="68">
        <v>0</v>
      </c>
      <c r="S50" s="68">
        <v>0.1</v>
      </c>
      <c r="T50" s="68">
        <v>0.3</v>
      </c>
      <c r="U50" s="68">
        <v>0.7</v>
      </c>
      <c r="V50" s="68">
        <v>1.1000000000000001</v>
      </c>
      <c r="W50" s="68">
        <v>2.1</v>
      </c>
      <c r="X50" s="68">
        <v>3.5</v>
      </c>
      <c r="Y50" s="68">
        <v>5.9</v>
      </c>
      <c r="Z50" s="68">
        <v>8.6</v>
      </c>
      <c r="AA50" s="68">
        <v>12.3</v>
      </c>
      <c r="AB50" s="68">
        <v>17.5</v>
      </c>
      <c r="AC50" s="68">
        <v>23.4</v>
      </c>
      <c r="AD50" s="68">
        <v>30.4</v>
      </c>
      <c r="AE50" s="68">
        <v>38.1</v>
      </c>
      <c r="AF50" s="68">
        <v>47.3</v>
      </c>
      <c r="AG50" s="68">
        <v>57.6</v>
      </c>
      <c r="AH50" s="68">
        <v>68.8</v>
      </c>
      <c r="AI50" s="68">
        <v>81.400000000000006</v>
      </c>
      <c r="AJ50" s="68">
        <v>0</v>
      </c>
      <c r="AK50" s="68"/>
    </row>
    <row r="51" spans="1:37">
      <c r="A51" s="69">
        <v>37834</v>
      </c>
      <c r="B51" s="68">
        <v>0</v>
      </c>
      <c r="C51" s="68">
        <v>0</v>
      </c>
      <c r="D51" s="68">
        <v>0</v>
      </c>
      <c r="E51" s="68">
        <v>0</v>
      </c>
      <c r="F51" s="68">
        <v>0</v>
      </c>
      <c r="G51" s="68">
        <v>0</v>
      </c>
      <c r="H51" s="68">
        <v>0</v>
      </c>
      <c r="I51" s="68">
        <v>0</v>
      </c>
      <c r="J51" s="68">
        <v>0</v>
      </c>
      <c r="K51" s="68">
        <v>0</v>
      </c>
      <c r="L51" s="68">
        <v>0</v>
      </c>
      <c r="M51" s="68">
        <v>0</v>
      </c>
      <c r="N51" s="68">
        <v>0.1</v>
      </c>
      <c r="O51" s="68">
        <v>0.6</v>
      </c>
      <c r="P51" s="68">
        <v>1.2</v>
      </c>
      <c r="Q51" s="68">
        <v>1.9</v>
      </c>
      <c r="R51" s="68">
        <v>2.6</v>
      </c>
      <c r="S51" s="68">
        <v>3.6</v>
      </c>
      <c r="T51" s="68">
        <v>4.5999999999999996</v>
      </c>
      <c r="U51" s="68">
        <v>5.8</v>
      </c>
      <c r="V51" s="68">
        <v>7.2</v>
      </c>
      <c r="W51" s="68">
        <v>8.8000000000000007</v>
      </c>
      <c r="X51" s="68">
        <v>10.6</v>
      </c>
      <c r="Y51" s="68">
        <v>13.2</v>
      </c>
      <c r="Z51" s="68">
        <v>16.100000000000001</v>
      </c>
      <c r="AA51" s="68">
        <v>19.7</v>
      </c>
      <c r="AB51" s="68">
        <v>24.2</v>
      </c>
      <c r="AC51" s="68">
        <v>29.4</v>
      </c>
      <c r="AD51" s="68">
        <v>35.200000000000003</v>
      </c>
      <c r="AE51" s="68">
        <v>42.3</v>
      </c>
      <c r="AF51" s="68">
        <v>50.5</v>
      </c>
      <c r="AG51" s="68">
        <v>59.7</v>
      </c>
      <c r="AH51" s="68">
        <v>69.900000000000006</v>
      </c>
      <c r="AI51" s="68">
        <v>81.599999999999994</v>
      </c>
      <c r="AJ51" s="68">
        <v>0.06</v>
      </c>
      <c r="AK51" s="68"/>
    </row>
    <row r="52" spans="1:37">
      <c r="A52" s="69">
        <v>37865</v>
      </c>
      <c r="B52" s="68">
        <v>0</v>
      </c>
      <c r="C52" s="68">
        <v>0</v>
      </c>
      <c r="D52" s="68">
        <v>0.1</v>
      </c>
      <c r="E52" s="68">
        <v>0.3</v>
      </c>
      <c r="F52" s="68">
        <v>0.4</v>
      </c>
      <c r="G52" s="68">
        <v>0.7</v>
      </c>
      <c r="H52" s="68">
        <v>1.1000000000000001</v>
      </c>
      <c r="I52" s="68">
        <v>1.5</v>
      </c>
      <c r="J52" s="68">
        <v>2.1</v>
      </c>
      <c r="K52" s="68">
        <v>2.8</v>
      </c>
      <c r="L52" s="68">
        <v>3.6</v>
      </c>
      <c r="M52" s="68">
        <v>4.5999999999999996</v>
      </c>
      <c r="N52" s="68">
        <v>5.7</v>
      </c>
      <c r="O52" s="68">
        <v>7.4</v>
      </c>
      <c r="P52" s="68">
        <v>9.4</v>
      </c>
      <c r="Q52" s="68">
        <v>12.6</v>
      </c>
      <c r="R52" s="68">
        <v>17.100000000000001</v>
      </c>
      <c r="S52" s="68">
        <v>21.6</v>
      </c>
      <c r="T52" s="68">
        <v>27.1</v>
      </c>
      <c r="U52" s="68">
        <v>33</v>
      </c>
      <c r="V52" s="68">
        <v>40</v>
      </c>
      <c r="W52" s="68">
        <v>48</v>
      </c>
      <c r="X52" s="68">
        <v>57.7</v>
      </c>
      <c r="Y52" s="68">
        <v>68.2</v>
      </c>
      <c r="Z52" s="68">
        <v>80</v>
      </c>
      <c r="AA52" s="68">
        <v>93.6</v>
      </c>
      <c r="AB52" s="68">
        <v>108.9</v>
      </c>
      <c r="AC52" s="68">
        <v>125.5</v>
      </c>
      <c r="AD52" s="68">
        <v>143.19999999999999</v>
      </c>
      <c r="AE52" s="68">
        <v>162.5</v>
      </c>
      <c r="AF52" s="68">
        <v>183.1</v>
      </c>
      <c r="AG52" s="68">
        <v>204.5</v>
      </c>
      <c r="AH52" s="68">
        <v>227.7</v>
      </c>
      <c r="AI52" s="68">
        <v>251.7</v>
      </c>
      <c r="AJ52" s="68">
        <v>0.03</v>
      </c>
      <c r="AK52" s="68"/>
    </row>
    <row r="53" spans="1:37">
      <c r="A53" s="69">
        <v>37895</v>
      </c>
      <c r="B53" s="68">
        <v>22.2</v>
      </c>
      <c r="C53" s="68">
        <v>27.6</v>
      </c>
      <c r="D53" s="68">
        <v>33.4</v>
      </c>
      <c r="E53" s="68">
        <v>40.299999999999997</v>
      </c>
      <c r="F53" s="68">
        <v>48.3</v>
      </c>
      <c r="G53" s="68">
        <v>56.8</v>
      </c>
      <c r="H53" s="68">
        <v>66</v>
      </c>
      <c r="I53" s="68">
        <v>76</v>
      </c>
      <c r="J53" s="68">
        <v>87</v>
      </c>
      <c r="K53" s="68">
        <v>99</v>
      </c>
      <c r="L53" s="68">
        <v>111.6</v>
      </c>
      <c r="M53" s="68">
        <v>125.5</v>
      </c>
      <c r="N53" s="68">
        <v>140.19999999999999</v>
      </c>
      <c r="O53" s="68">
        <v>156.19999999999999</v>
      </c>
      <c r="P53" s="68">
        <v>173.1</v>
      </c>
      <c r="Q53" s="68">
        <v>190.9</v>
      </c>
      <c r="R53" s="68">
        <v>209.8</v>
      </c>
      <c r="S53" s="68">
        <v>230.4</v>
      </c>
      <c r="T53" s="68">
        <v>252</v>
      </c>
      <c r="U53" s="68">
        <v>275</v>
      </c>
      <c r="V53" s="68">
        <v>299</v>
      </c>
      <c r="W53" s="68">
        <v>324.3</v>
      </c>
      <c r="X53" s="68">
        <v>350.1</v>
      </c>
      <c r="Y53" s="68">
        <v>377</v>
      </c>
      <c r="Z53" s="68">
        <v>404.4</v>
      </c>
      <c r="AA53" s="68">
        <v>432.7</v>
      </c>
      <c r="AB53" s="68">
        <v>461.5</v>
      </c>
      <c r="AC53" s="68">
        <v>490.4</v>
      </c>
      <c r="AD53" s="68">
        <v>519.9</v>
      </c>
      <c r="AE53" s="68">
        <v>549.70000000000005</v>
      </c>
      <c r="AF53" s="68">
        <v>579.70000000000005</v>
      </c>
      <c r="AG53" s="68">
        <v>610.1</v>
      </c>
      <c r="AH53" s="68">
        <v>640.5</v>
      </c>
      <c r="AI53" s="68">
        <v>671.3</v>
      </c>
      <c r="AJ53" s="68">
        <v>0.06</v>
      </c>
      <c r="AK53" s="68"/>
    </row>
    <row r="54" spans="1:37">
      <c r="A54" s="69">
        <v>37926</v>
      </c>
      <c r="B54" s="68">
        <v>62.7</v>
      </c>
      <c r="C54" s="68">
        <v>72.599999999999994</v>
      </c>
      <c r="D54" s="68">
        <v>84.1</v>
      </c>
      <c r="E54" s="68">
        <v>96.2</v>
      </c>
      <c r="F54" s="68">
        <v>109.7</v>
      </c>
      <c r="G54" s="68">
        <v>124.5</v>
      </c>
      <c r="H54" s="68">
        <v>140.69999999999999</v>
      </c>
      <c r="I54" s="68">
        <v>158.19999999999999</v>
      </c>
      <c r="J54" s="68">
        <v>177</v>
      </c>
      <c r="K54" s="68">
        <v>197.2</v>
      </c>
      <c r="L54" s="68">
        <v>218.1</v>
      </c>
      <c r="M54" s="68">
        <v>239.8</v>
      </c>
      <c r="N54" s="68">
        <v>262.10000000000002</v>
      </c>
      <c r="O54" s="68">
        <v>285.39999999999998</v>
      </c>
      <c r="P54" s="68">
        <v>309.60000000000002</v>
      </c>
      <c r="Q54" s="68">
        <v>334.8</v>
      </c>
      <c r="R54" s="68">
        <v>361.2</v>
      </c>
      <c r="S54" s="68">
        <v>388.1</v>
      </c>
      <c r="T54" s="68">
        <v>415.4</v>
      </c>
      <c r="U54" s="68">
        <v>443.1</v>
      </c>
      <c r="V54" s="68">
        <v>471.1</v>
      </c>
      <c r="W54" s="68">
        <v>499</v>
      </c>
      <c r="X54" s="68">
        <v>527.70000000000005</v>
      </c>
      <c r="Y54" s="68">
        <v>556.4</v>
      </c>
      <c r="Z54" s="68">
        <v>585.5</v>
      </c>
      <c r="AA54" s="68">
        <v>614.70000000000005</v>
      </c>
      <c r="AB54" s="68">
        <v>644</v>
      </c>
      <c r="AC54" s="68">
        <v>673.5</v>
      </c>
      <c r="AD54" s="68">
        <v>703.2</v>
      </c>
      <c r="AE54" s="68">
        <v>732.8</v>
      </c>
      <c r="AF54" s="68">
        <v>762.5</v>
      </c>
      <c r="AG54" s="68">
        <v>792.2</v>
      </c>
      <c r="AH54" s="68">
        <v>821.9</v>
      </c>
      <c r="AI54" s="68">
        <v>851.7</v>
      </c>
      <c r="AJ54" s="68">
        <v>0</v>
      </c>
      <c r="AK54" s="68"/>
    </row>
    <row r="55" spans="1:37">
      <c r="A55" s="69">
        <v>37956</v>
      </c>
      <c r="B55" s="68">
        <v>228.2</v>
      </c>
      <c r="C55" s="68">
        <v>250.4</v>
      </c>
      <c r="D55" s="68">
        <v>273.8</v>
      </c>
      <c r="E55" s="68">
        <v>297.89999999999998</v>
      </c>
      <c r="F55" s="68">
        <v>322.8</v>
      </c>
      <c r="G55" s="68">
        <v>348.3</v>
      </c>
      <c r="H55" s="68">
        <v>374.4</v>
      </c>
      <c r="I55" s="68">
        <v>400.8</v>
      </c>
      <c r="J55" s="68">
        <v>427.7</v>
      </c>
      <c r="K55" s="68">
        <v>455.3</v>
      </c>
      <c r="L55" s="68">
        <v>483.3</v>
      </c>
      <c r="M55" s="68">
        <v>512</v>
      </c>
      <c r="N55" s="68">
        <v>540.79999999999995</v>
      </c>
      <c r="O55" s="68">
        <v>569.9</v>
      </c>
      <c r="P55" s="68">
        <v>599.29999999999995</v>
      </c>
      <c r="Q55" s="68">
        <v>629.1</v>
      </c>
      <c r="R55" s="68">
        <v>659.2</v>
      </c>
      <c r="S55" s="68">
        <v>689.5</v>
      </c>
      <c r="T55" s="68">
        <v>720</v>
      </c>
      <c r="U55" s="68">
        <v>750.7</v>
      </c>
      <c r="V55" s="68">
        <v>781.6</v>
      </c>
      <c r="W55" s="68">
        <v>812.6</v>
      </c>
      <c r="X55" s="68">
        <v>843.6</v>
      </c>
      <c r="Y55" s="68">
        <v>874.6</v>
      </c>
      <c r="Z55" s="68">
        <v>905.6</v>
      </c>
      <c r="AA55" s="68">
        <v>936.6</v>
      </c>
      <c r="AB55" s="68">
        <v>967.6</v>
      </c>
      <c r="AC55" s="68">
        <v>998.6</v>
      </c>
      <c r="AD55" s="68">
        <v>1029.5999999999999</v>
      </c>
      <c r="AE55" s="68">
        <v>1060.5999999999999</v>
      </c>
      <c r="AF55" s="68">
        <v>1091.5999999999999</v>
      </c>
      <c r="AG55" s="68">
        <v>1122.5999999999999</v>
      </c>
      <c r="AH55" s="68">
        <v>1153.5999999999999</v>
      </c>
      <c r="AI55" s="68">
        <v>1184.5999999999999</v>
      </c>
      <c r="AJ55" s="68">
        <v>0.1</v>
      </c>
      <c r="AK55" s="68"/>
    </row>
    <row r="56" spans="1:37">
      <c r="A56" s="69">
        <v>37987</v>
      </c>
      <c r="B56" s="68">
        <v>620.5</v>
      </c>
      <c r="C56" s="68">
        <v>650.29999999999995</v>
      </c>
      <c r="D56" s="68">
        <v>680.2</v>
      </c>
      <c r="E56" s="68">
        <v>710.5</v>
      </c>
      <c r="F56" s="68">
        <v>740.8</v>
      </c>
      <c r="G56" s="68">
        <v>771.4</v>
      </c>
      <c r="H56" s="68">
        <v>802</v>
      </c>
      <c r="I56" s="68">
        <v>832.6</v>
      </c>
      <c r="J56" s="68">
        <v>863.4</v>
      </c>
      <c r="K56" s="68">
        <v>894.2</v>
      </c>
      <c r="L56" s="68">
        <v>925.1</v>
      </c>
      <c r="M56" s="68">
        <v>956.1</v>
      </c>
      <c r="N56" s="68">
        <v>987.1</v>
      </c>
      <c r="O56" s="68">
        <v>1018.1</v>
      </c>
      <c r="P56" s="68">
        <v>1049.0999999999999</v>
      </c>
      <c r="Q56" s="68">
        <v>1080.0999999999999</v>
      </c>
      <c r="R56" s="68">
        <v>1111.0999999999999</v>
      </c>
      <c r="S56" s="68">
        <v>1142.0999999999999</v>
      </c>
      <c r="T56" s="68">
        <v>1173.0999999999999</v>
      </c>
      <c r="U56" s="68">
        <v>1204.0999999999999</v>
      </c>
      <c r="V56" s="68">
        <v>1235.0999999999999</v>
      </c>
      <c r="W56" s="68">
        <v>1266.0999999999999</v>
      </c>
      <c r="X56" s="68">
        <v>1297.0999999999999</v>
      </c>
      <c r="Y56" s="68">
        <v>1328.1</v>
      </c>
      <c r="Z56" s="68">
        <v>1359.1</v>
      </c>
      <c r="AA56" s="68">
        <v>1390.1</v>
      </c>
      <c r="AB56" s="68">
        <v>1421.1</v>
      </c>
      <c r="AC56" s="68">
        <v>1452.1</v>
      </c>
      <c r="AD56" s="68">
        <v>1483.1</v>
      </c>
      <c r="AE56" s="68">
        <v>1514.1</v>
      </c>
      <c r="AF56" s="68">
        <v>1545.1</v>
      </c>
      <c r="AG56" s="68">
        <v>1576.1</v>
      </c>
      <c r="AH56" s="68">
        <v>1607.1</v>
      </c>
      <c r="AI56" s="68">
        <v>1638.1</v>
      </c>
      <c r="AJ56" s="68">
        <v>0.3</v>
      </c>
      <c r="AK56" s="68"/>
    </row>
    <row r="57" spans="1:37">
      <c r="A57" s="69">
        <v>38018</v>
      </c>
      <c r="B57" s="68">
        <v>261.10000000000002</v>
      </c>
      <c r="C57" s="68">
        <v>285.89999999999998</v>
      </c>
      <c r="D57" s="68">
        <v>311.5</v>
      </c>
      <c r="E57" s="68">
        <v>337.8</v>
      </c>
      <c r="F57" s="68">
        <v>364.9</v>
      </c>
      <c r="G57" s="68">
        <v>392.5</v>
      </c>
      <c r="H57" s="68">
        <v>420.2</v>
      </c>
      <c r="I57" s="68">
        <v>448.2</v>
      </c>
      <c r="J57" s="68">
        <v>476.3</v>
      </c>
      <c r="K57" s="68">
        <v>504.6</v>
      </c>
      <c r="L57" s="68">
        <v>533</v>
      </c>
      <c r="M57" s="68">
        <v>561.6</v>
      </c>
      <c r="N57" s="68">
        <v>590.20000000000005</v>
      </c>
      <c r="O57" s="68">
        <v>618.79999999999995</v>
      </c>
      <c r="P57" s="68">
        <v>647.5</v>
      </c>
      <c r="Q57" s="68">
        <v>676.5</v>
      </c>
      <c r="R57" s="68">
        <v>705.5</v>
      </c>
      <c r="S57" s="68">
        <v>734.5</v>
      </c>
      <c r="T57" s="68">
        <v>763.5</v>
      </c>
      <c r="U57" s="68">
        <v>792.5</v>
      </c>
      <c r="V57" s="68">
        <v>821.5</v>
      </c>
      <c r="W57" s="68">
        <v>850.5</v>
      </c>
      <c r="X57" s="68">
        <v>879.5</v>
      </c>
      <c r="Y57" s="68">
        <v>908.5</v>
      </c>
      <c r="Z57" s="68">
        <v>937.5</v>
      </c>
      <c r="AA57" s="68">
        <v>966.5</v>
      </c>
      <c r="AB57" s="68">
        <v>995.5</v>
      </c>
      <c r="AC57" s="68">
        <v>1024.5</v>
      </c>
      <c r="AD57" s="68">
        <v>1053.5</v>
      </c>
      <c r="AE57" s="68">
        <v>1082.5</v>
      </c>
      <c r="AF57" s="68">
        <v>1111.5</v>
      </c>
      <c r="AG57" s="68">
        <v>1140.5</v>
      </c>
      <c r="AH57" s="68">
        <v>1169.5</v>
      </c>
      <c r="AI57" s="68">
        <v>1198.5</v>
      </c>
      <c r="AJ57" s="68">
        <v>0</v>
      </c>
      <c r="AK57" s="68"/>
    </row>
    <row r="58" spans="1:37">
      <c r="A58" s="69">
        <v>38047</v>
      </c>
      <c r="B58" s="68">
        <v>138.9</v>
      </c>
      <c r="C58" s="68">
        <v>157</v>
      </c>
      <c r="D58" s="68">
        <v>176.8</v>
      </c>
      <c r="E58" s="68">
        <v>197.8</v>
      </c>
      <c r="F58" s="68">
        <v>219.1</v>
      </c>
      <c r="G58" s="68">
        <v>242.1</v>
      </c>
      <c r="H58" s="68">
        <v>265.3</v>
      </c>
      <c r="I58" s="68">
        <v>289.8</v>
      </c>
      <c r="J58" s="68">
        <v>315</v>
      </c>
      <c r="K58" s="68">
        <v>341.2</v>
      </c>
      <c r="L58" s="68">
        <v>367.8</v>
      </c>
      <c r="M58" s="68">
        <v>395</v>
      </c>
      <c r="N58" s="68">
        <v>422.8</v>
      </c>
      <c r="O58" s="68">
        <v>451.5</v>
      </c>
      <c r="P58" s="68">
        <v>480.2</v>
      </c>
      <c r="Q58" s="68">
        <v>509.4</v>
      </c>
      <c r="R58" s="68">
        <v>538.79999999999995</v>
      </c>
      <c r="S58" s="68">
        <v>568.5</v>
      </c>
      <c r="T58" s="68">
        <v>598.29999999999995</v>
      </c>
      <c r="U58" s="68">
        <v>628.4</v>
      </c>
      <c r="V58" s="68">
        <v>658.7</v>
      </c>
      <c r="W58" s="68">
        <v>688.9</v>
      </c>
      <c r="X58" s="68">
        <v>719.3</v>
      </c>
      <c r="Y58" s="68">
        <v>749.7</v>
      </c>
      <c r="Z58" s="68">
        <v>780.2</v>
      </c>
      <c r="AA58" s="68">
        <v>810.8</v>
      </c>
      <c r="AB58" s="68">
        <v>841.4</v>
      </c>
      <c r="AC58" s="68">
        <v>872.1</v>
      </c>
      <c r="AD58" s="68">
        <v>902.9</v>
      </c>
      <c r="AE58" s="68">
        <v>933.8</v>
      </c>
      <c r="AF58" s="68">
        <v>964.7</v>
      </c>
      <c r="AG58" s="68">
        <v>995.7</v>
      </c>
      <c r="AH58" s="68">
        <v>1026.7</v>
      </c>
      <c r="AI58" s="68">
        <v>1057.7</v>
      </c>
      <c r="AJ58" s="68">
        <v>0.03</v>
      </c>
      <c r="AK58" s="68"/>
    </row>
    <row r="59" spans="1:37">
      <c r="A59" s="69">
        <v>38078</v>
      </c>
      <c r="B59" s="68">
        <v>17</v>
      </c>
      <c r="C59" s="68">
        <v>23.2</v>
      </c>
      <c r="D59" s="68">
        <v>31.3</v>
      </c>
      <c r="E59" s="68">
        <v>40.1</v>
      </c>
      <c r="F59" s="68">
        <v>50.9</v>
      </c>
      <c r="G59" s="68">
        <v>62.4</v>
      </c>
      <c r="H59" s="68">
        <v>74.8</v>
      </c>
      <c r="I59" s="68">
        <v>88.5</v>
      </c>
      <c r="J59" s="68">
        <v>102.9</v>
      </c>
      <c r="K59" s="68">
        <v>118.4</v>
      </c>
      <c r="L59" s="68">
        <v>134.4</v>
      </c>
      <c r="M59" s="68">
        <v>151.5</v>
      </c>
      <c r="N59" s="68">
        <v>168.9</v>
      </c>
      <c r="O59" s="68">
        <v>187.6</v>
      </c>
      <c r="P59" s="68">
        <v>207.3</v>
      </c>
      <c r="Q59" s="68">
        <v>227.4</v>
      </c>
      <c r="R59" s="68">
        <v>248.3</v>
      </c>
      <c r="S59" s="68">
        <v>270.10000000000002</v>
      </c>
      <c r="T59" s="68">
        <v>292.8</v>
      </c>
      <c r="U59" s="68">
        <v>316.10000000000002</v>
      </c>
      <c r="V59" s="68">
        <v>340</v>
      </c>
      <c r="W59" s="68">
        <v>364.6</v>
      </c>
      <c r="X59" s="68">
        <v>390.1</v>
      </c>
      <c r="Y59" s="68">
        <v>415.4</v>
      </c>
      <c r="Z59" s="68">
        <v>441.3</v>
      </c>
      <c r="AA59" s="68">
        <v>467.3</v>
      </c>
      <c r="AB59" s="68">
        <v>494.1</v>
      </c>
      <c r="AC59" s="68">
        <v>521.20000000000005</v>
      </c>
      <c r="AD59" s="68">
        <v>548.4</v>
      </c>
      <c r="AE59" s="68">
        <v>576.29999999999995</v>
      </c>
      <c r="AF59" s="68">
        <v>603.79999999999995</v>
      </c>
      <c r="AG59" s="68">
        <v>631.79999999999995</v>
      </c>
      <c r="AH59" s="68">
        <v>659.8</v>
      </c>
      <c r="AI59" s="68">
        <v>687.8</v>
      </c>
      <c r="AJ59" s="68">
        <v>0</v>
      </c>
      <c r="AK59" s="68"/>
    </row>
    <row r="60" spans="1:37">
      <c r="A60" s="69">
        <v>38108</v>
      </c>
      <c r="B60" s="68">
        <v>1</v>
      </c>
      <c r="C60" s="68">
        <v>1.2</v>
      </c>
      <c r="D60" s="68">
        <v>1.6</v>
      </c>
      <c r="E60" s="68">
        <v>2</v>
      </c>
      <c r="F60" s="68">
        <v>2.5</v>
      </c>
      <c r="G60" s="68">
        <v>3.6</v>
      </c>
      <c r="H60" s="68">
        <v>4.7</v>
      </c>
      <c r="I60" s="68">
        <v>6.1</v>
      </c>
      <c r="J60" s="68">
        <v>7.9</v>
      </c>
      <c r="K60" s="68">
        <v>10.5</v>
      </c>
      <c r="L60" s="68">
        <v>14.4</v>
      </c>
      <c r="M60" s="68">
        <v>20.2</v>
      </c>
      <c r="N60" s="68">
        <v>27</v>
      </c>
      <c r="O60" s="68">
        <v>34.700000000000003</v>
      </c>
      <c r="P60" s="68">
        <v>43.5</v>
      </c>
      <c r="Q60" s="68">
        <v>53.9</v>
      </c>
      <c r="R60" s="68">
        <v>65.599999999999994</v>
      </c>
      <c r="S60" s="68">
        <v>78.5</v>
      </c>
      <c r="T60" s="68">
        <v>92.7</v>
      </c>
      <c r="U60" s="68">
        <v>107.7</v>
      </c>
      <c r="V60" s="68">
        <v>123.9</v>
      </c>
      <c r="W60" s="68">
        <v>141.30000000000001</v>
      </c>
      <c r="X60" s="68">
        <v>159.6</v>
      </c>
      <c r="Y60" s="68">
        <v>178.8</v>
      </c>
      <c r="Z60" s="68">
        <v>199.3</v>
      </c>
      <c r="AA60" s="68">
        <v>220.9</v>
      </c>
      <c r="AB60" s="68">
        <v>243.7</v>
      </c>
      <c r="AC60" s="68">
        <v>267.10000000000002</v>
      </c>
      <c r="AD60" s="68">
        <v>291.60000000000002</v>
      </c>
      <c r="AE60" s="68">
        <v>316.3</v>
      </c>
      <c r="AF60" s="68">
        <v>342.3</v>
      </c>
      <c r="AG60" s="68">
        <v>368.8</v>
      </c>
      <c r="AH60" s="68">
        <v>395.8</v>
      </c>
      <c r="AI60" s="68">
        <v>423.2</v>
      </c>
      <c r="AJ60" s="68">
        <v>0.2</v>
      </c>
      <c r="AK60" s="68"/>
    </row>
    <row r="61" spans="1:37">
      <c r="A61" s="69">
        <v>38139</v>
      </c>
      <c r="B61" s="68">
        <v>0</v>
      </c>
      <c r="C61" s="68">
        <v>0</v>
      </c>
      <c r="D61" s="68">
        <v>0</v>
      </c>
      <c r="E61" s="68">
        <v>0.1</v>
      </c>
      <c r="F61" s="68">
        <v>0.2</v>
      </c>
      <c r="G61" s="68">
        <v>0.3</v>
      </c>
      <c r="H61" s="68">
        <v>0.6</v>
      </c>
      <c r="I61" s="68">
        <v>1</v>
      </c>
      <c r="J61" s="68">
        <v>1.5</v>
      </c>
      <c r="K61" s="68">
        <v>2.1</v>
      </c>
      <c r="L61" s="68">
        <v>2.9</v>
      </c>
      <c r="M61" s="68">
        <v>4.0999999999999996</v>
      </c>
      <c r="N61" s="68">
        <v>6.6</v>
      </c>
      <c r="O61" s="68">
        <v>9.5</v>
      </c>
      <c r="P61" s="68">
        <v>13.4</v>
      </c>
      <c r="Q61" s="68">
        <v>17.899999999999999</v>
      </c>
      <c r="R61" s="68">
        <v>23.2</v>
      </c>
      <c r="S61" s="68">
        <v>29.1</v>
      </c>
      <c r="T61" s="68">
        <v>35.6</v>
      </c>
      <c r="U61" s="68">
        <v>43</v>
      </c>
      <c r="V61" s="68">
        <v>50.8</v>
      </c>
      <c r="W61" s="68">
        <v>59.5</v>
      </c>
      <c r="X61" s="68">
        <v>69.3</v>
      </c>
      <c r="Y61" s="68">
        <v>80</v>
      </c>
      <c r="Z61" s="68">
        <v>91.2</v>
      </c>
      <c r="AA61" s="68">
        <v>103.7</v>
      </c>
      <c r="AB61" s="68">
        <v>117</v>
      </c>
      <c r="AC61" s="68">
        <v>131.5</v>
      </c>
      <c r="AD61" s="68">
        <v>146.9</v>
      </c>
      <c r="AE61" s="68">
        <v>163.69999999999999</v>
      </c>
      <c r="AF61" s="68">
        <v>181.9</v>
      </c>
      <c r="AG61" s="68">
        <v>201.6</v>
      </c>
      <c r="AH61" s="68">
        <v>222.4</v>
      </c>
      <c r="AI61" s="68">
        <v>244.7</v>
      </c>
      <c r="AJ61" s="68">
        <v>0.1</v>
      </c>
      <c r="AK61" s="68"/>
    </row>
    <row r="62" spans="1:37">
      <c r="A62" s="69">
        <v>38169</v>
      </c>
      <c r="B62" s="68">
        <v>0</v>
      </c>
      <c r="C62" s="68">
        <v>0</v>
      </c>
      <c r="D62" s="68">
        <v>0</v>
      </c>
      <c r="E62" s="68">
        <v>0</v>
      </c>
      <c r="F62" s="68">
        <v>0</v>
      </c>
      <c r="G62" s="68">
        <v>0</v>
      </c>
      <c r="H62" s="68">
        <v>0</v>
      </c>
      <c r="I62" s="68">
        <v>0</v>
      </c>
      <c r="J62" s="68">
        <v>0</v>
      </c>
      <c r="K62" s="68">
        <v>0</v>
      </c>
      <c r="L62" s="68">
        <v>0</v>
      </c>
      <c r="M62" s="68">
        <v>0</v>
      </c>
      <c r="N62" s="68">
        <v>0</v>
      </c>
      <c r="O62" s="68">
        <v>0</v>
      </c>
      <c r="P62" s="68">
        <v>0</v>
      </c>
      <c r="Q62" s="68">
        <v>0</v>
      </c>
      <c r="R62" s="68">
        <v>0</v>
      </c>
      <c r="S62" s="68">
        <v>0.1</v>
      </c>
      <c r="T62" s="68">
        <v>0.3</v>
      </c>
      <c r="U62" s="68">
        <v>1</v>
      </c>
      <c r="V62" s="68">
        <v>2</v>
      </c>
      <c r="W62" s="68">
        <v>3.4</v>
      </c>
      <c r="X62" s="68">
        <v>5.8</v>
      </c>
      <c r="Y62" s="68">
        <v>8.6</v>
      </c>
      <c r="Z62" s="68">
        <v>12.6</v>
      </c>
      <c r="AA62" s="68">
        <v>18.399999999999999</v>
      </c>
      <c r="AB62" s="68">
        <v>25.8</v>
      </c>
      <c r="AC62" s="68">
        <v>34.6</v>
      </c>
      <c r="AD62" s="68">
        <v>45.5</v>
      </c>
      <c r="AE62" s="68">
        <v>58.5</v>
      </c>
      <c r="AF62" s="68">
        <v>71.7</v>
      </c>
      <c r="AG62" s="68">
        <v>87</v>
      </c>
      <c r="AH62" s="68">
        <v>103.2</v>
      </c>
      <c r="AI62" s="68">
        <v>120.9</v>
      </c>
      <c r="AJ62" s="68">
        <v>0</v>
      </c>
      <c r="AK62" s="68"/>
    </row>
    <row r="63" spans="1:37">
      <c r="A63" s="69">
        <v>38200</v>
      </c>
      <c r="B63" s="68">
        <v>0</v>
      </c>
      <c r="C63" s="68">
        <v>0</v>
      </c>
      <c r="D63" s="68">
        <v>0</v>
      </c>
      <c r="E63" s="68">
        <v>0</v>
      </c>
      <c r="F63" s="68">
        <v>0</v>
      </c>
      <c r="G63" s="68">
        <v>0</v>
      </c>
      <c r="H63" s="68">
        <v>0</v>
      </c>
      <c r="I63" s="68">
        <v>0</v>
      </c>
      <c r="J63" s="68">
        <v>0</v>
      </c>
      <c r="K63" s="68">
        <v>0</v>
      </c>
      <c r="L63" s="68">
        <v>0.1</v>
      </c>
      <c r="M63" s="68">
        <v>0.2</v>
      </c>
      <c r="N63" s="68">
        <v>0.5</v>
      </c>
      <c r="O63" s="68">
        <v>0.8</v>
      </c>
      <c r="P63" s="68">
        <v>1.5</v>
      </c>
      <c r="Q63" s="68">
        <v>2.6</v>
      </c>
      <c r="R63" s="68">
        <v>3.8</v>
      </c>
      <c r="S63" s="68">
        <v>5.2</v>
      </c>
      <c r="T63" s="68">
        <v>7.1</v>
      </c>
      <c r="U63" s="68">
        <v>9.3000000000000007</v>
      </c>
      <c r="V63" s="68">
        <v>11.9</v>
      </c>
      <c r="W63" s="68">
        <v>14.7</v>
      </c>
      <c r="X63" s="68">
        <v>18.5</v>
      </c>
      <c r="Y63" s="68">
        <v>22.2</v>
      </c>
      <c r="Z63" s="68">
        <v>27.1</v>
      </c>
      <c r="AA63" s="68">
        <v>33.4</v>
      </c>
      <c r="AB63" s="68">
        <v>41</v>
      </c>
      <c r="AC63" s="68">
        <v>49.4</v>
      </c>
      <c r="AD63" s="68">
        <v>58.5</v>
      </c>
      <c r="AE63" s="68">
        <v>69</v>
      </c>
      <c r="AF63" s="68">
        <v>79.599999999999994</v>
      </c>
      <c r="AG63" s="68">
        <v>92.4</v>
      </c>
      <c r="AH63" s="68">
        <v>106.3</v>
      </c>
      <c r="AI63" s="68">
        <v>121.7</v>
      </c>
      <c r="AJ63" s="68">
        <v>0</v>
      </c>
      <c r="AK63" s="68"/>
    </row>
    <row r="64" spans="1:37">
      <c r="A64" s="69">
        <v>38231</v>
      </c>
      <c r="B64" s="68">
        <v>0</v>
      </c>
      <c r="C64" s="68">
        <v>0</v>
      </c>
      <c r="D64" s="68">
        <v>0</v>
      </c>
      <c r="E64" s="68">
        <v>0.1</v>
      </c>
      <c r="F64" s="68">
        <v>0.2</v>
      </c>
      <c r="G64" s="68">
        <v>0.6</v>
      </c>
      <c r="H64" s="68">
        <v>1.3</v>
      </c>
      <c r="I64" s="68">
        <v>2.2000000000000002</v>
      </c>
      <c r="J64" s="68">
        <v>3.3</v>
      </c>
      <c r="K64" s="68">
        <v>4.7</v>
      </c>
      <c r="L64" s="68">
        <v>6.3</v>
      </c>
      <c r="M64" s="68">
        <v>8.3000000000000007</v>
      </c>
      <c r="N64" s="68">
        <v>10.6</v>
      </c>
      <c r="O64" s="68">
        <v>13.7</v>
      </c>
      <c r="P64" s="68">
        <v>17.7</v>
      </c>
      <c r="Q64" s="68">
        <v>22</v>
      </c>
      <c r="R64" s="68">
        <v>27.6</v>
      </c>
      <c r="S64" s="68">
        <v>33.5</v>
      </c>
      <c r="T64" s="68">
        <v>40.6</v>
      </c>
      <c r="U64" s="68">
        <v>49.1</v>
      </c>
      <c r="V64" s="68">
        <v>58.4</v>
      </c>
      <c r="W64" s="68">
        <v>68.900000000000006</v>
      </c>
      <c r="X64" s="68">
        <v>80.2</v>
      </c>
      <c r="Y64" s="68">
        <v>93</v>
      </c>
      <c r="Z64" s="68">
        <v>106.7</v>
      </c>
      <c r="AA64" s="68">
        <v>121.5</v>
      </c>
      <c r="AB64" s="68">
        <v>137.80000000000001</v>
      </c>
      <c r="AC64" s="68">
        <v>155.19999999999999</v>
      </c>
      <c r="AD64" s="68">
        <v>173.8</v>
      </c>
      <c r="AE64" s="68">
        <v>193.6</v>
      </c>
      <c r="AF64" s="68">
        <v>214.3</v>
      </c>
      <c r="AG64" s="68">
        <v>236</v>
      </c>
      <c r="AH64" s="68">
        <v>259.3</v>
      </c>
      <c r="AI64" s="68">
        <v>283.5</v>
      </c>
      <c r="AJ64" s="68">
        <v>0</v>
      </c>
      <c r="AK64" s="68"/>
    </row>
    <row r="65" spans="1:37">
      <c r="A65" s="69">
        <v>38261</v>
      </c>
      <c r="B65" s="68">
        <v>8.6</v>
      </c>
      <c r="C65" s="68">
        <v>11.7</v>
      </c>
      <c r="D65" s="68">
        <v>15.2</v>
      </c>
      <c r="E65" s="68">
        <v>19.399999999999999</v>
      </c>
      <c r="F65" s="68">
        <v>24.4</v>
      </c>
      <c r="G65" s="68">
        <v>30.5</v>
      </c>
      <c r="H65" s="68">
        <v>37.299999999999997</v>
      </c>
      <c r="I65" s="68">
        <v>46.1</v>
      </c>
      <c r="J65" s="68">
        <v>56.5</v>
      </c>
      <c r="K65" s="68">
        <v>68.400000000000006</v>
      </c>
      <c r="L65" s="68">
        <v>81.599999999999994</v>
      </c>
      <c r="M65" s="68">
        <v>96.2</v>
      </c>
      <c r="N65" s="68">
        <v>112.4</v>
      </c>
      <c r="O65" s="68">
        <v>129.1</v>
      </c>
      <c r="P65" s="68">
        <v>146.9</v>
      </c>
      <c r="Q65" s="68">
        <v>165.3</v>
      </c>
      <c r="R65" s="68">
        <v>185.2</v>
      </c>
      <c r="S65" s="68">
        <v>205.9</v>
      </c>
      <c r="T65" s="68">
        <v>228.4</v>
      </c>
      <c r="U65" s="68">
        <v>251.8</v>
      </c>
      <c r="V65" s="68">
        <v>276.60000000000002</v>
      </c>
      <c r="W65" s="68">
        <v>302.10000000000002</v>
      </c>
      <c r="X65" s="68">
        <v>328.8</v>
      </c>
      <c r="Y65" s="68">
        <v>356</v>
      </c>
      <c r="Z65" s="68">
        <v>383.8</v>
      </c>
      <c r="AA65" s="68">
        <v>412.2</v>
      </c>
      <c r="AB65" s="68">
        <v>441.2</v>
      </c>
      <c r="AC65" s="68">
        <v>470.3</v>
      </c>
      <c r="AD65" s="68">
        <v>499.9</v>
      </c>
      <c r="AE65" s="68">
        <v>529.70000000000005</v>
      </c>
      <c r="AF65" s="68">
        <v>559.6</v>
      </c>
      <c r="AG65" s="68">
        <v>589.79999999999995</v>
      </c>
      <c r="AH65" s="68">
        <v>620.5</v>
      </c>
      <c r="AI65" s="68">
        <v>651.29999999999995</v>
      </c>
      <c r="AJ65" s="68">
        <v>0.1</v>
      </c>
      <c r="AK65" s="68"/>
    </row>
    <row r="66" spans="1:37">
      <c r="A66" s="69">
        <v>38292</v>
      </c>
      <c r="B66" s="68">
        <v>74.400000000000006</v>
      </c>
      <c r="C66" s="68">
        <v>85.6</v>
      </c>
      <c r="D66" s="68">
        <v>97.9</v>
      </c>
      <c r="E66" s="68">
        <v>112.2</v>
      </c>
      <c r="F66" s="68">
        <v>127.5</v>
      </c>
      <c r="G66" s="68">
        <v>143.80000000000001</v>
      </c>
      <c r="H66" s="68">
        <v>161.30000000000001</v>
      </c>
      <c r="I66" s="68">
        <v>180.3</v>
      </c>
      <c r="J66" s="68">
        <v>200.4</v>
      </c>
      <c r="K66" s="68">
        <v>221.4</v>
      </c>
      <c r="L66" s="68">
        <v>243.1</v>
      </c>
      <c r="M66" s="68">
        <v>266.10000000000002</v>
      </c>
      <c r="N66" s="68">
        <v>289.7</v>
      </c>
      <c r="O66" s="68">
        <v>314.8</v>
      </c>
      <c r="P66" s="68">
        <v>340.5</v>
      </c>
      <c r="Q66" s="68">
        <v>367</v>
      </c>
      <c r="R66" s="68">
        <v>394.3</v>
      </c>
      <c r="S66" s="68">
        <v>422</v>
      </c>
      <c r="T66" s="68">
        <v>449.4</v>
      </c>
      <c r="U66" s="68">
        <v>477.8</v>
      </c>
      <c r="V66" s="68">
        <v>506.4</v>
      </c>
      <c r="W66" s="68">
        <v>535.20000000000005</v>
      </c>
      <c r="X66" s="68">
        <v>564.20000000000005</v>
      </c>
      <c r="Y66" s="68">
        <v>593.29999999999995</v>
      </c>
      <c r="Z66" s="68">
        <v>622.6</v>
      </c>
      <c r="AA66" s="68">
        <v>652.4</v>
      </c>
      <c r="AB66" s="68">
        <v>682.1</v>
      </c>
      <c r="AC66" s="68">
        <v>712</v>
      </c>
      <c r="AD66" s="68">
        <v>742</v>
      </c>
      <c r="AE66" s="68">
        <v>772</v>
      </c>
      <c r="AF66" s="68">
        <v>802</v>
      </c>
      <c r="AG66" s="68">
        <v>832</v>
      </c>
      <c r="AH66" s="68">
        <v>862</v>
      </c>
      <c r="AI66" s="68">
        <v>892</v>
      </c>
      <c r="AJ66" s="68">
        <v>7.0000000000000007E-2</v>
      </c>
      <c r="AK66" s="68"/>
    </row>
    <row r="67" spans="1:37">
      <c r="A67" s="69">
        <v>38322</v>
      </c>
      <c r="B67" s="68">
        <v>262.7</v>
      </c>
      <c r="C67" s="68">
        <v>285.39999999999998</v>
      </c>
      <c r="D67" s="68">
        <v>309.60000000000002</v>
      </c>
      <c r="E67" s="68">
        <v>334.7</v>
      </c>
      <c r="F67" s="68">
        <v>361</v>
      </c>
      <c r="G67" s="68">
        <v>387.9</v>
      </c>
      <c r="H67" s="68">
        <v>415.7</v>
      </c>
      <c r="I67" s="68">
        <v>444.2</v>
      </c>
      <c r="J67" s="68">
        <v>473.2</v>
      </c>
      <c r="K67" s="68">
        <v>502.7</v>
      </c>
      <c r="L67" s="68">
        <v>532.29999999999995</v>
      </c>
      <c r="M67" s="68">
        <v>562</v>
      </c>
      <c r="N67" s="68">
        <v>591.9</v>
      </c>
      <c r="O67" s="68">
        <v>622</v>
      </c>
      <c r="P67" s="68">
        <v>652.29999999999995</v>
      </c>
      <c r="Q67" s="68">
        <v>682.6</v>
      </c>
      <c r="R67" s="68">
        <v>712.9</v>
      </c>
      <c r="S67" s="68">
        <v>743.4</v>
      </c>
      <c r="T67" s="68">
        <v>773.9</v>
      </c>
      <c r="U67" s="68">
        <v>804.6</v>
      </c>
      <c r="V67" s="68">
        <v>835.2</v>
      </c>
      <c r="W67" s="68">
        <v>866</v>
      </c>
      <c r="X67" s="68">
        <v>896.9</v>
      </c>
      <c r="Y67" s="68">
        <v>927.9</v>
      </c>
      <c r="Z67" s="68">
        <v>958.9</v>
      </c>
      <c r="AA67" s="68">
        <v>989.9</v>
      </c>
      <c r="AB67" s="68">
        <v>1020.9</v>
      </c>
      <c r="AC67" s="68">
        <v>1051.9000000000001</v>
      </c>
      <c r="AD67" s="68">
        <v>1082.9000000000001</v>
      </c>
      <c r="AE67" s="68">
        <v>1113.9000000000001</v>
      </c>
      <c r="AF67" s="68">
        <v>1144.9000000000001</v>
      </c>
      <c r="AG67" s="68">
        <v>1175.9000000000001</v>
      </c>
      <c r="AH67" s="68">
        <v>1206.9000000000001</v>
      </c>
      <c r="AI67" s="68">
        <v>1237.9000000000001</v>
      </c>
      <c r="AJ67" s="68">
        <v>0</v>
      </c>
      <c r="AK67" s="68"/>
    </row>
    <row r="68" spans="1:37">
      <c r="A68" s="69">
        <v>38353</v>
      </c>
      <c r="B68" s="68">
        <v>470.7</v>
      </c>
      <c r="C68" s="68">
        <v>498.2</v>
      </c>
      <c r="D68" s="68">
        <v>526.20000000000005</v>
      </c>
      <c r="E68" s="68">
        <v>554.5</v>
      </c>
      <c r="F68" s="68">
        <v>582.79999999999995</v>
      </c>
      <c r="G68" s="68">
        <v>611.6</v>
      </c>
      <c r="H68" s="68">
        <v>640.79999999999995</v>
      </c>
      <c r="I68" s="68">
        <v>670.2</v>
      </c>
      <c r="J68" s="68">
        <v>699.9</v>
      </c>
      <c r="K68" s="68">
        <v>729.5</v>
      </c>
      <c r="L68" s="68">
        <v>759.4</v>
      </c>
      <c r="M68" s="68">
        <v>789.3</v>
      </c>
      <c r="N68" s="68">
        <v>819.3</v>
      </c>
      <c r="O68" s="68">
        <v>849.5</v>
      </c>
      <c r="P68" s="68">
        <v>879.9</v>
      </c>
      <c r="Q68" s="68">
        <v>910.4</v>
      </c>
      <c r="R68" s="68">
        <v>941</v>
      </c>
      <c r="S68" s="68">
        <v>971.6</v>
      </c>
      <c r="T68" s="68">
        <v>1002.2</v>
      </c>
      <c r="U68" s="68">
        <v>1032.9000000000001</v>
      </c>
      <c r="V68" s="68">
        <v>1063.5999999999999</v>
      </c>
      <c r="W68" s="68">
        <v>1094.3</v>
      </c>
      <c r="X68" s="68">
        <v>1125.0999999999999</v>
      </c>
      <c r="Y68" s="68">
        <v>1155.9000000000001</v>
      </c>
      <c r="Z68" s="68">
        <v>1186.8</v>
      </c>
      <c r="AA68" s="68">
        <v>1217.8</v>
      </c>
      <c r="AB68" s="68">
        <v>1248.8</v>
      </c>
      <c r="AC68" s="68">
        <v>1279.8</v>
      </c>
      <c r="AD68" s="68">
        <v>1310.8</v>
      </c>
      <c r="AE68" s="68">
        <v>1341.8</v>
      </c>
      <c r="AF68" s="68">
        <v>1372.8</v>
      </c>
      <c r="AG68" s="68">
        <v>1403.8</v>
      </c>
      <c r="AH68" s="68">
        <v>1434.8</v>
      </c>
      <c r="AI68" s="68">
        <v>1465.8</v>
      </c>
      <c r="AJ68" s="68">
        <v>0.2</v>
      </c>
      <c r="AK68" s="68"/>
    </row>
    <row r="69" spans="1:37">
      <c r="A69" s="69">
        <v>38384</v>
      </c>
      <c r="B69" s="68">
        <v>312.8</v>
      </c>
      <c r="C69" s="68">
        <v>337.2</v>
      </c>
      <c r="D69" s="68">
        <v>362.2</v>
      </c>
      <c r="E69" s="68">
        <v>387.3</v>
      </c>
      <c r="F69" s="68">
        <v>412.9</v>
      </c>
      <c r="G69" s="68">
        <v>438.4</v>
      </c>
      <c r="H69" s="68">
        <v>464.6</v>
      </c>
      <c r="I69" s="68">
        <v>490.9</v>
      </c>
      <c r="J69" s="68">
        <v>517.29999999999995</v>
      </c>
      <c r="K69" s="68">
        <v>544.1</v>
      </c>
      <c r="L69" s="68">
        <v>571.1</v>
      </c>
      <c r="M69" s="68">
        <v>598.70000000000005</v>
      </c>
      <c r="N69" s="68">
        <v>626.29999999999995</v>
      </c>
      <c r="O69" s="68">
        <v>654</v>
      </c>
      <c r="P69" s="68">
        <v>681.7</v>
      </c>
      <c r="Q69" s="68">
        <v>709.7</v>
      </c>
      <c r="R69" s="68">
        <v>737.7</v>
      </c>
      <c r="S69" s="68">
        <v>765.7</v>
      </c>
      <c r="T69" s="68">
        <v>793.7</v>
      </c>
      <c r="U69" s="68">
        <v>821.7</v>
      </c>
      <c r="V69" s="68">
        <v>849.7</v>
      </c>
      <c r="W69" s="68">
        <v>877.7</v>
      </c>
      <c r="X69" s="68">
        <v>905.7</v>
      </c>
      <c r="Y69" s="68">
        <v>933.7</v>
      </c>
      <c r="Z69" s="68">
        <v>961.7</v>
      </c>
      <c r="AA69" s="68">
        <v>989.7</v>
      </c>
      <c r="AB69" s="68">
        <v>1017.7</v>
      </c>
      <c r="AC69" s="68">
        <v>1045.7</v>
      </c>
      <c r="AD69" s="68">
        <v>1073.7</v>
      </c>
      <c r="AE69" s="68">
        <v>1101.7</v>
      </c>
      <c r="AF69" s="68">
        <v>1129.7</v>
      </c>
      <c r="AG69" s="68">
        <v>1157.7</v>
      </c>
      <c r="AH69" s="68">
        <v>1185.7</v>
      </c>
      <c r="AI69" s="68">
        <v>1213.7</v>
      </c>
      <c r="AJ69" s="68">
        <v>7.0000000000000007E-2</v>
      </c>
      <c r="AK69" s="68"/>
    </row>
    <row r="70" spans="1:37">
      <c r="A70" s="69">
        <v>38412</v>
      </c>
      <c r="B70" s="68">
        <v>216.8</v>
      </c>
      <c r="C70" s="68">
        <v>239.4</v>
      </c>
      <c r="D70" s="68">
        <v>263.2</v>
      </c>
      <c r="E70" s="68">
        <v>287.7</v>
      </c>
      <c r="F70" s="68">
        <v>313.5</v>
      </c>
      <c r="G70" s="68">
        <v>340</v>
      </c>
      <c r="H70" s="68">
        <v>367.6</v>
      </c>
      <c r="I70" s="68">
        <v>395.7</v>
      </c>
      <c r="J70" s="68">
        <v>423.9</v>
      </c>
      <c r="K70" s="68">
        <v>453.1</v>
      </c>
      <c r="L70" s="68">
        <v>482.6</v>
      </c>
      <c r="M70" s="68">
        <v>512.20000000000005</v>
      </c>
      <c r="N70" s="68">
        <v>542.1</v>
      </c>
      <c r="O70" s="68">
        <v>572.1</v>
      </c>
      <c r="P70" s="68">
        <v>602.5</v>
      </c>
      <c r="Q70" s="68">
        <v>633.20000000000005</v>
      </c>
      <c r="R70" s="68">
        <v>664</v>
      </c>
      <c r="S70" s="68">
        <v>694.9</v>
      </c>
      <c r="T70" s="68">
        <v>725.8</v>
      </c>
      <c r="U70" s="68">
        <v>756.7</v>
      </c>
      <c r="V70" s="68">
        <v>787.7</v>
      </c>
      <c r="W70" s="68">
        <v>818.6</v>
      </c>
      <c r="X70" s="68">
        <v>849.6</v>
      </c>
      <c r="Y70" s="68">
        <v>880.6</v>
      </c>
      <c r="Z70" s="68">
        <v>911.6</v>
      </c>
      <c r="AA70" s="68">
        <v>942.6</v>
      </c>
      <c r="AB70" s="68">
        <v>973.6</v>
      </c>
      <c r="AC70" s="68">
        <v>1004.6</v>
      </c>
      <c r="AD70" s="68">
        <v>1035.5999999999999</v>
      </c>
      <c r="AE70" s="68">
        <v>1066.5999999999999</v>
      </c>
      <c r="AF70" s="68">
        <v>1097.5999999999999</v>
      </c>
      <c r="AG70" s="68">
        <v>1128.5999999999999</v>
      </c>
      <c r="AH70" s="68">
        <v>1159.5999999999999</v>
      </c>
      <c r="AI70" s="68">
        <v>1190.5999999999999</v>
      </c>
      <c r="AJ70" s="68">
        <v>0.06</v>
      </c>
      <c r="AK70" s="68"/>
    </row>
    <row r="71" spans="1:37">
      <c r="A71" s="69">
        <v>38443</v>
      </c>
      <c r="B71" s="68">
        <v>20</v>
      </c>
      <c r="C71" s="68">
        <v>24.6</v>
      </c>
      <c r="D71" s="68">
        <v>30.4</v>
      </c>
      <c r="E71" s="68">
        <v>36.700000000000003</v>
      </c>
      <c r="F71" s="68">
        <v>44.6</v>
      </c>
      <c r="G71" s="68">
        <v>52.9</v>
      </c>
      <c r="H71" s="68">
        <v>62.5</v>
      </c>
      <c r="I71" s="68">
        <v>73.599999999999994</v>
      </c>
      <c r="J71" s="68">
        <v>84.6</v>
      </c>
      <c r="K71" s="68">
        <v>97.1</v>
      </c>
      <c r="L71" s="68">
        <v>110.1</v>
      </c>
      <c r="M71" s="68">
        <v>124.4</v>
      </c>
      <c r="N71" s="68">
        <v>140.4</v>
      </c>
      <c r="O71" s="68">
        <v>157.69999999999999</v>
      </c>
      <c r="P71" s="68">
        <v>176.3</v>
      </c>
      <c r="Q71" s="68">
        <v>196.2</v>
      </c>
      <c r="R71" s="68">
        <v>216.9</v>
      </c>
      <c r="S71" s="68">
        <v>238.5</v>
      </c>
      <c r="T71" s="68">
        <v>260.60000000000002</v>
      </c>
      <c r="U71" s="68">
        <v>283.8</v>
      </c>
      <c r="V71" s="68">
        <v>308</v>
      </c>
      <c r="W71" s="68">
        <v>332.8</v>
      </c>
      <c r="X71" s="68">
        <v>358.3</v>
      </c>
      <c r="Y71" s="68">
        <v>384.3</v>
      </c>
      <c r="Z71" s="68">
        <v>410.6</v>
      </c>
      <c r="AA71" s="68">
        <v>437.5</v>
      </c>
      <c r="AB71" s="68">
        <v>464.7</v>
      </c>
      <c r="AC71" s="68">
        <v>492.1</v>
      </c>
      <c r="AD71" s="68">
        <v>520</v>
      </c>
      <c r="AE71" s="68">
        <v>548</v>
      </c>
      <c r="AF71" s="68">
        <v>576.29999999999995</v>
      </c>
      <c r="AG71" s="68">
        <v>604.6</v>
      </c>
      <c r="AH71" s="68">
        <v>633.29999999999995</v>
      </c>
      <c r="AI71" s="68">
        <v>662.2</v>
      </c>
      <c r="AJ71" s="68">
        <v>0.1</v>
      </c>
      <c r="AK71" s="68"/>
    </row>
    <row r="72" spans="1:37">
      <c r="A72" s="69">
        <v>38473</v>
      </c>
      <c r="B72" s="68">
        <v>2.7</v>
      </c>
      <c r="C72" s="68">
        <v>3.7</v>
      </c>
      <c r="D72" s="68">
        <v>4.8</v>
      </c>
      <c r="E72" s="68">
        <v>6</v>
      </c>
      <c r="F72" s="68">
        <v>7.6</v>
      </c>
      <c r="G72" s="68">
        <v>9.8000000000000007</v>
      </c>
      <c r="H72" s="68">
        <v>13.6</v>
      </c>
      <c r="I72" s="68">
        <v>18.5</v>
      </c>
      <c r="J72" s="68">
        <v>24.9</v>
      </c>
      <c r="K72" s="68">
        <v>32.9</v>
      </c>
      <c r="L72" s="68">
        <v>43</v>
      </c>
      <c r="M72" s="68">
        <v>54.9</v>
      </c>
      <c r="N72" s="68">
        <v>68.8</v>
      </c>
      <c r="O72" s="68">
        <v>83.7</v>
      </c>
      <c r="P72" s="68">
        <v>100.1</v>
      </c>
      <c r="Q72" s="68">
        <v>118.3</v>
      </c>
      <c r="R72" s="68">
        <v>137.80000000000001</v>
      </c>
      <c r="S72" s="68">
        <v>158.80000000000001</v>
      </c>
      <c r="T72" s="68">
        <v>181.2</v>
      </c>
      <c r="U72" s="68">
        <v>205.2</v>
      </c>
      <c r="V72" s="68">
        <v>230</v>
      </c>
      <c r="W72" s="68">
        <v>255.8</v>
      </c>
      <c r="X72" s="68">
        <v>282.60000000000002</v>
      </c>
      <c r="Y72" s="68">
        <v>309.89999999999998</v>
      </c>
      <c r="Z72" s="68">
        <v>337.8</v>
      </c>
      <c r="AA72" s="68">
        <v>366.3</v>
      </c>
      <c r="AB72" s="68">
        <v>394.9</v>
      </c>
      <c r="AC72" s="68">
        <v>424</v>
      </c>
      <c r="AD72" s="68">
        <v>453.5</v>
      </c>
      <c r="AE72" s="68">
        <v>483.2</v>
      </c>
      <c r="AF72" s="68">
        <v>513.1</v>
      </c>
      <c r="AG72" s="68">
        <v>543.1</v>
      </c>
      <c r="AH72" s="68">
        <v>573.29999999999995</v>
      </c>
      <c r="AI72" s="68">
        <v>603.4</v>
      </c>
      <c r="AJ72" s="68">
        <v>0</v>
      </c>
      <c r="AK72" s="68"/>
    </row>
    <row r="73" spans="1:37">
      <c r="A73" s="69">
        <v>38504</v>
      </c>
      <c r="B73" s="68">
        <v>0</v>
      </c>
      <c r="C73" s="68">
        <v>0</v>
      </c>
      <c r="D73" s="68">
        <v>0</v>
      </c>
      <c r="E73" s="68">
        <v>0</v>
      </c>
      <c r="F73" s="68">
        <v>0</v>
      </c>
      <c r="G73" s="68">
        <v>0</v>
      </c>
      <c r="H73" s="68">
        <v>0</v>
      </c>
      <c r="I73" s="68">
        <v>0.1</v>
      </c>
      <c r="J73" s="68">
        <v>0.4</v>
      </c>
      <c r="K73" s="68">
        <v>0.9</v>
      </c>
      <c r="L73" s="68">
        <v>1.5</v>
      </c>
      <c r="M73" s="68">
        <v>2.5</v>
      </c>
      <c r="N73" s="68">
        <v>4.0999999999999996</v>
      </c>
      <c r="O73" s="68">
        <v>6.1</v>
      </c>
      <c r="P73" s="68">
        <v>8.8000000000000007</v>
      </c>
      <c r="Q73" s="68">
        <v>12.2</v>
      </c>
      <c r="R73" s="68">
        <v>16.100000000000001</v>
      </c>
      <c r="S73" s="68">
        <v>20.9</v>
      </c>
      <c r="T73" s="68">
        <v>26.3</v>
      </c>
      <c r="U73" s="68">
        <v>32.1</v>
      </c>
      <c r="V73" s="68">
        <v>38.799999999999997</v>
      </c>
      <c r="W73" s="68">
        <v>45.9</v>
      </c>
      <c r="X73" s="68">
        <v>53.9</v>
      </c>
      <c r="Y73" s="68">
        <v>62.6</v>
      </c>
      <c r="Z73" s="68">
        <v>72</v>
      </c>
      <c r="AA73" s="68">
        <v>81.7</v>
      </c>
      <c r="AB73" s="68">
        <v>92.7</v>
      </c>
      <c r="AC73" s="68">
        <v>103.8</v>
      </c>
      <c r="AD73" s="68">
        <v>115.6</v>
      </c>
      <c r="AE73" s="68">
        <v>128.5</v>
      </c>
      <c r="AF73" s="68">
        <v>141.9</v>
      </c>
      <c r="AG73" s="68">
        <v>155.80000000000001</v>
      </c>
      <c r="AH73" s="68">
        <v>170</v>
      </c>
      <c r="AI73" s="68">
        <v>186.2</v>
      </c>
      <c r="AJ73" s="68">
        <v>7.0000000000000007E-2</v>
      </c>
      <c r="AK73" s="68"/>
    </row>
    <row r="74" spans="1:37">
      <c r="A74" s="69">
        <v>38534</v>
      </c>
      <c r="B74" s="68">
        <v>0</v>
      </c>
      <c r="C74" s="68">
        <v>0</v>
      </c>
      <c r="D74" s="68">
        <v>0</v>
      </c>
      <c r="E74" s="68">
        <v>0</v>
      </c>
      <c r="F74" s="68">
        <v>0</v>
      </c>
      <c r="G74" s="68">
        <v>0</v>
      </c>
      <c r="H74" s="68">
        <v>0</v>
      </c>
      <c r="I74" s="68">
        <v>0</v>
      </c>
      <c r="J74" s="68">
        <v>0</v>
      </c>
      <c r="K74" s="68">
        <v>0</v>
      </c>
      <c r="L74" s="68">
        <v>0</v>
      </c>
      <c r="M74" s="68">
        <v>0</v>
      </c>
      <c r="N74" s="68">
        <v>0.1</v>
      </c>
      <c r="O74" s="68">
        <v>0.2</v>
      </c>
      <c r="P74" s="68">
        <v>0.5</v>
      </c>
      <c r="Q74" s="68">
        <v>0.8</v>
      </c>
      <c r="R74" s="68">
        <v>1.2</v>
      </c>
      <c r="S74" s="68">
        <v>2.1</v>
      </c>
      <c r="T74" s="68">
        <v>3.3</v>
      </c>
      <c r="U74" s="68">
        <v>4.8</v>
      </c>
      <c r="V74" s="68">
        <v>6.8</v>
      </c>
      <c r="W74" s="68">
        <v>8.6999999999999993</v>
      </c>
      <c r="X74" s="68">
        <v>11.6</v>
      </c>
      <c r="Y74" s="68">
        <v>14.9</v>
      </c>
      <c r="Z74" s="68">
        <v>19.100000000000001</v>
      </c>
      <c r="AA74" s="68">
        <v>24.7</v>
      </c>
      <c r="AB74" s="68">
        <v>31.4</v>
      </c>
      <c r="AC74" s="68">
        <v>38.799999999999997</v>
      </c>
      <c r="AD74" s="68">
        <v>46.8</v>
      </c>
      <c r="AE74" s="68">
        <v>56</v>
      </c>
      <c r="AF74" s="68">
        <v>66.8</v>
      </c>
      <c r="AG74" s="68">
        <v>77.8</v>
      </c>
      <c r="AH74" s="68">
        <v>90.4</v>
      </c>
      <c r="AI74" s="68">
        <v>103.8</v>
      </c>
      <c r="AJ74" s="68">
        <v>0.1</v>
      </c>
      <c r="AK74" s="68"/>
    </row>
    <row r="75" spans="1:37">
      <c r="A75" s="69">
        <v>38565</v>
      </c>
      <c r="B75" s="68">
        <v>0</v>
      </c>
      <c r="C75" s="68">
        <v>0</v>
      </c>
      <c r="D75" s="68">
        <v>0</v>
      </c>
      <c r="E75" s="68">
        <v>0</v>
      </c>
      <c r="F75" s="68">
        <v>0</v>
      </c>
      <c r="G75" s="68">
        <v>0</v>
      </c>
      <c r="H75" s="68">
        <v>0</v>
      </c>
      <c r="I75" s="68">
        <v>0</v>
      </c>
      <c r="J75" s="68">
        <v>0</v>
      </c>
      <c r="K75" s="68">
        <v>0</v>
      </c>
      <c r="L75" s="68">
        <v>0</v>
      </c>
      <c r="M75" s="68">
        <v>0</v>
      </c>
      <c r="N75" s="68">
        <v>0</v>
      </c>
      <c r="O75" s="68">
        <v>0</v>
      </c>
      <c r="P75" s="68">
        <v>0</v>
      </c>
      <c r="Q75" s="68">
        <v>0</v>
      </c>
      <c r="R75" s="68">
        <v>0.4</v>
      </c>
      <c r="S75" s="68">
        <v>1.3</v>
      </c>
      <c r="T75" s="68">
        <v>2.2999999999999998</v>
      </c>
      <c r="U75" s="68">
        <v>3.5</v>
      </c>
      <c r="V75" s="68">
        <v>5</v>
      </c>
      <c r="W75" s="68">
        <v>7.2</v>
      </c>
      <c r="X75" s="68">
        <v>9.5</v>
      </c>
      <c r="Y75" s="68">
        <v>12.3</v>
      </c>
      <c r="Z75" s="68">
        <v>15.7</v>
      </c>
      <c r="AA75" s="68">
        <v>19</v>
      </c>
      <c r="AB75" s="68">
        <v>22.8</v>
      </c>
      <c r="AC75" s="68">
        <v>27.6</v>
      </c>
      <c r="AD75" s="68">
        <v>33.299999999999997</v>
      </c>
      <c r="AE75" s="68">
        <v>41.1</v>
      </c>
      <c r="AF75" s="68">
        <v>49.5</v>
      </c>
      <c r="AG75" s="68">
        <v>58.9</v>
      </c>
      <c r="AH75" s="68">
        <v>68.900000000000006</v>
      </c>
      <c r="AI75" s="68">
        <v>80</v>
      </c>
      <c r="AJ75" s="68">
        <v>4</v>
      </c>
      <c r="AK75" s="68"/>
    </row>
    <row r="76" spans="1:37">
      <c r="A76" s="69">
        <v>38596</v>
      </c>
      <c r="B76" s="68">
        <v>0</v>
      </c>
      <c r="C76" s="68">
        <v>0.1</v>
      </c>
      <c r="D76" s="68">
        <v>0.3</v>
      </c>
      <c r="E76" s="68">
        <v>0.5</v>
      </c>
      <c r="F76" s="68">
        <v>1.1000000000000001</v>
      </c>
      <c r="G76" s="68">
        <v>2</v>
      </c>
      <c r="H76" s="68">
        <v>3.2</v>
      </c>
      <c r="I76" s="68">
        <v>4.5999999999999996</v>
      </c>
      <c r="J76" s="68">
        <v>6.2</v>
      </c>
      <c r="K76" s="68">
        <v>8</v>
      </c>
      <c r="L76" s="68">
        <v>10.1</v>
      </c>
      <c r="M76" s="68">
        <v>12.4</v>
      </c>
      <c r="N76" s="68">
        <v>14.9</v>
      </c>
      <c r="O76" s="68">
        <v>17.5</v>
      </c>
      <c r="P76" s="68">
        <v>20.7</v>
      </c>
      <c r="Q76" s="68">
        <v>24.3</v>
      </c>
      <c r="R76" s="68">
        <v>28.2</v>
      </c>
      <c r="S76" s="68">
        <v>32.4</v>
      </c>
      <c r="T76" s="68">
        <v>37.299999999999997</v>
      </c>
      <c r="U76" s="68">
        <v>42.7</v>
      </c>
      <c r="V76" s="68">
        <v>49.1</v>
      </c>
      <c r="W76" s="68">
        <v>56.2</v>
      </c>
      <c r="X76" s="68">
        <v>63.5</v>
      </c>
      <c r="Y76" s="68">
        <v>72.2</v>
      </c>
      <c r="Z76" s="68">
        <v>81.7</v>
      </c>
      <c r="AA76" s="68">
        <v>92.2</v>
      </c>
      <c r="AB76" s="68">
        <v>104.4</v>
      </c>
      <c r="AC76" s="68">
        <v>117.6</v>
      </c>
      <c r="AD76" s="68">
        <v>131.9</v>
      </c>
      <c r="AE76" s="68">
        <v>148.30000000000001</v>
      </c>
      <c r="AF76" s="68">
        <v>165.9</v>
      </c>
      <c r="AG76" s="68">
        <v>184.1</v>
      </c>
      <c r="AH76" s="68">
        <v>203.9</v>
      </c>
      <c r="AI76" s="68">
        <v>224.7</v>
      </c>
      <c r="AJ76" s="68">
        <v>0.1</v>
      </c>
      <c r="AK76" s="68"/>
    </row>
    <row r="77" spans="1:37">
      <c r="A77" s="69">
        <v>38626</v>
      </c>
      <c r="B77" s="68">
        <v>7.9</v>
      </c>
      <c r="C77" s="68">
        <v>11</v>
      </c>
      <c r="D77" s="68">
        <v>15.2</v>
      </c>
      <c r="E77" s="68">
        <v>20.100000000000001</v>
      </c>
      <c r="F77" s="68">
        <v>25.3</v>
      </c>
      <c r="G77" s="68">
        <v>31.4</v>
      </c>
      <c r="H77" s="68">
        <v>37.700000000000003</v>
      </c>
      <c r="I77" s="68">
        <v>44.9</v>
      </c>
      <c r="J77" s="68">
        <v>53.3</v>
      </c>
      <c r="K77" s="68">
        <v>62.3</v>
      </c>
      <c r="L77" s="68">
        <v>72.5</v>
      </c>
      <c r="M77" s="68">
        <v>83.8</v>
      </c>
      <c r="N77" s="68">
        <v>95.7</v>
      </c>
      <c r="O77" s="68">
        <v>108.6</v>
      </c>
      <c r="P77" s="68">
        <v>122.4</v>
      </c>
      <c r="Q77" s="68">
        <v>136.69999999999999</v>
      </c>
      <c r="R77" s="68">
        <v>153.30000000000001</v>
      </c>
      <c r="S77" s="68">
        <v>171.7</v>
      </c>
      <c r="T77" s="68">
        <v>191.7</v>
      </c>
      <c r="U77" s="68">
        <v>212.9</v>
      </c>
      <c r="V77" s="68">
        <v>235.4</v>
      </c>
      <c r="W77" s="68">
        <v>259.7</v>
      </c>
      <c r="X77" s="68">
        <v>284.39999999999998</v>
      </c>
      <c r="Y77" s="68">
        <v>309.39999999999998</v>
      </c>
      <c r="Z77" s="68">
        <v>334.6</v>
      </c>
      <c r="AA77" s="68">
        <v>360.3</v>
      </c>
      <c r="AB77" s="68">
        <v>386.1</v>
      </c>
      <c r="AC77" s="68">
        <v>412.5</v>
      </c>
      <c r="AD77" s="68">
        <v>439</v>
      </c>
      <c r="AE77" s="68">
        <v>466</v>
      </c>
      <c r="AF77" s="68">
        <v>493.5</v>
      </c>
      <c r="AG77" s="68">
        <v>521</v>
      </c>
      <c r="AH77" s="68">
        <v>549.1</v>
      </c>
      <c r="AI77" s="68">
        <v>577.5</v>
      </c>
      <c r="AJ77" s="68">
        <v>0</v>
      </c>
      <c r="AK77" s="68"/>
    </row>
    <row r="78" spans="1:37">
      <c r="A78" s="69">
        <v>38657</v>
      </c>
      <c r="B78" s="68">
        <v>87.9</v>
      </c>
      <c r="C78" s="68">
        <v>99.2</v>
      </c>
      <c r="D78" s="68">
        <v>111.3</v>
      </c>
      <c r="E78" s="68">
        <v>124.1</v>
      </c>
      <c r="F78" s="68">
        <v>137.19999999999999</v>
      </c>
      <c r="G78" s="68">
        <v>151.5</v>
      </c>
      <c r="H78" s="68">
        <v>166.3</v>
      </c>
      <c r="I78" s="68">
        <v>181.7</v>
      </c>
      <c r="J78" s="68">
        <v>198.6</v>
      </c>
      <c r="K78" s="68">
        <v>215.9</v>
      </c>
      <c r="L78" s="68">
        <v>234.3</v>
      </c>
      <c r="M78" s="68">
        <v>253.6</v>
      </c>
      <c r="N78" s="68">
        <v>274.10000000000002</v>
      </c>
      <c r="O78" s="68">
        <v>295.39999999999998</v>
      </c>
      <c r="P78" s="68">
        <v>317.2</v>
      </c>
      <c r="Q78" s="68">
        <v>340.1</v>
      </c>
      <c r="R78" s="68">
        <v>363.5</v>
      </c>
      <c r="S78" s="68">
        <v>387.3</v>
      </c>
      <c r="T78" s="68">
        <v>412</v>
      </c>
      <c r="U78" s="68">
        <v>437.3</v>
      </c>
      <c r="V78" s="68">
        <v>463.8</v>
      </c>
      <c r="W78" s="68">
        <v>490.8</v>
      </c>
      <c r="X78" s="68">
        <v>518.20000000000005</v>
      </c>
      <c r="Y78" s="68">
        <v>546.29999999999995</v>
      </c>
      <c r="Z78" s="68">
        <v>574.6</v>
      </c>
      <c r="AA78" s="68">
        <v>603.29999999999995</v>
      </c>
      <c r="AB78" s="68">
        <v>632.4</v>
      </c>
      <c r="AC78" s="68">
        <v>661.6</v>
      </c>
      <c r="AD78" s="68">
        <v>691</v>
      </c>
      <c r="AE78" s="68">
        <v>720.5</v>
      </c>
      <c r="AF78" s="68">
        <v>750.1</v>
      </c>
      <c r="AG78" s="68">
        <v>780</v>
      </c>
      <c r="AH78" s="68">
        <v>809.9</v>
      </c>
      <c r="AI78" s="68">
        <v>839.8</v>
      </c>
      <c r="AJ78" s="68">
        <v>7.0000000000000007E-2</v>
      </c>
      <c r="AK78" s="68"/>
    </row>
    <row r="79" spans="1:37">
      <c r="A79" s="69">
        <v>38687</v>
      </c>
      <c r="B79" s="68">
        <v>303.5</v>
      </c>
      <c r="C79" s="68">
        <v>329.3</v>
      </c>
      <c r="D79" s="68">
        <v>356.4</v>
      </c>
      <c r="E79" s="68">
        <v>384.8</v>
      </c>
      <c r="F79" s="68">
        <v>413.6</v>
      </c>
      <c r="G79" s="68">
        <v>443</v>
      </c>
      <c r="H79" s="68">
        <v>473.1</v>
      </c>
      <c r="I79" s="68">
        <v>503.5</v>
      </c>
      <c r="J79" s="68">
        <v>534.20000000000005</v>
      </c>
      <c r="K79" s="68">
        <v>565.1</v>
      </c>
      <c r="L79" s="68">
        <v>596</v>
      </c>
      <c r="M79" s="68">
        <v>627</v>
      </c>
      <c r="N79" s="68">
        <v>658</v>
      </c>
      <c r="O79" s="68">
        <v>689</v>
      </c>
      <c r="P79" s="68">
        <v>720</v>
      </c>
      <c r="Q79" s="68">
        <v>751</v>
      </c>
      <c r="R79" s="68">
        <v>782</v>
      </c>
      <c r="S79" s="68">
        <v>813</v>
      </c>
      <c r="T79" s="68">
        <v>844</v>
      </c>
      <c r="U79" s="68">
        <v>875</v>
      </c>
      <c r="V79" s="68">
        <v>906</v>
      </c>
      <c r="W79" s="68">
        <v>937</v>
      </c>
      <c r="X79" s="68">
        <v>968</v>
      </c>
      <c r="Y79" s="68">
        <v>999</v>
      </c>
      <c r="Z79" s="68">
        <v>1030</v>
      </c>
      <c r="AA79" s="68">
        <v>1061</v>
      </c>
      <c r="AB79" s="68">
        <v>1092</v>
      </c>
      <c r="AC79" s="68">
        <v>1123</v>
      </c>
      <c r="AD79" s="68">
        <v>1154</v>
      </c>
      <c r="AE79" s="68">
        <v>1185</v>
      </c>
      <c r="AF79" s="68">
        <v>1216</v>
      </c>
      <c r="AG79" s="68">
        <v>1247</v>
      </c>
      <c r="AH79" s="68">
        <v>1278</v>
      </c>
      <c r="AI79" s="68">
        <v>1309</v>
      </c>
      <c r="AJ79" s="68">
        <v>0</v>
      </c>
      <c r="AK79" s="68"/>
    </row>
    <row r="80" spans="1:37">
      <c r="A80" s="69">
        <v>38718</v>
      </c>
      <c r="B80" s="68">
        <v>209.7</v>
      </c>
      <c r="C80" s="68">
        <v>233.6</v>
      </c>
      <c r="D80" s="68">
        <v>257.89999999999998</v>
      </c>
      <c r="E80" s="68">
        <v>282.7</v>
      </c>
      <c r="F80" s="68">
        <v>307.8</v>
      </c>
      <c r="G80" s="68">
        <v>333.7</v>
      </c>
      <c r="H80" s="68">
        <v>359.5</v>
      </c>
      <c r="I80" s="68">
        <v>386.2</v>
      </c>
      <c r="J80" s="68">
        <v>412.8</v>
      </c>
      <c r="K80" s="68">
        <v>440.1</v>
      </c>
      <c r="L80" s="68">
        <v>467.6</v>
      </c>
      <c r="M80" s="68">
        <v>495.6</v>
      </c>
      <c r="N80" s="68">
        <v>523.6</v>
      </c>
      <c r="O80" s="68">
        <v>552.1</v>
      </c>
      <c r="P80" s="68">
        <v>581</v>
      </c>
      <c r="Q80" s="68">
        <v>610.4</v>
      </c>
      <c r="R80" s="68">
        <v>639.9</v>
      </c>
      <c r="S80" s="68">
        <v>669.7</v>
      </c>
      <c r="T80" s="68">
        <v>699.9</v>
      </c>
      <c r="U80" s="68">
        <v>730</v>
      </c>
      <c r="V80" s="68">
        <v>760.7</v>
      </c>
      <c r="W80" s="68">
        <v>791.4</v>
      </c>
      <c r="X80" s="68">
        <v>822.1</v>
      </c>
      <c r="Y80" s="68">
        <v>853</v>
      </c>
      <c r="Z80" s="68">
        <v>884</v>
      </c>
      <c r="AA80" s="68">
        <v>915</v>
      </c>
      <c r="AB80" s="68">
        <v>946</v>
      </c>
      <c r="AC80" s="68">
        <v>977</v>
      </c>
      <c r="AD80" s="68">
        <v>1008</v>
      </c>
      <c r="AE80" s="68">
        <v>1039</v>
      </c>
      <c r="AF80" s="68">
        <v>1070</v>
      </c>
      <c r="AG80" s="68">
        <v>1101</v>
      </c>
      <c r="AH80" s="68">
        <v>1132</v>
      </c>
      <c r="AI80" s="68">
        <v>1163</v>
      </c>
      <c r="AJ80" s="68">
        <v>0.1</v>
      </c>
      <c r="AK80" s="68"/>
    </row>
    <row r="81" spans="1:37">
      <c r="A81" s="69">
        <v>38749</v>
      </c>
      <c r="B81" s="68">
        <v>298</v>
      </c>
      <c r="C81" s="68">
        <v>320.7</v>
      </c>
      <c r="D81" s="68">
        <v>344.1</v>
      </c>
      <c r="E81" s="68">
        <v>367.3</v>
      </c>
      <c r="F81" s="68">
        <v>391.3</v>
      </c>
      <c r="G81" s="68">
        <v>415.7</v>
      </c>
      <c r="H81" s="68">
        <v>440.6</v>
      </c>
      <c r="I81" s="68">
        <v>465.9</v>
      </c>
      <c r="J81" s="68">
        <v>491.5</v>
      </c>
      <c r="K81" s="68">
        <v>517.20000000000005</v>
      </c>
      <c r="L81" s="68">
        <v>543.5</v>
      </c>
      <c r="M81" s="68">
        <v>569.70000000000005</v>
      </c>
      <c r="N81" s="68">
        <v>596.4</v>
      </c>
      <c r="O81" s="68">
        <v>623.20000000000005</v>
      </c>
      <c r="P81" s="68">
        <v>650.29999999999995</v>
      </c>
      <c r="Q81" s="68">
        <v>677.4</v>
      </c>
      <c r="R81" s="68">
        <v>704.7</v>
      </c>
      <c r="S81" s="68">
        <v>732.2</v>
      </c>
      <c r="T81" s="68">
        <v>760</v>
      </c>
      <c r="U81" s="68">
        <v>787.8</v>
      </c>
      <c r="V81" s="68">
        <v>815.6</v>
      </c>
      <c r="W81" s="68">
        <v>843.5</v>
      </c>
      <c r="X81" s="68">
        <v>871.5</v>
      </c>
      <c r="Y81" s="68">
        <v>899.5</v>
      </c>
      <c r="Z81" s="68">
        <v>927.5</v>
      </c>
      <c r="AA81" s="68">
        <v>955.5</v>
      </c>
      <c r="AB81" s="68">
        <v>983.5</v>
      </c>
      <c r="AC81" s="68">
        <v>1011.5</v>
      </c>
      <c r="AD81" s="68">
        <v>1039.5</v>
      </c>
      <c r="AE81" s="68">
        <v>1067.5</v>
      </c>
      <c r="AF81" s="68">
        <v>1095.5</v>
      </c>
      <c r="AG81" s="68">
        <v>1123.5</v>
      </c>
      <c r="AH81" s="68">
        <v>1151.5</v>
      </c>
      <c r="AI81" s="68">
        <v>1179.5</v>
      </c>
      <c r="AJ81" s="68">
        <v>0.2</v>
      </c>
      <c r="AK81" s="68"/>
    </row>
    <row r="82" spans="1:37">
      <c r="A82" s="69">
        <v>38777</v>
      </c>
      <c r="B82" s="68">
        <v>158.69999999999999</v>
      </c>
      <c r="C82" s="68">
        <v>176.5</v>
      </c>
      <c r="D82" s="68">
        <v>195.8</v>
      </c>
      <c r="E82" s="68">
        <v>216.4</v>
      </c>
      <c r="F82" s="68">
        <v>237.4</v>
      </c>
      <c r="G82" s="68">
        <v>259.5</v>
      </c>
      <c r="H82" s="68">
        <v>281.89999999999998</v>
      </c>
      <c r="I82" s="68">
        <v>305.5</v>
      </c>
      <c r="J82" s="68">
        <v>329.9</v>
      </c>
      <c r="K82" s="68">
        <v>354.5</v>
      </c>
      <c r="L82" s="68">
        <v>379.7</v>
      </c>
      <c r="M82" s="68">
        <v>405.6</v>
      </c>
      <c r="N82" s="68">
        <v>431.6</v>
      </c>
      <c r="O82" s="68">
        <v>458.5</v>
      </c>
      <c r="P82" s="68">
        <v>485.8</v>
      </c>
      <c r="Q82" s="68">
        <v>513.29999999999995</v>
      </c>
      <c r="R82" s="68">
        <v>541.4</v>
      </c>
      <c r="S82" s="68">
        <v>569.6</v>
      </c>
      <c r="T82" s="68">
        <v>598.6</v>
      </c>
      <c r="U82" s="68">
        <v>627.70000000000005</v>
      </c>
      <c r="V82" s="68">
        <v>657.1</v>
      </c>
      <c r="W82" s="68">
        <v>686.6</v>
      </c>
      <c r="X82" s="68">
        <v>716.3</v>
      </c>
      <c r="Y82" s="68">
        <v>746.1</v>
      </c>
      <c r="Z82" s="68">
        <v>776</v>
      </c>
      <c r="AA82" s="68">
        <v>806.1</v>
      </c>
      <c r="AB82" s="68">
        <v>836.2</v>
      </c>
      <c r="AC82" s="68">
        <v>866.5</v>
      </c>
      <c r="AD82" s="68">
        <v>896.9</v>
      </c>
      <c r="AE82" s="68">
        <v>927.5</v>
      </c>
      <c r="AF82" s="68">
        <v>958.1</v>
      </c>
      <c r="AG82" s="68">
        <v>988.8</v>
      </c>
      <c r="AH82" s="68">
        <v>1019.6</v>
      </c>
      <c r="AI82" s="68">
        <v>1050.4000000000001</v>
      </c>
      <c r="AJ82" s="68">
        <v>0.06</v>
      </c>
      <c r="AK82" s="68"/>
    </row>
    <row r="83" spans="1:37">
      <c r="A83" s="69">
        <v>38808</v>
      </c>
      <c r="B83" s="68">
        <v>25.2</v>
      </c>
      <c r="C83" s="68">
        <v>30.8</v>
      </c>
      <c r="D83" s="68">
        <v>36.799999999999997</v>
      </c>
      <c r="E83" s="68">
        <v>43.4</v>
      </c>
      <c r="F83" s="68">
        <v>51.3</v>
      </c>
      <c r="G83" s="68">
        <v>59.8</v>
      </c>
      <c r="H83" s="68">
        <v>69.7</v>
      </c>
      <c r="I83" s="68">
        <v>80.599999999999994</v>
      </c>
      <c r="J83" s="68">
        <v>93.2</v>
      </c>
      <c r="K83" s="68">
        <v>106.6</v>
      </c>
      <c r="L83" s="68">
        <v>121.1</v>
      </c>
      <c r="M83" s="68">
        <v>135.69999999999999</v>
      </c>
      <c r="N83" s="68">
        <v>152.1</v>
      </c>
      <c r="O83" s="68">
        <v>169.4</v>
      </c>
      <c r="P83" s="68">
        <v>188</v>
      </c>
      <c r="Q83" s="68">
        <v>207.5</v>
      </c>
      <c r="R83" s="68">
        <v>227.8</v>
      </c>
      <c r="S83" s="68">
        <v>249.3</v>
      </c>
      <c r="T83" s="68">
        <v>272.10000000000002</v>
      </c>
      <c r="U83" s="68">
        <v>295.60000000000002</v>
      </c>
      <c r="V83" s="68">
        <v>319.7</v>
      </c>
      <c r="W83" s="68">
        <v>344</v>
      </c>
      <c r="X83" s="68">
        <v>369.4</v>
      </c>
      <c r="Y83" s="68">
        <v>395.5</v>
      </c>
      <c r="Z83" s="68">
        <v>421.5</v>
      </c>
      <c r="AA83" s="68">
        <v>448.3</v>
      </c>
      <c r="AB83" s="68">
        <v>475.5</v>
      </c>
      <c r="AC83" s="68">
        <v>503.1</v>
      </c>
      <c r="AD83" s="68">
        <v>530.9</v>
      </c>
      <c r="AE83" s="68">
        <v>559.29999999999995</v>
      </c>
      <c r="AF83" s="68">
        <v>587.79999999999995</v>
      </c>
      <c r="AG83" s="68">
        <v>616.70000000000005</v>
      </c>
      <c r="AH83" s="68">
        <v>645.6</v>
      </c>
      <c r="AI83" s="68">
        <v>674.9</v>
      </c>
      <c r="AJ83" s="68">
        <v>0.03</v>
      </c>
      <c r="AK83" s="68"/>
    </row>
    <row r="84" spans="1:37">
      <c r="A84" s="69">
        <v>38838</v>
      </c>
      <c r="B84" s="68">
        <v>0.7</v>
      </c>
      <c r="C84" s="68">
        <v>0.9</v>
      </c>
      <c r="D84" s="68">
        <v>1.3</v>
      </c>
      <c r="E84" s="68">
        <v>1.8</v>
      </c>
      <c r="F84" s="68">
        <v>2.4</v>
      </c>
      <c r="G84" s="68">
        <v>3.4</v>
      </c>
      <c r="H84" s="68">
        <v>4.7</v>
      </c>
      <c r="I84" s="68">
        <v>6.6</v>
      </c>
      <c r="J84" s="68">
        <v>9.4</v>
      </c>
      <c r="K84" s="68">
        <v>14.8</v>
      </c>
      <c r="L84" s="68">
        <v>21.4</v>
      </c>
      <c r="M84" s="68">
        <v>30.1</v>
      </c>
      <c r="N84" s="68">
        <v>39.5</v>
      </c>
      <c r="O84" s="68">
        <v>51.7</v>
      </c>
      <c r="P84" s="68">
        <v>64.7</v>
      </c>
      <c r="Q84" s="68">
        <v>78.599999999999994</v>
      </c>
      <c r="R84" s="68">
        <v>93.8</v>
      </c>
      <c r="S84" s="68">
        <v>110</v>
      </c>
      <c r="T84" s="68">
        <v>127.6</v>
      </c>
      <c r="U84" s="68">
        <v>145.80000000000001</v>
      </c>
      <c r="V84" s="68">
        <v>164.5</v>
      </c>
      <c r="W84" s="68">
        <v>184.5</v>
      </c>
      <c r="X84" s="68">
        <v>204.8</v>
      </c>
      <c r="Y84" s="68">
        <v>225.3</v>
      </c>
      <c r="Z84" s="68">
        <v>247.3</v>
      </c>
      <c r="AA84" s="68">
        <v>269.89999999999998</v>
      </c>
      <c r="AB84" s="68">
        <v>293.10000000000002</v>
      </c>
      <c r="AC84" s="68">
        <v>317.5</v>
      </c>
      <c r="AD84" s="68">
        <v>342.4</v>
      </c>
      <c r="AE84" s="68">
        <v>368</v>
      </c>
      <c r="AF84" s="68">
        <v>394.4</v>
      </c>
      <c r="AG84" s="68">
        <v>420.9</v>
      </c>
      <c r="AH84" s="68">
        <v>447.7</v>
      </c>
      <c r="AI84" s="68">
        <v>474.9</v>
      </c>
      <c r="AJ84" s="68">
        <v>0.06</v>
      </c>
      <c r="AK84" s="68"/>
    </row>
    <row r="85" spans="1:37">
      <c r="A85" s="69">
        <v>38869</v>
      </c>
      <c r="B85" s="68">
        <v>0</v>
      </c>
      <c r="C85" s="68">
        <v>0</v>
      </c>
      <c r="D85" s="68">
        <v>0</v>
      </c>
      <c r="E85" s="68">
        <v>0</v>
      </c>
      <c r="F85" s="68">
        <v>0</v>
      </c>
      <c r="G85" s="68">
        <v>0</v>
      </c>
      <c r="H85" s="68">
        <v>0</v>
      </c>
      <c r="I85" s="68">
        <v>0</v>
      </c>
      <c r="J85" s="68">
        <v>0</v>
      </c>
      <c r="K85" s="68">
        <v>0</v>
      </c>
      <c r="L85" s="68">
        <v>0</v>
      </c>
      <c r="M85" s="68">
        <v>0</v>
      </c>
      <c r="N85" s="68">
        <v>0.1</v>
      </c>
      <c r="O85" s="68">
        <v>0.3</v>
      </c>
      <c r="P85" s="68">
        <v>0.9</v>
      </c>
      <c r="Q85" s="68">
        <v>2</v>
      </c>
      <c r="R85" s="68">
        <v>3.8</v>
      </c>
      <c r="S85" s="68">
        <v>6.2</v>
      </c>
      <c r="T85" s="68">
        <v>10.1</v>
      </c>
      <c r="U85" s="68">
        <v>14.8</v>
      </c>
      <c r="V85" s="68">
        <v>20.5</v>
      </c>
      <c r="W85" s="68">
        <v>27</v>
      </c>
      <c r="X85" s="68">
        <v>34.6</v>
      </c>
      <c r="Y85" s="68">
        <v>43.1</v>
      </c>
      <c r="Z85" s="68">
        <v>52.4</v>
      </c>
      <c r="AA85" s="68">
        <v>62.3</v>
      </c>
      <c r="AB85" s="68">
        <v>73.099999999999994</v>
      </c>
      <c r="AC85" s="68">
        <v>85</v>
      </c>
      <c r="AD85" s="68">
        <v>98</v>
      </c>
      <c r="AE85" s="68">
        <v>112.3</v>
      </c>
      <c r="AF85" s="68">
        <v>127.8</v>
      </c>
      <c r="AG85" s="68">
        <v>144.6</v>
      </c>
      <c r="AH85" s="68">
        <v>162.4</v>
      </c>
      <c r="AI85" s="68">
        <v>182</v>
      </c>
      <c r="AJ85" s="68">
        <v>0</v>
      </c>
      <c r="AK85" s="68"/>
    </row>
    <row r="86" spans="1:37">
      <c r="A86" s="69">
        <v>38899</v>
      </c>
      <c r="B86" s="68">
        <v>0</v>
      </c>
      <c r="C86" s="68">
        <v>0</v>
      </c>
      <c r="D86" s="68">
        <v>0</v>
      </c>
      <c r="E86" s="68">
        <v>0</v>
      </c>
      <c r="F86" s="68">
        <v>0</v>
      </c>
      <c r="G86" s="68">
        <v>0</v>
      </c>
      <c r="H86" s="68">
        <v>0</v>
      </c>
      <c r="I86" s="68">
        <v>0</v>
      </c>
      <c r="J86" s="68">
        <v>0</v>
      </c>
      <c r="K86" s="68">
        <v>0</v>
      </c>
      <c r="L86" s="68">
        <v>0</v>
      </c>
      <c r="M86" s="68">
        <v>0</v>
      </c>
      <c r="N86" s="68">
        <v>0</v>
      </c>
      <c r="O86" s="68">
        <v>0</v>
      </c>
      <c r="P86" s="68">
        <v>0</v>
      </c>
      <c r="Q86" s="68">
        <v>0</v>
      </c>
      <c r="R86" s="68">
        <v>0.1</v>
      </c>
      <c r="S86" s="68">
        <v>0.2</v>
      </c>
      <c r="T86" s="68">
        <v>0.3</v>
      </c>
      <c r="U86" s="68">
        <v>0.5</v>
      </c>
      <c r="V86" s="68">
        <v>1</v>
      </c>
      <c r="W86" s="68">
        <v>1.5</v>
      </c>
      <c r="X86" s="68">
        <v>2.5</v>
      </c>
      <c r="Y86" s="68">
        <v>3.8</v>
      </c>
      <c r="Z86" s="68">
        <v>5.7</v>
      </c>
      <c r="AA86" s="68">
        <v>7.9</v>
      </c>
      <c r="AB86" s="68">
        <v>10.3</v>
      </c>
      <c r="AC86" s="68">
        <v>13.5</v>
      </c>
      <c r="AD86" s="68">
        <v>17.600000000000001</v>
      </c>
      <c r="AE86" s="68">
        <v>22.5</v>
      </c>
      <c r="AF86" s="68">
        <v>28</v>
      </c>
      <c r="AG86" s="68">
        <v>34.799999999999997</v>
      </c>
      <c r="AH86" s="68">
        <v>42.6</v>
      </c>
      <c r="AI86" s="68">
        <v>53.1</v>
      </c>
      <c r="AJ86" s="68">
        <v>0.2</v>
      </c>
      <c r="AK86" s="68"/>
    </row>
    <row r="87" spans="1:37">
      <c r="A87" s="69">
        <v>38930</v>
      </c>
      <c r="B87" s="68">
        <v>0</v>
      </c>
      <c r="C87" s="68">
        <v>0</v>
      </c>
      <c r="D87" s="68">
        <v>0</v>
      </c>
      <c r="E87" s="68">
        <v>0</v>
      </c>
      <c r="F87" s="68">
        <v>0</v>
      </c>
      <c r="G87" s="68">
        <v>0</v>
      </c>
      <c r="H87" s="68">
        <v>0</v>
      </c>
      <c r="I87" s="68">
        <v>0</v>
      </c>
      <c r="J87" s="68">
        <v>0</v>
      </c>
      <c r="K87" s="68">
        <v>0</v>
      </c>
      <c r="L87" s="68">
        <v>0.2</v>
      </c>
      <c r="M87" s="68">
        <v>0.6</v>
      </c>
      <c r="N87" s="68">
        <v>1</v>
      </c>
      <c r="O87" s="68">
        <v>1.7</v>
      </c>
      <c r="P87" s="68">
        <v>2.6</v>
      </c>
      <c r="Q87" s="68">
        <v>3.6</v>
      </c>
      <c r="R87" s="68">
        <v>5</v>
      </c>
      <c r="S87" s="68">
        <v>6.8</v>
      </c>
      <c r="T87" s="68">
        <v>8.9</v>
      </c>
      <c r="U87" s="68">
        <v>12.3</v>
      </c>
      <c r="V87" s="68">
        <v>16.3</v>
      </c>
      <c r="W87" s="68">
        <v>21</v>
      </c>
      <c r="X87" s="68">
        <v>26.9</v>
      </c>
      <c r="Y87" s="68">
        <v>34.200000000000003</v>
      </c>
      <c r="Z87" s="68">
        <v>42.9</v>
      </c>
      <c r="AA87" s="68">
        <v>52.9</v>
      </c>
      <c r="AB87" s="68">
        <v>63.3</v>
      </c>
      <c r="AC87" s="68">
        <v>75</v>
      </c>
      <c r="AD87" s="68">
        <v>87.6</v>
      </c>
      <c r="AE87" s="68">
        <v>101.2</v>
      </c>
      <c r="AF87" s="68">
        <v>115.6</v>
      </c>
      <c r="AG87" s="68">
        <v>131.5</v>
      </c>
      <c r="AH87" s="68">
        <v>148.30000000000001</v>
      </c>
      <c r="AI87" s="68">
        <v>166</v>
      </c>
      <c r="AJ87" s="68">
        <v>0.06</v>
      </c>
      <c r="AK87" s="68"/>
    </row>
    <row r="88" spans="1:37">
      <c r="A88" s="69">
        <v>38961</v>
      </c>
      <c r="B88" s="68">
        <v>0.1</v>
      </c>
      <c r="C88" s="68">
        <v>0.3</v>
      </c>
      <c r="D88" s="68">
        <v>0.9</v>
      </c>
      <c r="E88" s="68">
        <v>1.4</v>
      </c>
      <c r="F88" s="68">
        <v>2.4</v>
      </c>
      <c r="G88" s="68">
        <v>3.8</v>
      </c>
      <c r="H88" s="68">
        <v>5.0999999999999996</v>
      </c>
      <c r="I88" s="68">
        <v>6.9</v>
      </c>
      <c r="J88" s="68">
        <v>9</v>
      </c>
      <c r="K88" s="68">
        <v>11.4</v>
      </c>
      <c r="L88" s="68">
        <v>14.3</v>
      </c>
      <c r="M88" s="68">
        <v>17.7</v>
      </c>
      <c r="N88" s="68">
        <v>21.4</v>
      </c>
      <c r="O88" s="68">
        <v>25.6</v>
      </c>
      <c r="P88" s="68">
        <v>30</v>
      </c>
      <c r="Q88" s="68">
        <v>35.200000000000003</v>
      </c>
      <c r="R88" s="68">
        <v>40.700000000000003</v>
      </c>
      <c r="S88" s="68">
        <v>46.9</v>
      </c>
      <c r="T88" s="68">
        <v>54</v>
      </c>
      <c r="U88" s="68">
        <v>61.9</v>
      </c>
      <c r="V88" s="68">
        <v>71.3</v>
      </c>
      <c r="W88" s="68">
        <v>81.3</v>
      </c>
      <c r="X88" s="68">
        <v>92.7</v>
      </c>
      <c r="Y88" s="68">
        <v>105.2</v>
      </c>
      <c r="Z88" s="68">
        <v>120</v>
      </c>
      <c r="AA88" s="68">
        <v>136.1</v>
      </c>
      <c r="AB88" s="68">
        <v>155.19999999999999</v>
      </c>
      <c r="AC88" s="68">
        <v>175.5</v>
      </c>
      <c r="AD88" s="68">
        <v>197.6</v>
      </c>
      <c r="AE88" s="68">
        <v>220.4</v>
      </c>
      <c r="AF88" s="68">
        <v>244.2</v>
      </c>
      <c r="AG88" s="68">
        <v>268.89999999999998</v>
      </c>
      <c r="AH88" s="68">
        <v>294</v>
      </c>
      <c r="AI88" s="68">
        <v>320.2</v>
      </c>
      <c r="AJ88" s="68">
        <v>0.03</v>
      </c>
      <c r="AK88" s="68"/>
    </row>
    <row r="89" spans="1:37">
      <c r="A89" s="69">
        <v>38991</v>
      </c>
      <c r="B89" s="68">
        <v>10.7</v>
      </c>
      <c r="C89" s="68">
        <v>13.9</v>
      </c>
      <c r="D89" s="68">
        <v>17.600000000000001</v>
      </c>
      <c r="E89" s="68">
        <v>21.3</v>
      </c>
      <c r="F89" s="68">
        <v>26</v>
      </c>
      <c r="G89" s="68">
        <v>31.1</v>
      </c>
      <c r="H89" s="68">
        <v>38.200000000000003</v>
      </c>
      <c r="I89" s="68">
        <v>46.1</v>
      </c>
      <c r="J89" s="68">
        <v>54.9</v>
      </c>
      <c r="K89" s="68">
        <v>65.2</v>
      </c>
      <c r="L89" s="68">
        <v>76.5</v>
      </c>
      <c r="M89" s="68">
        <v>89.2</v>
      </c>
      <c r="N89" s="68">
        <v>103.2</v>
      </c>
      <c r="O89" s="68">
        <v>118.4</v>
      </c>
      <c r="P89" s="68">
        <v>135.4</v>
      </c>
      <c r="Q89" s="68">
        <v>153.19999999999999</v>
      </c>
      <c r="R89" s="68">
        <v>172.2</v>
      </c>
      <c r="S89" s="68">
        <v>192.1</v>
      </c>
      <c r="T89" s="68">
        <v>213.8</v>
      </c>
      <c r="U89" s="68">
        <v>236.1</v>
      </c>
      <c r="V89" s="68">
        <v>259.39999999999998</v>
      </c>
      <c r="W89" s="68">
        <v>283.89999999999998</v>
      </c>
      <c r="X89" s="68">
        <v>309.10000000000002</v>
      </c>
      <c r="Y89" s="68">
        <v>335.3</v>
      </c>
      <c r="Z89" s="68">
        <v>362</v>
      </c>
      <c r="AA89" s="68">
        <v>389.3</v>
      </c>
      <c r="AB89" s="68">
        <v>417.5</v>
      </c>
      <c r="AC89" s="68">
        <v>445.7</v>
      </c>
      <c r="AD89" s="68">
        <v>474.6</v>
      </c>
      <c r="AE89" s="68">
        <v>503.7</v>
      </c>
      <c r="AF89" s="68">
        <v>532.9</v>
      </c>
      <c r="AG89" s="68">
        <v>562.5</v>
      </c>
      <c r="AH89" s="68">
        <v>592.5</v>
      </c>
      <c r="AI89" s="68">
        <v>622.5</v>
      </c>
      <c r="AJ89" s="68">
        <v>0.03</v>
      </c>
      <c r="AK89" s="68"/>
    </row>
    <row r="90" spans="1:37">
      <c r="A90" s="69">
        <v>39022</v>
      </c>
      <c r="B90" s="68">
        <v>46.1</v>
      </c>
      <c r="C90" s="68">
        <v>54.1</v>
      </c>
      <c r="D90" s="68">
        <v>63.2</v>
      </c>
      <c r="E90" s="68">
        <v>73.400000000000006</v>
      </c>
      <c r="F90" s="68">
        <v>84.2</v>
      </c>
      <c r="G90" s="68">
        <v>96</v>
      </c>
      <c r="H90" s="68">
        <v>108.8</v>
      </c>
      <c r="I90" s="68">
        <v>123.1</v>
      </c>
      <c r="J90" s="68">
        <v>138</v>
      </c>
      <c r="K90" s="68">
        <v>153.80000000000001</v>
      </c>
      <c r="L90" s="68">
        <v>170</v>
      </c>
      <c r="M90" s="68">
        <v>186.8</v>
      </c>
      <c r="N90" s="68">
        <v>204.4</v>
      </c>
      <c r="O90" s="68">
        <v>222.9</v>
      </c>
      <c r="P90" s="68">
        <v>241.7</v>
      </c>
      <c r="Q90" s="68">
        <v>262</v>
      </c>
      <c r="R90" s="68">
        <v>283.10000000000002</v>
      </c>
      <c r="S90" s="68">
        <v>305.2</v>
      </c>
      <c r="T90" s="68">
        <v>328.7</v>
      </c>
      <c r="U90" s="68">
        <v>353.4</v>
      </c>
      <c r="V90" s="68">
        <v>379.3</v>
      </c>
      <c r="W90" s="68">
        <v>405.5</v>
      </c>
      <c r="X90" s="68">
        <v>432.1</v>
      </c>
      <c r="Y90" s="68">
        <v>459.2</v>
      </c>
      <c r="Z90" s="68">
        <v>487</v>
      </c>
      <c r="AA90" s="68">
        <v>515.1</v>
      </c>
      <c r="AB90" s="68">
        <v>543.70000000000005</v>
      </c>
      <c r="AC90" s="68">
        <v>572.6</v>
      </c>
      <c r="AD90" s="68">
        <v>601.9</v>
      </c>
      <c r="AE90" s="68">
        <v>631.29999999999995</v>
      </c>
      <c r="AF90" s="68">
        <v>661.2</v>
      </c>
      <c r="AG90" s="68">
        <v>691.1</v>
      </c>
      <c r="AH90" s="68">
        <v>721.1</v>
      </c>
      <c r="AI90" s="68">
        <v>751.1</v>
      </c>
      <c r="AJ90" s="68">
        <v>0.1</v>
      </c>
      <c r="AK90" s="68"/>
    </row>
    <row r="91" spans="1:37">
      <c r="A91" s="69">
        <v>39052</v>
      </c>
      <c r="B91" s="68">
        <v>120.7</v>
      </c>
      <c r="C91" s="68">
        <v>136.1</v>
      </c>
      <c r="D91" s="68">
        <v>152.6</v>
      </c>
      <c r="E91" s="68">
        <v>170.6</v>
      </c>
      <c r="F91" s="68">
        <v>190.3</v>
      </c>
      <c r="G91" s="68">
        <v>210.9</v>
      </c>
      <c r="H91" s="68">
        <v>233.9</v>
      </c>
      <c r="I91" s="68">
        <v>257.60000000000002</v>
      </c>
      <c r="J91" s="68">
        <v>282.89999999999998</v>
      </c>
      <c r="K91" s="68">
        <v>308.5</v>
      </c>
      <c r="L91" s="68">
        <v>334.7</v>
      </c>
      <c r="M91" s="68">
        <v>361.5</v>
      </c>
      <c r="N91" s="68">
        <v>388.8</v>
      </c>
      <c r="O91" s="68">
        <v>416.9</v>
      </c>
      <c r="P91" s="68">
        <v>445.8</v>
      </c>
      <c r="Q91" s="68">
        <v>475.2</v>
      </c>
      <c r="R91" s="68">
        <v>504.9</v>
      </c>
      <c r="S91" s="68">
        <v>534.6</v>
      </c>
      <c r="T91" s="68">
        <v>564.5</v>
      </c>
      <c r="U91" s="68">
        <v>594.5</v>
      </c>
      <c r="V91" s="68">
        <v>624.5</v>
      </c>
      <c r="W91" s="68">
        <v>654.6</v>
      </c>
      <c r="X91" s="68">
        <v>684.6</v>
      </c>
      <c r="Y91" s="68">
        <v>714.6</v>
      </c>
      <c r="Z91" s="68">
        <v>744.7</v>
      </c>
      <c r="AA91" s="68">
        <v>774.8</v>
      </c>
      <c r="AB91" s="68">
        <v>805</v>
      </c>
      <c r="AC91" s="68">
        <v>835.6</v>
      </c>
      <c r="AD91" s="68">
        <v>866.4</v>
      </c>
      <c r="AE91" s="68">
        <v>897.3</v>
      </c>
      <c r="AF91" s="68">
        <v>928.3</v>
      </c>
      <c r="AG91" s="68">
        <v>959.3</v>
      </c>
      <c r="AH91" s="68">
        <v>990.3</v>
      </c>
      <c r="AI91" s="68">
        <v>1021.3</v>
      </c>
      <c r="AJ91" s="68">
        <v>0</v>
      </c>
      <c r="AK91" s="68"/>
    </row>
    <row r="92" spans="1:37">
      <c r="A92" s="69">
        <v>39083</v>
      </c>
      <c r="B92" s="68">
        <v>314.10000000000002</v>
      </c>
      <c r="C92" s="68">
        <v>337</v>
      </c>
      <c r="D92" s="68">
        <v>360.2</v>
      </c>
      <c r="E92" s="68">
        <v>384.2</v>
      </c>
      <c r="F92" s="68">
        <v>408.6</v>
      </c>
      <c r="G92" s="68">
        <v>433.4</v>
      </c>
      <c r="H92" s="68">
        <v>459.3</v>
      </c>
      <c r="I92" s="68">
        <v>485.6</v>
      </c>
      <c r="J92" s="68">
        <v>512.9</v>
      </c>
      <c r="K92" s="68">
        <v>540.79999999999995</v>
      </c>
      <c r="L92" s="68">
        <v>568.9</v>
      </c>
      <c r="M92" s="68">
        <v>597.4</v>
      </c>
      <c r="N92" s="68">
        <v>626.20000000000005</v>
      </c>
      <c r="O92" s="68">
        <v>655.20000000000005</v>
      </c>
      <c r="P92" s="68">
        <v>684.4</v>
      </c>
      <c r="Q92" s="68">
        <v>713.6</v>
      </c>
      <c r="R92" s="68">
        <v>743.1</v>
      </c>
      <c r="S92" s="68">
        <v>772.5</v>
      </c>
      <c r="T92" s="68">
        <v>802</v>
      </c>
      <c r="U92" s="68">
        <v>831.6</v>
      </c>
      <c r="V92" s="68">
        <v>861.2</v>
      </c>
      <c r="W92" s="68">
        <v>890.9</v>
      </c>
      <c r="X92" s="68">
        <v>920.9</v>
      </c>
      <c r="Y92" s="68">
        <v>950.9</v>
      </c>
      <c r="Z92" s="68">
        <v>981.4</v>
      </c>
      <c r="AA92" s="68">
        <v>1012</v>
      </c>
      <c r="AB92" s="68">
        <v>1042.7</v>
      </c>
      <c r="AC92" s="68">
        <v>1073.4000000000001</v>
      </c>
      <c r="AD92" s="68">
        <v>1104.2</v>
      </c>
      <c r="AE92" s="68">
        <v>1135</v>
      </c>
      <c r="AF92" s="68">
        <v>1165.8</v>
      </c>
      <c r="AG92" s="68">
        <v>1196.7</v>
      </c>
      <c r="AH92" s="68">
        <v>1227.5</v>
      </c>
      <c r="AI92" s="68">
        <v>1258.5</v>
      </c>
      <c r="AJ92" s="68">
        <v>6</v>
      </c>
      <c r="AK92" s="68"/>
    </row>
    <row r="93" spans="1:37">
      <c r="A93" s="69">
        <v>39114</v>
      </c>
      <c r="B93" s="68">
        <v>407.2</v>
      </c>
      <c r="C93" s="68">
        <v>433.6</v>
      </c>
      <c r="D93" s="68">
        <v>460.4</v>
      </c>
      <c r="E93" s="68">
        <v>487.6</v>
      </c>
      <c r="F93" s="68">
        <v>514.9</v>
      </c>
      <c r="G93" s="68">
        <v>542.4</v>
      </c>
      <c r="H93" s="68">
        <v>570</v>
      </c>
      <c r="I93" s="68">
        <v>597.70000000000005</v>
      </c>
      <c r="J93" s="68">
        <v>625.6</v>
      </c>
      <c r="K93" s="68">
        <v>653.5</v>
      </c>
      <c r="L93" s="68">
        <v>681.5</v>
      </c>
      <c r="M93" s="68">
        <v>709.5</v>
      </c>
      <c r="N93" s="68">
        <v>737.5</v>
      </c>
      <c r="O93" s="68">
        <v>765.5</v>
      </c>
      <c r="P93" s="68">
        <v>793.5</v>
      </c>
      <c r="Q93" s="68">
        <v>821.5</v>
      </c>
      <c r="R93" s="68">
        <v>849.5</v>
      </c>
      <c r="S93" s="68">
        <v>877.5</v>
      </c>
      <c r="T93" s="68">
        <v>905.5</v>
      </c>
      <c r="U93" s="68">
        <v>933.5</v>
      </c>
      <c r="V93" s="68">
        <v>961.5</v>
      </c>
      <c r="W93" s="68">
        <v>989.5</v>
      </c>
      <c r="X93" s="68">
        <v>1017.5</v>
      </c>
      <c r="Y93" s="68">
        <v>1045.5</v>
      </c>
      <c r="Z93" s="68">
        <v>1073.5</v>
      </c>
      <c r="AA93" s="68">
        <v>1101.5</v>
      </c>
      <c r="AB93" s="68">
        <v>1129.5</v>
      </c>
      <c r="AC93" s="68">
        <v>1157.5</v>
      </c>
      <c r="AD93" s="68">
        <v>1185.5</v>
      </c>
      <c r="AE93" s="68">
        <v>1213.5</v>
      </c>
      <c r="AF93" s="68">
        <v>1241.5</v>
      </c>
      <c r="AG93" s="68">
        <v>1269.5</v>
      </c>
      <c r="AH93" s="68">
        <v>1297.5</v>
      </c>
      <c r="AI93" s="68">
        <v>1325.5</v>
      </c>
      <c r="AJ93" s="68">
        <v>0</v>
      </c>
      <c r="AK93" s="68"/>
    </row>
    <row r="94" spans="1:37">
      <c r="A94" s="69">
        <v>39142</v>
      </c>
      <c r="B94" s="68">
        <v>193.5</v>
      </c>
      <c r="C94" s="68">
        <v>211.4</v>
      </c>
      <c r="D94" s="68">
        <v>229.6</v>
      </c>
      <c r="E94" s="68">
        <v>248.8</v>
      </c>
      <c r="F94" s="68">
        <v>269.2</v>
      </c>
      <c r="G94" s="68">
        <v>290.10000000000002</v>
      </c>
      <c r="H94" s="68">
        <v>311.60000000000002</v>
      </c>
      <c r="I94" s="68">
        <v>333.7</v>
      </c>
      <c r="J94" s="68">
        <v>356.3</v>
      </c>
      <c r="K94" s="68">
        <v>379.5</v>
      </c>
      <c r="L94" s="68">
        <v>403.1</v>
      </c>
      <c r="M94" s="68">
        <v>428.4</v>
      </c>
      <c r="N94" s="68">
        <v>454.1</v>
      </c>
      <c r="O94" s="68">
        <v>480.5</v>
      </c>
      <c r="P94" s="68">
        <v>507.7</v>
      </c>
      <c r="Q94" s="68">
        <v>535.70000000000005</v>
      </c>
      <c r="R94" s="68">
        <v>564.29999999999995</v>
      </c>
      <c r="S94" s="68">
        <v>593.6</v>
      </c>
      <c r="T94" s="68">
        <v>622.9</v>
      </c>
      <c r="U94" s="68">
        <v>652.9</v>
      </c>
      <c r="V94" s="68">
        <v>682.8</v>
      </c>
      <c r="W94" s="68">
        <v>712.9</v>
      </c>
      <c r="X94" s="68">
        <v>743.1</v>
      </c>
      <c r="Y94" s="68">
        <v>773.6</v>
      </c>
      <c r="Z94" s="68">
        <v>804</v>
      </c>
      <c r="AA94" s="68">
        <v>834.5</v>
      </c>
      <c r="AB94" s="68">
        <v>865.2</v>
      </c>
      <c r="AC94" s="68">
        <v>895.9</v>
      </c>
      <c r="AD94" s="68">
        <v>926.5</v>
      </c>
      <c r="AE94" s="68">
        <v>957.3</v>
      </c>
      <c r="AF94" s="68">
        <v>988</v>
      </c>
      <c r="AG94" s="68">
        <v>1018.9</v>
      </c>
      <c r="AH94" s="68">
        <v>1049.7</v>
      </c>
      <c r="AI94" s="68">
        <v>1080.7</v>
      </c>
      <c r="AJ94" s="68">
        <v>1</v>
      </c>
      <c r="AK94" s="68"/>
    </row>
    <row r="95" spans="1:37">
      <c r="A95" s="69">
        <v>39173</v>
      </c>
      <c r="B95" s="68">
        <v>40.6</v>
      </c>
      <c r="C95" s="68">
        <v>50.5</v>
      </c>
      <c r="D95" s="68">
        <v>62.6</v>
      </c>
      <c r="E95" s="68">
        <v>76.099999999999994</v>
      </c>
      <c r="F95" s="68">
        <v>91.2</v>
      </c>
      <c r="G95" s="68">
        <v>106.9</v>
      </c>
      <c r="H95" s="68">
        <v>124.2</v>
      </c>
      <c r="I95" s="68">
        <v>142.1</v>
      </c>
      <c r="J95" s="68">
        <v>160.5</v>
      </c>
      <c r="K95" s="68">
        <v>180.3</v>
      </c>
      <c r="L95" s="68">
        <v>200.9</v>
      </c>
      <c r="M95" s="68">
        <v>222.8</v>
      </c>
      <c r="N95" s="68">
        <v>245.7</v>
      </c>
      <c r="O95" s="68">
        <v>268.8</v>
      </c>
      <c r="P95" s="68">
        <v>292.60000000000002</v>
      </c>
      <c r="Q95" s="68">
        <v>316.5</v>
      </c>
      <c r="R95" s="68">
        <v>341.1</v>
      </c>
      <c r="S95" s="68">
        <v>365.9</v>
      </c>
      <c r="T95" s="68">
        <v>391.1</v>
      </c>
      <c r="U95" s="68">
        <v>416.5</v>
      </c>
      <c r="V95" s="68">
        <v>442.5</v>
      </c>
      <c r="W95" s="68">
        <v>468.7</v>
      </c>
      <c r="X95" s="68">
        <v>495</v>
      </c>
      <c r="Y95" s="68">
        <v>521.5</v>
      </c>
      <c r="Z95" s="68">
        <v>548.29999999999995</v>
      </c>
      <c r="AA95" s="68">
        <v>575.5</v>
      </c>
      <c r="AB95" s="68">
        <v>602.5</v>
      </c>
      <c r="AC95" s="68">
        <v>630.1</v>
      </c>
      <c r="AD95" s="68">
        <v>657.8</v>
      </c>
      <c r="AE95" s="68">
        <v>685.7</v>
      </c>
      <c r="AF95" s="68">
        <v>713.8</v>
      </c>
      <c r="AG95" s="68">
        <v>742.1</v>
      </c>
      <c r="AH95" s="68">
        <v>770.6</v>
      </c>
      <c r="AI95" s="68">
        <v>799.3</v>
      </c>
      <c r="AJ95" s="68">
        <v>2</v>
      </c>
      <c r="AK95" s="68"/>
    </row>
    <row r="96" spans="1:37">
      <c r="A96" s="69">
        <v>39203</v>
      </c>
      <c r="B96" s="68">
        <v>1.9</v>
      </c>
      <c r="C96" s="68">
        <v>3</v>
      </c>
      <c r="D96" s="68">
        <v>4.0999999999999996</v>
      </c>
      <c r="E96" s="68">
        <v>5.2</v>
      </c>
      <c r="F96" s="68">
        <v>6.6</v>
      </c>
      <c r="G96" s="68">
        <v>8.4</v>
      </c>
      <c r="H96" s="68">
        <v>11</v>
      </c>
      <c r="I96" s="68">
        <v>14.1</v>
      </c>
      <c r="J96" s="68">
        <v>17.5</v>
      </c>
      <c r="K96" s="68">
        <v>21.9</v>
      </c>
      <c r="L96" s="68">
        <v>27.4</v>
      </c>
      <c r="M96" s="68">
        <v>33.200000000000003</v>
      </c>
      <c r="N96" s="68">
        <v>39.9</v>
      </c>
      <c r="O96" s="68">
        <v>47.6</v>
      </c>
      <c r="P96" s="68">
        <v>56</v>
      </c>
      <c r="Q96" s="68">
        <v>65.7</v>
      </c>
      <c r="R96" s="68">
        <v>75.900000000000006</v>
      </c>
      <c r="S96" s="68">
        <v>87.2</v>
      </c>
      <c r="T96" s="68">
        <v>99</v>
      </c>
      <c r="U96" s="68">
        <v>111.8</v>
      </c>
      <c r="V96" s="68">
        <v>125.2</v>
      </c>
      <c r="W96" s="68">
        <v>139.9</v>
      </c>
      <c r="X96" s="68">
        <v>154.9</v>
      </c>
      <c r="Y96" s="68">
        <v>171.3</v>
      </c>
      <c r="Z96" s="68">
        <v>188.5</v>
      </c>
      <c r="AA96" s="68">
        <v>206.7</v>
      </c>
      <c r="AB96" s="68">
        <v>226.1</v>
      </c>
      <c r="AC96" s="68">
        <v>246.5</v>
      </c>
      <c r="AD96" s="68">
        <v>268.2</v>
      </c>
      <c r="AE96" s="68">
        <v>290.7</v>
      </c>
      <c r="AF96" s="68">
        <v>314.39999999999998</v>
      </c>
      <c r="AG96" s="68">
        <v>338.5</v>
      </c>
      <c r="AH96" s="68">
        <v>363.1</v>
      </c>
      <c r="AI96" s="68">
        <v>388.4</v>
      </c>
      <c r="AJ96" s="68">
        <v>0.03</v>
      </c>
      <c r="AK96" s="68"/>
    </row>
    <row r="97" spans="1:37">
      <c r="A97" s="69">
        <v>39234</v>
      </c>
      <c r="B97" s="68">
        <v>0</v>
      </c>
      <c r="C97" s="68">
        <v>0</v>
      </c>
      <c r="D97" s="68">
        <v>0</v>
      </c>
      <c r="E97" s="68">
        <v>0</v>
      </c>
      <c r="F97" s="68">
        <v>0</v>
      </c>
      <c r="G97" s="68">
        <v>0</v>
      </c>
      <c r="H97" s="68">
        <v>0.1</v>
      </c>
      <c r="I97" s="68">
        <v>0.3</v>
      </c>
      <c r="J97" s="68">
        <v>0.7</v>
      </c>
      <c r="K97" s="68">
        <v>1.1000000000000001</v>
      </c>
      <c r="L97" s="68">
        <v>1.7</v>
      </c>
      <c r="M97" s="68">
        <v>2.2999999999999998</v>
      </c>
      <c r="N97" s="68">
        <v>3.1</v>
      </c>
      <c r="O97" s="68">
        <v>3.9</v>
      </c>
      <c r="P97" s="68">
        <v>5.4</v>
      </c>
      <c r="Q97" s="68">
        <v>7.4</v>
      </c>
      <c r="R97" s="68">
        <v>10.1</v>
      </c>
      <c r="S97" s="68">
        <v>14</v>
      </c>
      <c r="T97" s="68">
        <v>18</v>
      </c>
      <c r="U97" s="68">
        <v>23.4</v>
      </c>
      <c r="V97" s="68">
        <v>29.6</v>
      </c>
      <c r="W97" s="68">
        <v>36.700000000000003</v>
      </c>
      <c r="X97" s="68">
        <v>45.1</v>
      </c>
      <c r="Y97" s="68">
        <v>55.4</v>
      </c>
      <c r="Z97" s="68">
        <v>66.5</v>
      </c>
      <c r="AA97" s="68">
        <v>79.099999999999994</v>
      </c>
      <c r="AB97" s="68">
        <v>92.1</v>
      </c>
      <c r="AC97" s="68">
        <v>106.4</v>
      </c>
      <c r="AD97" s="68">
        <v>120.9</v>
      </c>
      <c r="AE97" s="68">
        <v>136.6</v>
      </c>
      <c r="AF97" s="68">
        <v>153.19999999999999</v>
      </c>
      <c r="AG97" s="68">
        <v>170.6</v>
      </c>
      <c r="AH97" s="68">
        <v>189.2</v>
      </c>
      <c r="AI97" s="68">
        <v>208.4</v>
      </c>
      <c r="AJ97" s="68">
        <v>0.03</v>
      </c>
      <c r="AK97" s="68"/>
    </row>
    <row r="98" spans="1:37">
      <c r="A98" s="69">
        <v>39264</v>
      </c>
      <c r="B98" s="68">
        <v>0</v>
      </c>
      <c r="C98" s="68">
        <v>0</v>
      </c>
      <c r="D98" s="68">
        <v>0</v>
      </c>
      <c r="E98" s="68">
        <v>0</v>
      </c>
      <c r="F98" s="68">
        <v>0</v>
      </c>
      <c r="G98" s="68">
        <v>0</v>
      </c>
      <c r="H98" s="68">
        <v>0</v>
      </c>
      <c r="I98" s="68">
        <v>0</v>
      </c>
      <c r="J98" s="68">
        <v>0</v>
      </c>
      <c r="K98" s="68">
        <v>0</v>
      </c>
      <c r="L98" s="68">
        <v>0.1</v>
      </c>
      <c r="M98" s="68">
        <v>0.4</v>
      </c>
      <c r="N98" s="68">
        <v>0.8</v>
      </c>
      <c r="O98" s="68">
        <v>1.3</v>
      </c>
      <c r="P98" s="68">
        <v>1.9</v>
      </c>
      <c r="Q98" s="68">
        <v>2.4</v>
      </c>
      <c r="R98" s="68">
        <v>3.1</v>
      </c>
      <c r="S98" s="68">
        <v>3.8</v>
      </c>
      <c r="T98" s="68">
        <v>4.7</v>
      </c>
      <c r="U98" s="68">
        <v>5.9</v>
      </c>
      <c r="V98" s="68">
        <v>7.7</v>
      </c>
      <c r="W98" s="68">
        <v>9.8000000000000007</v>
      </c>
      <c r="X98" s="68">
        <v>12.3</v>
      </c>
      <c r="Y98" s="68">
        <v>15.3</v>
      </c>
      <c r="Z98" s="68">
        <v>19</v>
      </c>
      <c r="AA98" s="68">
        <v>23</v>
      </c>
      <c r="AB98" s="68">
        <v>28.6</v>
      </c>
      <c r="AC98" s="68">
        <v>35.5</v>
      </c>
      <c r="AD98" s="68">
        <v>43.6</v>
      </c>
      <c r="AE98" s="68">
        <v>53.7</v>
      </c>
      <c r="AF98" s="68">
        <v>64.900000000000006</v>
      </c>
      <c r="AG98" s="68">
        <v>77.900000000000006</v>
      </c>
      <c r="AH98" s="68">
        <v>91.9</v>
      </c>
      <c r="AI98" s="68">
        <v>108.2</v>
      </c>
      <c r="AJ98" s="68">
        <v>0.1</v>
      </c>
      <c r="AK98" s="68"/>
    </row>
    <row r="99" spans="1:37">
      <c r="A99" s="69">
        <v>39295</v>
      </c>
      <c r="B99" s="68">
        <v>0</v>
      </c>
      <c r="C99" s="68">
        <v>0</v>
      </c>
      <c r="D99" s="68">
        <v>0</v>
      </c>
      <c r="E99" s="68">
        <v>0</v>
      </c>
      <c r="F99" s="68">
        <v>0</v>
      </c>
      <c r="G99" s="68">
        <v>0</v>
      </c>
      <c r="H99" s="68">
        <v>0</v>
      </c>
      <c r="I99" s="68">
        <v>0</v>
      </c>
      <c r="J99" s="68">
        <v>0</v>
      </c>
      <c r="K99" s="68">
        <v>0.2</v>
      </c>
      <c r="L99" s="68">
        <v>0.5</v>
      </c>
      <c r="M99" s="68">
        <v>0.9</v>
      </c>
      <c r="N99" s="68">
        <v>1.8</v>
      </c>
      <c r="O99" s="68">
        <v>2.6</v>
      </c>
      <c r="P99" s="68">
        <v>3.6</v>
      </c>
      <c r="Q99" s="68">
        <v>4.9000000000000004</v>
      </c>
      <c r="R99" s="68">
        <v>6.6</v>
      </c>
      <c r="S99" s="68">
        <v>8.4</v>
      </c>
      <c r="T99" s="68">
        <v>10.6</v>
      </c>
      <c r="U99" s="68">
        <v>12.8</v>
      </c>
      <c r="V99" s="68">
        <v>15.5</v>
      </c>
      <c r="W99" s="68">
        <v>18.7</v>
      </c>
      <c r="X99" s="68">
        <v>22.3</v>
      </c>
      <c r="Y99" s="68">
        <v>26.7</v>
      </c>
      <c r="Z99" s="68">
        <v>31.8</v>
      </c>
      <c r="AA99" s="68">
        <v>37.9</v>
      </c>
      <c r="AB99" s="68">
        <v>45.2</v>
      </c>
      <c r="AC99" s="68">
        <v>53.7</v>
      </c>
      <c r="AD99" s="68">
        <v>62.7</v>
      </c>
      <c r="AE99" s="68">
        <v>72.7</v>
      </c>
      <c r="AF99" s="68">
        <v>83.1</v>
      </c>
      <c r="AG99" s="68">
        <v>95.1</v>
      </c>
      <c r="AH99" s="68">
        <v>108</v>
      </c>
      <c r="AI99" s="68">
        <v>122.7</v>
      </c>
      <c r="AJ99" s="68">
        <v>5</v>
      </c>
      <c r="AK99" s="68"/>
    </row>
    <row r="100" spans="1:37">
      <c r="A100" s="69">
        <v>39326</v>
      </c>
      <c r="B100" s="68">
        <v>0.7</v>
      </c>
      <c r="C100" s="68">
        <v>1.1000000000000001</v>
      </c>
      <c r="D100" s="68">
        <v>1.7</v>
      </c>
      <c r="E100" s="68">
        <v>2.5</v>
      </c>
      <c r="F100" s="68">
        <v>3.5</v>
      </c>
      <c r="G100" s="68">
        <v>4.8</v>
      </c>
      <c r="H100" s="68">
        <v>6.2</v>
      </c>
      <c r="I100" s="68">
        <v>8</v>
      </c>
      <c r="J100" s="68">
        <v>10</v>
      </c>
      <c r="K100" s="68">
        <v>12.6</v>
      </c>
      <c r="L100" s="68">
        <v>15.7</v>
      </c>
      <c r="M100" s="68">
        <v>19</v>
      </c>
      <c r="N100" s="68">
        <v>22.8</v>
      </c>
      <c r="O100" s="68">
        <v>26.9</v>
      </c>
      <c r="P100" s="68">
        <v>31</v>
      </c>
      <c r="Q100" s="68">
        <v>35.700000000000003</v>
      </c>
      <c r="R100" s="68">
        <v>40.6</v>
      </c>
      <c r="S100" s="68">
        <v>46.4</v>
      </c>
      <c r="T100" s="68">
        <v>52.4</v>
      </c>
      <c r="U100" s="68">
        <v>59.2</v>
      </c>
      <c r="V100" s="68">
        <v>66.7</v>
      </c>
      <c r="W100" s="68">
        <v>74.900000000000006</v>
      </c>
      <c r="X100" s="68">
        <v>84.4</v>
      </c>
      <c r="Y100" s="68">
        <v>94.7</v>
      </c>
      <c r="Z100" s="68">
        <v>106.6</v>
      </c>
      <c r="AA100" s="68">
        <v>120</v>
      </c>
      <c r="AB100" s="68">
        <v>134.4</v>
      </c>
      <c r="AC100" s="68">
        <v>150.80000000000001</v>
      </c>
      <c r="AD100" s="68">
        <v>167.7</v>
      </c>
      <c r="AE100" s="68">
        <v>184.8</v>
      </c>
      <c r="AF100" s="68">
        <v>202.6</v>
      </c>
      <c r="AG100" s="68">
        <v>221.4</v>
      </c>
      <c r="AH100" s="68">
        <v>241.1</v>
      </c>
      <c r="AI100" s="68">
        <v>261.5</v>
      </c>
      <c r="AJ100" s="68">
        <v>0.2</v>
      </c>
      <c r="AK100" s="68"/>
    </row>
    <row r="101" spans="1:37">
      <c r="A101" s="69">
        <v>39356</v>
      </c>
      <c r="B101" s="68">
        <v>10.8</v>
      </c>
      <c r="C101" s="68">
        <v>13.8</v>
      </c>
      <c r="D101" s="68">
        <v>16.899999999999999</v>
      </c>
      <c r="E101" s="68">
        <v>20.5</v>
      </c>
      <c r="F101" s="68">
        <v>24.6</v>
      </c>
      <c r="G101" s="68">
        <v>28.4</v>
      </c>
      <c r="H101" s="68">
        <v>32.9</v>
      </c>
      <c r="I101" s="68">
        <v>37.5</v>
      </c>
      <c r="J101" s="68">
        <v>43.2</v>
      </c>
      <c r="K101" s="68">
        <v>48.8</v>
      </c>
      <c r="L101" s="68">
        <v>55.1</v>
      </c>
      <c r="M101" s="68">
        <v>62</v>
      </c>
      <c r="N101" s="68">
        <v>69.099999999999994</v>
      </c>
      <c r="O101" s="68">
        <v>76.7</v>
      </c>
      <c r="P101" s="68">
        <v>85.1</v>
      </c>
      <c r="Q101" s="68">
        <v>94.4</v>
      </c>
      <c r="R101" s="68">
        <v>105.3</v>
      </c>
      <c r="S101" s="68">
        <v>117.6</v>
      </c>
      <c r="T101" s="68">
        <v>131.4</v>
      </c>
      <c r="U101" s="68">
        <v>146.80000000000001</v>
      </c>
      <c r="V101" s="68">
        <v>164.1</v>
      </c>
      <c r="W101" s="68">
        <v>182.8</v>
      </c>
      <c r="X101" s="68">
        <v>202.5</v>
      </c>
      <c r="Y101" s="68">
        <v>223.1</v>
      </c>
      <c r="Z101" s="68">
        <v>245.5</v>
      </c>
      <c r="AA101" s="68">
        <v>268.5</v>
      </c>
      <c r="AB101" s="68">
        <v>292.2</v>
      </c>
      <c r="AC101" s="68">
        <v>316.60000000000002</v>
      </c>
      <c r="AD101" s="68">
        <v>341.5</v>
      </c>
      <c r="AE101" s="68">
        <v>367</v>
      </c>
      <c r="AF101" s="68">
        <v>393.3</v>
      </c>
      <c r="AG101" s="68">
        <v>420</v>
      </c>
      <c r="AH101" s="68">
        <v>447.5</v>
      </c>
      <c r="AI101" s="68">
        <v>475.6</v>
      </c>
      <c r="AJ101" s="68">
        <v>0.2</v>
      </c>
      <c r="AK101" s="68"/>
    </row>
    <row r="102" spans="1:37">
      <c r="A102" s="69">
        <v>39387</v>
      </c>
      <c r="B102" s="68">
        <v>95.4</v>
      </c>
      <c r="C102" s="68">
        <v>110.2</v>
      </c>
      <c r="D102" s="68">
        <v>126.3</v>
      </c>
      <c r="E102" s="68">
        <v>143.6</v>
      </c>
      <c r="F102" s="68">
        <v>162</v>
      </c>
      <c r="G102" s="68">
        <v>182</v>
      </c>
      <c r="H102" s="68">
        <v>203.5</v>
      </c>
      <c r="I102" s="68">
        <v>225.8</v>
      </c>
      <c r="J102" s="68">
        <v>249.3</v>
      </c>
      <c r="K102" s="68">
        <v>273.10000000000002</v>
      </c>
      <c r="L102" s="68">
        <v>297.7</v>
      </c>
      <c r="M102" s="68">
        <v>322.8</v>
      </c>
      <c r="N102" s="68">
        <v>348.6</v>
      </c>
      <c r="O102" s="68">
        <v>374.6</v>
      </c>
      <c r="P102" s="68">
        <v>400.8</v>
      </c>
      <c r="Q102" s="68">
        <v>427.4</v>
      </c>
      <c r="R102" s="68">
        <v>454.3</v>
      </c>
      <c r="S102" s="68">
        <v>481.7</v>
      </c>
      <c r="T102" s="68">
        <v>509.8</v>
      </c>
      <c r="U102" s="68">
        <v>538.1</v>
      </c>
      <c r="V102" s="68">
        <v>566.70000000000005</v>
      </c>
      <c r="W102" s="68">
        <v>595.79999999999995</v>
      </c>
      <c r="X102" s="68">
        <v>625</v>
      </c>
      <c r="Y102" s="68">
        <v>654.20000000000005</v>
      </c>
      <c r="Z102" s="68">
        <v>683.9</v>
      </c>
      <c r="AA102" s="68">
        <v>713.5</v>
      </c>
      <c r="AB102" s="68">
        <v>743.5</v>
      </c>
      <c r="AC102" s="68">
        <v>773.4</v>
      </c>
      <c r="AD102" s="68">
        <v>803.4</v>
      </c>
      <c r="AE102" s="68">
        <v>833.5</v>
      </c>
      <c r="AF102" s="68">
        <v>863.5</v>
      </c>
      <c r="AG102" s="68">
        <v>893.6</v>
      </c>
      <c r="AH102" s="68">
        <v>923.6</v>
      </c>
      <c r="AI102" s="68">
        <v>953.7</v>
      </c>
      <c r="AJ102" s="68">
        <v>0.2</v>
      </c>
      <c r="AK102" s="68"/>
    </row>
    <row r="103" spans="1:37">
      <c r="A103" s="69">
        <v>39417</v>
      </c>
      <c r="B103" s="68">
        <v>310.60000000000002</v>
      </c>
      <c r="C103" s="68">
        <v>339.3</v>
      </c>
      <c r="D103" s="68">
        <v>368.3</v>
      </c>
      <c r="E103" s="68">
        <v>397.8</v>
      </c>
      <c r="F103" s="68">
        <v>427.7</v>
      </c>
      <c r="G103" s="68">
        <v>457.9</v>
      </c>
      <c r="H103" s="68">
        <v>488.2</v>
      </c>
      <c r="I103" s="68">
        <v>518.9</v>
      </c>
      <c r="J103" s="68">
        <v>549.5</v>
      </c>
      <c r="K103" s="68">
        <v>580.1</v>
      </c>
      <c r="L103" s="68">
        <v>610.79999999999995</v>
      </c>
      <c r="M103" s="68">
        <v>641.6</v>
      </c>
      <c r="N103" s="68">
        <v>672.4</v>
      </c>
      <c r="O103" s="68">
        <v>703.3</v>
      </c>
      <c r="P103" s="68">
        <v>734.2</v>
      </c>
      <c r="Q103" s="68">
        <v>765.1</v>
      </c>
      <c r="R103" s="68">
        <v>796.1</v>
      </c>
      <c r="S103" s="68">
        <v>827.1</v>
      </c>
      <c r="T103" s="68">
        <v>858.1</v>
      </c>
      <c r="U103" s="68">
        <v>889.1</v>
      </c>
      <c r="V103" s="68">
        <v>920.1</v>
      </c>
      <c r="W103" s="68">
        <v>951.1</v>
      </c>
      <c r="X103" s="68">
        <v>982.1</v>
      </c>
      <c r="Y103" s="68">
        <v>1013.1</v>
      </c>
      <c r="Z103" s="68">
        <v>1044.0999999999999</v>
      </c>
      <c r="AA103" s="68">
        <v>1075.0999999999999</v>
      </c>
      <c r="AB103" s="68">
        <v>1106.0999999999999</v>
      </c>
      <c r="AC103" s="68">
        <v>1137.0999999999999</v>
      </c>
      <c r="AD103" s="68">
        <v>1168.0999999999999</v>
      </c>
      <c r="AE103" s="68">
        <v>1199.0999999999999</v>
      </c>
      <c r="AF103" s="68">
        <v>1230.0999999999999</v>
      </c>
      <c r="AG103" s="68">
        <v>1261.0999999999999</v>
      </c>
      <c r="AH103" s="68">
        <v>1292.0999999999999</v>
      </c>
      <c r="AI103" s="68">
        <v>1323.1</v>
      </c>
      <c r="AJ103" s="68">
        <v>0.2</v>
      </c>
      <c r="AK103" s="68"/>
    </row>
    <row r="104" spans="1:37">
      <c r="A104" s="69">
        <v>39448</v>
      </c>
      <c r="B104" s="68">
        <v>303.8</v>
      </c>
      <c r="C104" s="68">
        <v>329.4</v>
      </c>
      <c r="D104" s="68">
        <v>355.9</v>
      </c>
      <c r="E104" s="68">
        <v>382.5</v>
      </c>
      <c r="F104" s="68">
        <v>409.9</v>
      </c>
      <c r="G104" s="68">
        <v>437.4</v>
      </c>
      <c r="H104" s="68">
        <v>465.2</v>
      </c>
      <c r="I104" s="68">
        <v>493.5</v>
      </c>
      <c r="J104" s="68">
        <v>521.79999999999995</v>
      </c>
      <c r="K104" s="68">
        <v>550.6</v>
      </c>
      <c r="L104" s="68">
        <v>579.9</v>
      </c>
      <c r="M104" s="68">
        <v>609.4</v>
      </c>
      <c r="N104" s="68">
        <v>639.1</v>
      </c>
      <c r="O104" s="68">
        <v>669</v>
      </c>
      <c r="P104" s="68">
        <v>699.1</v>
      </c>
      <c r="Q104" s="68">
        <v>729.2</v>
      </c>
      <c r="R104" s="68">
        <v>759.5</v>
      </c>
      <c r="S104" s="68">
        <v>789.9</v>
      </c>
      <c r="T104" s="68">
        <v>820.4</v>
      </c>
      <c r="U104" s="68">
        <v>851</v>
      </c>
      <c r="V104" s="68">
        <v>881.6</v>
      </c>
      <c r="W104" s="68">
        <v>912.3</v>
      </c>
      <c r="X104" s="68">
        <v>943.3</v>
      </c>
      <c r="Y104" s="68">
        <v>974.2</v>
      </c>
      <c r="Z104" s="68">
        <v>1005.2</v>
      </c>
      <c r="AA104" s="68">
        <v>1036.2</v>
      </c>
      <c r="AB104" s="68">
        <v>1067.2</v>
      </c>
      <c r="AC104" s="68">
        <v>1098.2</v>
      </c>
      <c r="AD104" s="68">
        <v>1129.2</v>
      </c>
      <c r="AE104" s="68">
        <v>1160.2</v>
      </c>
      <c r="AF104" s="68">
        <v>1191.2</v>
      </c>
      <c r="AG104" s="68">
        <v>1222.2</v>
      </c>
      <c r="AH104" s="68">
        <v>1253.2</v>
      </c>
      <c r="AI104" s="68">
        <v>1284.2</v>
      </c>
      <c r="AJ104" s="68">
        <v>0.03</v>
      </c>
      <c r="AK104" s="68"/>
    </row>
    <row r="105" spans="1:37">
      <c r="A105" s="69">
        <v>39479</v>
      </c>
      <c r="B105" s="68">
        <v>267.89999999999998</v>
      </c>
      <c r="C105" s="68">
        <v>293.10000000000002</v>
      </c>
      <c r="D105" s="68">
        <v>319.5</v>
      </c>
      <c r="E105" s="68">
        <v>346.1</v>
      </c>
      <c r="F105" s="68">
        <v>373.3</v>
      </c>
      <c r="G105" s="68">
        <v>400.9</v>
      </c>
      <c r="H105" s="68">
        <v>428.8</v>
      </c>
      <c r="I105" s="68">
        <v>456.7</v>
      </c>
      <c r="J105" s="68">
        <v>484.8</v>
      </c>
      <c r="K105" s="68">
        <v>513</v>
      </c>
      <c r="L105" s="68">
        <v>541.20000000000005</v>
      </c>
      <c r="M105" s="68">
        <v>569.5</v>
      </c>
      <c r="N105" s="68">
        <v>597.79999999999995</v>
      </c>
      <c r="O105" s="68">
        <v>626.20000000000005</v>
      </c>
      <c r="P105" s="68">
        <v>654.6</v>
      </c>
      <c r="Q105" s="68">
        <v>683</v>
      </c>
      <c r="R105" s="68">
        <v>711.5</v>
      </c>
      <c r="S105" s="68">
        <v>739.9</v>
      </c>
      <c r="T105" s="68">
        <v>768.4</v>
      </c>
      <c r="U105" s="68">
        <v>797</v>
      </c>
      <c r="V105" s="68">
        <v>825.6</v>
      </c>
      <c r="W105" s="68">
        <v>854.4</v>
      </c>
      <c r="X105" s="68">
        <v>883.2</v>
      </c>
      <c r="Y105" s="68">
        <v>912.2</v>
      </c>
      <c r="Z105" s="68">
        <v>941.2</v>
      </c>
      <c r="AA105" s="68">
        <v>970.2</v>
      </c>
      <c r="AB105" s="68">
        <v>999.2</v>
      </c>
      <c r="AC105" s="68">
        <v>1028.2</v>
      </c>
      <c r="AD105" s="68">
        <v>1057.2</v>
      </c>
      <c r="AE105" s="68">
        <v>1086.2</v>
      </c>
      <c r="AF105" s="68">
        <v>1115.2</v>
      </c>
      <c r="AG105" s="68">
        <v>1144.2</v>
      </c>
      <c r="AH105" s="68">
        <v>1173.2</v>
      </c>
      <c r="AI105" s="68">
        <v>1202.2</v>
      </c>
      <c r="AJ105" s="68">
        <v>0.3</v>
      </c>
      <c r="AK105" s="68"/>
    </row>
    <row r="106" spans="1:37">
      <c r="A106" s="69">
        <v>39508</v>
      </c>
      <c r="B106" s="68">
        <v>125.3</v>
      </c>
      <c r="C106" s="68">
        <v>146.80000000000001</v>
      </c>
      <c r="D106" s="68">
        <v>169.3</v>
      </c>
      <c r="E106" s="68">
        <v>192.9</v>
      </c>
      <c r="F106" s="68">
        <v>217.4</v>
      </c>
      <c r="G106" s="68">
        <v>243.1</v>
      </c>
      <c r="H106" s="68">
        <v>269.8</v>
      </c>
      <c r="I106" s="68">
        <v>297.10000000000002</v>
      </c>
      <c r="J106" s="68">
        <v>325.5</v>
      </c>
      <c r="K106" s="68">
        <v>354.2</v>
      </c>
      <c r="L106" s="68">
        <v>383.4</v>
      </c>
      <c r="M106" s="68">
        <v>412.9</v>
      </c>
      <c r="N106" s="68">
        <v>442.6</v>
      </c>
      <c r="O106" s="68">
        <v>472.5</v>
      </c>
      <c r="P106" s="68">
        <v>502.8</v>
      </c>
      <c r="Q106" s="68">
        <v>533.20000000000005</v>
      </c>
      <c r="R106" s="68">
        <v>563.70000000000005</v>
      </c>
      <c r="S106" s="68">
        <v>594.5</v>
      </c>
      <c r="T106" s="68">
        <v>625.20000000000005</v>
      </c>
      <c r="U106" s="68">
        <v>656.2</v>
      </c>
      <c r="V106" s="68">
        <v>687.2</v>
      </c>
      <c r="W106" s="68">
        <v>718.1</v>
      </c>
      <c r="X106" s="68">
        <v>749.1</v>
      </c>
      <c r="Y106" s="68">
        <v>780</v>
      </c>
      <c r="Z106" s="68">
        <v>811</v>
      </c>
      <c r="AA106" s="68">
        <v>842</v>
      </c>
      <c r="AB106" s="68">
        <v>872.9</v>
      </c>
      <c r="AC106" s="68">
        <v>903.9</v>
      </c>
      <c r="AD106" s="68">
        <v>934.8</v>
      </c>
      <c r="AE106" s="68">
        <v>965.8</v>
      </c>
      <c r="AF106" s="68">
        <v>996.7</v>
      </c>
      <c r="AG106" s="68">
        <v>1027.7</v>
      </c>
      <c r="AH106" s="68">
        <v>1058.7</v>
      </c>
      <c r="AI106" s="68">
        <v>1089.5999999999999</v>
      </c>
      <c r="AJ106" s="68">
        <v>0.3</v>
      </c>
      <c r="AK106" s="68"/>
    </row>
    <row r="107" spans="1:37">
      <c r="A107" s="69">
        <v>39539</v>
      </c>
      <c r="B107" s="68">
        <v>19.600000000000001</v>
      </c>
      <c r="C107" s="68">
        <v>24.3</v>
      </c>
      <c r="D107" s="68">
        <v>30.6</v>
      </c>
      <c r="E107" s="68">
        <v>37.9</v>
      </c>
      <c r="F107" s="68">
        <v>45.9</v>
      </c>
      <c r="G107" s="68">
        <v>55.3</v>
      </c>
      <c r="H107" s="68">
        <v>65.2</v>
      </c>
      <c r="I107" s="68">
        <v>76.400000000000006</v>
      </c>
      <c r="J107" s="68">
        <v>88.6</v>
      </c>
      <c r="K107" s="68">
        <v>103.2</v>
      </c>
      <c r="L107" s="68">
        <v>118.3</v>
      </c>
      <c r="M107" s="68">
        <v>135.4</v>
      </c>
      <c r="N107" s="68">
        <v>153.30000000000001</v>
      </c>
      <c r="O107" s="68">
        <v>172.3</v>
      </c>
      <c r="P107" s="68">
        <v>192.2</v>
      </c>
      <c r="Q107" s="68">
        <v>212.9</v>
      </c>
      <c r="R107" s="68">
        <v>234.3</v>
      </c>
      <c r="S107" s="68">
        <v>255.9</v>
      </c>
      <c r="T107" s="68">
        <v>278.10000000000002</v>
      </c>
      <c r="U107" s="68">
        <v>301</v>
      </c>
      <c r="V107" s="68">
        <v>324.3</v>
      </c>
      <c r="W107" s="68">
        <v>348.6</v>
      </c>
      <c r="X107" s="68">
        <v>373.1</v>
      </c>
      <c r="Y107" s="68">
        <v>398.3</v>
      </c>
      <c r="Z107" s="68">
        <v>423.8</v>
      </c>
      <c r="AA107" s="68">
        <v>449.9</v>
      </c>
      <c r="AB107" s="68">
        <v>476.5</v>
      </c>
      <c r="AC107" s="68">
        <v>503.5</v>
      </c>
      <c r="AD107" s="68">
        <v>531</v>
      </c>
      <c r="AE107" s="68">
        <v>558.6</v>
      </c>
      <c r="AF107" s="68">
        <v>586.29999999999995</v>
      </c>
      <c r="AG107" s="68">
        <v>614.5</v>
      </c>
      <c r="AH107" s="68">
        <v>642.79999999999995</v>
      </c>
      <c r="AI107" s="68">
        <v>671.4</v>
      </c>
      <c r="AJ107" s="68">
        <v>0.5</v>
      </c>
      <c r="AK107" s="68"/>
    </row>
    <row r="108" spans="1:37">
      <c r="A108" s="69">
        <v>39569</v>
      </c>
      <c r="B108" s="68">
        <v>2.8</v>
      </c>
      <c r="C108" s="68">
        <v>3.4</v>
      </c>
      <c r="D108" s="68">
        <v>4.2</v>
      </c>
      <c r="E108" s="68">
        <v>5.2</v>
      </c>
      <c r="F108" s="68">
        <v>6.6</v>
      </c>
      <c r="G108" s="68">
        <v>8.9</v>
      </c>
      <c r="H108" s="68">
        <v>11.5</v>
      </c>
      <c r="I108" s="68">
        <v>15</v>
      </c>
      <c r="J108" s="68">
        <v>20.100000000000001</v>
      </c>
      <c r="K108" s="68">
        <v>26.2</v>
      </c>
      <c r="L108" s="68">
        <v>33.4</v>
      </c>
      <c r="M108" s="68">
        <v>41.9</v>
      </c>
      <c r="N108" s="68">
        <v>52.1</v>
      </c>
      <c r="O108" s="68">
        <v>63.4</v>
      </c>
      <c r="P108" s="68">
        <v>75.7</v>
      </c>
      <c r="Q108" s="68">
        <v>89.2</v>
      </c>
      <c r="R108" s="68">
        <v>103.2</v>
      </c>
      <c r="S108" s="68">
        <v>118.5</v>
      </c>
      <c r="T108" s="68">
        <v>134.6</v>
      </c>
      <c r="U108" s="68">
        <v>151.5</v>
      </c>
      <c r="V108" s="68">
        <v>169.5</v>
      </c>
      <c r="W108" s="68">
        <v>188.4</v>
      </c>
      <c r="X108" s="68">
        <v>208.4</v>
      </c>
      <c r="Y108" s="68">
        <v>228.9</v>
      </c>
      <c r="Z108" s="68">
        <v>250.4</v>
      </c>
      <c r="AA108" s="68">
        <v>272.60000000000002</v>
      </c>
      <c r="AB108" s="68">
        <v>295.3</v>
      </c>
      <c r="AC108" s="68">
        <v>319</v>
      </c>
      <c r="AD108" s="68">
        <v>344</v>
      </c>
      <c r="AE108" s="68">
        <v>369.9</v>
      </c>
      <c r="AF108" s="68">
        <v>396.3</v>
      </c>
      <c r="AG108" s="68">
        <v>423.8</v>
      </c>
      <c r="AH108" s="68">
        <v>451.4</v>
      </c>
      <c r="AI108" s="68">
        <v>480.2</v>
      </c>
      <c r="AJ108" s="68">
        <v>0.3</v>
      </c>
      <c r="AK108" s="68"/>
    </row>
    <row r="109" spans="1:37">
      <c r="A109" s="69">
        <v>39600</v>
      </c>
      <c r="B109" s="68">
        <v>0</v>
      </c>
      <c r="C109" s="68">
        <v>0</v>
      </c>
      <c r="D109" s="68">
        <v>0</v>
      </c>
      <c r="E109" s="68">
        <v>0</v>
      </c>
      <c r="F109" s="68">
        <v>0</v>
      </c>
      <c r="G109" s="68">
        <v>0</v>
      </c>
      <c r="H109" s="68">
        <v>0</v>
      </c>
      <c r="I109" s="68">
        <v>0</v>
      </c>
      <c r="J109" s="68">
        <v>0</v>
      </c>
      <c r="K109" s="68">
        <v>0.1</v>
      </c>
      <c r="L109" s="68">
        <v>0.3</v>
      </c>
      <c r="M109" s="68">
        <v>0.4</v>
      </c>
      <c r="N109" s="68">
        <v>0.6</v>
      </c>
      <c r="O109" s="68">
        <v>1</v>
      </c>
      <c r="P109" s="68">
        <v>1.5</v>
      </c>
      <c r="Q109" s="68">
        <v>2.1</v>
      </c>
      <c r="R109" s="68">
        <v>3.2</v>
      </c>
      <c r="S109" s="68">
        <v>4.5</v>
      </c>
      <c r="T109" s="68">
        <v>6.3</v>
      </c>
      <c r="U109" s="68">
        <v>9</v>
      </c>
      <c r="V109" s="68">
        <v>12.8</v>
      </c>
      <c r="W109" s="68">
        <v>17.600000000000001</v>
      </c>
      <c r="X109" s="68">
        <v>24.4</v>
      </c>
      <c r="Y109" s="68">
        <v>32.5</v>
      </c>
      <c r="Z109" s="68">
        <v>41.9</v>
      </c>
      <c r="AA109" s="68">
        <v>52.6</v>
      </c>
      <c r="AB109" s="68">
        <v>63.5</v>
      </c>
      <c r="AC109" s="68">
        <v>76</v>
      </c>
      <c r="AD109" s="68">
        <v>89.4</v>
      </c>
      <c r="AE109" s="68">
        <v>103.4</v>
      </c>
      <c r="AF109" s="68">
        <v>118.8</v>
      </c>
      <c r="AG109" s="68">
        <v>134.4</v>
      </c>
      <c r="AH109" s="68">
        <v>151.9</v>
      </c>
      <c r="AI109" s="68">
        <v>169.7</v>
      </c>
      <c r="AJ109" s="68">
        <v>7.0000000000000007E-2</v>
      </c>
      <c r="AK109" s="68"/>
    </row>
    <row r="110" spans="1:37">
      <c r="A110" s="69">
        <v>39630</v>
      </c>
      <c r="B110" s="68">
        <v>0</v>
      </c>
      <c r="C110" s="68">
        <v>0</v>
      </c>
      <c r="D110" s="68">
        <v>0</v>
      </c>
      <c r="E110" s="68">
        <v>0</v>
      </c>
      <c r="F110" s="68">
        <v>0</v>
      </c>
      <c r="G110" s="68">
        <v>0</v>
      </c>
      <c r="H110" s="68">
        <v>0</v>
      </c>
      <c r="I110" s="68">
        <v>0</v>
      </c>
      <c r="J110" s="68">
        <v>0</v>
      </c>
      <c r="K110" s="68">
        <v>0</v>
      </c>
      <c r="L110" s="68">
        <v>0</v>
      </c>
      <c r="M110" s="68">
        <v>0</v>
      </c>
      <c r="N110" s="68">
        <v>0</v>
      </c>
      <c r="O110" s="68">
        <v>0</v>
      </c>
      <c r="P110" s="68">
        <v>0</v>
      </c>
      <c r="Q110" s="68">
        <v>0</v>
      </c>
      <c r="R110" s="68">
        <v>0</v>
      </c>
      <c r="S110" s="68">
        <v>0</v>
      </c>
      <c r="T110" s="68">
        <v>0</v>
      </c>
      <c r="U110" s="68">
        <v>0</v>
      </c>
      <c r="V110" s="68">
        <v>0.2</v>
      </c>
      <c r="W110" s="68">
        <v>0.3</v>
      </c>
      <c r="X110" s="68">
        <v>0.7</v>
      </c>
      <c r="Y110" s="68">
        <v>1.4</v>
      </c>
      <c r="Z110" s="68">
        <v>2.7</v>
      </c>
      <c r="AA110" s="68">
        <v>4.8</v>
      </c>
      <c r="AB110" s="68">
        <v>8</v>
      </c>
      <c r="AC110" s="68">
        <v>12.5</v>
      </c>
      <c r="AD110" s="68">
        <v>18.3</v>
      </c>
      <c r="AE110" s="68">
        <v>25</v>
      </c>
      <c r="AF110" s="68">
        <v>33.4</v>
      </c>
      <c r="AG110" s="68">
        <v>43.1</v>
      </c>
      <c r="AH110" s="68">
        <v>54.3</v>
      </c>
      <c r="AI110" s="68">
        <v>67</v>
      </c>
      <c r="AJ110" s="68">
        <v>0.1</v>
      </c>
      <c r="AK110" s="68"/>
    </row>
    <row r="111" spans="1:37">
      <c r="A111" s="69">
        <v>39661</v>
      </c>
      <c r="B111" s="68">
        <v>0</v>
      </c>
      <c r="C111" s="68">
        <v>0</v>
      </c>
      <c r="D111" s="68">
        <v>0</v>
      </c>
      <c r="E111" s="68">
        <v>0</v>
      </c>
      <c r="F111" s="68">
        <v>0</v>
      </c>
      <c r="G111" s="68">
        <v>0</v>
      </c>
      <c r="H111" s="68">
        <v>0</v>
      </c>
      <c r="I111" s="68">
        <v>0</v>
      </c>
      <c r="J111" s="68">
        <v>0</v>
      </c>
      <c r="K111" s="68">
        <v>0</v>
      </c>
      <c r="L111" s="68">
        <v>0</v>
      </c>
      <c r="M111" s="68">
        <v>0</v>
      </c>
      <c r="N111" s="68">
        <v>0.3</v>
      </c>
      <c r="O111" s="68">
        <v>0.5</v>
      </c>
      <c r="P111" s="68">
        <v>1.5</v>
      </c>
      <c r="Q111" s="68">
        <v>2.2000000000000002</v>
      </c>
      <c r="R111" s="68">
        <v>3.4</v>
      </c>
      <c r="S111" s="68">
        <v>4.8</v>
      </c>
      <c r="T111" s="68">
        <v>6.5</v>
      </c>
      <c r="U111" s="68">
        <v>8.8000000000000007</v>
      </c>
      <c r="V111" s="68">
        <v>11.5</v>
      </c>
      <c r="W111" s="68">
        <v>14.4</v>
      </c>
      <c r="X111" s="68">
        <v>18.100000000000001</v>
      </c>
      <c r="Y111" s="68">
        <v>23.1</v>
      </c>
      <c r="Z111" s="68">
        <v>28.9</v>
      </c>
      <c r="AA111" s="68">
        <v>36.299999999999997</v>
      </c>
      <c r="AB111" s="68">
        <v>45.6</v>
      </c>
      <c r="AC111" s="68">
        <v>56.9</v>
      </c>
      <c r="AD111" s="68">
        <v>69.8</v>
      </c>
      <c r="AE111" s="68">
        <v>84.7</v>
      </c>
      <c r="AF111" s="68">
        <v>101.7</v>
      </c>
      <c r="AG111" s="68">
        <v>119.5</v>
      </c>
      <c r="AH111" s="68">
        <v>138.6</v>
      </c>
      <c r="AI111" s="68">
        <v>158.6</v>
      </c>
      <c r="AJ111" s="68">
        <v>0.2</v>
      </c>
      <c r="AK111" s="68"/>
    </row>
    <row r="112" spans="1:37">
      <c r="A112" s="69">
        <v>39692</v>
      </c>
      <c r="B112" s="68">
        <v>0.1</v>
      </c>
      <c r="C112" s="68">
        <v>0.2</v>
      </c>
      <c r="D112" s="68">
        <v>0.5</v>
      </c>
      <c r="E112" s="68">
        <v>1</v>
      </c>
      <c r="F112" s="68">
        <v>1.7</v>
      </c>
      <c r="G112" s="68">
        <v>2.8</v>
      </c>
      <c r="H112" s="68">
        <v>4.0999999999999996</v>
      </c>
      <c r="I112" s="68">
        <v>5.8</v>
      </c>
      <c r="J112" s="68">
        <v>7.8</v>
      </c>
      <c r="K112" s="68">
        <v>10.1</v>
      </c>
      <c r="L112" s="68">
        <v>13.2</v>
      </c>
      <c r="M112" s="68">
        <v>16.3</v>
      </c>
      <c r="N112" s="68">
        <v>19.7</v>
      </c>
      <c r="O112" s="68">
        <v>23.3</v>
      </c>
      <c r="P112" s="68">
        <v>27.5</v>
      </c>
      <c r="Q112" s="68">
        <v>32</v>
      </c>
      <c r="R112" s="68">
        <v>37.200000000000003</v>
      </c>
      <c r="S112" s="68">
        <v>43.2</v>
      </c>
      <c r="T112" s="68">
        <v>50</v>
      </c>
      <c r="U112" s="68">
        <v>57.3</v>
      </c>
      <c r="V112" s="68">
        <v>65.3</v>
      </c>
      <c r="W112" s="68">
        <v>74.2</v>
      </c>
      <c r="X112" s="68">
        <v>83.9</v>
      </c>
      <c r="Y112" s="68">
        <v>94.8</v>
      </c>
      <c r="Z112" s="68">
        <v>106.7</v>
      </c>
      <c r="AA112" s="68">
        <v>120.2</v>
      </c>
      <c r="AB112" s="68">
        <v>135.19999999999999</v>
      </c>
      <c r="AC112" s="68">
        <v>151.69999999999999</v>
      </c>
      <c r="AD112" s="68">
        <v>170</v>
      </c>
      <c r="AE112" s="68">
        <v>190.3</v>
      </c>
      <c r="AF112" s="68">
        <v>211.3</v>
      </c>
      <c r="AG112" s="68">
        <v>233.1</v>
      </c>
      <c r="AH112" s="68">
        <v>255.6</v>
      </c>
      <c r="AI112" s="68">
        <v>279.5</v>
      </c>
      <c r="AJ112" s="68">
        <v>0.3</v>
      </c>
      <c r="AK112" s="68"/>
    </row>
    <row r="113" spans="1:37">
      <c r="A113" s="69">
        <v>39722</v>
      </c>
      <c r="B113" s="68">
        <v>23.8</v>
      </c>
      <c r="C113" s="68">
        <v>28.9</v>
      </c>
      <c r="D113" s="68">
        <v>34.6</v>
      </c>
      <c r="E113" s="68">
        <v>40.700000000000003</v>
      </c>
      <c r="F113" s="68">
        <v>47.7</v>
      </c>
      <c r="G113" s="68">
        <v>55.7</v>
      </c>
      <c r="H113" s="68">
        <v>65.099999999999994</v>
      </c>
      <c r="I113" s="68">
        <v>75.3</v>
      </c>
      <c r="J113" s="68">
        <v>86.9</v>
      </c>
      <c r="K113" s="68">
        <v>99.3</v>
      </c>
      <c r="L113" s="68">
        <v>112.9</v>
      </c>
      <c r="M113" s="68">
        <v>127.1</v>
      </c>
      <c r="N113" s="68">
        <v>142.4</v>
      </c>
      <c r="O113" s="68">
        <v>159.1</v>
      </c>
      <c r="P113" s="68">
        <v>175.9</v>
      </c>
      <c r="Q113" s="68">
        <v>193.9</v>
      </c>
      <c r="R113" s="68">
        <v>212.4</v>
      </c>
      <c r="S113" s="68">
        <v>231.9</v>
      </c>
      <c r="T113" s="68">
        <v>252.1</v>
      </c>
      <c r="U113" s="68">
        <v>273.7</v>
      </c>
      <c r="V113" s="68">
        <v>296.39999999999998</v>
      </c>
      <c r="W113" s="68">
        <v>319.8</v>
      </c>
      <c r="X113" s="68">
        <v>344.2</v>
      </c>
      <c r="Y113" s="68">
        <v>369</v>
      </c>
      <c r="Z113" s="68">
        <v>394.8</v>
      </c>
      <c r="AA113" s="68">
        <v>421.9</v>
      </c>
      <c r="AB113" s="68">
        <v>449.7</v>
      </c>
      <c r="AC113" s="68">
        <v>478</v>
      </c>
      <c r="AD113" s="68">
        <v>507.1</v>
      </c>
      <c r="AE113" s="68">
        <v>536.4</v>
      </c>
      <c r="AF113" s="68">
        <v>566.5</v>
      </c>
      <c r="AG113" s="68">
        <v>596.79999999999995</v>
      </c>
      <c r="AH113" s="68">
        <v>627.4</v>
      </c>
      <c r="AI113" s="68">
        <v>658.3</v>
      </c>
      <c r="AJ113" s="68">
        <v>0.3</v>
      </c>
      <c r="AK113" s="68"/>
    </row>
    <row r="114" spans="1:37">
      <c r="A114" s="69">
        <v>39753</v>
      </c>
      <c r="B114" s="68">
        <v>123.8</v>
      </c>
      <c r="C114" s="68">
        <v>137.4</v>
      </c>
      <c r="D114" s="68">
        <v>151.80000000000001</v>
      </c>
      <c r="E114" s="68">
        <v>166.9</v>
      </c>
      <c r="F114" s="68">
        <v>182.5</v>
      </c>
      <c r="G114" s="68">
        <v>199.1</v>
      </c>
      <c r="H114" s="68">
        <v>216.5</v>
      </c>
      <c r="I114" s="68">
        <v>234.8</v>
      </c>
      <c r="J114" s="68">
        <v>254.1</v>
      </c>
      <c r="K114" s="68">
        <v>274.2</v>
      </c>
      <c r="L114" s="68">
        <v>295</v>
      </c>
      <c r="M114" s="68">
        <v>316.7</v>
      </c>
      <c r="N114" s="68">
        <v>338.4</v>
      </c>
      <c r="O114" s="68">
        <v>360.7</v>
      </c>
      <c r="P114" s="68">
        <v>383.4</v>
      </c>
      <c r="Q114" s="68">
        <v>406.7</v>
      </c>
      <c r="R114" s="68">
        <v>430.2</v>
      </c>
      <c r="S114" s="68">
        <v>453.7</v>
      </c>
      <c r="T114" s="68">
        <v>478.1</v>
      </c>
      <c r="U114" s="68">
        <v>503.7</v>
      </c>
      <c r="V114" s="68">
        <v>530.1</v>
      </c>
      <c r="W114" s="68">
        <v>557.79999999999995</v>
      </c>
      <c r="X114" s="68">
        <v>585.5</v>
      </c>
      <c r="Y114" s="68">
        <v>614</v>
      </c>
      <c r="Z114" s="68">
        <v>642.6</v>
      </c>
      <c r="AA114" s="68">
        <v>671.6</v>
      </c>
      <c r="AB114" s="68">
        <v>701</v>
      </c>
      <c r="AC114" s="68">
        <v>730.3</v>
      </c>
      <c r="AD114" s="68">
        <v>760</v>
      </c>
      <c r="AE114" s="68">
        <v>789.7</v>
      </c>
      <c r="AF114" s="68">
        <v>819.6</v>
      </c>
      <c r="AG114" s="68">
        <v>849.7</v>
      </c>
      <c r="AH114" s="68">
        <v>879.7</v>
      </c>
      <c r="AI114" s="68">
        <v>909.8</v>
      </c>
      <c r="AJ114" s="68">
        <v>0.3</v>
      </c>
      <c r="AK114" s="68"/>
    </row>
    <row r="115" spans="1:37">
      <c r="A115" s="69">
        <v>39783</v>
      </c>
      <c r="B115" s="68">
        <v>253.9</v>
      </c>
      <c r="C115" s="68">
        <v>275.39999999999998</v>
      </c>
      <c r="D115" s="68">
        <v>298.10000000000002</v>
      </c>
      <c r="E115" s="68">
        <v>321</v>
      </c>
      <c r="F115" s="68">
        <v>344.6</v>
      </c>
      <c r="G115" s="68">
        <v>368.9</v>
      </c>
      <c r="H115" s="68">
        <v>394.1</v>
      </c>
      <c r="I115" s="68">
        <v>419.9</v>
      </c>
      <c r="J115" s="68">
        <v>446.2</v>
      </c>
      <c r="K115" s="68">
        <v>473.2</v>
      </c>
      <c r="L115" s="68">
        <v>500.2</v>
      </c>
      <c r="M115" s="68">
        <v>527.79999999999995</v>
      </c>
      <c r="N115" s="68">
        <v>555.70000000000005</v>
      </c>
      <c r="O115" s="68">
        <v>584</v>
      </c>
      <c r="P115" s="68">
        <v>612.4</v>
      </c>
      <c r="Q115" s="68">
        <v>641</v>
      </c>
      <c r="R115" s="68">
        <v>669.7</v>
      </c>
      <c r="S115" s="68">
        <v>698.8</v>
      </c>
      <c r="T115" s="68">
        <v>727.8</v>
      </c>
      <c r="U115" s="68">
        <v>756.9</v>
      </c>
      <c r="V115" s="68">
        <v>786.4</v>
      </c>
      <c r="W115" s="68">
        <v>816.1</v>
      </c>
      <c r="X115" s="68">
        <v>846.1</v>
      </c>
      <c r="Y115" s="68">
        <v>876.4</v>
      </c>
      <c r="Z115" s="68">
        <v>907.2</v>
      </c>
      <c r="AA115" s="68">
        <v>938.2</v>
      </c>
      <c r="AB115" s="68">
        <v>969.2</v>
      </c>
      <c r="AC115" s="68">
        <v>1000.2</v>
      </c>
      <c r="AD115" s="68">
        <v>1031.2</v>
      </c>
      <c r="AE115" s="68">
        <v>1062.2</v>
      </c>
      <c r="AF115" s="68">
        <v>1093.2</v>
      </c>
      <c r="AG115" s="68">
        <v>1124.2</v>
      </c>
      <c r="AH115" s="68">
        <v>1155.2</v>
      </c>
      <c r="AI115" s="68">
        <v>1186.2</v>
      </c>
      <c r="AJ115" s="68">
        <v>0.2</v>
      </c>
      <c r="AK115" s="68"/>
    </row>
    <row r="116" spans="1:37">
      <c r="A116" s="69">
        <v>39814</v>
      </c>
      <c r="B116" s="68">
        <v>506.5</v>
      </c>
      <c r="C116" s="68">
        <v>537.29999999999995</v>
      </c>
      <c r="D116" s="68">
        <v>568.29999999999995</v>
      </c>
      <c r="E116" s="68">
        <v>599.29999999999995</v>
      </c>
      <c r="F116" s="68">
        <v>630.29999999999995</v>
      </c>
      <c r="G116" s="68">
        <v>661.3</v>
      </c>
      <c r="H116" s="68">
        <v>692.3</v>
      </c>
      <c r="I116" s="68">
        <v>723.3</v>
      </c>
      <c r="J116" s="68">
        <v>754.3</v>
      </c>
      <c r="K116" s="68">
        <v>785.3</v>
      </c>
      <c r="L116" s="68">
        <v>816.3</v>
      </c>
      <c r="M116" s="68">
        <v>847.3</v>
      </c>
      <c r="N116" s="68">
        <v>878.3</v>
      </c>
      <c r="O116" s="68">
        <v>909.3</v>
      </c>
      <c r="P116" s="68">
        <v>940.3</v>
      </c>
      <c r="Q116" s="68">
        <v>971.3</v>
      </c>
      <c r="R116" s="68">
        <v>1002.3</v>
      </c>
      <c r="S116" s="68">
        <v>1033.3</v>
      </c>
      <c r="T116" s="68">
        <v>1064.3</v>
      </c>
      <c r="U116" s="68">
        <v>1095.3</v>
      </c>
      <c r="V116" s="68">
        <v>1126.3</v>
      </c>
      <c r="W116" s="68">
        <v>1157.3</v>
      </c>
      <c r="X116" s="68">
        <v>1188.3</v>
      </c>
      <c r="Y116" s="68">
        <v>1219.3</v>
      </c>
      <c r="Z116" s="68">
        <v>1250.3</v>
      </c>
      <c r="AA116" s="68">
        <v>1281.3</v>
      </c>
      <c r="AB116" s="68">
        <v>1312.3</v>
      </c>
      <c r="AC116" s="68">
        <v>1343.3</v>
      </c>
      <c r="AD116" s="68">
        <v>1374.3</v>
      </c>
      <c r="AE116" s="68">
        <v>1405.3</v>
      </c>
      <c r="AF116" s="68">
        <v>1436.3</v>
      </c>
      <c r="AG116" s="68">
        <v>1467.3</v>
      </c>
      <c r="AH116" s="68">
        <v>1498.3</v>
      </c>
      <c r="AI116" s="68">
        <v>1529.3</v>
      </c>
      <c r="AJ116" s="68">
        <v>0.7</v>
      </c>
      <c r="AK116" s="68"/>
    </row>
    <row r="117" spans="1:37">
      <c r="A117" s="69">
        <v>39845</v>
      </c>
      <c r="B117" s="68">
        <v>256.7</v>
      </c>
      <c r="C117" s="68">
        <v>278.89999999999998</v>
      </c>
      <c r="D117" s="68">
        <v>301.3</v>
      </c>
      <c r="E117" s="68">
        <v>324.60000000000002</v>
      </c>
      <c r="F117" s="68">
        <v>348.3</v>
      </c>
      <c r="G117" s="68">
        <v>372.9</v>
      </c>
      <c r="H117" s="68">
        <v>397.8</v>
      </c>
      <c r="I117" s="68">
        <v>423.6</v>
      </c>
      <c r="J117" s="68">
        <v>449.5</v>
      </c>
      <c r="K117" s="68">
        <v>475.9</v>
      </c>
      <c r="L117" s="68">
        <v>502.5</v>
      </c>
      <c r="M117" s="68">
        <v>529.4</v>
      </c>
      <c r="N117" s="68">
        <v>556.5</v>
      </c>
      <c r="O117" s="68">
        <v>583.5</v>
      </c>
      <c r="P117" s="68">
        <v>610.79999999999995</v>
      </c>
      <c r="Q117" s="68">
        <v>638.1</v>
      </c>
      <c r="R117" s="68">
        <v>665.6</v>
      </c>
      <c r="S117" s="68">
        <v>693</v>
      </c>
      <c r="T117" s="68">
        <v>720.7</v>
      </c>
      <c r="U117" s="68">
        <v>748.4</v>
      </c>
      <c r="V117" s="68">
        <v>776.2</v>
      </c>
      <c r="W117" s="68">
        <v>804</v>
      </c>
      <c r="X117" s="68">
        <v>831.8</v>
      </c>
      <c r="Y117" s="68">
        <v>859.8</v>
      </c>
      <c r="Z117" s="68">
        <v>887.8</v>
      </c>
      <c r="AA117" s="68">
        <v>915.8</v>
      </c>
      <c r="AB117" s="68">
        <v>943.8</v>
      </c>
      <c r="AC117" s="68">
        <v>971.8</v>
      </c>
      <c r="AD117" s="68">
        <v>999.8</v>
      </c>
      <c r="AE117" s="68">
        <v>1027.8</v>
      </c>
      <c r="AF117" s="68">
        <v>1055.8</v>
      </c>
      <c r="AG117" s="68">
        <v>1083.8</v>
      </c>
      <c r="AH117" s="68">
        <v>1111.8</v>
      </c>
      <c r="AI117" s="68">
        <v>1139.8</v>
      </c>
      <c r="AJ117" s="68">
        <v>0.5</v>
      </c>
      <c r="AK117" s="68"/>
    </row>
    <row r="118" spans="1:37">
      <c r="A118" s="69">
        <v>39873</v>
      </c>
      <c r="B118" s="68">
        <v>164.9</v>
      </c>
      <c r="C118" s="68">
        <v>181.7</v>
      </c>
      <c r="D118" s="68">
        <v>199.9</v>
      </c>
      <c r="E118" s="68">
        <v>219.5</v>
      </c>
      <c r="F118" s="68">
        <v>240.4</v>
      </c>
      <c r="G118" s="68">
        <v>262.5</v>
      </c>
      <c r="H118" s="68">
        <v>285.5</v>
      </c>
      <c r="I118" s="68">
        <v>309.5</v>
      </c>
      <c r="J118" s="68">
        <v>334.4</v>
      </c>
      <c r="K118" s="68">
        <v>360</v>
      </c>
      <c r="L118" s="68">
        <v>386.1</v>
      </c>
      <c r="M118" s="68">
        <v>413.2</v>
      </c>
      <c r="N118" s="68">
        <v>440.7</v>
      </c>
      <c r="O118" s="68">
        <v>468.8</v>
      </c>
      <c r="P118" s="68">
        <v>497.2</v>
      </c>
      <c r="Q118" s="68">
        <v>526.1</v>
      </c>
      <c r="R118" s="68">
        <v>555.6</v>
      </c>
      <c r="S118" s="68">
        <v>585.20000000000005</v>
      </c>
      <c r="T118" s="68">
        <v>615.1</v>
      </c>
      <c r="U118" s="68">
        <v>645.1</v>
      </c>
      <c r="V118" s="68">
        <v>675.2</v>
      </c>
      <c r="W118" s="68">
        <v>705.5</v>
      </c>
      <c r="X118" s="68">
        <v>736.3</v>
      </c>
      <c r="Y118" s="68">
        <v>767.2</v>
      </c>
      <c r="Z118" s="68">
        <v>798.2</v>
      </c>
      <c r="AA118" s="68">
        <v>829.2</v>
      </c>
      <c r="AB118" s="68">
        <v>860.1</v>
      </c>
      <c r="AC118" s="68">
        <v>891.1</v>
      </c>
      <c r="AD118" s="68">
        <v>922</v>
      </c>
      <c r="AE118" s="68">
        <v>953</v>
      </c>
      <c r="AF118" s="68">
        <v>984</v>
      </c>
      <c r="AG118" s="68">
        <v>1014.9</v>
      </c>
      <c r="AH118" s="68">
        <v>1045.9000000000001</v>
      </c>
      <c r="AI118" s="68">
        <v>1076.8</v>
      </c>
      <c r="AJ118" s="68">
        <v>0.6</v>
      </c>
      <c r="AK118" s="68"/>
    </row>
    <row r="119" spans="1:37">
      <c r="A119" s="69">
        <v>39904</v>
      </c>
      <c r="B119" s="68">
        <v>17.899999999999999</v>
      </c>
      <c r="C119" s="68">
        <v>22.9</v>
      </c>
      <c r="D119" s="68">
        <v>28</v>
      </c>
      <c r="E119" s="68">
        <v>34.200000000000003</v>
      </c>
      <c r="F119" s="68">
        <v>41.8</v>
      </c>
      <c r="G119" s="68">
        <v>50.2</v>
      </c>
      <c r="H119" s="68">
        <v>59.7</v>
      </c>
      <c r="I119" s="68">
        <v>70.3</v>
      </c>
      <c r="J119" s="68">
        <v>82.3</v>
      </c>
      <c r="K119" s="68">
        <v>95.4</v>
      </c>
      <c r="L119" s="68">
        <v>109.6</v>
      </c>
      <c r="M119" s="68">
        <v>124.4</v>
      </c>
      <c r="N119" s="68">
        <v>140.30000000000001</v>
      </c>
      <c r="O119" s="68">
        <v>156.9</v>
      </c>
      <c r="P119" s="68">
        <v>175</v>
      </c>
      <c r="Q119" s="68">
        <v>193.6</v>
      </c>
      <c r="R119" s="68">
        <v>213.9</v>
      </c>
      <c r="S119" s="68">
        <v>235.1</v>
      </c>
      <c r="T119" s="68">
        <v>257.2</v>
      </c>
      <c r="U119" s="68">
        <v>279.7</v>
      </c>
      <c r="V119" s="68">
        <v>303</v>
      </c>
      <c r="W119" s="68">
        <v>327</v>
      </c>
      <c r="X119" s="68">
        <v>351.4</v>
      </c>
      <c r="Y119" s="68">
        <v>376.5</v>
      </c>
      <c r="Z119" s="68">
        <v>402.3</v>
      </c>
      <c r="AA119" s="68">
        <v>428.1</v>
      </c>
      <c r="AB119" s="68">
        <v>454.6</v>
      </c>
      <c r="AC119" s="68">
        <v>481.4</v>
      </c>
      <c r="AD119" s="68">
        <v>508.4</v>
      </c>
      <c r="AE119" s="68">
        <v>535.29999999999995</v>
      </c>
      <c r="AF119" s="68">
        <v>562.9</v>
      </c>
      <c r="AG119" s="68">
        <v>590.4</v>
      </c>
      <c r="AH119" s="68">
        <v>618.4</v>
      </c>
      <c r="AI119" s="68">
        <v>646.79999999999995</v>
      </c>
      <c r="AJ119" s="68">
        <v>0.5</v>
      </c>
      <c r="AK119" s="68"/>
    </row>
    <row r="120" spans="1:37">
      <c r="A120" s="69">
        <v>39934</v>
      </c>
      <c r="B120" s="68">
        <v>0</v>
      </c>
      <c r="C120" s="68">
        <v>0.1</v>
      </c>
      <c r="D120" s="68">
        <v>0.2</v>
      </c>
      <c r="E120" s="68">
        <v>0.5</v>
      </c>
      <c r="F120" s="68">
        <v>0.8</v>
      </c>
      <c r="G120" s="68">
        <v>1.7</v>
      </c>
      <c r="H120" s="68">
        <v>2.6</v>
      </c>
      <c r="I120" s="68">
        <v>3.8</v>
      </c>
      <c r="J120" s="68">
        <v>5.2</v>
      </c>
      <c r="K120" s="68">
        <v>7.4</v>
      </c>
      <c r="L120" s="68">
        <v>10.199999999999999</v>
      </c>
      <c r="M120" s="68">
        <v>14.1</v>
      </c>
      <c r="N120" s="68">
        <v>19.3</v>
      </c>
      <c r="O120" s="68">
        <v>26</v>
      </c>
      <c r="P120" s="68">
        <v>34</v>
      </c>
      <c r="Q120" s="68">
        <v>43.4</v>
      </c>
      <c r="R120" s="68">
        <v>53.8</v>
      </c>
      <c r="S120" s="68">
        <v>64.900000000000006</v>
      </c>
      <c r="T120" s="68">
        <v>77</v>
      </c>
      <c r="U120" s="68">
        <v>90</v>
      </c>
      <c r="V120" s="68">
        <v>103.8</v>
      </c>
      <c r="W120" s="68">
        <v>118.8</v>
      </c>
      <c r="X120" s="68">
        <v>135.5</v>
      </c>
      <c r="Y120" s="68">
        <v>153.4</v>
      </c>
      <c r="Z120" s="68">
        <v>172.8</v>
      </c>
      <c r="AA120" s="68">
        <v>193.3</v>
      </c>
      <c r="AB120" s="68">
        <v>216</v>
      </c>
      <c r="AC120" s="68">
        <v>239.1</v>
      </c>
      <c r="AD120" s="68">
        <v>263.39999999999998</v>
      </c>
      <c r="AE120" s="68">
        <v>288.5</v>
      </c>
      <c r="AF120" s="68">
        <v>314.3</v>
      </c>
      <c r="AG120" s="68">
        <v>340.6</v>
      </c>
      <c r="AH120" s="68">
        <v>367.1</v>
      </c>
      <c r="AI120" s="68">
        <v>394.4</v>
      </c>
      <c r="AJ120" s="68">
        <v>0.2</v>
      </c>
      <c r="AK120" s="68"/>
    </row>
    <row r="121" spans="1:37">
      <c r="A121" s="69">
        <v>39965</v>
      </c>
      <c r="B121" s="68">
        <v>0</v>
      </c>
      <c r="C121" s="68">
        <v>0</v>
      </c>
      <c r="D121" s="68">
        <v>0</v>
      </c>
      <c r="E121" s="68">
        <v>0.1</v>
      </c>
      <c r="F121" s="68">
        <v>0.2</v>
      </c>
      <c r="G121" s="68">
        <v>0.4</v>
      </c>
      <c r="H121" s="68">
        <v>0.6</v>
      </c>
      <c r="I121" s="68">
        <v>0.9</v>
      </c>
      <c r="J121" s="68">
        <v>1.4</v>
      </c>
      <c r="K121" s="68">
        <v>1.9</v>
      </c>
      <c r="L121" s="68">
        <v>2.2999999999999998</v>
      </c>
      <c r="M121" s="68">
        <v>3</v>
      </c>
      <c r="N121" s="68">
        <v>3.7</v>
      </c>
      <c r="O121" s="68">
        <v>4.3</v>
      </c>
      <c r="P121" s="68">
        <v>5.0999999999999996</v>
      </c>
      <c r="Q121" s="68">
        <v>6.3</v>
      </c>
      <c r="R121" s="68">
        <v>7.8</v>
      </c>
      <c r="S121" s="68">
        <v>10.1</v>
      </c>
      <c r="T121" s="68">
        <v>14.2</v>
      </c>
      <c r="U121" s="68">
        <v>19.100000000000001</v>
      </c>
      <c r="V121" s="68">
        <v>25.7</v>
      </c>
      <c r="W121" s="68">
        <v>33.5</v>
      </c>
      <c r="X121" s="68">
        <v>42.2</v>
      </c>
      <c r="Y121" s="68">
        <v>52.5</v>
      </c>
      <c r="Z121" s="68">
        <v>65.2</v>
      </c>
      <c r="AA121" s="68">
        <v>80.2</v>
      </c>
      <c r="AB121" s="68">
        <v>97.2</v>
      </c>
      <c r="AC121" s="68">
        <v>116.1</v>
      </c>
      <c r="AD121" s="68">
        <v>136.6</v>
      </c>
      <c r="AE121" s="68">
        <v>158.6</v>
      </c>
      <c r="AF121" s="68">
        <v>181.5</v>
      </c>
      <c r="AG121" s="68">
        <v>205.7</v>
      </c>
      <c r="AH121" s="68">
        <v>230.5</v>
      </c>
      <c r="AI121" s="68">
        <v>256</v>
      </c>
      <c r="AJ121" s="68">
        <v>7.0000000000000007E-2</v>
      </c>
      <c r="AK121" s="68"/>
    </row>
    <row r="122" spans="1:37">
      <c r="A122" s="69">
        <v>39995</v>
      </c>
      <c r="B122" s="68">
        <v>0</v>
      </c>
      <c r="C122" s="68">
        <v>0</v>
      </c>
      <c r="D122" s="68">
        <v>0</v>
      </c>
      <c r="E122" s="68">
        <v>0</v>
      </c>
      <c r="F122" s="68">
        <v>0</v>
      </c>
      <c r="G122" s="68">
        <v>0</v>
      </c>
      <c r="H122" s="68">
        <v>0</v>
      </c>
      <c r="I122" s="68">
        <v>0</v>
      </c>
      <c r="J122" s="68">
        <v>0</v>
      </c>
      <c r="K122" s="68">
        <v>0</v>
      </c>
      <c r="L122" s="68">
        <v>0</v>
      </c>
      <c r="M122" s="68">
        <v>0.1</v>
      </c>
      <c r="N122" s="68">
        <v>0.2</v>
      </c>
      <c r="O122" s="68">
        <v>0.4</v>
      </c>
      <c r="P122" s="68">
        <v>0.6</v>
      </c>
      <c r="Q122" s="68">
        <v>0.9</v>
      </c>
      <c r="R122" s="68">
        <v>1.6</v>
      </c>
      <c r="S122" s="68">
        <v>2.4</v>
      </c>
      <c r="T122" s="68">
        <v>3.6</v>
      </c>
      <c r="U122" s="68">
        <v>5.5</v>
      </c>
      <c r="V122" s="68">
        <v>8.1</v>
      </c>
      <c r="W122" s="68">
        <v>11.3</v>
      </c>
      <c r="X122" s="68">
        <v>15.7</v>
      </c>
      <c r="Y122" s="68">
        <v>21.1</v>
      </c>
      <c r="Z122" s="68">
        <v>28.2</v>
      </c>
      <c r="AA122" s="68">
        <v>36.4</v>
      </c>
      <c r="AB122" s="68">
        <v>46.9</v>
      </c>
      <c r="AC122" s="68">
        <v>58.7</v>
      </c>
      <c r="AD122" s="68">
        <v>71.900000000000006</v>
      </c>
      <c r="AE122" s="68">
        <v>86</v>
      </c>
      <c r="AF122" s="68">
        <v>101</v>
      </c>
      <c r="AG122" s="68">
        <v>117.7</v>
      </c>
      <c r="AH122" s="68">
        <v>135</v>
      </c>
      <c r="AI122" s="68">
        <v>153.5</v>
      </c>
      <c r="AJ122" s="68">
        <v>0</v>
      </c>
      <c r="AK122" s="68"/>
    </row>
    <row r="123" spans="1:37">
      <c r="A123" s="69">
        <v>40026</v>
      </c>
      <c r="B123" s="68">
        <v>0</v>
      </c>
      <c r="C123" s="68">
        <v>0</v>
      </c>
      <c r="D123" s="68">
        <v>0</v>
      </c>
      <c r="E123" s="68">
        <v>0</v>
      </c>
      <c r="F123" s="68">
        <v>0</v>
      </c>
      <c r="G123" s="68">
        <v>0</v>
      </c>
      <c r="H123" s="68">
        <v>0</v>
      </c>
      <c r="I123" s="68">
        <v>0</v>
      </c>
      <c r="J123" s="68">
        <v>0</v>
      </c>
      <c r="K123" s="68">
        <v>0</v>
      </c>
      <c r="L123" s="68">
        <v>0</v>
      </c>
      <c r="M123" s="68">
        <v>0</v>
      </c>
      <c r="N123" s="68">
        <v>0</v>
      </c>
      <c r="O123" s="68">
        <v>0</v>
      </c>
      <c r="P123" s="68">
        <v>0</v>
      </c>
      <c r="Q123" s="68">
        <v>0.3</v>
      </c>
      <c r="R123" s="68">
        <v>0.6</v>
      </c>
      <c r="S123" s="68">
        <v>1.5</v>
      </c>
      <c r="T123" s="68">
        <v>3</v>
      </c>
      <c r="U123" s="68">
        <v>4.9000000000000004</v>
      </c>
      <c r="V123" s="68">
        <v>7.8</v>
      </c>
      <c r="W123" s="68">
        <v>11.3</v>
      </c>
      <c r="X123" s="68">
        <v>15</v>
      </c>
      <c r="Y123" s="68">
        <v>19.2</v>
      </c>
      <c r="Z123" s="68">
        <v>23.8</v>
      </c>
      <c r="AA123" s="68">
        <v>28.8</v>
      </c>
      <c r="AB123" s="68">
        <v>34.6</v>
      </c>
      <c r="AC123" s="68">
        <v>41.1</v>
      </c>
      <c r="AD123" s="68">
        <v>47.9</v>
      </c>
      <c r="AE123" s="68">
        <v>55.9</v>
      </c>
      <c r="AF123" s="68">
        <v>65.900000000000006</v>
      </c>
      <c r="AG123" s="68">
        <v>76.7</v>
      </c>
      <c r="AH123" s="68">
        <v>88.6</v>
      </c>
      <c r="AI123" s="68">
        <v>101.8</v>
      </c>
      <c r="AJ123" s="68">
        <v>0.2</v>
      </c>
      <c r="AK123" s="68"/>
    </row>
    <row r="124" spans="1:37">
      <c r="A124" s="69">
        <v>40057</v>
      </c>
      <c r="B124" s="68">
        <v>0.4</v>
      </c>
      <c r="C124" s="68">
        <v>0.8</v>
      </c>
      <c r="D124" s="68">
        <v>1.3</v>
      </c>
      <c r="E124" s="68">
        <v>1.9</v>
      </c>
      <c r="F124" s="68">
        <v>2.6</v>
      </c>
      <c r="G124" s="68">
        <v>3.4</v>
      </c>
      <c r="H124" s="68">
        <v>4.3</v>
      </c>
      <c r="I124" s="68">
        <v>5.6</v>
      </c>
      <c r="J124" s="68">
        <v>7.3</v>
      </c>
      <c r="K124" s="68">
        <v>9.4</v>
      </c>
      <c r="L124" s="68">
        <v>12.3</v>
      </c>
      <c r="M124" s="68">
        <v>15.9</v>
      </c>
      <c r="N124" s="68">
        <v>20</v>
      </c>
      <c r="O124" s="68">
        <v>25</v>
      </c>
      <c r="P124" s="68">
        <v>30.8</v>
      </c>
      <c r="Q124" s="68">
        <v>37.4</v>
      </c>
      <c r="R124" s="68">
        <v>45.5</v>
      </c>
      <c r="S124" s="68">
        <v>54.2</v>
      </c>
      <c r="T124" s="68">
        <v>63.7</v>
      </c>
      <c r="U124" s="68">
        <v>74.900000000000006</v>
      </c>
      <c r="V124" s="68">
        <v>86.4</v>
      </c>
      <c r="W124" s="68">
        <v>99.5</v>
      </c>
      <c r="X124" s="68">
        <v>113.7</v>
      </c>
      <c r="Y124" s="68">
        <v>129.6</v>
      </c>
      <c r="Z124" s="68">
        <v>146.5</v>
      </c>
      <c r="AA124" s="68">
        <v>164.5</v>
      </c>
      <c r="AB124" s="68">
        <v>184.4</v>
      </c>
      <c r="AC124" s="68">
        <v>204.7</v>
      </c>
      <c r="AD124" s="68">
        <v>226.2</v>
      </c>
      <c r="AE124" s="68">
        <v>248.9</v>
      </c>
      <c r="AF124" s="68">
        <v>272.10000000000002</v>
      </c>
      <c r="AG124" s="68">
        <v>295.89999999999998</v>
      </c>
      <c r="AH124" s="68">
        <v>320.2</v>
      </c>
      <c r="AI124" s="68">
        <v>345.2</v>
      </c>
      <c r="AJ124" s="68">
        <v>0.2</v>
      </c>
      <c r="AK124" s="68"/>
    </row>
    <row r="125" spans="1:37">
      <c r="A125" s="69">
        <v>40087</v>
      </c>
      <c r="B125" s="68">
        <v>18.2</v>
      </c>
      <c r="C125" s="68">
        <v>22.6</v>
      </c>
      <c r="D125" s="68">
        <v>28.1</v>
      </c>
      <c r="E125" s="68">
        <v>34.700000000000003</v>
      </c>
      <c r="F125" s="68">
        <v>41.3</v>
      </c>
      <c r="G125" s="68">
        <v>49.1</v>
      </c>
      <c r="H125" s="68">
        <v>57.6</v>
      </c>
      <c r="I125" s="68">
        <v>67.3</v>
      </c>
      <c r="J125" s="68">
        <v>78.900000000000006</v>
      </c>
      <c r="K125" s="68">
        <v>91.8</v>
      </c>
      <c r="L125" s="68">
        <v>105.7</v>
      </c>
      <c r="M125" s="68">
        <v>121.3</v>
      </c>
      <c r="N125" s="68">
        <v>137.69999999999999</v>
      </c>
      <c r="O125" s="68">
        <v>155.9</v>
      </c>
      <c r="P125" s="68">
        <v>174.7</v>
      </c>
      <c r="Q125" s="68">
        <v>194.4</v>
      </c>
      <c r="R125" s="68">
        <v>215.4</v>
      </c>
      <c r="S125" s="68">
        <v>237.7</v>
      </c>
      <c r="T125" s="68">
        <v>260.8</v>
      </c>
      <c r="U125" s="68">
        <v>284.10000000000002</v>
      </c>
      <c r="V125" s="68">
        <v>308.8</v>
      </c>
      <c r="W125" s="68">
        <v>333.9</v>
      </c>
      <c r="X125" s="68">
        <v>360.1</v>
      </c>
      <c r="Y125" s="68">
        <v>386.6</v>
      </c>
      <c r="Z125" s="68">
        <v>413.6</v>
      </c>
      <c r="AA125" s="68">
        <v>441.7</v>
      </c>
      <c r="AB125" s="68">
        <v>470.4</v>
      </c>
      <c r="AC125" s="68">
        <v>499.4</v>
      </c>
      <c r="AD125" s="68">
        <v>529</v>
      </c>
      <c r="AE125" s="68">
        <v>558.79999999999995</v>
      </c>
      <c r="AF125" s="68">
        <v>589</v>
      </c>
      <c r="AG125" s="68">
        <v>619.5</v>
      </c>
      <c r="AH125" s="68">
        <v>650.20000000000005</v>
      </c>
      <c r="AI125" s="68">
        <v>680.8</v>
      </c>
      <c r="AJ125" s="68">
        <v>0.06</v>
      </c>
      <c r="AK125" s="68"/>
    </row>
    <row r="126" spans="1:37">
      <c r="A126" s="69">
        <v>40118</v>
      </c>
      <c r="B126" s="68">
        <v>25.8</v>
      </c>
      <c r="C126" s="68">
        <v>31.5</v>
      </c>
      <c r="D126" s="68">
        <v>38.299999999999997</v>
      </c>
      <c r="E126" s="68">
        <v>45.8</v>
      </c>
      <c r="F126" s="68">
        <v>54.7</v>
      </c>
      <c r="G126" s="68">
        <v>64.5</v>
      </c>
      <c r="H126" s="68">
        <v>75.900000000000006</v>
      </c>
      <c r="I126" s="68">
        <v>89.4</v>
      </c>
      <c r="J126" s="68">
        <v>104.6</v>
      </c>
      <c r="K126" s="68">
        <v>121.2</v>
      </c>
      <c r="L126" s="68">
        <v>139.69999999999999</v>
      </c>
      <c r="M126" s="68">
        <v>159.80000000000001</v>
      </c>
      <c r="N126" s="68">
        <v>181.5</v>
      </c>
      <c r="O126" s="68">
        <v>204.7</v>
      </c>
      <c r="P126" s="68">
        <v>228.8</v>
      </c>
      <c r="Q126" s="68">
        <v>254</v>
      </c>
      <c r="R126" s="68">
        <v>279.60000000000002</v>
      </c>
      <c r="S126" s="68">
        <v>306.10000000000002</v>
      </c>
      <c r="T126" s="68">
        <v>332.7</v>
      </c>
      <c r="U126" s="68">
        <v>360</v>
      </c>
      <c r="V126" s="68">
        <v>388.3</v>
      </c>
      <c r="W126" s="68">
        <v>417</v>
      </c>
      <c r="X126" s="68">
        <v>445.5</v>
      </c>
      <c r="Y126" s="68">
        <v>474.4</v>
      </c>
      <c r="Z126" s="68">
        <v>503.4</v>
      </c>
      <c r="AA126" s="68">
        <v>532.70000000000005</v>
      </c>
      <c r="AB126" s="68">
        <v>562.29999999999995</v>
      </c>
      <c r="AC126" s="68">
        <v>591.9</v>
      </c>
      <c r="AD126" s="68">
        <v>621.6</v>
      </c>
      <c r="AE126" s="68">
        <v>651.5</v>
      </c>
      <c r="AF126" s="68">
        <v>681.4</v>
      </c>
      <c r="AG126" s="68">
        <v>711.5</v>
      </c>
      <c r="AH126" s="68">
        <v>741.5</v>
      </c>
      <c r="AI126" s="68">
        <v>771.6</v>
      </c>
      <c r="AJ126" s="68">
        <v>0.03</v>
      </c>
      <c r="AK126" s="68"/>
    </row>
    <row r="127" spans="1:37">
      <c r="A127" s="69">
        <v>40148</v>
      </c>
      <c r="B127" s="68">
        <v>297</v>
      </c>
      <c r="C127" s="68">
        <v>322.39999999999998</v>
      </c>
      <c r="D127" s="68">
        <v>348.5</v>
      </c>
      <c r="E127" s="68">
        <v>375.1</v>
      </c>
      <c r="F127" s="68">
        <v>402.5</v>
      </c>
      <c r="G127" s="68">
        <v>430.3</v>
      </c>
      <c r="H127" s="68">
        <v>458.4</v>
      </c>
      <c r="I127" s="68">
        <v>486.7</v>
      </c>
      <c r="J127" s="68">
        <v>515.29999999999995</v>
      </c>
      <c r="K127" s="68">
        <v>543.9</v>
      </c>
      <c r="L127" s="68">
        <v>572.9</v>
      </c>
      <c r="M127" s="68">
        <v>602.1</v>
      </c>
      <c r="N127" s="68">
        <v>631.5</v>
      </c>
      <c r="O127" s="68">
        <v>660.9</v>
      </c>
      <c r="P127" s="68">
        <v>690.8</v>
      </c>
      <c r="Q127" s="68">
        <v>720.8</v>
      </c>
      <c r="R127" s="68">
        <v>751</v>
      </c>
      <c r="S127" s="68">
        <v>781.2</v>
      </c>
      <c r="T127" s="68">
        <v>811.5</v>
      </c>
      <c r="U127" s="68">
        <v>841.9</v>
      </c>
      <c r="V127" s="68">
        <v>872.3</v>
      </c>
      <c r="W127" s="68">
        <v>902.7</v>
      </c>
      <c r="X127" s="68">
        <v>933.2</v>
      </c>
      <c r="Y127" s="68">
        <v>963.8</v>
      </c>
      <c r="Z127" s="68">
        <v>994.4</v>
      </c>
      <c r="AA127" s="68">
        <v>1025</v>
      </c>
      <c r="AB127" s="68">
        <v>1055.7</v>
      </c>
      <c r="AC127" s="68">
        <v>1086.4000000000001</v>
      </c>
      <c r="AD127" s="68">
        <v>1117.2</v>
      </c>
      <c r="AE127" s="68">
        <v>1148</v>
      </c>
      <c r="AF127" s="68">
        <v>1179</v>
      </c>
      <c r="AG127" s="68">
        <v>1210</v>
      </c>
      <c r="AH127" s="68">
        <v>1241</v>
      </c>
      <c r="AI127" s="68">
        <v>1272</v>
      </c>
      <c r="AJ127" s="68">
        <v>0.2</v>
      </c>
      <c r="AK127" s="68"/>
    </row>
    <row r="128" spans="1:37">
      <c r="A128" s="69">
        <v>40179</v>
      </c>
      <c r="B128" s="68">
        <v>370.1</v>
      </c>
      <c r="C128" s="68">
        <v>398.5</v>
      </c>
      <c r="D128" s="68">
        <v>427.5</v>
      </c>
      <c r="E128" s="68">
        <v>456.9</v>
      </c>
      <c r="F128" s="68">
        <v>486.4</v>
      </c>
      <c r="G128" s="68">
        <v>516.20000000000005</v>
      </c>
      <c r="H128" s="68">
        <v>546.1</v>
      </c>
      <c r="I128" s="68">
        <v>576.20000000000005</v>
      </c>
      <c r="J128" s="68">
        <v>606.29999999999995</v>
      </c>
      <c r="K128" s="68">
        <v>636.6</v>
      </c>
      <c r="L128" s="68">
        <v>666.9</v>
      </c>
      <c r="M128" s="68">
        <v>697.2</v>
      </c>
      <c r="N128" s="68">
        <v>727.7</v>
      </c>
      <c r="O128" s="68">
        <v>758.1</v>
      </c>
      <c r="P128" s="68">
        <v>788.7</v>
      </c>
      <c r="Q128" s="68">
        <v>819.4</v>
      </c>
      <c r="R128" s="68">
        <v>850.2</v>
      </c>
      <c r="S128" s="68">
        <v>881</v>
      </c>
      <c r="T128" s="68">
        <v>911.9</v>
      </c>
      <c r="U128" s="68">
        <v>942.9</v>
      </c>
      <c r="V128" s="68">
        <v>973.9</v>
      </c>
      <c r="W128" s="68">
        <v>1004.9</v>
      </c>
      <c r="X128" s="68">
        <v>1035.9000000000001</v>
      </c>
      <c r="Y128" s="68">
        <v>1066.9000000000001</v>
      </c>
      <c r="Z128" s="68">
        <v>1097.9000000000001</v>
      </c>
      <c r="AA128" s="68">
        <v>1128.9000000000001</v>
      </c>
      <c r="AB128" s="68">
        <v>1159.9000000000001</v>
      </c>
      <c r="AC128" s="68">
        <v>1190.9000000000001</v>
      </c>
      <c r="AD128" s="68">
        <v>1221.9000000000001</v>
      </c>
      <c r="AE128" s="68">
        <v>1252.9000000000001</v>
      </c>
      <c r="AF128" s="68">
        <v>1283.9000000000001</v>
      </c>
      <c r="AG128" s="68">
        <v>1314.9</v>
      </c>
      <c r="AH128" s="68">
        <v>1345.9</v>
      </c>
      <c r="AI128" s="68">
        <v>1376.9</v>
      </c>
      <c r="AJ128" s="68">
        <v>0.1</v>
      </c>
      <c r="AK128" s="68"/>
    </row>
    <row r="129" spans="1:37">
      <c r="A129" s="69">
        <v>40210</v>
      </c>
      <c r="B129" s="68">
        <v>221.4</v>
      </c>
      <c r="C129" s="68">
        <v>246.1</v>
      </c>
      <c r="D129" s="68">
        <v>271.60000000000002</v>
      </c>
      <c r="E129" s="68">
        <v>297.3</v>
      </c>
      <c r="F129" s="68">
        <v>323.60000000000002</v>
      </c>
      <c r="G129" s="68">
        <v>350.3</v>
      </c>
      <c r="H129" s="68">
        <v>377.3</v>
      </c>
      <c r="I129" s="68">
        <v>404.6</v>
      </c>
      <c r="J129" s="68">
        <v>432</v>
      </c>
      <c r="K129" s="68">
        <v>459.8</v>
      </c>
      <c r="L129" s="68">
        <v>487.7</v>
      </c>
      <c r="M129" s="68">
        <v>515.6</v>
      </c>
      <c r="N129" s="68">
        <v>543.6</v>
      </c>
      <c r="O129" s="68">
        <v>571.6</v>
      </c>
      <c r="P129" s="68">
        <v>599.6</v>
      </c>
      <c r="Q129" s="68">
        <v>627.6</v>
      </c>
      <c r="R129" s="68">
        <v>655.6</v>
      </c>
      <c r="S129" s="68">
        <v>683.6</v>
      </c>
      <c r="T129" s="68">
        <v>711.6</v>
      </c>
      <c r="U129" s="68">
        <v>739.6</v>
      </c>
      <c r="V129" s="68">
        <v>767.6</v>
      </c>
      <c r="W129" s="68">
        <v>795.6</v>
      </c>
      <c r="X129" s="68">
        <v>823.6</v>
      </c>
      <c r="Y129" s="68">
        <v>851.6</v>
      </c>
      <c r="Z129" s="68">
        <v>879.6</v>
      </c>
      <c r="AA129" s="68">
        <v>907.6</v>
      </c>
      <c r="AB129" s="68">
        <v>935.6</v>
      </c>
      <c r="AC129" s="68">
        <v>963.6</v>
      </c>
      <c r="AD129" s="68">
        <v>991.6</v>
      </c>
      <c r="AE129" s="68">
        <v>1019.6</v>
      </c>
      <c r="AF129" s="68">
        <v>1047.5999999999999</v>
      </c>
      <c r="AG129" s="68">
        <v>1075.5999999999999</v>
      </c>
      <c r="AH129" s="68">
        <v>1103.5999999999999</v>
      </c>
      <c r="AI129" s="68">
        <v>1131.5999999999999</v>
      </c>
      <c r="AJ129" s="68">
        <v>0.1</v>
      </c>
      <c r="AK129" s="68"/>
    </row>
    <row r="130" spans="1:37">
      <c r="A130" s="69">
        <v>40238</v>
      </c>
      <c r="B130" s="68">
        <v>50.3</v>
      </c>
      <c r="C130" s="68">
        <v>60.5</v>
      </c>
      <c r="D130" s="68">
        <v>73.099999999999994</v>
      </c>
      <c r="E130" s="68">
        <v>87.5</v>
      </c>
      <c r="F130" s="68">
        <v>102.9</v>
      </c>
      <c r="G130" s="68">
        <v>120</v>
      </c>
      <c r="H130" s="68">
        <v>138.69999999999999</v>
      </c>
      <c r="I130" s="68">
        <v>158.80000000000001</v>
      </c>
      <c r="J130" s="68">
        <v>180.3</v>
      </c>
      <c r="K130" s="68">
        <v>203</v>
      </c>
      <c r="L130" s="68">
        <v>227</v>
      </c>
      <c r="M130" s="68">
        <v>251.8</v>
      </c>
      <c r="N130" s="68">
        <v>277.2</v>
      </c>
      <c r="O130" s="68">
        <v>303</v>
      </c>
      <c r="P130" s="68">
        <v>329.9</v>
      </c>
      <c r="Q130" s="68">
        <v>356.7</v>
      </c>
      <c r="R130" s="68">
        <v>384.3</v>
      </c>
      <c r="S130" s="68">
        <v>412.1</v>
      </c>
      <c r="T130" s="68">
        <v>440.7</v>
      </c>
      <c r="U130" s="68">
        <v>469.5</v>
      </c>
      <c r="V130" s="68">
        <v>498.4</v>
      </c>
      <c r="W130" s="68">
        <v>527.6</v>
      </c>
      <c r="X130" s="68">
        <v>557.1</v>
      </c>
      <c r="Y130" s="68">
        <v>586.5</v>
      </c>
      <c r="Z130" s="68">
        <v>615.9</v>
      </c>
      <c r="AA130" s="68">
        <v>645.70000000000005</v>
      </c>
      <c r="AB130" s="68">
        <v>675.6</v>
      </c>
      <c r="AC130" s="68">
        <v>705.7</v>
      </c>
      <c r="AD130" s="68">
        <v>736.2</v>
      </c>
      <c r="AE130" s="68">
        <v>766.5</v>
      </c>
      <c r="AF130" s="68">
        <v>797</v>
      </c>
      <c r="AG130" s="68">
        <v>827.5</v>
      </c>
      <c r="AH130" s="68">
        <v>858.3</v>
      </c>
      <c r="AI130" s="68">
        <v>889.2</v>
      </c>
      <c r="AJ130" s="68">
        <v>0.1</v>
      </c>
      <c r="AK130" s="68"/>
    </row>
    <row r="131" spans="1:37">
      <c r="A131" s="69">
        <v>40269</v>
      </c>
      <c r="B131" s="68">
        <v>5</v>
      </c>
      <c r="C131" s="68">
        <v>7.3</v>
      </c>
      <c r="D131" s="68">
        <v>10.7</v>
      </c>
      <c r="E131" s="68">
        <v>15.8</v>
      </c>
      <c r="F131" s="68">
        <v>21.7</v>
      </c>
      <c r="G131" s="68">
        <v>28.5</v>
      </c>
      <c r="H131" s="68">
        <v>36.4</v>
      </c>
      <c r="I131" s="68">
        <v>44.8</v>
      </c>
      <c r="J131" s="68">
        <v>54.2</v>
      </c>
      <c r="K131" s="68">
        <v>64.7</v>
      </c>
      <c r="L131" s="68">
        <v>77.099999999999994</v>
      </c>
      <c r="M131" s="68">
        <v>90.3</v>
      </c>
      <c r="N131" s="68">
        <v>105</v>
      </c>
      <c r="O131" s="68">
        <v>120.6</v>
      </c>
      <c r="P131" s="68">
        <v>136.80000000000001</v>
      </c>
      <c r="Q131" s="68">
        <v>154.4</v>
      </c>
      <c r="R131" s="68">
        <v>172.4</v>
      </c>
      <c r="S131" s="68">
        <v>191.5</v>
      </c>
      <c r="T131" s="68">
        <v>211.2</v>
      </c>
      <c r="U131" s="68">
        <v>232.3</v>
      </c>
      <c r="V131" s="68">
        <v>253.8</v>
      </c>
      <c r="W131" s="68">
        <v>276.5</v>
      </c>
      <c r="X131" s="68">
        <v>300</v>
      </c>
      <c r="Y131" s="68">
        <v>323.60000000000002</v>
      </c>
      <c r="Z131" s="68">
        <v>348.5</v>
      </c>
      <c r="AA131" s="68">
        <v>374</v>
      </c>
      <c r="AB131" s="68">
        <v>399.9</v>
      </c>
      <c r="AC131" s="68">
        <v>426.2</v>
      </c>
      <c r="AD131" s="68">
        <v>453</v>
      </c>
      <c r="AE131" s="68">
        <v>480.3</v>
      </c>
      <c r="AF131" s="68">
        <v>508</v>
      </c>
      <c r="AG131" s="68">
        <v>536</v>
      </c>
      <c r="AH131" s="68">
        <v>564.5</v>
      </c>
      <c r="AI131" s="68">
        <v>593</v>
      </c>
      <c r="AJ131" s="68">
        <v>0.3</v>
      </c>
      <c r="AK131" s="68"/>
    </row>
    <row r="132" spans="1:37">
      <c r="A132" s="69">
        <v>40299</v>
      </c>
      <c r="B132" s="68">
        <v>1.6</v>
      </c>
      <c r="C132" s="68">
        <v>2.2000000000000002</v>
      </c>
      <c r="D132" s="68">
        <v>3</v>
      </c>
      <c r="E132" s="68">
        <v>4</v>
      </c>
      <c r="F132" s="68">
        <v>5.4</v>
      </c>
      <c r="G132" s="68">
        <v>6.7</v>
      </c>
      <c r="H132" s="68">
        <v>8.4</v>
      </c>
      <c r="I132" s="68">
        <v>10.199999999999999</v>
      </c>
      <c r="J132" s="68">
        <v>12.2</v>
      </c>
      <c r="K132" s="68">
        <v>14.7</v>
      </c>
      <c r="L132" s="68">
        <v>17.899999999999999</v>
      </c>
      <c r="M132" s="68">
        <v>21.5</v>
      </c>
      <c r="N132" s="68">
        <v>25.7</v>
      </c>
      <c r="O132" s="68">
        <v>30.7</v>
      </c>
      <c r="P132" s="68">
        <v>36.799999999999997</v>
      </c>
      <c r="Q132" s="68">
        <v>43.8</v>
      </c>
      <c r="R132" s="68">
        <v>52.3</v>
      </c>
      <c r="S132" s="68">
        <v>61.6</v>
      </c>
      <c r="T132" s="68">
        <v>72.400000000000006</v>
      </c>
      <c r="U132" s="68">
        <v>83.8</v>
      </c>
      <c r="V132" s="68">
        <v>96.6</v>
      </c>
      <c r="W132" s="68">
        <v>110.1</v>
      </c>
      <c r="X132" s="68">
        <v>124.3</v>
      </c>
      <c r="Y132" s="68">
        <v>139.4</v>
      </c>
      <c r="Z132" s="68">
        <v>155.6</v>
      </c>
      <c r="AA132" s="68">
        <v>172.3</v>
      </c>
      <c r="AB132" s="68">
        <v>189.9</v>
      </c>
      <c r="AC132" s="68">
        <v>208.3</v>
      </c>
      <c r="AD132" s="68">
        <v>227.5</v>
      </c>
      <c r="AE132" s="68">
        <v>247.4</v>
      </c>
      <c r="AF132" s="68">
        <v>268.3</v>
      </c>
      <c r="AG132" s="68">
        <v>289.7</v>
      </c>
      <c r="AH132" s="68">
        <v>312.3</v>
      </c>
      <c r="AI132" s="68">
        <v>335.5</v>
      </c>
      <c r="AJ132" s="68">
        <v>0.5</v>
      </c>
      <c r="AK132" s="68"/>
    </row>
    <row r="133" spans="1:37">
      <c r="A133" s="69">
        <v>40330</v>
      </c>
      <c r="B133" s="68">
        <v>0</v>
      </c>
      <c r="C133" s="68">
        <v>0</v>
      </c>
      <c r="D133" s="68">
        <v>0</v>
      </c>
      <c r="E133" s="68">
        <v>0</v>
      </c>
      <c r="F133" s="68">
        <v>0</v>
      </c>
      <c r="G133" s="68">
        <v>0</v>
      </c>
      <c r="H133" s="68">
        <v>0</v>
      </c>
      <c r="I133" s="68">
        <v>0</v>
      </c>
      <c r="J133" s="68">
        <v>0.1</v>
      </c>
      <c r="K133" s="68">
        <v>0.2</v>
      </c>
      <c r="L133" s="68">
        <v>0.4</v>
      </c>
      <c r="M133" s="68">
        <v>0.8</v>
      </c>
      <c r="N133" s="68">
        <v>1.2</v>
      </c>
      <c r="O133" s="68">
        <v>1.7</v>
      </c>
      <c r="P133" s="68">
        <v>2.2999999999999998</v>
      </c>
      <c r="Q133" s="68">
        <v>3.2</v>
      </c>
      <c r="R133" s="68">
        <v>4.5</v>
      </c>
      <c r="S133" s="68">
        <v>6.4</v>
      </c>
      <c r="T133" s="68">
        <v>9</v>
      </c>
      <c r="U133" s="68">
        <v>12.2</v>
      </c>
      <c r="V133" s="68">
        <v>16</v>
      </c>
      <c r="W133" s="68">
        <v>20.399999999999999</v>
      </c>
      <c r="X133" s="68">
        <v>25.7</v>
      </c>
      <c r="Y133" s="68">
        <v>31.5</v>
      </c>
      <c r="Z133" s="68">
        <v>38.299999999999997</v>
      </c>
      <c r="AA133" s="68">
        <v>45.8</v>
      </c>
      <c r="AB133" s="68">
        <v>54.6</v>
      </c>
      <c r="AC133" s="68">
        <v>64.599999999999994</v>
      </c>
      <c r="AD133" s="68">
        <v>75.900000000000006</v>
      </c>
      <c r="AE133" s="68">
        <v>88.2</v>
      </c>
      <c r="AF133" s="68">
        <v>101.9</v>
      </c>
      <c r="AG133" s="68">
        <v>116.1</v>
      </c>
      <c r="AH133" s="68">
        <v>132.69999999999999</v>
      </c>
      <c r="AI133" s="68">
        <v>150.30000000000001</v>
      </c>
      <c r="AJ133" s="68">
        <v>0.2</v>
      </c>
      <c r="AK133" s="68"/>
    </row>
    <row r="134" spans="1:37">
      <c r="A134" s="69">
        <v>40360</v>
      </c>
      <c r="B134" s="68">
        <v>0</v>
      </c>
      <c r="C134" s="68">
        <v>0</v>
      </c>
      <c r="D134" s="68">
        <v>0</v>
      </c>
      <c r="E134" s="68">
        <v>0</v>
      </c>
      <c r="F134" s="68">
        <v>0</v>
      </c>
      <c r="G134" s="68">
        <v>0</v>
      </c>
      <c r="H134" s="68">
        <v>0</v>
      </c>
      <c r="I134" s="68">
        <v>0</v>
      </c>
      <c r="J134" s="68">
        <v>0</v>
      </c>
      <c r="K134" s="68">
        <v>0</v>
      </c>
      <c r="L134" s="68">
        <v>0</v>
      </c>
      <c r="M134" s="68">
        <v>0</v>
      </c>
      <c r="N134" s="68">
        <v>0</v>
      </c>
      <c r="O134" s="68">
        <v>0.1</v>
      </c>
      <c r="P134" s="68">
        <v>0.3</v>
      </c>
      <c r="Q134" s="68">
        <v>0.6</v>
      </c>
      <c r="R134" s="68">
        <v>1.1000000000000001</v>
      </c>
      <c r="S134" s="68">
        <v>1.8</v>
      </c>
      <c r="T134" s="68">
        <v>2.6</v>
      </c>
      <c r="U134" s="68">
        <v>3.7</v>
      </c>
      <c r="V134" s="68">
        <v>5</v>
      </c>
      <c r="W134" s="68">
        <v>6.4</v>
      </c>
      <c r="X134" s="68">
        <v>7.9</v>
      </c>
      <c r="Y134" s="68">
        <v>9.6999999999999993</v>
      </c>
      <c r="Z134" s="68">
        <v>12</v>
      </c>
      <c r="AA134" s="68">
        <v>14.6</v>
      </c>
      <c r="AB134" s="68">
        <v>17.7</v>
      </c>
      <c r="AC134" s="68">
        <v>21.4</v>
      </c>
      <c r="AD134" s="68">
        <v>25.2</v>
      </c>
      <c r="AE134" s="68">
        <v>30.1</v>
      </c>
      <c r="AF134" s="68">
        <v>35.6</v>
      </c>
      <c r="AG134" s="68">
        <v>43</v>
      </c>
      <c r="AH134" s="68">
        <v>50.7</v>
      </c>
      <c r="AI134" s="68">
        <v>59.9</v>
      </c>
      <c r="AJ134" s="68">
        <v>0.4</v>
      </c>
      <c r="AK134" s="68"/>
    </row>
    <row r="135" spans="1:37">
      <c r="A135" s="69">
        <v>40391</v>
      </c>
      <c r="B135" s="68">
        <v>0</v>
      </c>
      <c r="C135" s="68">
        <v>0</v>
      </c>
      <c r="D135" s="68">
        <v>0</v>
      </c>
      <c r="E135" s="68">
        <v>0</v>
      </c>
      <c r="F135" s="68">
        <v>0</v>
      </c>
      <c r="G135" s="68">
        <v>0</v>
      </c>
      <c r="H135" s="68">
        <v>0</v>
      </c>
      <c r="I135" s="68">
        <v>0</v>
      </c>
      <c r="J135" s="68">
        <v>0</v>
      </c>
      <c r="K135" s="68">
        <v>0</v>
      </c>
      <c r="L135" s="68">
        <v>0</v>
      </c>
      <c r="M135" s="68">
        <v>0</v>
      </c>
      <c r="N135" s="68">
        <v>0.1</v>
      </c>
      <c r="O135" s="68">
        <v>0.4</v>
      </c>
      <c r="P135" s="68">
        <v>0.8</v>
      </c>
      <c r="Q135" s="68">
        <v>1.4</v>
      </c>
      <c r="R135" s="68">
        <v>2.5</v>
      </c>
      <c r="S135" s="68">
        <v>3.6</v>
      </c>
      <c r="T135" s="68">
        <v>5.0999999999999996</v>
      </c>
      <c r="U135" s="68">
        <v>6.9</v>
      </c>
      <c r="V135" s="68">
        <v>9.3000000000000007</v>
      </c>
      <c r="W135" s="68">
        <v>11.7</v>
      </c>
      <c r="X135" s="68">
        <v>14.7</v>
      </c>
      <c r="Y135" s="68">
        <v>18.3</v>
      </c>
      <c r="Z135" s="68">
        <v>22.4</v>
      </c>
      <c r="AA135" s="68">
        <v>28.2</v>
      </c>
      <c r="AB135" s="68">
        <v>35.299999999999997</v>
      </c>
      <c r="AC135" s="68">
        <v>43.6</v>
      </c>
      <c r="AD135" s="68">
        <v>52.9</v>
      </c>
      <c r="AE135" s="68">
        <v>63.3</v>
      </c>
      <c r="AF135" s="68">
        <v>74.3</v>
      </c>
      <c r="AG135" s="68">
        <v>86.5</v>
      </c>
      <c r="AH135" s="68">
        <v>99.4</v>
      </c>
      <c r="AI135" s="68">
        <v>113.1</v>
      </c>
      <c r="AJ135" s="68">
        <v>0.3</v>
      </c>
      <c r="AK135" s="68"/>
    </row>
    <row r="136" spans="1:37">
      <c r="A136" s="69">
        <v>40422</v>
      </c>
      <c r="B136" s="68">
        <v>0</v>
      </c>
      <c r="C136" s="68">
        <v>0</v>
      </c>
      <c r="D136" s="68">
        <v>0</v>
      </c>
      <c r="E136" s="68">
        <v>0.1</v>
      </c>
      <c r="F136" s="68">
        <v>0.4</v>
      </c>
      <c r="G136" s="68">
        <v>0.7</v>
      </c>
      <c r="H136" s="68">
        <v>1.1000000000000001</v>
      </c>
      <c r="I136" s="68">
        <v>1.6</v>
      </c>
      <c r="J136" s="68">
        <v>2.2000000000000002</v>
      </c>
      <c r="K136" s="68">
        <v>2.8</v>
      </c>
      <c r="L136" s="68">
        <v>3.5</v>
      </c>
      <c r="M136" s="68">
        <v>4.5</v>
      </c>
      <c r="N136" s="68">
        <v>6</v>
      </c>
      <c r="O136" s="68">
        <v>7.8</v>
      </c>
      <c r="P136" s="68">
        <v>10.199999999999999</v>
      </c>
      <c r="Q136" s="68">
        <v>12.7</v>
      </c>
      <c r="R136" s="68">
        <v>15.5</v>
      </c>
      <c r="S136" s="68">
        <v>19.3</v>
      </c>
      <c r="T136" s="68">
        <v>23.3</v>
      </c>
      <c r="U136" s="68">
        <v>28.7</v>
      </c>
      <c r="V136" s="68">
        <v>34.9</v>
      </c>
      <c r="W136" s="68">
        <v>42.3</v>
      </c>
      <c r="X136" s="68">
        <v>50.9</v>
      </c>
      <c r="Y136" s="68">
        <v>60.8</v>
      </c>
      <c r="Z136" s="68">
        <v>71.400000000000006</v>
      </c>
      <c r="AA136" s="68">
        <v>83.8</v>
      </c>
      <c r="AB136" s="68">
        <v>96.9</v>
      </c>
      <c r="AC136" s="68">
        <v>111.2</v>
      </c>
      <c r="AD136" s="68">
        <v>127</v>
      </c>
      <c r="AE136" s="68">
        <v>144</v>
      </c>
      <c r="AF136" s="68">
        <v>161.30000000000001</v>
      </c>
      <c r="AG136" s="68">
        <v>180</v>
      </c>
      <c r="AH136" s="68">
        <v>199.6</v>
      </c>
      <c r="AI136" s="68">
        <v>220.2</v>
      </c>
      <c r="AJ136" s="68">
        <v>0</v>
      </c>
      <c r="AK136" s="68"/>
    </row>
    <row r="137" spans="1:37">
      <c r="A137" s="69">
        <v>40452</v>
      </c>
      <c r="B137" s="68">
        <v>9.8000000000000007</v>
      </c>
      <c r="C137" s="68">
        <v>13.7</v>
      </c>
      <c r="D137" s="68">
        <v>18.100000000000001</v>
      </c>
      <c r="E137" s="68">
        <v>23.2</v>
      </c>
      <c r="F137" s="68">
        <v>28.9</v>
      </c>
      <c r="G137" s="68">
        <v>35.200000000000003</v>
      </c>
      <c r="H137" s="68">
        <v>42.4</v>
      </c>
      <c r="I137" s="68">
        <v>50</v>
      </c>
      <c r="J137" s="68">
        <v>58.6</v>
      </c>
      <c r="K137" s="68">
        <v>68.5</v>
      </c>
      <c r="L137" s="68">
        <v>79.400000000000006</v>
      </c>
      <c r="M137" s="68">
        <v>91.4</v>
      </c>
      <c r="N137" s="68">
        <v>104.8</v>
      </c>
      <c r="O137" s="68">
        <v>119.5</v>
      </c>
      <c r="P137" s="68">
        <v>135.19999999999999</v>
      </c>
      <c r="Q137" s="68">
        <v>152.1</v>
      </c>
      <c r="R137" s="68">
        <v>170</v>
      </c>
      <c r="S137" s="68">
        <v>189.8</v>
      </c>
      <c r="T137" s="68">
        <v>211.4</v>
      </c>
      <c r="U137" s="68">
        <v>234.5</v>
      </c>
      <c r="V137" s="68">
        <v>258.10000000000002</v>
      </c>
      <c r="W137" s="68">
        <v>282.7</v>
      </c>
      <c r="X137" s="68">
        <v>307.60000000000002</v>
      </c>
      <c r="Y137" s="68">
        <v>332.8</v>
      </c>
      <c r="Z137" s="68">
        <v>359.1</v>
      </c>
      <c r="AA137" s="68">
        <v>385.8</v>
      </c>
      <c r="AB137" s="68">
        <v>413.3</v>
      </c>
      <c r="AC137" s="68">
        <v>441.4</v>
      </c>
      <c r="AD137" s="68">
        <v>469.7</v>
      </c>
      <c r="AE137" s="68">
        <v>498.5</v>
      </c>
      <c r="AF137" s="68">
        <v>527.5</v>
      </c>
      <c r="AG137" s="68">
        <v>556.9</v>
      </c>
      <c r="AH137" s="68">
        <v>586.5</v>
      </c>
      <c r="AI137" s="68">
        <v>616.20000000000005</v>
      </c>
      <c r="AJ137" s="68">
        <v>0.1</v>
      </c>
      <c r="AK137" s="68"/>
    </row>
    <row r="138" spans="1:37">
      <c r="A138" s="69">
        <v>40483</v>
      </c>
      <c r="B138" s="68">
        <v>69.599999999999994</v>
      </c>
      <c r="C138" s="68">
        <v>80.400000000000006</v>
      </c>
      <c r="D138" s="68">
        <v>92.6</v>
      </c>
      <c r="E138" s="68">
        <v>105.8</v>
      </c>
      <c r="F138" s="68">
        <v>120</v>
      </c>
      <c r="G138" s="68">
        <v>135.5</v>
      </c>
      <c r="H138" s="68">
        <v>151.9</v>
      </c>
      <c r="I138" s="68">
        <v>169.6</v>
      </c>
      <c r="J138" s="68">
        <v>189</v>
      </c>
      <c r="K138" s="68">
        <v>210</v>
      </c>
      <c r="L138" s="68">
        <v>232.1</v>
      </c>
      <c r="M138" s="68">
        <v>255.5</v>
      </c>
      <c r="N138" s="68">
        <v>279.89999999999998</v>
      </c>
      <c r="O138" s="68">
        <v>305.5</v>
      </c>
      <c r="P138" s="68">
        <v>332.2</v>
      </c>
      <c r="Q138" s="68">
        <v>359.4</v>
      </c>
      <c r="R138" s="68">
        <v>387.3</v>
      </c>
      <c r="S138" s="68">
        <v>415.2</v>
      </c>
      <c r="T138" s="68">
        <v>443.9</v>
      </c>
      <c r="U138" s="68">
        <v>472.7</v>
      </c>
      <c r="V138" s="68">
        <v>501.9</v>
      </c>
      <c r="W138" s="68">
        <v>531.4</v>
      </c>
      <c r="X138" s="68">
        <v>560.9</v>
      </c>
      <c r="Y138" s="68">
        <v>590.5</v>
      </c>
      <c r="Z138" s="68">
        <v>620.1</v>
      </c>
      <c r="AA138" s="68">
        <v>650</v>
      </c>
      <c r="AB138" s="68">
        <v>679.9</v>
      </c>
      <c r="AC138" s="68">
        <v>709.8</v>
      </c>
      <c r="AD138" s="68">
        <v>739.9</v>
      </c>
      <c r="AE138" s="68">
        <v>769.9</v>
      </c>
      <c r="AF138" s="68">
        <v>800</v>
      </c>
      <c r="AG138" s="68">
        <v>830</v>
      </c>
      <c r="AH138" s="68">
        <v>860</v>
      </c>
      <c r="AI138" s="68">
        <v>890.1</v>
      </c>
      <c r="AJ138" s="68">
        <v>7.0000000000000007E-2</v>
      </c>
      <c r="AK138" s="68"/>
    </row>
    <row r="139" spans="1:37">
      <c r="A139" s="69">
        <v>40513</v>
      </c>
      <c r="B139" s="68">
        <v>309.39999999999998</v>
      </c>
      <c r="C139" s="68">
        <v>336.5</v>
      </c>
      <c r="D139" s="68">
        <v>363.8</v>
      </c>
      <c r="E139" s="68">
        <v>391.4</v>
      </c>
      <c r="F139" s="68">
        <v>419</v>
      </c>
      <c r="G139" s="68">
        <v>447</v>
      </c>
      <c r="H139" s="68">
        <v>475.1</v>
      </c>
      <c r="I139" s="68">
        <v>503.6</v>
      </c>
      <c r="J139" s="68">
        <v>532.29999999999995</v>
      </c>
      <c r="K139" s="68">
        <v>561.1</v>
      </c>
      <c r="L139" s="68">
        <v>590.1</v>
      </c>
      <c r="M139" s="68">
        <v>619.1</v>
      </c>
      <c r="N139" s="68">
        <v>648.4</v>
      </c>
      <c r="O139" s="68">
        <v>677.9</v>
      </c>
      <c r="P139" s="68">
        <v>707.6</v>
      </c>
      <c r="Q139" s="68">
        <v>737.9</v>
      </c>
      <c r="R139" s="68">
        <v>768.5</v>
      </c>
      <c r="S139" s="68">
        <v>799.2</v>
      </c>
      <c r="T139" s="68">
        <v>830.1</v>
      </c>
      <c r="U139" s="68">
        <v>861.1</v>
      </c>
      <c r="V139" s="68">
        <v>892.1</v>
      </c>
      <c r="W139" s="68">
        <v>923.1</v>
      </c>
      <c r="X139" s="68">
        <v>954.1</v>
      </c>
      <c r="Y139" s="68">
        <v>985.1</v>
      </c>
      <c r="Z139" s="68">
        <v>1016.1</v>
      </c>
      <c r="AA139" s="68">
        <v>1047.0999999999999</v>
      </c>
      <c r="AB139" s="68">
        <v>1078.0999999999999</v>
      </c>
      <c r="AC139" s="68">
        <v>1109.0999999999999</v>
      </c>
      <c r="AD139" s="68">
        <v>1140.0999999999999</v>
      </c>
      <c r="AE139" s="68">
        <v>1171.0999999999999</v>
      </c>
      <c r="AF139" s="68">
        <v>1202.0999999999999</v>
      </c>
      <c r="AG139" s="68">
        <v>1233.0999999999999</v>
      </c>
      <c r="AH139" s="68">
        <v>1264.0999999999999</v>
      </c>
      <c r="AI139" s="68">
        <v>1295.0999999999999</v>
      </c>
      <c r="AJ139" s="68">
        <v>0.2</v>
      </c>
      <c r="AK139" s="68"/>
    </row>
    <row r="140" spans="1:37">
      <c r="A140" s="69">
        <v>40544</v>
      </c>
      <c r="B140" s="68">
        <v>473.6</v>
      </c>
      <c r="C140" s="68">
        <v>503.1</v>
      </c>
      <c r="D140" s="68">
        <v>532.6</v>
      </c>
      <c r="E140" s="68">
        <v>562.20000000000005</v>
      </c>
      <c r="F140" s="68">
        <v>591.79999999999995</v>
      </c>
      <c r="G140" s="68">
        <v>621.6</v>
      </c>
      <c r="H140" s="68">
        <v>651.4</v>
      </c>
      <c r="I140" s="68">
        <v>681.3</v>
      </c>
      <c r="J140" s="68">
        <v>711.7</v>
      </c>
      <c r="K140" s="68">
        <v>742.1</v>
      </c>
      <c r="L140" s="68">
        <v>772.8</v>
      </c>
      <c r="M140" s="68">
        <v>803.6</v>
      </c>
      <c r="N140" s="68">
        <v>834.4</v>
      </c>
      <c r="O140" s="68">
        <v>865.3</v>
      </c>
      <c r="P140" s="68">
        <v>896.1</v>
      </c>
      <c r="Q140" s="68">
        <v>926.9</v>
      </c>
      <c r="R140" s="68">
        <v>957.8</v>
      </c>
      <c r="S140" s="68">
        <v>988.6</v>
      </c>
      <c r="T140" s="68">
        <v>1019.6</v>
      </c>
      <c r="U140" s="68">
        <v>1050.5999999999999</v>
      </c>
      <c r="V140" s="68">
        <v>1081.5999999999999</v>
      </c>
      <c r="W140" s="68">
        <v>1112.5999999999999</v>
      </c>
      <c r="X140" s="68">
        <v>1143.5999999999999</v>
      </c>
      <c r="Y140" s="68">
        <v>1174.5999999999999</v>
      </c>
      <c r="Z140" s="68">
        <v>1205.5999999999999</v>
      </c>
      <c r="AA140" s="68">
        <v>1236.5999999999999</v>
      </c>
      <c r="AB140" s="68">
        <v>1267.5999999999999</v>
      </c>
      <c r="AC140" s="68">
        <v>1298.5999999999999</v>
      </c>
      <c r="AD140" s="68">
        <v>1329.6</v>
      </c>
      <c r="AE140" s="68">
        <v>1360.6</v>
      </c>
      <c r="AF140" s="68">
        <v>1391.6</v>
      </c>
      <c r="AG140" s="68">
        <v>1422.6</v>
      </c>
      <c r="AH140" s="68">
        <v>1453.6</v>
      </c>
      <c r="AI140" s="68">
        <v>1484.6</v>
      </c>
      <c r="AJ140" s="68">
        <v>0.03</v>
      </c>
      <c r="AK140" s="68"/>
    </row>
    <row r="141" spans="1:37">
      <c r="A141" s="69">
        <v>40575</v>
      </c>
      <c r="B141" s="68">
        <v>336.2</v>
      </c>
      <c r="C141" s="68">
        <v>360.9</v>
      </c>
      <c r="D141" s="68">
        <v>385.9</v>
      </c>
      <c r="E141" s="68">
        <v>411.9</v>
      </c>
      <c r="F141" s="68">
        <v>438.1</v>
      </c>
      <c r="G141" s="68">
        <v>464.3</v>
      </c>
      <c r="H141" s="68">
        <v>490.7</v>
      </c>
      <c r="I141" s="68">
        <v>517.4</v>
      </c>
      <c r="J141" s="68">
        <v>544</v>
      </c>
      <c r="K141" s="68">
        <v>570.79999999999995</v>
      </c>
      <c r="L141" s="68">
        <v>597.70000000000005</v>
      </c>
      <c r="M141" s="68">
        <v>624.6</v>
      </c>
      <c r="N141" s="68">
        <v>651.79999999999995</v>
      </c>
      <c r="O141" s="68">
        <v>679.1</v>
      </c>
      <c r="P141" s="68">
        <v>706.7</v>
      </c>
      <c r="Q141" s="68">
        <v>734.2</v>
      </c>
      <c r="R141" s="68">
        <v>761.9</v>
      </c>
      <c r="S141" s="68">
        <v>789.7</v>
      </c>
      <c r="T141" s="68">
        <v>817.5</v>
      </c>
      <c r="U141" s="68">
        <v>845.5</v>
      </c>
      <c r="V141" s="68">
        <v>873.5</v>
      </c>
      <c r="W141" s="68">
        <v>901.5</v>
      </c>
      <c r="X141" s="68">
        <v>929.5</v>
      </c>
      <c r="Y141" s="68">
        <v>957.5</v>
      </c>
      <c r="Z141" s="68">
        <v>985.5</v>
      </c>
      <c r="AA141" s="68">
        <v>1013.5</v>
      </c>
      <c r="AB141" s="68">
        <v>1041.5</v>
      </c>
      <c r="AC141" s="68">
        <v>1069.5</v>
      </c>
      <c r="AD141" s="68">
        <v>1097.5</v>
      </c>
      <c r="AE141" s="68">
        <v>1125.5</v>
      </c>
      <c r="AF141" s="68">
        <v>1153.5</v>
      </c>
      <c r="AG141" s="68">
        <v>1181.5</v>
      </c>
      <c r="AH141" s="68">
        <v>1209.5</v>
      </c>
      <c r="AI141" s="68">
        <v>1237.5</v>
      </c>
      <c r="AJ141" s="68">
        <v>0.04</v>
      </c>
      <c r="AK141" s="68"/>
    </row>
    <row r="142" spans="1:37">
      <c r="A142" s="69">
        <v>40603</v>
      </c>
      <c r="B142" s="68">
        <v>141.9</v>
      </c>
      <c r="C142" s="68">
        <v>160.9</v>
      </c>
      <c r="D142" s="68">
        <v>181.7</v>
      </c>
      <c r="E142" s="68">
        <v>203.3</v>
      </c>
      <c r="F142" s="68">
        <v>225.4</v>
      </c>
      <c r="G142" s="68">
        <v>249</v>
      </c>
      <c r="H142" s="68">
        <v>273</v>
      </c>
      <c r="I142" s="68">
        <v>298.2</v>
      </c>
      <c r="J142" s="68">
        <v>323.7</v>
      </c>
      <c r="K142" s="68">
        <v>350.3</v>
      </c>
      <c r="L142" s="68">
        <v>377.2</v>
      </c>
      <c r="M142" s="68">
        <v>404.8</v>
      </c>
      <c r="N142" s="68">
        <v>432.8</v>
      </c>
      <c r="O142" s="68">
        <v>461.3</v>
      </c>
      <c r="P142" s="68">
        <v>490.2</v>
      </c>
      <c r="Q142" s="68">
        <v>519.5</v>
      </c>
      <c r="R142" s="68">
        <v>549.1</v>
      </c>
      <c r="S142" s="68">
        <v>578.9</v>
      </c>
      <c r="T142" s="68">
        <v>609.1</v>
      </c>
      <c r="U142" s="68">
        <v>639.4</v>
      </c>
      <c r="V142" s="68">
        <v>669.8</v>
      </c>
      <c r="W142" s="68">
        <v>700.3</v>
      </c>
      <c r="X142" s="68">
        <v>730.8</v>
      </c>
      <c r="Y142" s="68">
        <v>761.3</v>
      </c>
      <c r="Z142" s="68">
        <v>791.8</v>
      </c>
      <c r="AA142" s="68">
        <v>822.6</v>
      </c>
      <c r="AB142" s="68">
        <v>853.2</v>
      </c>
      <c r="AC142" s="68">
        <v>884</v>
      </c>
      <c r="AD142" s="68">
        <v>914.8</v>
      </c>
      <c r="AE142" s="68">
        <v>945.5</v>
      </c>
      <c r="AF142" s="68">
        <v>976.4</v>
      </c>
      <c r="AG142" s="68">
        <v>1007.3</v>
      </c>
      <c r="AH142" s="68">
        <v>1038.3</v>
      </c>
      <c r="AI142" s="68">
        <v>1069.3</v>
      </c>
      <c r="AJ142" s="68">
        <v>0.03</v>
      </c>
      <c r="AK142" s="68"/>
    </row>
    <row r="143" spans="1:37">
      <c r="A143" s="69">
        <v>40634</v>
      </c>
      <c r="B143" s="68">
        <v>21.6</v>
      </c>
      <c r="C143" s="68">
        <v>26.4</v>
      </c>
      <c r="D143" s="68">
        <v>32.1</v>
      </c>
      <c r="E143" s="68">
        <v>38.200000000000003</v>
      </c>
      <c r="F143" s="68">
        <v>45</v>
      </c>
      <c r="G143" s="68">
        <v>53.5</v>
      </c>
      <c r="H143" s="68">
        <v>64</v>
      </c>
      <c r="I143" s="68">
        <v>76.3</v>
      </c>
      <c r="J143" s="68">
        <v>88.9</v>
      </c>
      <c r="K143" s="68">
        <v>103.2</v>
      </c>
      <c r="L143" s="68">
        <v>118.7</v>
      </c>
      <c r="M143" s="68">
        <v>134.69999999999999</v>
      </c>
      <c r="N143" s="68">
        <v>151.9</v>
      </c>
      <c r="O143" s="68">
        <v>170</v>
      </c>
      <c r="P143" s="68">
        <v>188.8</v>
      </c>
      <c r="Q143" s="68">
        <v>208.9</v>
      </c>
      <c r="R143" s="68">
        <v>229.8</v>
      </c>
      <c r="S143" s="68">
        <v>251.6</v>
      </c>
      <c r="T143" s="68">
        <v>273.60000000000002</v>
      </c>
      <c r="U143" s="68">
        <v>297</v>
      </c>
      <c r="V143" s="68">
        <v>320.89999999999998</v>
      </c>
      <c r="W143" s="68">
        <v>345.6</v>
      </c>
      <c r="X143" s="68">
        <v>370.5</v>
      </c>
      <c r="Y143" s="68">
        <v>395.8</v>
      </c>
      <c r="Z143" s="68">
        <v>421.6</v>
      </c>
      <c r="AA143" s="68">
        <v>448.2</v>
      </c>
      <c r="AB143" s="68">
        <v>474.9</v>
      </c>
      <c r="AC143" s="68">
        <v>502.3</v>
      </c>
      <c r="AD143" s="68">
        <v>530</v>
      </c>
      <c r="AE143" s="68">
        <v>557.9</v>
      </c>
      <c r="AF143" s="68">
        <v>586.1</v>
      </c>
      <c r="AG143" s="68">
        <v>614.70000000000005</v>
      </c>
      <c r="AH143" s="68">
        <v>643.20000000000005</v>
      </c>
      <c r="AI143" s="68">
        <v>672.2</v>
      </c>
      <c r="AJ143" s="68">
        <v>0.03</v>
      </c>
      <c r="AK143" s="68"/>
    </row>
    <row r="144" spans="1:37">
      <c r="A144" s="69">
        <v>40664</v>
      </c>
      <c r="B144" s="68">
        <v>0.4</v>
      </c>
      <c r="C144" s="68">
        <v>0.7</v>
      </c>
      <c r="D144" s="68">
        <v>1.2</v>
      </c>
      <c r="E144" s="68">
        <v>1.8</v>
      </c>
      <c r="F144" s="68">
        <v>2.2999999999999998</v>
      </c>
      <c r="G144" s="68">
        <v>3.1</v>
      </c>
      <c r="H144" s="68">
        <v>4.3</v>
      </c>
      <c r="I144" s="68">
        <v>5.8</v>
      </c>
      <c r="J144" s="68">
        <v>7.6</v>
      </c>
      <c r="K144" s="68">
        <v>9.9</v>
      </c>
      <c r="L144" s="68">
        <v>13.3</v>
      </c>
      <c r="M144" s="68">
        <v>18.8</v>
      </c>
      <c r="N144" s="68">
        <v>25.5</v>
      </c>
      <c r="O144" s="68">
        <v>33.9</v>
      </c>
      <c r="P144" s="68">
        <v>43.3</v>
      </c>
      <c r="Q144" s="68">
        <v>54.6</v>
      </c>
      <c r="R144" s="68">
        <v>66.400000000000006</v>
      </c>
      <c r="S144" s="68">
        <v>79.400000000000006</v>
      </c>
      <c r="T144" s="68">
        <v>93.6</v>
      </c>
      <c r="U144" s="68">
        <v>109.4</v>
      </c>
      <c r="V144" s="68">
        <v>125.9</v>
      </c>
      <c r="W144" s="68">
        <v>143.5</v>
      </c>
      <c r="X144" s="68">
        <v>162.30000000000001</v>
      </c>
      <c r="Y144" s="68">
        <v>181.9</v>
      </c>
      <c r="Z144" s="68">
        <v>202.5</v>
      </c>
      <c r="AA144" s="68">
        <v>223.7</v>
      </c>
      <c r="AB144" s="68">
        <v>245.5</v>
      </c>
      <c r="AC144" s="68">
        <v>268.10000000000002</v>
      </c>
      <c r="AD144" s="68">
        <v>291.3</v>
      </c>
      <c r="AE144" s="68">
        <v>315</v>
      </c>
      <c r="AF144" s="68">
        <v>339.9</v>
      </c>
      <c r="AG144" s="68">
        <v>365.3</v>
      </c>
      <c r="AH144" s="68">
        <v>391.4</v>
      </c>
      <c r="AI144" s="68">
        <v>418</v>
      </c>
      <c r="AJ144" s="68">
        <v>0</v>
      </c>
      <c r="AK144" s="68"/>
    </row>
    <row r="145" spans="1:37">
      <c r="A145" s="69">
        <v>40695</v>
      </c>
      <c r="B145" s="68">
        <v>0</v>
      </c>
      <c r="C145" s="68">
        <v>0</v>
      </c>
      <c r="D145" s="68">
        <v>0</v>
      </c>
      <c r="E145" s="68">
        <v>0.1</v>
      </c>
      <c r="F145" s="68">
        <v>0.2</v>
      </c>
      <c r="G145" s="68">
        <v>0.4</v>
      </c>
      <c r="H145" s="68">
        <v>0.6</v>
      </c>
      <c r="I145" s="68">
        <v>1</v>
      </c>
      <c r="J145" s="68">
        <v>1.5</v>
      </c>
      <c r="K145" s="68">
        <v>2</v>
      </c>
      <c r="L145" s="68">
        <v>2.5</v>
      </c>
      <c r="M145" s="68">
        <v>3.2</v>
      </c>
      <c r="N145" s="68">
        <v>4.2</v>
      </c>
      <c r="O145" s="68">
        <v>5.3</v>
      </c>
      <c r="P145" s="68">
        <v>6.8</v>
      </c>
      <c r="Q145" s="68">
        <v>8.8000000000000007</v>
      </c>
      <c r="R145" s="68">
        <v>11.6</v>
      </c>
      <c r="S145" s="68">
        <v>15.4</v>
      </c>
      <c r="T145" s="68">
        <v>20.3</v>
      </c>
      <c r="U145" s="68">
        <v>26.3</v>
      </c>
      <c r="V145" s="68">
        <v>33.299999999999997</v>
      </c>
      <c r="W145" s="68">
        <v>41</v>
      </c>
      <c r="X145" s="68">
        <v>49.5</v>
      </c>
      <c r="Y145" s="68">
        <v>59.8</v>
      </c>
      <c r="Z145" s="68">
        <v>70.8</v>
      </c>
      <c r="AA145" s="68">
        <v>83</v>
      </c>
      <c r="AB145" s="68">
        <v>96.9</v>
      </c>
      <c r="AC145" s="68">
        <v>112.2</v>
      </c>
      <c r="AD145" s="68">
        <v>128.19999999999999</v>
      </c>
      <c r="AE145" s="68">
        <v>145.30000000000001</v>
      </c>
      <c r="AF145" s="68">
        <v>164.1</v>
      </c>
      <c r="AG145" s="68">
        <v>183.5</v>
      </c>
      <c r="AH145" s="68">
        <v>204.2</v>
      </c>
      <c r="AI145" s="68">
        <v>225.7</v>
      </c>
      <c r="AJ145" s="68">
        <v>0</v>
      </c>
      <c r="AK145" s="68"/>
    </row>
    <row r="146" spans="1:37">
      <c r="A146" s="69">
        <v>40725</v>
      </c>
      <c r="B146" s="68">
        <v>0</v>
      </c>
      <c r="C146" s="68">
        <v>0</v>
      </c>
      <c r="D146" s="68">
        <v>0</v>
      </c>
      <c r="E146" s="68">
        <v>0</v>
      </c>
      <c r="F146" s="68">
        <v>0</v>
      </c>
      <c r="G146" s="68">
        <v>0</v>
      </c>
      <c r="H146" s="68">
        <v>0</v>
      </c>
      <c r="I146" s="68">
        <v>0</v>
      </c>
      <c r="J146" s="68">
        <v>0</v>
      </c>
      <c r="K146" s="68">
        <v>0</v>
      </c>
      <c r="L146" s="68">
        <v>0</v>
      </c>
      <c r="M146" s="68">
        <v>0</v>
      </c>
      <c r="N146" s="68">
        <v>0</v>
      </c>
      <c r="O146" s="68">
        <v>0</v>
      </c>
      <c r="P146" s="68">
        <v>0</v>
      </c>
      <c r="Q146" s="68">
        <v>0</v>
      </c>
      <c r="R146" s="68">
        <v>0</v>
      </c>
      <c r="S146" s="68">
        <v>0.2</v>
      </c>
      <c r="T146" s="68">
        <v>0.6</v>
      </c>
      <c r="U146" s="68">
        <v>1</v>
      </c>
      <c r="V146" s="68">
        <v>1.7</v>
      </c>
      <c r="W146" s="68">
        <v>2.8</v>
      </c>
      <c r="X146" s="68">
        <v>4</v>
      </c>
      <c r="Y146" s="68">
        <v>5.8</v>
      </c>
      <c r="Z146" s="68">
        <v>8</v>
      </c>
      <c r="AA146" s="68">
        <v>10.9</v>
      </c>
      <c r="AB146" s="68">
        <v>14.8</v>
      </c>
      <c r="AC146" s="68">
        <v>19.7</v>
      </c>
      <c r="AD146" s="68">
        <v>25.4</v>
      </c>
      <c r="AE146" s="68">
        <v>32.200000000000003</v>
      </c>
      <c r="AF146" s="68">
        <v>40.1</v>
      </c>
      <c r="AG146" s="68">
        <v>48.8</v>
      </c>
      <c r="AH146" s="68">
        <v>58.9</v>
      </c>
      <c r="AI146" s="68">
        <v>70.400000000000006</v>
      </c>
      <c r="AJ146" s="68">
        <v>0.03</v>
      </c>
      <c r="AK146" s="68"/>
    </row>
    <row r="147" spans="1:37">
      <c r="A147" s="69">
        <v>40756</v>
      </c>
      <c r="B147" s="68">
        <v>0</v>
      </c>
      <c r="C147" s="68">
        <v>0</v>
      </c>
      <c r="D147" s="68">
        <v>0</v>
      </c>
      <c r="E147" s="68">
        <v>0</v>
      </c>
      <c r="F147" s="68">
        <v>0</v>
      </c>
      <c r="G147" s="68">
        <v>0</v>
      </c>
      <c r="H147" s="68">
        <v>0</v>
      </c>
      <c r="I147" s="68">
        <v>0</v>
      </c>
      <c r="J147" s="68">
        <v>0</v>
      </c>
      <c r="K147" s="68">
        <v>0</v>
      </c>
      <c r="L147" s="68">
        <v>0</v>
      </c>
      <c r="M147" s="68">
        <v>0</v>
      </c>
      <c r="N147" s="68">
        <v>0</v>
      </c>
      <c r="O147" s="68">
        <v>0</v>
      </c>
      <c r="P147" s="68">
        <v>0</v>
      </c>
      <c r="Q147" s="68">
        <v>0</v>
      </c>
      <c r="R147" s="68">
        <v>0.1</v>
      </c>
      <c r="S147" s="68">
        <v>0.4</v>
      </c>
      <c r="T147" s="68">
        <v>1.1000000000000001</v>
      </c>
      <c r="U147" s="68">
        <v>1.9</v>
      </c>
      <c r="V147" s="68">
        <v>3.4</v>
      </c>
      <c r="W147" s="68">
        <v>5.0999999999999996</v>
      </c>
      <c r="X147" s="68">
        <v>7.7</v>
      </c>
      <c r="Y147" s="68">
        <v>10.7</v>
      </c>
      <c r="Z147" s="68">
        <v>14.4</v>
      </c>
      <c r="AA147" s="68">
        <v>18.899999999999999</v>
      </c>
      <c r="AB147" s="68">
        <v>24.4</v>
      </c>
      <c r="AC147" s="68">
        <v>30.7</v>
      </c>
      <c r="AD147" s="68">
        <v>38.799999999999997</v>
      </c>
      <c r="AE147" s="68">
        <v>48.1</v>
      </c>
      <c r="AF147" s="68">
        <v>59.2</v>
      </c>
      <c r="AG147" s="68">
        <v>71.2</v>
      </c>
      <c r="AH147" s="68">
        <v>85.6</v>
      </c>
      <c r="AI147" s="68">
        <v>100.9</v>
      </c>
      <c r="AJ147" s="68">
        <v>0.1</v>
      </c>
      <c r="AK147" s="68"/>
    </row>
    <row r="148" spans="1:37">
      <c r="A148" s="69">
        <v>40787</v>
      </c>
      <c r="B148" s="68">
        <v>0</v>
      </c>
      <c r="C148" s="68">
        <v>0</v>
      </c>
      <c r="D148" s="68">
        <v>0.1</v>
      </c>
      <c r="E148" s="68">
        <v>0.3</v>
      </c>
      <c r="F148" s="68">
        <v>0.7</v>
      </c>
      <c r="G148" s="68">
        <v>1.3</v>
      </c>
      <c r="H148" s="68">
        <v>2</v>
      </c>
      <c r="I148" s="68">
        <v>2.7</v>
      </c>
      <c r="J148" s="68">
        <v>3.7</v>
      </c>
      <c r="K148" s="68">
        <v>4.8</v>
      </c>
      <c r="L148" s="68">
        <v>6.3</v>
      </c>
      <c r="M148" s="68">
        <v>8</v>
      </c>
      <c r="N148" s="68">
        <v>9.9</v>
      </c>
      <c r="O148" s="68">
        <v>12.1</v>
      </c>
      <c r="P148" s="68">
        <v>14.6</v>
      </c>
      <c r="Q148" s="68">
        <v>17.399999999999999</v>
      </c>
      <c r="R148" s="68">
        <v>20.5</v>
      </c>
      <c r="S148" s="68">
        <v>23.9</v>
      </c>
      <c r="T148" s="68">
        <v>27.5</v>
      </c>
      <c r="U148" s="68">
        <v>31.5</v>
      </c>
      <c r="V148" s="68">
        <v>36.6</v>
      </c>
      <c r="W148" s="68">
        <v>42.3</v>
      </c>
      <c r="X148" s="68">
        <v>49.9</v>
      </c>
      <c r="Y148" s="68">
        <v>58.3</v>
      </c>
      <c r="Z148" s="68">
        <v>68.8</v>
      </c>
      <c r="AA148" s="68">
        <v>80.400000000000006</v>
      </c>
      <c r="AB148" s="68">
        <v>93.5</v>
      </c>
      <c r="AC148" s="68">
        <v>108.2</v>
      </c>
      <c r="AD148" s="68">
        <v>123.7</v>
      </c>
      <c r="AE148" s="68">
        <v>140.6</v>
      </c>
      <c r="AF148" s="68">
        <v>158.80000000000001</v>
      </c>
      <c r="AG148" s="68">
        <v>178.4</v>
      </c>
      <c r="AH148" s="68">
        <v>199</v>
      </c>
      <c r="AI148" s="68">
        <v>220.5</v>
      </c>
      <c r="AJ148" s="68">
        <v>0</v>
      </c>
      <c r="AK148" s="68"/>
    </row>
    <row r="149" spans="1:37">
      <c r="A149" s="69">
        <v>40817</v>
      </c>
      <c r="B149" s="68">
        <v>18.399999999999999</v>
      </c>
      <c r="C149" s="68">
        <v>22.5</v>
      </c>
      <c r="D149" s="68">
        <v>27.5</v>
      </c>
      <c r="E149" s="68">
        <v>32.9</v>
      </c>
      <c r="F149" s="68">
        <v>39</v>
      </c>
      <c r="G149" s="68">
        <v>45.2</v>
      </c>
      <c r="H149" s="68">
        <v>52.2</v>
      </c>
      <c r="I149" s="68">
        <v>59.2</v>
      </c>
      <c r="J149" s="68">
        <v>67.099999999999994</v>
      </c>
      <c r="K149" s="68">
        <v>75.900000000000006</v>
      </c>
      <c r="L149" s="68">
        <v>85.2</v>
      </c>
      <c r="M149" s="68">
        <v>95.2</v>
      </c>
      <c r="N149" s="68">
        <v>106.1</v>
      </c>
      <c r="O149" s="68">
        <v>118.2</v>
      </c>
      <c r="P149" s="68">
        <v>131.30000000000001</v>
      </c>
      <c r="Q149" s="68">
        <v>145.1</v>
      </c>
      <c r="R149" s="68">
        <v>159.9</v>
      </c>
      <c r="S149" s="68">
        <v>175.6</v>
      </c>
      <c r="T149" s="68">
        <v>193.5</v>
      </c>
      <c r="U149" s="68">
        <v>212.9</v>
      </c>
      <c r="V149" s="68">
        <v>234.5</v>
      </c>
      <c r="W149" s="68">
        <v>257.8</v>
      </c>
      <c r="X149" s="68">
        <v>282.39999999999998</v>
      </c>
      <c r="Y149" s="68">
        <v>307.3</v>
      </c>
      <c r="Z149" s="68">
        <v>334.2</v>
      </c>
      <c r="AA149" s="68">
        <v>361.6</v>
      </c>
      <c r="AB149" s="68">
        <v>389.7</v>
      </c>
      <c r="AC149" s="68">
        <v>417.9</v>
      </c>
      <c r="AD149" s="68">
        <v>447</v>
      </c>
      <c r="AE149" s="68">
        <v>476.2</v>
      </c>
      <c r="AF149" s="68">
        <v>505.8</v>
      </c>
      <c r="AG149" s="68">
        <v>535.70000000000005</v>
      </c>
      <c r="AH149" s="68">
        <v>565.6</v>
      </c>
      <c r="AI149" s="68">
        <v>595.6</v>
      </c>
      <c r="AJ149" s="68">
        <v>0</v>
      </c>
      <c r="AK149" s="68"/>
    </row>
    <row r="150" spans="1:37">
      <c r="A150" s="69">
        <v>40848</v>
      </c>
      <c r="B150" s="68">
        <v>45.7</v>
      </c>
      <c r="C150" s="68">
        <v>53.1</v>
      </c>
      <c r="D150" s="68">
        <v>61.4</v>
      </c>
      <c r="E150" s="68">
        <v>70.599999999999994</v>
      </c>
      <c r="F150" s="68">
        <v>80.7</v>
      </c>
      <c r="G150" s="68">
        <v>91</v>
      </c>
      <c r="H150" s="68">
        <v>102.6</v>
      </c>
      <c r="I150" s="68">
        <v>115.3</v>
      </c>
      <c r="J150" s="68">
        <v>129.1</v>
      </c>
      <c r="K150" s="68">
        <v>143.80000000000001</v>
      </c>
      <c r="L150" s="68">
        <v>159.19999999999999</v>
      </c>
      <c r="M150" s="68">
        <v>176.2</v>
      </c>
      <c r="N150" s="68">
        <v>193.9</v>
      </c>
      <c r="O150" s="68">
        <v>212.4</v>
      </c>
      <c r="P150" s="68">
        <v>231.8</v>
      </c>
      <c r="Q150" s="68">
        <v>252.5</v>
      </c>
      <c r="R150" s="68">
        <v>274.2</v>
      </c>
      <c r="S150" s="68">
        <v>296.7</v>
      </c>
      <c r="T150" s="68">
        <v>319.7</v>
      </c>
      <c r="U150" s="68">
        <v>344</v>
      </c>
      <c r="V150" s="68">
        <v>369.2</v>
      </c>
      <c r="W150" s="68">
        <v>395.5</v>
      </c>
      <c r="X150" s="68">
        <v>422.1</v>
      </c>
      <c r="Y150" s="68">
        <v>449.6</v>
      </c>
      <c r="Z150" s="68">
        <v>477.4</v>
      </c>
      <c r="AA150" s="68">
        <v>505.5</v>
      </c>
      <c r="AB150" s="68">
        <v>534.20000000000005</v>
      </c>
      <c r="AC150" s="68">
        <v>563.20000000000005</v>
      </c>
      <c r="AD150" s="68">
        <v>592.5</v>
      </c>
      <c r="AE150" s="68">
        <v>622.1</v>
      </c>
      <c r="AF150" s="68">
        <v>651.9</v>
      </c>
      <c r="AG150" s="68">
        <v>681.7</v>
      </c>
      <c r="AH150" s="68">
        <v>711.7</v>
      </c>
      <c r="AI150" s="68">
        <v>741.8</v>
      </c>
      <c r="AJ150" s="68">
        <v>0.1</v>
      </c>
      <c r="AK150" s="68"/>
    </row>
    <row r="151" spans="1:37">
      <c r="A151" s="69">
        <v>40878</v>
      </c>
      <c r="B151" s="68">
        <v>154.69999999999999</v>
      </c>
      <c r="C151" s="68">
        <v>172.2</v>
      </c>
      <c r="D151" s="68">
        <v>190.8</v>
      </c>
      <c r="E151" s="68">
        <v>210.7</v>
      </c>
      <c r="F151" s="68">
        <v>231.8</v>
      </c>
      <c r="G151" s="68">
        <v>254.3</v>
      </c>
      <c r="H151" s="68">
        <v>277.5</v>
      </c>
      <c r="I151" s="68">
        <v>301.5</v>
      </c>
      <c r="J151" s="68">
        <v>326.7</v>
      </c>
      <c r="K151" s="68">
        <v>352.2</v>
      </c>
      <c r="L151" s="68">
        <v>378.4</v>
      </c>
      <c r="M151" s="68">
        <v>405</v>
      </c>
      <c r="N151" s="68">
        <v>432.2</v>
      </c>
      <c r="O151" s="68">
        <v>460</v>
      </c>
      <c r="P151" s="68">
        <v>488.1</v>
      </c>
      <c r="Q151" s="68">
        <v>517.1</v>
      </c>
      <c r="R151" s="68">
        <v>546.29999999999995</v>
      </c>
      <c r="S151" s="68">
        <v>575.9</v>
      </c>
      <c r="T151" s="68">
        <v>605.5</v>
      </c>
      <c r="U151" s="68">
        <v>635.4</v>
      </c>
      <c r="V151" s="68">
        <v>665.8</v>
      </c>
      <c r="W151" s="68">
        <v>696.4</v>
      </c>
      <c r="X151" s="68">
        <v>727.1</v>
      </c>
      <c r="Y151" s="68">
        <v>757.9</v>
      </c>
      <c r="Z151" s="68">
        <v>788.8</v>
      </c>
      <c r="AA151" s="68">
        <v>819.8</v>
      </c>
      <c r="AB151" s="68">
        <v>850.8</v>
      </c>
      <c r="AC151" s="68">
        <v>881.8</v>
      </c>
      <c r="AD151" s="68">
        <v>912.8</v>
      </c>
      <c r="AE151" s="68">
        <v>943.8</v>
      </c>
      <c r="AF151" s="68">
        <v>974.8</v>
      </c>
      <c r="AG151" s="68">
        <v>1005.8</v>
      </c>
      <c r="AH151" s="68">
        <v>1036.8</v>
      </c>
      <c r="AI151" s="68">
        <v>1067.8</v>
      </c>
      <c r="AJ151" s="68">
        <v>0</v>
      </c>
      <c r="AK151" s="68"/>
    </row>
    <row r="152" spans="1:37">
      <c r="A152" s="69">
        <v>40909</v>
      </c>
      <c r="B152" s="68">
        <v>254.3</v>
      </c>
      <c r="C152" s="68">
        <v>278.5</v>
      </c>
      <c r="D152" s="68">
        <v>303.89999999999998</v>
      </c>
      <c r="E152" s="68">
        <v>330.4</v>
      </c>
      <c r="F152" s="68">
        <v>357.1</v>
      </c>
      <c r="G152" s="68">
        <v>384.7</v>
      </c>
      <c r="H152" s="68">
        <v>413.2</v>
      </c>
      <c r="I152" s="68">
        <v>441.8</v>
      </c>
      <c r="J152" s="68">
        <v>470.6</v>
      </c>
      <c r="K152" s="68">
        <v>499.8</v>
      </c>
      <c r="L152" s="68">
        <v>529.5</v>
      </c>
      <c r="M152" s="68">
        <v>559.6</v>
      </c>
      <c r="N152" s="68">
        <v>589.9</v>
      </c>
      <c r="O152" s="68">
        <v>620.20000000000005</v>
      </c>
      <c r="P152" s="68">
        <v>650.9</v>
      </c>
      <c r="Q152" s="68">
        <v>681.5</v>
      </c>
      <c r="R152" s="68">
        <v>712.2</v>
      </c>
      <c r="S152" s="68">
        <v>743.1</v>
      </c>
      <c r="T152" s="68">
        <v>773.9</v>
      </c>
      <c r="U152" s="68">
        <v>804.8</v>
      </c>
      <c r="V152" s="68">
        <v>835.7</v>
      </c>
      <c r="W152" s="68">
        <v>866.7</v>
      </c>
      <c r="X152" s="68">
        <v>897.7</v>
      </c>
      <c r="Y152" s="68">
        <v>928.7</v>
      </c>
      <c r="Z152" s="68">
        <v>959.7</v>
      </c>
      <c r="AA152" s="68">
        <v>990.7</v>
      </c>
      <c r="AB152" s="68">
        <v>1021.7</v>
      </c>
      <c r="AC152" s="68">
        <v>1052.7</v>
      </c>
      <c r="AD152" s="68">
        <v>1083.7</v>
      </c>
      <c r="AE152" s="68">
        <v>1114.7</v>
      </c>
      <c r="AF152" s="68">
        <v>1145.7</v>
      </c>
      <c r="AG152" s="68">
        <v>1176.7</v>
      </c>
      <c r="AH152" s="68">
        <v>1207.7</v>
      </c>
      <c r="AI152" s="68">
        <v>1238.7</v>
      </c>
      <c r="AJ152" s="68">
        <v>0</v>
      </c>
      <c r="AK152" s="68"/>
    </row>
    <row r="153" spans="1:37">
      <c r="A153" s="69">
        <v>40940</v>
      </c>
      <c r="B153" s="68">
        <v>162.30000000000001</v>
      </c>
      <c r="C153" s="68">
        <v>182.4</v>
      </c>
      <c r="D153" s="68">
        <v>203.6</v>
      </c>
      <c r="E153" s="68">
        <v>226.4</v>
      </c>
      <c r="F153" s="68">
        <v>249.8</v>
      </c>
      <c r="G153" s="68">
        <v>274.10000000000002</v>
      </c>
      <c r="H153" s="68">
        <v>299.3</v>
      </c>
      <c r="I153" s="68">
        <v>325.10000000000002</v>
      </c>
      <c r="J153" s="68">
        <v>351.9</v>
      </c>
      <c r="K153" s="68">
        <v>379</v>
      </c>
      <c r="L153" s="68">
        <v>406.3</v>
      </c>
      <c r="M153" s="68">
        <v>434.3</v>
      </c>
      <c r="N153" s="68">
        <v>462.4</v>
      </c>
      <c r="O153" s="68">
        <v>490.7</v>
      </c>
      <c r="P153" s="68">
        <v>519.20000000000005</v>
      </c>
      <c r="Q153" s="68">
        <v>547.9</v>
      </c>
      <c r="R153" s="68">
        <v>576.6</v>
      </c>
      <c r="S153" s="68">
        <v>605.4</v>
      </c>
      <c r="T153" s="68">
        <v>634.29999999999995</v>
      </c>
      <c r="U153" s="68">
        <v>663.2</v>
      </c>
      <c r="V153" s="68">
        <v>692.2</v>
      </c>
      <c r="W153" s="68">
        <v>721.2</v>
      </c>
      <c r="X153" s="68">
        <v>750.2</v>
      </c>
      <c r="Y153" s="68">
        <v>779.2</v>
      </c>
      <c r="Z153" s="68">
        <v>808.2</v>
      </c>
      <c r="AA153" s="68">
        <v>837.2</v>
      </c>
      <c r="AB153" s="68">
        <v>866.2</v>
      </c>
      <c r="AC153" s="68">
        <v>895.2</v>
      </c>
      <c r="AD153" s="68">
        <v>924.2</v>
      </c>
      <c r="AE153" s="68">
        <v>953.2</v>
      </c>
      <c r="AF153" s="68">
        <v>982.2</v>
      </c>
      <c r="AG153" s="68">
        <v>1011.2</v>
      </c>
      <c r="AH153" s="68">
        <v>1040.2</v>
      </c>
      <c r="AI153" s="68">
        <v>1069.2</v>
      </c>
      <c r="AJ153" s="68">
        <v>0.03</v>
      </c>
      <c r="AK153" s="68"/>
    </row>
    <row r="154" spans="1:37">
      <c r="A154" s="69">
        <v>40969</v>
      </c>
      <c r="B154" s="68">
        <v>69.900000000000006</v>
      </c>
      <c r="C154" s="68">
        <v>80.8</v>
      </c>
      <c r="D154" s="68">
        <v>93.8</v>
      </c>
      <c r="E154" s="68">
        <v>107.2</v>
      </c>
      <c r="F154" s="68">
        <v>122.1</v>
      </c>
      <c r="G154" s="68">
        <v>137.80000000000001</v>
      </c>
      <c r="H154" s="68">
        <v>154.69999999999999</v>
      </c>
      <c r="I154" s="68">
        <v>172.9</v>
      </c>
      <c r="J154" s="68">
        <v>191.9</v>
      </c>
      <c r="K154" s="68">
        <v>211.4</v>
      </c>
      <c r="L154" s="68">
        <v>231.9</v>
      </c>
      <c r="M154" s="68">
        <v>253</v>
      </c>
      <c r="N154" s="68">
        <v>274.89999999999998</v>
      </c>
      <c r="O154" s="68">
        <v>297.5</v>
      </c>
      <c r="P154" s="68">
        <v>320.7</v>
      </c>
      <c r="Q154" s="68">
        <v>344</v>
      </c>
      <c r="R154" s="68">
        <v>367.3</v>
      </c>
      <c r="S154" s="68">
        <v>391.1</v>
      </c>
      <c r="T154" s="68">
        <v>415.8</v>
      </c>
      <c r="U154" s="68">
        <v>440.1</v>
      </c>
      <c r="V154" s="68">
        <v>465.4</v>
      </c>
      <c r="W154" s="68">
        <v>490.7</v>
      </c>
      <c r="X154" s="68">
        <v>516.6</v>
      </c>
      <c r="Y154" s="68">
        <v>543</v>
      </c>
      <c r="Z154" s="68">
        <v>569.5</v>
      </c>
      <c r="AA154" s="68">
        <v>596.4</v>
      </c>
      <c r="AB154" s="68">
        <v>624.1</v>
      </c>
      <c r="AC154" s="68">
        <v>651.6</v>
      </c>
      <c r="AD154" s="68">
        <v>679.3</v>
      </c>
      <c r="AE154" s="68">
        <v>707.5</v>
      </c>
      <c r="AF154" s="68">
        <v>735.9</v>
      </c>
      <c r="AG154" s="68">
        <v>764.3</v>
      </c>
      <c r="AH154" s="68">
        <v>793.1</v>
      </c>
      <c r="AI154" s="68">
        <v>822.2</v>
      </c>
      <c r="AJ154" s="68">
        <v>0</v>
      </c>
      <c r="AK154" s="68"/>
    </row>
    <row r="155" spans="1:37">
      <c r="A155" s="69">
        <v>41000</v>
      </c>
      <c r="B155" s="68">
        <v>15.6</v>
      </c>
      <c r="C155" s="68">
        <v>19.3</v>
      </c>
      <c r="D155" s="68">
        <v>24.3</v>
      </c>
      <c r="E155" s="68">
        <v>29.9</v>
      </c>
      <c r="F155" s="68">
        <v>36.1</v>
      </c>
      <c r="G155" s="68">
        <v>43.5</v>
      </c>
      <c r="H155" s="68">
        <v>51.9</v>
      </c>
      <c r="I155" s="68">
        <v>61.8</v>
      </c>
      <c r="J155" s="68">
        <v>72.2</v>
      </c>
      <c r="K155" s="68">
        <v>83.7</v>
      </c>
      <c r="L155" s="68">
        <v>96.3</v>
      </c>
      <c r="M155" s="68">
        <v>110.3</v>
      </c>
      <c r="N155" s="68">
        <v>125.5</v>
      </c>
      <c r="O155" s="68">
        <v>141.80000000000001</v>
      </c>
      <c r="P155" s="68">
        <v>159.30000000000001</v>
      </c>
      <c r="Q155" s="68">
        <v>177.8</v>
      </c>
      <c r="R155" s="68">
        <v>197.2</v>
      </c>
      <c r="S155" s="68">
        <v>217.7</v>
      </c>
      <c r="T155" s="68">
        <v>239.1</v>
      </c>
      <c r="U155" s="68">
        <v>261.5</v>
      </c>
      <c r="V155" s="68">
        <v>284.8</v>
      </c>
      <c r="W155" s="68">
        <v>308.39999999999998</v>
      </c>
      <c r="X155" s="68">
        <v>332.6</v>
      </c>
      <c r="Y155" s="68">
        <v>357.8</v>
      </c>
      <c r="Z155" s="68">
        <v>383.5</v>
      </c>
      <c r="AA155" s="68">
        <v>409.5</v>
      </c>
      <c r="AB155" s="68">
        <v>436</v>
      </c>
      <c r="AC155" s="68">
        <v>462.7</v>
      </c>
      <c r="AD155" s="68">
        <v>489.6</v>
      </c>
      <c r="AE155" s="68">
        <v>516.79999999999995</v>
      </c>
      <c r="AF155" s="68">
        <v>544.20000000000005</v>
      </c>
      <c r="AG155" s="68">
        <v>572</v>
      </c>
      <c r="AH155" s="68">
        <v>599.9</v>
      </c>
      <c r="AI155" s="68">
        <v>627.9</v>
      </c>
      <c r="AJ155" s="68">
        <v>0.03</v>
      </c>
      <c r="AK155" s="68"/>
    </row>
    <row r="156" spans="1:37">
      <c r="A156" s="69">
        <v>41030</v>
      </c>
      <c r="B156" s="68">
        <v>0</v>
      </c>
      <c r="C156" s="68">
        <v>0</v>
      </c>
      <c r="D156" s="68">
        <v>0.1</v>
      </c>
      <c r="E156" s="68">
        <v>0.3</v>
      </c>
      <c r="F156" s="68">
        <v>0.5</v>
      </c>
      <c r="G156" s="68">
        <v>0.8</v>
      </c>
      <c r="H156" s="68">
        <v>1.3</v>
      </c>
      <c r="I156" s="68">
        <v>2.2999999999999998</v>
      </c>
      <c r="J156" s="68">
        <v>4.2</v>
      </c>
      <c r="K156" s="68">
        <v>6.9</v>
      </c>
      <c r="L156" s="68">
        <v>10.4</v>
      </c>
      <c r="M156" s="68">
        <v>14.6</v>
      </c>
      <c r="N156" s="68">
        <v>19.3</v>
      </c>
      <c r="O156" s="68">
        <v>25.4</v>
      </c>
      <c r="P156" s="68">
        <v>32.1</v>
      </c>
      <c r="Q156" s="68">
        <v>39.6</v>
      </c>
      <c r="R156" s="68">
        <v>48.2</v>
      </c>
      <c r="S156" s="68">
        <v>57.7</v>
      </c>
      <c r="T156" s="68">
        <v>67.8</v>
      </c>
      <c r="U156" s="68">
        <v>78.7</v>
      </c>
      <c r="V156" s="68">
        <v>90.4</v>
      </c>
      <c r="W156" s="68">
        <v>103.6</v>
      </c>
      <c r="X156" s="68">
        <v>117</v>
      </c>
      <c r="Y156" s="68">
        <v>131.80000000000001</v>
      </c>
      <c r="Z156" s="68">
        <v>148.19999999999999</v>
      </c>
      <c r="AA156" s="68">
        <v>166.6</v>
      </c>
      <c r="AB156" s="68">
        <v>186.6</v>
      </c>
      <c r="AC156" s="68">
        <v>207.7</v>
      </c>
      <c r="AD156" s="68">
        <v>230.1</v>
      </c>
      <c r="AE156" s="68">
        <v>253.1</v>
      </c>
      <c r="AF156" s="68">
        <v>277.2</v>
      </c>
      <c r="AG156" s="68">
        <v>302</v>
      </c>
      <c r="AH156" s="68">
        <v>327.39999999999998</v>
      </c>
      <c r="AI156" s="68">
        <v>353.4</v>
      </c>
      <c r="AJ156" s="68">
        <v>0.06</v>
      </c>
      <c r="AK156" s="68"/>
    </row>
    <row r="157" spans="1:37">
      <c r="A157" s="69">
        <v>41061</v>
      </c>
      <c r="B157" s="68">
        <v>0</v>
      </c>
      <c r="C157" s="68">
        <v>0</v>
      </c>
      <c r="D157" s="68">
        <v>0</v>
      </c>
      <c r="E157" s="68">
        <v>0</v>
      </c>
      <c r="F157" s="68">
        <v>0</v>
      </c>
      <c r="G157" s="68">
        <v>0</v>
      </c>
      <c r="H157" s="68">
        <v>0</v>
      </c>
      <c r="I157" s="68">
        <v>0</v>
      </c>
      <c r="J157" s="68">
        <v>0</v>
      </c>
      <c r="K157" s="68">
        <v>0.1</v>
      </c>
      <c r="L157" s="68">
        <v>0.3</v>
      </c>
      <c r="M157" s="68">
        <v>0.6</v>
      </c>
      <c r="N157" s="68">
        <v>1.9</v>
      </c>
      <c r="O157" s="68">
        <v>3.8</v>
      </c>
      <c r="P157" s="68">
        <v>6.8</v>
      </c>
      <c r="Q157" s="68">
        <v>10.199999999999999</v>
      </c>
      <c r="R157" s="68">
        <v>14.2</v>
      </c>
      <c r="S157" s="68">
        <v>18.899999999999999</v>
      </c>
      <c r="T157" s="68">
        <v>24.5</v>
      </c>
      <c r="U157" s="68">
        <v>30.5</v>
      </c>
      <c r="V157" s="68">
        <v>37.9</v>
      </c>
      <c r="W157" s="68">
        <v>46.2</v>
      </c>
      <c r="X157" s="68">
        <v>55.8</v>
      </c>
      <c r="Y157" s="68">
        <v>66.2</v>
      </c>
      <c r="Z157" s="68">
        <v>77.8</v>
      </c>
      <c r="AA157" s="68">
        <v>90.6</v>
      </c>
      <c r="AB157" s="68">
        <v>105.1</v>
      </c>
      <c r="AC157" s="68">
        <v>120.6</v>
      </c>
      <c r="AD157" s="68">
        <v>137.19999999999999</v>
      </c>
      <c r="AE157" s="68">
        <v>154.69999999999999</v>
      </c>
      <c r="AF157" s="68">
        <v>173.4</v>
      </c>
      <c r="AG157" s="68">
        <v>193.5</v>
      </c>
      <c r="AH157" s="68">
        <v>214.7</v>
      </c>
      <c r="AI157" s="68">
        <v>236.8</v>
      </c>
      <c r="AJ157" s="68">
        <v>7.0000000000000007E-2</v>
      </c>
      <c r="AK157" s="68"/>
    </row>
    <row r="158" spans="1:37">
      <c r="A158" s="69">
        <v>41091</v>
      </c>
      <c r="B158" s="68">
        <v>0</v>
      </c>
      <c r="C158" s="68">
        <v>0</v>
      </c>
      <c r="D158" s="68">
        <v>0</v>
      </c>
      <c r="E158" s="68">
        <v>0</v>
      </c>
      <c r="F158" s="68">
        <v>0</v>
      </c>
      <c r="G158" s="68">
        <v>0</v>
      </c>
      <c r="H158" s="68">
        <v>0</v>
      </c>
      <c r="I158" s="68">
        <v>0</v>
      </c>
      <c r="J158" s="68">
        <v>0</v>
      </c>
      <c r="K158" s="68">
        <v>0</v>
      </c>
      <c r="L158" s="68">
        <v>0</v>
      </c>
      <c r="M158" s="68">
        <v>0</v>
      </c>
      <c r="N158" s="68">
        <v>0</v>
      </c>
      <c r="O158" s="68">
        <v>0.1</v>
      </c>
      <c r="P158" s="68">
        <v>0.2</v>
      </c>
      <c r="Q158" s="68">
        <v>0.4</v>
      </c>
      <c r="R158" s="68">
        <v>0.7</v>
      </c>
      <c r="S158" s="68">
        <v>1.2</v>
      </c>
      <c r="T158" s="68">
        <v>1.7</v>
      </c>
      <c r="U158" s="68">
        <v>2.2999999999999998</v>
      </c>
      <c r="V158" s="68">
        <v>3.6</v>
      </c>
      <c r="W158" s="68">
        <v>4.8</v>
      </c>
      <c r="X158" s="68">
        <v>6.5</v>
      </c>
      <c r="Y158" s="68">
        <v>8.1999999999999993</v>
      </c>
      <c r="Z158" s="68">
        <v>10.4</v>
      </c>
      <c r="AA158" s="68">
        <v>13.6</v>
      </c>
      <c r="AB158" s="68">
        <v>17.2</v>
      </c>
      <c r="AC158" s="68">
        <v>21.6</v>
      </c>
      <c r="AD158" s="68">
        <v>27</v>
      </c>
      <c r="AE158" s="68">
        <v>33.700000000000003</v>
      </c>
      <c r="AF158" s="68">
        <v>41.4</v>
      </c>
      <c r="AG158" s="68">
        <v>50.4</v>
      </c>
      <c r="AH158" s="68">
        <v>60.8</v>
      </c>
      <c r="AI158" s="68">
        <v>72.3</v>
      </c>
      <c r="AJ158" s="68">
        <v>0.1</v>
      </c>
      <c r="AK158" s="68"/>
    </row>
    <row r="159" spans="1:37">
      <c r="A159" s="69">
        <v>41122</v>
      </c>
      <c r="B159" s="68">
        <v>0</v>
      </c>
      <c r="C159" s="68">
        <v>0</v>
      </c>
      <c r="D159" s="68">
        <v>0</v>
      </c>
      <c r="E159" s="68">
        <v>0</v>
      </c>
      <c r="F159" s="68">
        <v>0</v>
      </c>
      <c r="G159" s="68">
        <v>0</v>
      </c>
      <c r="H159" s="68">
        <v>0</v>
      </c>
      <c r="I159" s="68">
        <v>0</v>
      </c>
      <c r="J159" s="68">
        <v>0</v>
      </c>
      <c r="K159" s="68">
        <v>0</v>
      </c>
      <c r="L159" s="68">
        <v>0</v>
      </c>
      <c r="M159" s="68">
        <v>0</v>
      </c>
      <c r="N159" s="68">
        <v>0</v>
      </c>
      <c r="O159" s="68">
        <v>0</v>
      </c>
      <c r="P159" s="68">
        <v>0.1</v>
      </c>
      <c r="Q159" s="68">
        <v>0.2</v>
      </c>
      <c r="R159" s="68">
        <v>0.3</v>
      </c>
      <c r="S159" s="68">
        <v>0.9</v>
      </c>
      <c r="T159" s="68">
        <v>1.5</v>
      </c>
      <c r="U159" s="68">
        <v>2.5</v>
      </c>
      <c r="V159" s="68">
        <v>3.8</v>
      </c>
      <c r="W159" s="68">
        <v>5.5</v>
      </c>
      <c r="X159" s="68">
        <v>7.4</v>
      </c>
      <c r="Y159" s="68">
        <v>9.8000000000000007</v>
      </c>
      <c r="Z159" s="68">
        <v>13.2</v>
      </c>
      <c r="AA159" s="68">
        <v>16.899999999999999</v>
      </c>
      <c r="AB159" s="68">
        <v>21.3</v>
      </c>
      <c r="AC159" s="68">
        <v>26.5</v>
      </c>
      <c r="AD159" s="68">
        <v>32.9</v>
      </c>
      <c r="AE159" s="68">
        <v>40.4</v>
      </c>
      <c r="AF159" s="68">
        <v>48.8</v>
      </c>
      <c r="AG159" s="68">
        <v>57.8</v>
      </c>
      <c r="AH159" s="68">
        <v>68.8</v>
      </c>
      <c r="AI159" s="68">
        <v>81.099999999999994</v>
      </c>
      <c r="AJ159" s="68">
        <v>0.03</v>
      </c>
      <c r="AK159" s="68"/>
    </row>
    <row r="160" spans="1:37">
      <c r="A160" s="69">
        <v>41153</v>
      </c>
      <c r="B160" s="68">
        <v>0</v>
      </c>
      <c r="C160" s="68">
        <v>0.1</v>
      </c>
      <c r="D160" s="68">
        <v>0.3</v>
      </c>
      <c r="E160" s="68">
        <v>0.8</v>
      </c>
      <c r="F160" s="68">
        <v>1.5</v>
      </c>
      <c r="G160" s="68">
        <v>2.4</v>
      </c>
      <c r="H160" s="68">
        <v>3.8</v>
      </c>
      <c r="I160" s="68">
        <v>5.5</v>
      </c>
      <c r="J160" s="68">
        <v>7.4</v>
      </c>
      <c r="K160" s="68">
        <v>9.9</v>
      </c>
      <c r="L160" s="68">
        <v>12.9</v>
      </c>
      <c r="M160" s="68">
        <v>16.100000000000001</v>
      </c>
      <c r="N160" s="68">
        <v>19.7</v>
      </c>
      <c r="O160" s="68">
        <v>23.7</v>
      </c>
      <c r="P160" s="68">
        <v>28.2</v>
      </c>
      <c r="Q160" s="68">
        <v>33.1</v>
      </c>
      <c r="R160" s="68">
        <v>38.9</v>
      </c>
      <c r="S160" s="68">
        <v>46</v>
      </c>
      <c r="T160" s="68">
        <v>54.2</v>
      </c>
      <c r="U160" s="68">
        <v>63.3</v>
      </c>
      <c r="V160" s="68">
        <v>73.2</v>
      </c>
      <c r="W160" s="68">
        <v>83.8</v>
      </c>
      <c r="X160" s="68">
        <v>95.1</v>
      </c>
      <c r="Y160" s="68">
        <v>107.4</v>
      </c>
      <c r="Z160" s="68">
        <v>120.9</v>
      </c>
      <c r="AA160" s="68">
        <v>135.19999999999999</v>
      </c>
      <c r="AB160" s="68">
        <v>151.19999999999999</v>
      </c>
      <c r="AC160" s="68">
        <v>168.6</v>
      </c>
      <c r="AD160" s="68">
        <v>186.6</v>
      </c>
      <c r="AE160" s="68">
        <v>206</v>
      </c>
      <c r="AF160" s="68">
        <v>226.5</v>
      </c>
      <c r="AG160" s="68">
        <v>248.2</v>
      </c>
      <c r="AH160" s="68">
        <v>270.5</v>
      </c>
      <c r="AI160" s="68">
        <v>293.89999999999998</v>
      </c>
      <c r="AJ160" s="68">
        <v>0</v>
      </c>
      <c r="AK160" s="68"/>
    </row>
    <row r="161" spans="1:37">
      <c r="A161" s="69">
        <v>41183</v>
      </c>
      <c r="B161" s="68">
        <v>5.6</v>
      </c>
      <c r="C161" s="68">
        <v>6.9</v>
      </c>
      <c r="D161" s="68">
        <v>8.5</v>
      </c>
      <c r="E161" s="68">
        <v>10.4</v>
      </c>
      <c r="F161" s="68">
        <v>13</v>
      </c>
      <c r="G161" s="68">
        <v>16</v>
      </c>
      <c r="H161" s="68">
        <v>19.899999999999999</v>
      </c>
      <c r="I161" s="68">
        <v>24.7</v>
      </c>
      <c r="J161" s="68">
        <v>29.8</v>
      </c>
      <c r="K161" s="68">
        <v>36.1</v>
      </c>
      <c r="L161" s="68">
        <v>43.4</v>
      </c>
      <c r="M161" s="68">
        <v>51.5</v>
      </c>
      <c r="N161" s="68">
        <v>60.9</v>
      </c>
      <c r="O161" s="68">
        <v>71.599999999999994</v>
      </c>
      <c r="P161" s="68">
        <v>83.9</v>
      </c>
      <c r="Q161" s="68">
        <v>97.1</v>
      </c>
      <c r="R161" s="68">
        <v>111.9</v>
      </c>
      <c r="S161" s="68">
        <v>128.9</v>
      </c>
      <c r="T161" s="68">
        <v>146.69999999999999</v>
      </c>
      <c r="U161" s="68">
        <v>165.2</v>
      </c>
      <c r="V161" s="68">
        <v>184.9</v>
      </c>
      <c r="W161" s="68">
        <v>205.4</v>
      </c>
      <c r="X161" s="68">
        <v>227.3</v>
      </c>
      <c r="Y161" s="68">
        <v>250.7</v>
      </c>
      <c r="Z161" s="68">
        <v>276.3</v>
      </c>
      <c r="AA161" s="68">
        <v>302.89999999999998</v>
      </c>
      <c r="AB161" s="68">
        <v>329.9</v>
      </c>
      <c r="AC161" s="68">
        <v>357.9</v>
      </c>
      <c r="AD161" s="68">
        <v>386.6</v>
      </c>
      <c r="AE161" s="68">
        <v>416.1</v>
      </c>
      <c r="AF161" s="68">
        <v>445.7</v>
      </c>
      <c r="AG161" s="68">
        <v>475.6</v>
      </c>
      <c r="AH161" s="68">
        <v>505.5</v>
      </c>
      <c r="AI161" s="68">
        <v>535.4</v>
      </c>
      <c r="AJ161" s="68">
        <v>0.2</v>
      </c>
      <c r="AK161" s="68"/>
    </row>
    <row r="162" spans="1:37">
      <c r="A162" s="69">
        <v>41214</v>
      </c>
      <c r="B162" s="68">
        <v>107</v>
      </c>
      <c r="C162" s="68">
        <v>124.4</v>
      </c>
      <c r="D162" s="68">
        <v>142.30000000000001</v>
      </c>
      <c r="E162" s="68">
        <v>161.19999999999999</v>
      </c>
      <c r="F162" s="68">
        <v>181.1</v>
      </c>
      <c r="G162" s="68">
        <v>201.6</v>
      </c>
      <c r="H162" s="68">
        <v>222.9</v>
      </c>
      <c r="I162" s="68">
        <v>245.5</v>
      </c>
      <c r="J162" s="68">
        <v>268.89999999999998</v>
      </c>
      <c r="K162" s="68">
        <v>293.2</v>
      </c>
      <c r="L162" s="68">
        <v>318.60000000000002</v>
      </c>
      <c r="M162" s="68">
        <v>344.4</v>
      </c>
      <c r="N162" s="68">
        <v>371.1</v>
      </c>
      <c r="O162" s="68">
        <v>398.6</v>
      </c>
      <c r="P162" s="68">
        <v>426.1</v>
      </c>
      <c r="Q162" s="68">
        <v>454.1</v>
      </c>
      <c r="R162" s="68">
        <v>482.4</v>
      </c>
      <c r="S162" s="68">
        <v>511.2</v>
      </c>
      <c r="T162" s="68">
        <v>540.1</v>
      </c>
      <c r="U162" s="68">
        <v>569</v>
      </c>
      <c r="V162" s="68">
        <v>598</v>
      </c>
      <c r="W162" s="68">
        <v>626.9</v>
      </c>
      <c r="X162" s="68">
        <v>656</v>
      </c>
      <c r="Y162" s="68">
        <v>685.1</v>
      </c>
      <c r="Z162" s="68">
        <v>714.3</v>
      </c>
      <c r="AA162" s="68">
        <v>744</v>
      </c>
      <c r="AB162" s="68">
        <v>773.5</v>
      </c>
      <c r="AC162" s="68">
        <v>803.5</v>
      </c>
      <c r="AD162" s="68">
        <v>833.3</v>
      </c>
      <c r="AE162" s="68">
        <v>863.3</v>
      </c>
      <c r="AF162" s="68">
        <v>893.3</v>
      </c>
      <c r="AG162" s="68">
        <v>923.3</v>
      </c>
      <c r="AH162" s="68">
        <v>953.4</v>
      </c>
      <c r="AI162" s="68">
        <v>983.4</v>
      </c>
      <c r="AJ162" s="68">
        <v>0</v>
      </c>
      <c r="AK162" s="68"/>
    </row>
    <row r="163" spans="1:37">
      <c r="A163" s="69">
        <v>41244</v>
      </c>
      <c r="B163" s="68">
        <v>173.1</v>
      </c>
      <c r="C163" s="68">
        <v>194</v>
      </c>
      <c r="D163" s="68">
        <v>215.7</v>
      </c>
      <c r="E163" s="68">
        <v>238.9</v>
      </c>
      <c r="F163" s="68">
        <v>263.3</v>
      </c>
      <c r="G163" s="68">
        <v>288.89999999999998</v>
      </c>
      <c r="H163" s="68">
        <v>315</v>
      </c>
      <c r="I163" s="68">
        <v>342.1</v>
      </c>
      <c r="J163" s="68">
        <v>369.9</v>
      </c>
      <c r="K163" s="68">
        <v>397.9</v>
      </c>
      <c r="L163" s="68">
        <v>426.2</v>
      </c>
      <c r="M163" s="68">
        <v>454.8</v>
      </c>
      <c r="N163" s="68">
        <v>483.9</v>
      </c>
      <c r="O163" s="68">
        <v>513.20000000000005</v>
      </c>
      <c r="P163" s="68">
        <v>542.79999999999995</v>
      </c>
      <c r="Q163" s="68">
        <v>572.5</v>
      </c>
      <c r="R163" s="68">
        <v>602.5</v>
      </c>
      <c r="S163" s="68">
        <v>632.79999999999995</v>
      </c>
      <c r="T163" s="68">
        <v>663.2</v>
      </c>
      <c r="U163" s="68">
        <v>693.7</v>
      </c>
      <c r="V163" s="68">
        <v>724.6</v>
      </c>
      <c r="W163" s="68">
        <v>755.6</v>
      </c>
      <c r="X163" s="68">
        <v>786.6</v>
      </c>
      <c r="Y163" s="68">
        <v>817.6</v>
      </c>
      <c r="Z163" s="68">
        <v>848.6</v>
      </c>
      <c r="AA163" s="68">
        <v>879.6</v>
      </c>
      <c r="AB163" s="68">
        <v>910.6</v>
      </c>
      <c r="AC163" s="68">
        <v>941.6</v>
      </c>
      <c r="AD163" s="68">
        <v>972.6</v>
      </c>
      <c r="AE163" s="68">
        <v>1003.6</v>
      </c>
      <c r="AF163" s="68">
        <v>1034.5999999999999</v>
      </c>
      <c r="AG163" s="68">
        <v>1065.5999999999999</v>
      </c>
      <c r="AH163" s="68">
        <v>1096.5999999999999</v>
      </c>
      <c r="AI163" s="68">
        <v>1127.5999999999999</v>
      </c>
      <c r="AJ163" s="68">
        <v>0.2</v>
      </c>
      <c r="AK163" s="68"/>
    </row>
    <row r="164" spans="1:37">
      <c r="A164" s="69">
        <v>41275</v>
      </c>
      <c r="B164" s="68">
        <v>330.2</v>
      </c>
      <c r="C164" s="68">
        <v>353.8</v>
      </c>
      <c r="D164" s="68">
        <v>378.7</v>
      </c>
      <c r="E164" s="68">
        <v>404.7</v>
      </c>
      <c r="F164" s="68">
        <v>431.1</v>
      </c>
      <c r="G164" s="68">
        <v>458.3</v>
      </c>
      <c r="H164" s="68">
        <v>485.5</v>
      </c>
      <c r="I164" s="68">
        <v>513.4</v>
      </c>
      <c r="J164" s="68">
        <v>541.4</v>
      </c>
      <c r="K164" s="68">
        <v>570.1</v>
      </c>
      <c r="L164" s="68">
        <v>598.70000000000005</v>
      </c>
      <c r="M164" s="68">
        <v>627.6</v>
      </c>
      <c r="N164" s="68">
        <v>656.5</v>
      </c>
      <c r="O164" s="68">
        <v>685.8</v>
      </c>
      <c r="P164" s="68">
        <v>715.4</v>
      </c>
      <c r="Q164" s="68">
        <v>745.2</v>
      </c>
      <c r="R164" s="68">
        <v>775</v>
      </c>
      <c r="S164" s="68">
        <v>805</v>
      </c>
      <c r="T164" s="68">
        <v>834.9</v>
      </c>
      <c r="U164" s="68">
        <v>865</v>
      </c>
      <c r="V164" s="68">
        <v>895.3</v>
      </c>
      <c r="W164" s="68">
        <v>925.6</v>
      </c>
      <c r="X164" s="68">
        <v>956</v>
      </c>
      <c r="Y164" s="68">
        <v>986.9</v>
      </c>
      <c r="Z164" s="68">
        <v>1017.9</v>
      </c>
      <c r="AA164" s="68">
        <v>1048.9000000000001</v>
      </c>
      <c r="AB164" s="68">
        <v>1079.9000000000001</v>
      </c>
      <c r="AC164" s="68">
        <v>1110.9000000000001</v>
      </c>
      <c r="AD164" s="68">
        <v>1141.9000000000001</v>
      </c>
      <c r="AE164" s="68">
        <v>1172.9000000000001</v>
      </c>
      <c r="AF164" s="68">
        <v>1203.9000000000001</v>
      </c>
      <c r="AG164" s="68">
        <v>1234.9000000000001</v>
      </c>
      <c r="AH164" s="68">
        <v>1265.9000000000001</v>
      </c>
      <c r="AI164" s="68">
        <v>1296.9000000000001</v>
      </c>
      <c r="AJ164" s="68">
        <v>0.03</v>
      </c>
      <c r="AK164" s="68"/>
    </row>
    <row r="165" spans="1:37">
      <c r="A165" s="69">
        <v>41306</v>
      </c>
      <c r="B165" s="68">
        <v>267.10000000000002</v>
      </c>
      <c r="C165" s="68">
        <v>292.5</v>
      </c>
      <c r="D165" s="68">
        <v>318.5</v>
      </c>
      <c r="E165" s="68">
        <v>345.1</v>
      </c>
      <c r="F165" s="68">
        <v>372.1</v>
      </c>
      <c r="G165" s="68">
        <v>399.4</v>
      </c>
      <c r="H165" s="68">
        <v>426.8</v>
      </c>
      <c r="I165" s="68">
        <v>454.5</v>
      </c>
      <c r="J165" s="68">
        <v>482.3</v>
      </c>
      <c r="K165" s="68">
        <v>510.2</v>
      </c>
      <c r="L165" s="68">
        <v>538.20000000000005</v>
      </c>
      <c r="M165" s="68">
        <v>566.20000000000005</v>
      </c>
      <c r="N165" s="68">
        <v>594.20000000000005</v>
      </c>
      <c r="O165" s="68">
        <v>622.20000000000005</v>
      </c>
      <c r="P165" s="68">
        <v>650.20000000000005</v>
      </c>
      <c r="Q165" s="68">
        <v>678.2</v>
      </c>
      <c r="R165" s="68">
        <v>706.2</v>
      </c>
      <c r="S165" s="68">
        <v>734.2</v>
      </c>
      <c r="T165" s="68">
        <v>762.2</v>
      </c>
      <c r="U165" s="68">
        <v>790.2</v>
      </c>
      <c r="V165" s="68">
        <v>818.2</v>
      </c>
      <c r="W165" s="68">
        <v>846.2</v>
      </c>
      <c r="X165" s="68">
        <v>874.2</v>
      </c>
      <c r="Y165" s="68">
        <v>902.2</v>
      </c>
      <c r="Z165" s="68">
        <v>930.2</v>
      </c>
      <c r="AA165" s="68">
        <v>958.2</v>
      </c>
      <c r="AB165" s="68">
        <v>986.2</v>
      </c>
      <c r="AC165" s="68">
        <v>1014.2</v>
      </c>
      <c r="AD165" s="68">
        <v>1042.2</v>
      </c>
      <c r="AE165" s="68">
        <v>1070.2</v>
      </c>
      <c r="AF165" s="68">
        <v>1098.2</v>
      </c>
      <c r="AG165" s="68">
        <v>1126.2</v>
      </c>
      <c r="AH165" s="68">
        <v>1154.2</v>
      </c>
      <c r="AI165" s="68">
        <v>1182.2</v>
      </c>
      <c r="AJ165" s="68">
        <v>7.0000000000000007E-2</v>
      </c>
      <c r="AK165" s="68"/>
    </row>
    <row r="166" spans="1:37">
      <c r="A166" s="69">
        <v>41334</v>
      </c>
      <c r="B166" s="68">
        <v>144.4</v>
      </c>
      <c r="C166" s="68">
        <v>166.3</v>
      </c>
      <c r="D166" s="68">
        <v>190.1</v>
      </c>
      <c r="E166" s="68">
        <v>214.4</v>
      </c>
      <c r="F166" s="68">
        <v>239.5</v>
      </c>
      <c r="G166" s="68">
        <v>265.10000000000002</v>
      </c>
      <c r="H166" s="68">
        <v>291.5</v>
      </c>
      <c r="I166" s="68">
        <v>318.39999999999998</v>
      </c>
      <c r="J166" s="68">
        <v>345.6</v>
      </c>
      <c r="K166" s="68">
        <v>373.3</v>
      </c>
      <c r="L166" s="68">
        <v>401.5</v>
      </c>
      <c r="M166" s="68">
        <v>429.8</v>
      </c>
      <c r="N166" s="68">
        <v>458.3</v>
      </c>
      <c r="O166" s="68">
        <v>487.7</v>
      </c>
      <c r="P166" s="68">
        <v>517.1</v>
      </c>
      <c r="Q166" s="68">
        <v>546.70000000000005</v>
      </c>
      <c r="R166" s="68">
        <v>577</v>
      </c>
      <c r="S166" s="68">
        <v>607.29999999999995</v>
      </c>
      <c r="T166" s="68">
        <v>637.9</v>
      </c>
      <c r="U166" s="68">
        <v>668.8</v>
      </c>
      <c r="V166" s="68">
        <v>699.7</v>
      </c>
      <c r="W166" s="68">
        <v>730.7</v>
      </c>
      <c r="X166" s="68">
        <v>761.7</v>
      </c>
      <c r="Y166" s="68">
        <v>792.6</v>
      </c>
      <c r="Z166" s="68">
        <v>823.6</v>
      </c>
      <c r="AA166" s="68">
        <v>854.5</v>
      </c>
      <c r="AB166" s="68">
        <v>885.5</v>
      </c>
      <c r="AC166" s="68">
        <v>916.4</v>
      </c>
      <c r="AD166" s="68">
        <v>947.4</v>
      </c>
      <c r="AE166" s="68">
        <v>978.4</v>
      </c>
      <c r="AF166" s="68">
        <v>1009.3</v>
      </c>
      <c r="AG166" s="68">
        <v>1040.3</v>
      </c>
      <c r="AH166" s="68">
        <v>1071.2</v>
      </c>
      <c r="AI166" s="68">
        <v>1102.2</v>
      </c>
      <c r="AJ166" s="68">
        <v>0.1</v>
      </c>
      <c r="AK166" s="68"/>
    </row>
    <row r="167" spans="1:37">
      <c r="A167" s="69">
        <v>41365</v>
      </c>
      <c r="B167" s="68">
        <v>29.8</v>
      </c>
      <c r="C167" s="68">
        <v>36.799999999999997</v>
      </c>
      <c r="D167" s="68">
        <v>44.7</v>
      </c>
      <c r="E167" s="68">
        <v>53.7</v>
      </c>
      <c r="F167" s="68">
        <v>63.3</v>
      </c>
      <c r="G167" s="68">
        <v>74</v>
      </c>
      <c r="H167" s="68">
        <v>85.6</v>
      </c>
      <c r="I167" s="68">
        <v>98.2</v>
      </c>
      <c r="J167" s="68">
        <v>112.2</v>
      </c>
      <c r="K167" s="68">
        <v>127.1</v>
      </c>
      <c r="L167" s="68">
        <v>143.19999999999999</v>
      </c>
      <c r="M167" s="68">
        <v>160.4</v>
      </c>
      <c r="N167" s="68">
        <v>178.4</v>
      </c>
      <c r="O167" s="68">
        <v>197.2</v>
      </c>
      <c r="P167" s="68">
        <v>217.6</v>
      </c>
      <c r="Q167" s="68">
        <v>238.6</v>
      </c>
      <c r="R167" s="68">
        <v>260.10000000000002</v>
      </c>
      <c r="S167" s="68">
        <v>283</v>
      </c>
      <c r="T167" s="68">
        <v>306.5</v>
      </c>
      <c r="U167" s="68">
        <v>331</v>
      </c>
      <c r="V167" s="68">
        <v>355.7</v>
      </c>
      <c r="W167" s="68">
        <v>381.1</v>
      </c>
      <c r="X167" s="68">
        <v>406.8</v>
      </c>
      <c r="Y167" s="68">
        <v>433.2</v>
      </c>
      <c r="Z167" s="68">
        <v>460.1</v>
      </c>
      <c r="AA167" s="68">
        <v>487.6</v>
      </c>
      <c r="AB167" s="68">
        <v>515.20000000000005</v>
      </c>
      <c r="AC167" s="68">
        <v>543.4</v>
      </c>
      <c r="AD167" s="68">
        <v>571.9</v>
      </c>
      <c r="AE167" s="68">
        <v>601</v>
      </c>
      <c r="AF167" s="68">
        <v>630.1</v>
      </c>
      <c r="AG167" s="68">
        <v>659.6</v>
      </c>
      <c r="AH167" s="68">
        <v>689.1</v>
      </c>
      <c r="AI167" s="68">
        <v>718.8</v>
      </c>
      <c r="AJ167" s="68">
        <v>0.03</v>
      </c>
      <c r="AK167" s="68"/>
    </row>
    <row r="168" spans="1:37">
      <c r="A168" s="69">
        <v>41395</v>
      </c>
      <c r="B168" s="68">
        <v>4.2</v>
      </c>
      <c r="C168" s="68">
        <v>5.8</v>
      </c>
      <c r="D168" s="68">
        <v>7.8</v>
      </c>
      <c r="E168" s="68">
        <v>10.8</v>
      </c>
      <c r="F168" s="68">
        <v>14.1</v>
      </c>
      <c r="G168" s="68">
        <v>18.100000000000001</v>
      </c>
      <c r="H168" s="68">
        <v>22.6</v>
      </c>
      <c r="I168" s="68">
        <v>27.6</v>
      </c>
      <c r="J168" s="68">
        <v>33.200000000000003</v>
      </c>
      <c r="K168" s="68">
        <v>39.1</v>
      </c>
      <c r="L168" s="68">
        <v>45.8</v>
      </c>
      <c r="M168" s="68">
        <v>52.7</v>
      </c>
      <c r="N168" s="68">
        <v>60.7</v>
      </c>
      <c r="O168" s="68">
        <v>69.5</v>
      </c>
      <c r="P168" s="68">
        <v>78.7</v>
      </c>
      <c r="Q168" s="68">
        <v>88.8</v>
      </c>
      <c r="R168" s="68">
        <v>100</v>
      </c>
      <c r="S168" s="68">
        <v>112</v>
      </c>
      <c r="T168" s="68">
        <v>124.8</v>
      </c>
      <c r="U168" s="68">
        <v>139.4</v>
      </c>
      <c r="V168" s="68">
        <v>155.4</v>
      </c>
      <c r="W168" s="68">
        <v>172.3</v>
      </c>
      <c r="X168" s="68">
        <v>190.3</v>
      </c>
      <c r="Y168" s="68">
        <v>209.1</v>
      </c>
      <c r="Z168" s="68">
        <v>228.3</v>
      </c>
      <c r="AA168" s="68">
        <v>249.1</v>
      </c>
      <c r="AB168" s="68">
        <v>270.60000000000002</v>
      </c>
      <c r="AC168" s="68">
        <v>293.5</v>
      </c>
      <c r="AD168" s="68">
        <v>317.2</v>
      </c>
      <c r="AE168" s="68">
        <v>341.7</v>
      </c>
      <c r="AF168" s="68">
        <v>366.9</v>
      </c>
      <c r="AG168" s="68">
        <v>393.3</v>
      </c>
      <c r="AH168" s="68">
        <v>419.9</v>
      </c>
      <c r="AI168" s="68">
        <v>447.2</v>
      </c>
      <c r="AJ168" s="68">
        <v>0.03</v>
      </c>
      <c r="AK168" s="68"/>
    </row>
    <row r="169" spans="1:37">
      <c r="A169" s="69">
        <v>41426</v>
      </c>
      <c r="B169" s="68">
        <v>0</v>
      </c>
      <c r="C169" s="68">
        <v>0</v>
      </c>
      <c r="D169" s="68">
        <v>0</v>
      </c>
      <c r="E169" s="68">
        <v>0</v>
      </c>
      <c r="F169" s="68">
        <v>0</v>
      </c>
      <c r="G169" s="68">
        <v>0</v>
      </c>
      <c r="H169" s="68">
        <v>0</v>
      </c>
      <c r="I169" s="68">
        <v>0</v>
      </c>
      <c r="J169" s="68">
        <v>0</v>
      </c>
      <c r="K169" s="68">
        <v>0.1</v>
      </c>
      <c r="L169" s="68">
        <v>0.4</v>
      </c>
      <c r="M169" s="68">
        <v>0.7</v>
      </c>
      <c r="N169" s="68">
        <v>1.2</v>
      </c>
      <c r="O169" s="68">
        <v>1.9</v>
      </c>
      <c r="P169" s="68">
        <v>2.8</v>
      </c>
      <c r="Q169" s="68">
        <v>4.2</v>
      </c>
      <c r="R169" s="68">
        <v>6.6</v>
      </c>
      <c r="S169" s="68">
        <v>9.6</v>
      </c>
      <c r="T169" s="68">
        <v>13.6</v>
      </c>
      <c r="U169" s="68">
        <v>18.7</v>
      </c>
      <c r="V169" s="68">
        <v>25.3</v>
      </c>
      <c r="W169" s="68">
        <v>32.700000000000003</v>
      </c>
      <c r="X169" s="68">
        <v>40.299999999999997</v>
      </c>
      <c r="Y169" s="68">
        <v>49.7</v>
      </c>
      <c r="Z169" s="68">
        <v>59.7</v>
      </c>
      <c r="AA169" s="68">
        <v>70.099999999999994</v>
      </c>
      <c r="AB169" s="68">
        <v>81.599999999999994</v>
      </c>
      <c r="AC169" s="68">
        <v>93.9</v>
      </c>
      <c r="AD169" s="68">
        <v>107.4</v>
      </c>
      <c r="AE169" s="68">
        <v>121.5</v>
      </c>
      <c r="AF169" s="68">
        <v>136.69999999999999</v>
      </c>
      <c r="AG169" s="68">
        <v>153.1</v>
      </c>
      <c r="AH169" s="68">
        <v>170.8</v>
      </c>
      <c r="AI169" s="68">
        <v>189.8</v>
      </c>
      <c r="AJ169" s="68">
        <v>0</v>
      </c>
      <c r="AK169" s="68"/>
    </row>
    <row r="170" spans="1:37">
      <c r="A170" s="69">
        <v>41456</v>
      </c>
      <c r="B170" s="68">
        <v>0</v>
      </c>
      <c r="C170" s="68">
        <v>0</v>
      </c>
      <c r="D170" s="68">
        <v>0</v>
      </c>
      <c r="E170" s="68">
        <v>0</v>
      </c>
      <c r="F170" s="68">
        <v>0</v>
      </c>
      <c r="G170" s="68">
        <v>0</v>
      </c>
      <c r="H170" s="68">
        <v>0</v>
      </c>
      <c r="I170" s="68">
        <v>0</v>
      </c>
      <c r="J170" s="68">
        <v>0</v>
      </c>
      <c r="K170" s="68">
        <v>0</v>
      </c>
      <c r="L170" s="68">
        <v>0</v>
      </c>
      <c r="M170" s="68">
        <v>0</v>
      </c>
      <c r="N170" s="68">
        <v>0</v>
      </c>
      <c r="O170" s="68">
        <v>0</v>
      </c>
      <c r="P170" s="68">
        <v>0</v>
      </c>
      <c r="Q170" s="68">
        <v>0</v>
      </c>
      <c r="R170" s="68">
        <v>0</v>
      </c>
      <c r="S170" s="68">
        <v>0</v>
      </c>
      <c r="T170" s="68">
        <v>0</v>
      </c>
      <c r="U170" s="68">
        <v>0</v>
      </c>
      <c r="V170" s="68">
        <v>0.1</v>
      </c>
      <c r="W170" s="68">
        <v>0.5</v>
      </c>
      <c r="X170" s="68">
        <v>1.4</v>
      </c>
      <c r="Y170" s="68">
        <v>2.8</v>
      </c>
      <c r="Z170" s="68">
        <v>4.5999999999999996</v>
      </c>
      <c r="AA170" s="68">
        <v>7</v>
      </c>
      <c r="AB170" s="68">
        <v>9.9</v>
      </c>
      <c r="AC170" s="68">
        <v>13</v>
      </c>
      <c r="AD170" s="68">
        <v>17</v>
      </c>
      <c r="AE170" s="68">
        <v>22.3</v>
      </c>
      <c r="AF170" s="68">
        <v>28.6</v>
      </c>
      <c r="AG170" s="68">
        <v>35.9</v>
      </c>
      <c r="AH170" s="68">
        <v>44.8</v>
      </c>
      <c r="AI170" s="68">
        <v>54.8</v>
      </c>
      <c r="AJ170" s="68">
        <v>0.1</v>
      </c>
      <c r="AK170" s="68"/>
    </row>
    <row r="171" spans="1:37">
      <c r="A171" s="69">
        <v>41487</v>
      </c>
      <c r="B171" s="68">
        <v>0</v>
      </c>
      <c r="C171" s="68">
        <v>0</v>
      </c>
      <c r="D171" s="68">
        <v>0</v>
      </c>
      <c r="E171" s="68">
        <v>0</v>
      </c>
      <c r="F171" s="68">
        <v>0</v>
      </c>
      <c r="G171" s="68">
        <v>0</v>
      </c>
      <c r="H171" s="68">
        <v>0</v>
      </c>
      <c r="I171" s="68">
        <v>0</v>
      </c>
      <c r="J171" s="68">
        <v>0</v>
      </c>
      <c r="K171" s="68">
        <v>0</v>
      </c>
      <c r="L171" s="68">
        <v>0</v>
      </c>
      <c r="M171" s="68">
        <v>0.2</v>
      </c>
      <c r="N171" s="68">
        <v>0.5</v>
      </c>
      <c r="O171" s="68">
        <v>0.8</v>
      </c>
      <c r="P171" s="68">
        <v>1.5</v>
      </c>
      <c r="Q171" s="68">
        <v>2.6</v>
      </c>
      <c r="R171" s="68">
        <v>4</v>
      </c>
      <c r="S171" s="68">
        <v>5.9</v>
      </c>
      <c r="T171" s="68">
        <v>8.1999999999999993</v>
      </c>
      <c r="U171" s="68">
        <v>10.6</v>
      </c>
      <c r="V171" s="68">
        <v>13.8</v>
      </c>
      <c r="W171" s="68">
        <v>17.7</v>
      </c>
      <c r="X171" s="68">
        <v>22.1</v>
      </c>
      <c r="Y171" s="68">
        <v>27.3</v>
      </c>
      <c r="Z171" s="68">
        <v>33.4</v>
      </c>
      <c r="AA171" s="68">
        <v>40.4</v>
      </c>
      <c r="AB171" s="68">
        <v>48.6</v>
      </c>
      <c r="AC171" s="68">
        <v>58</v>
      </c>
      <c r="AD171" s="68">
        <v>69.400000000000006</v>
      </c>
      <c r="AE171" s="68">
        <v>82</v>
      </c>
      <c r="AF171" s="68">
        <v>95.4</v>
      </c>
      <c r="AG171" s="68">
        <v>110.3</v>
      </c>
      <c r="AH171" s="68">
        <v>126</v>
      </c>
      <c r="AI171" s="68">
        <v>143.30000000000001</v>
      </c>
      <c r="AJ171" s="68">
        <v>0.6</v>
      </c>
      <c r="AK171" s="68"/>
    </row>
    <row r="172" spans="1:37">
      <c r="A172" s="69">
        <v>41518</v>
      </c>
      <c r="B172" s="68">
        <v>0.1</v>
      </c>
      <c r="C172" s="68">
        <v>0.3</v>
      </c>
      <c r="D172" s="68">
        <v>0.8</v>
      </c>
      <c r="E172" s="68">
        <v>1.5</v>
      </c>
      <c r="F172" s="68">
        <v>2.5</v>
      </c>
      <c r="G172" s="68">
        <v>3.7</v>
      </c>
      <c r="H172" s="68">
        <v>5.8</v>
      </c>
      <c r="I172" s="68">
        <v>8.4</v>
      </c>
      <c r="J172" s="68">
        <v>11.3</v>
      </c>
      <c r="K172" s="68">
        <v>14.9</v>
      </c>
      <c r="L172" s="68">
        <v>19.2</v>
      </c>
      <c r="M172" s="68">
        <v>24.3</v>
      </c>
      <c r="N172" s="68">
        <v>30.4</v>
      </c>
      <c r="O172" s="68">
        <v>36.6</v>
      </c>
      <c r="P172" s="68">
        <v>43.8</v>
      </c>
      <c r="Q172" s="68">
        <v>51</v>
      </c>
      <c r="R172" s="68">
        <v>59</v>
      </c>
      <c r="S172" s="68">
        <v>68.7</v>
      </c>
      <c r="T172" s="68">
        <v>78.5</v>
      </c>
      <c r="U172" s="68">
        <v>89.6</v>
      </c>
      <c r="V172" s="68">
        <v>101.1</v>
      </c>
      <c r="W172" s="68">
        <v>113.6</v>
      </c>
      <c r="X172" s="68">
        <v>126.8</v>
      </c>
      <c r="Y172" s="68">
        <v>140.80000000000001</v>
      </c>
      <c r="Z172" s="68">
        <v>155.9</v>
      </c>
      <c r="AA172" s="68">
        <v>172.1</v>
      </c>
      <c r="AB172" s="68">
        <v>188.7</v>
      </c>
      <c r="AC172" s="68">
        <v>206.3</v>
      </c>
      <c r="AD172" s="68">
        <v>225</v>
      </c>
      <c r="AE172" s="68">
        <v>244.5</v>
      </c>
      <c r="AF172" s="68">
        <v>265.10000000000002</v>
      </c>
      <c r="AG172" s="68">
        <v>286.3</v>
      </c>
      <c r="AH172" s="68">
        <v>308.7</v>
      </c>
      <c r="AI172" s="68">
        <v>331.9</v>
      </c>
      <c r="AJ172" s="68">
        <v>0.03</v>
      </c>
      <c r="AK172" s="68"/>
    </row>
    <row r="173" spans="1:37">
      <c r="A173" s="69">
        <v>41548</v>
      </c>
      <c r="B173" s="68">
        <v>26.6</v>
      </c>
      <c r="C173" s="68">
        <v>31.5</v>
      </c>
      <c r="D173" s="68">
        <v>36.700000000000003</v>
      </c>
      <c r="E173" s="68">
        <v>42.6</v>
      </c>
      <c r="F173" s="68">
        <v>48.8</v>
      </c>
      <c r="G173" s="68">
        <v>55.7</v>
      </c>
      <c r="H173" s="68">
        <v>63.9</v>
      </c>
      <c r="I173" s="68">
        <v>72</v>
      </c>
      <c r="J173" s="68">
        <v>81.3</v>
      </c>
      <c r="K173" s="68">
        <v>91.1</v>
      </c>
      <c r="L173" s="68">
        <v>102.4</v>
      </c>
      <c r="M173" s="68">
        <v>114.2</v>
      </c>
      <c r="N173" s="68">
        <v>127.4</v>
      </c>
      <c r="O173" s="68">
        <v>141.6</v>
      </c>
      <c r="P173" s="68">
        <v>156.80000000000001</v>
      </c>
      <c r="Q173" s="68">
        <v>173.1</v>
      </c>
      <c r="R173" s="68">
        <v>190.4</v>
      </c>
      <c r="S173" s="68">
        <v>208.7</v>
      </c>
      <c r="T173" s="68">
        <v>227.7</v>
      </c>
      <c r="U173" s="68">
        <v>248.2</v>
      </c>
      <c r="V173" s="68">
        <v>270.10000000000002</v>
      </c>
      <c r="W173" s="68">
        <v>292.7</v>
      </c>
      <c r="X173" s="68">
        <v>316.5</v>
      </c>
      <c r="Y173" s="68">
        <v>341.5</v>
      </c>
      <c r="Z173" s="68">
        <v>367.5</v>
      </c>
      <c r="AA173" s="68">
        <v>394.1</v>
      </c>
      <c r="AB173" s="68">
        <v>421.1</v>
      </c>
      <c r="AC173" s="68">
        <v>449.2</v>
      </c>
      <c r="AD173" s="68">
        <v>477.6</v>
      </c>
      <c r="AE173" s="68">
        <v>506.6</v>
      </c>
      <c r="AF173" s="68">
        <v>535.70000000000005</v>
      </c>
      <c r="AG173" s="68">
        <v>565</v>
      </c>
      <c r="AH173" s="68">
        <v>594.29999999999995</v>
      </c>
      <c r="AI173" s="68">
        <v>623.9</v>
      </c>
      <c r="AJ173" s="68">
        <v>0.03</v>
      </c>
      <c r="AK173" s="68"/>
    </row>
    <row r="174" spans="1:37">
      <c r="A174" s="69">
        <v>41579</v>
      </c>
      <c r="B174" s="68">
        <v>134.30000000000001</v>
      </c>
      <c r="C174" s="68">
        <v>148.9</v>
      </c>
      <c r="D174" s="68">
        <v>165</v>
      </c>
      <c r="E174" s="68">
        <v>182.1</v>
      </c>
      <c r="F174" s="68">
        <v>200.5</v>
      </c>
      <c r="G174" s="68">
        <v>220.2</v>
      </c>
      <c r="H174" s="68">
        <v>240.1</v>
      </c>
      <c r="I174" s="68">
        <v>261.2</v>
      </c>
      <c r="J174" s="68">
        <v>283.10000000000002</v>
      </c>
      <c r="K174" s="68">
        <v>306.10000000000002</v>
      </c>
      <c r="L174" s="68">
        <v>329.9</v>
      </c>
      <c r="M174" s="68">
        <v>353.9</v>
      </c>
      <c r="N174" s="68">
        <v>378.6</v>
      </c>
      <c r="O174" s="68">
        <v>403.8</v>
      </c>
      <c r="P174" s="68">
        <v>429</v>
      </c>
      <c r="Q174" s="68">
        <v>455</v>
      </c>
      <c r="R174" s="68">
        <v>481.1</v>
      </c>
      <c r="S174" s="68">
        <v>507.8</v>
      </c>
      <c r="T174" s="68">
        <v>534.4</v>
      </c>
      <c r="U174" s="68">
        <v>561.6</v>
      </c>
      <c r="V174" s="68">
        <v>588.79999999999995</v>
      </c>
      <c r="W174" s="68">
        <v>615.79999999999995</v>
      </c>
      <c r="X174" s="68">
        <v>643.6</v>
      </c>
      <c r="Y174" s="68">
        <v>671.7</v>
      </c>
      <c r="Z174" s="68">
        <v>700.1</v>
      </c>
      <c r="AA174" s="68">
        <v>729.2</v>
      </c>
      <c r="AB174" s="68">
        <v>758.3</v>
      </c>
      <c r="AC174" s="68">
        <v>787.7</v>
      </c>
      <c r="AD174" s="68">
        <v>817.5</v>
      </c>
      <c r="AE174" s="68">
        <v>847.4</v>
      </c>
      <c r="AF174" s="68">
        <v>877.3</v>
      </c>
      <c r="AG174" s="68">
        <v>907.2</v>
      </c>
      <c r="AH174" s="68">
        <v>937.3</v>
      </c>
      <c r="AI174" s="68">
        <v>967.3</v>
      </c>
      <c r="AJ174" s="68">
        <v>0</v>
      </c>
      <c r="AK174" s="68"/>
    </row>
    <row r="175" spans="1:37">
      <c r="A175" s="69">
        <v>41609</v>
      </c>
      <c r="B175" s="68">
        <v>315.3</v>
      </c>
      <c r="C175" s="68">
        <v>342</v>
      </c>
      <c r="D175" s="68">
        <v>368.9</v>
      </c>
      <c r="E175" s="68">
        <v>396.2</v>
      </c>
      <c r="F175" s="68">
        <v>423.8</v>
      </c>
      <c r="G175" s="68">
        <v>452</v>
      </c>
      <c r="H175" s="68">
        <v>480.6</v>
      </c>
      <c r="I175" s="68">
        <v>509.2</v>
      </c>
      <c r="J175" s="68">
        <v>538.29999999999995</v>
      </c>
      <c r="K175" s="68">
        <v>567.4</v>
      </c>
      <c r="L175" s="68">
        <v>596.9</v>
      </c>
      <c r="M175" s="68">
        <v>626.6</v>
      </c>
      <c r="N175" s="68">
        <v>656.7</v>
      </c>
      <c r="O175" s="68">
        <v>686.9</v>
      </c>
      <c r="P175" s="68">
        <v>717.3</v>
      </c>
      <c r="Q175" s="68">
        <v>747.8</v>
      </c>
      <c r="R175" s="68">
        <v>778.5</v>
      </c>
      <c r="S175" s="68">
        <v>809.4</v>
      </c>
      <c r="T175" s="68">
        <v>840.4</v>
      </c>
      <c r="U175" s="68">
        <v>871.4</v>
      </c>
      <c r="V175" s="68">
        <v>902.4</v>
      </c>
      <c r="W175" s="68">
        <v>933.4</v>
      </c>
      <c r="X175" s="68">
        <v>964.4</v>
      </c>
      <c r="Y175" s="68">
        <v>995.4</v>
      </c>
      <c r="Z175" s="68">
        <v>1026.4000000000001</v>
      </c>
      <c r="AA175" s="68">
        <v>1057.4000000000001</v>
      </c>
      <c r="AB175" s="68">
        <v>1088.4000000000001</v>
      </c>
      <c r="AC175" s="68">
        <v>1119.4000000000001</v>
      </c>
      <c r="AD175" s="68">
        <v>1150.4000000000001</v>
      </c>
      <c r="AE175" s="68">
        <v>1181.4000000000001</v>
      </c>
      <c r="AF175" s="68">
        <v>1212.4000000000001</v>
      </c>
      <c r="AG175" s="68">
        <v>1243.4000000000001</v>
      </c>
      <c r="AH175" s="68">
        <v>1274.4000000000001</v>
      </c>
      <c r="AI175" s="68">
        <v>1305.4000000000001</v>
      </c>
      <c r="AJ175" s="68">
        <v>0</v>
      </c>
      <c r="AK175" s="68"/>
    </row>
    <row r="176" spans="1:37">
      <c r="A176" s="69">
        <v>41640</v>
      </c>
      <c r="B176" s="68">
        <v>472.3</v>
      </c>
      <c r="C176" s="68">
        <v>498.7</v>
      </c>
      <c r="D176" s="68">
        <v>525.5</v>
      </c>
      <c r="E176" s="68">
        <v>552.6</v>
      </c>
      <c r="F176" s="68">
        <v>580.1</v>
      </c>
      <c r="G176" s="68">
        <v>607.79999999999995</v>
      </c>
      <c r="H176" s="68">
        <v>635.9</v>
      </c>
      <c r="I176" s="68">
        <v>664.3</v>
      </c>
      <c r="J176" s="68">
        <v>693.1</v>
      </c>
      <c r="K176" s="68">
        <v>722.4</v>
      </c>
      <c r="L176" s="68">
        <v>751.6</v>
      </c>
      <c r="M176" s="68">
        <v>781.4</v>
      </c>
      <c r="N176" s="68">
        <v>811.4</v>
      </c>
      <c r="O176" s="68">
        <v>841.3</v>
      </c>
      <c r="P176" s="68">
        <v>871.3</v>
      </c>
      <c r="Q176" s="68">
        <v>901.6</v>
      </c>
      <c r="R176" s="68">
        <v>931.7</v>
      </c>
      <c r="S176" s="68">
        <v>962</v>
      </c>
      <c r="T176" s="68">
        <v>992.5</v>
      </c>
      <c r="U176" s="68">
        <v>1023.2</v>
      </c>
      <c r="V176" s="68">
        <v>1054</v>
      </c>
      <c r="W176" s="68">
        <v>1085</v>
      </c>
      <c r="X176" s="68">
        <v>1116</v>
      </c>
      <c r="Y176" s="68">
        <v>1147</v>
      </c>
      <c r="Z176" s="68">
        <v>1178</v>
      </c>
      <c r="AA176" s="68">
        <v>1209</v>
      </c>
      <c r="AB176" s="68">
        <v>1240</v>
      </c>
      <c r="AC176" s="68">
        <v>1271</v>
      </c>
      <c r="AD176" s="68">
        <v>1302</v>
      </c>
      <c r="AE176" s="68">
        <v>1333</v>
      </c>
      <c r="AF176" s="68">
        <v>1364</v>
      </c>
      <c r="AG176" s="68">
        <v>1395</v>
      </c>
      <c r="AH176" s="68">
        <v>1426</v>
      </c>
      <c r="AI176" s="68">
        <v>1457</v>
      </c>
      <c r="AJ176" s="68">
        <v>0.03</v>
      </c>
      <c r="AK176" s="68"/>
    </row>
    <row r="177" spans="1:37">
      <c r="A177" s="69">
        <v>41671</v>
      </c>
      <c r="B177" s="68">
        <v>391.3</v>
      </c>
      <c r="C177" s="68">
        <v>417</v>
      </c>
      <c r="D177" s="68">
        <v>442.9</v>
      </c>
      <c r="E177" s="68">
        <v>469</v>
      </c>
      <c r="F177" s="68">
        <v>495.4</v>
      </c>
      <c r="G177" s="68">
        <v>521.79999999999995</v>
      </c>
      <c r="H177" s="68">
        <v>548.79999999999995</v>
      </c>
      <c r="I177" s="68">
        <v>575.79999999999995</v>
      </c>
      <c r="J177" s="68">
        <v>602.9</v>
      </c>
      <c r="K177" s="68">
        <v>630.5</v>
      </c>
      <c r="L177" s="68">
        <v>658.2</v>
      </c>
      <c r="M177" s="68">
        <v>686</v>
      </c>
      <c r="N177" s="68">
        <v>713.9</v>
      </c>
      <c r="O177" s="68">
        <v>741.8</v>
      </c>
      <c r="P177" s="68">
        <v>769.7</v>
      </c>
      <c r="Q177" s="68">
        <v>797.7</v>
      </c>
      <c r="R177" s="68">
        <v>825.7</v>
      </c>
      <c r="S177" s="68">
        <v>853.7</v>
      </c>
      <c r="T177" s="68">
        <v>881.7</v>
      </c>
      <c r="U177" s="68">
        <v>909.7</v>
      </c>
      <c r="V177" s="68">
        <v>937.7</v>
      </c>
      <c r="W177" s="68">
        <v>965.7</v>
      </c>
      <c r="X177" s="68">
        <v>993.7</v>
      </c>
      <c r="Y177" s="68">
        <v>1021.7</v>
      </c>
      <c r="Z177" s="68">
        <v>1049.7</v>
      </c>
      <c r="AA177" s="68">
        <v>1077.7</v>
      </c>
      <c r="AB177" s="68">
        <v>1105.7</v>
      </c>
      <c r="AC177" s="68">
        <v>1133.7</v>
      </c>
      <c r="AD177" s="68">
        <v>1161.7</v>
      </c>
      <c r="AE177" s="68">
        <v>1189.7</v>
      </c>
      <c r="AF177" s="68">
        <v>1217.7</v>
      </c>
      <c r="AG177" s="68">
        <v>1245.7</v>
      </c>
      <c r="AH177" s="68">
        <v>1273.7</v>
      </c>
      <c r="AI177" s="68">
        <v>1301.7</v>
      </c>
      <c r="AJ177" s="68">
        <v>0</v>
      </c>
      <c r="AK177" s="68"/>
    </row>
    <row r="178" spans="1:37">
      <c r="A178" s="69">
        <v>41699</v>
      </c>
      <c r="B178" s="68">
        <v>287.5</v>
      </c>
      <c r="C178" s="68">
        <v>312</v>
      </c>
      <c r="D178" s="68">
        <v>338.2</v>
      </c>
      <c r="E178" s="68">
        <v>365.4</v>
      </c>
      <c r="F178" s="68">
        <v>392.8</v>
      </c>
      <c r="G178" s="68">
        <v>420.6</v>
      </c>
      <c r="H178" s="68">
        <v>448.7</v>
      </c>
      <c r="I178" s="68">
        <v>477.1</v>
      </c>
      <c r="J178" s="68">
        <v>505.4</v>
      </c>
      <c r="K178" s="68">
        <v>534.1</v>
      </c>
      <c r="L178" s="68">
        <v>563.4</v>
      </c>
      <c r="M178" s="68">
        <v>592.9</v>
      </c>
      <c r="N178" s="68">
        <v>623</v>
      </c>
      <c r="O178" s="68">
        <v>653.29999999999995</v>
      </c>
      <c r="P178" s="68">
        <v>683.9</v>
      </c>
      <c r="Q178" s="68">
        <v>714.4</v>
      </c>
      <c r="R178" s="68">
        <v>745.2</v>
      </c>
      <c r="S178" s="68">
        <v>776.1</v>
      </c>
      <c r="T178" s="68">
        <v>807</v>
      </c>
      <c r="U178" s="68">
        <v>838</v>
      </c>
      <c r="V178" s="68">
        <v>868.9</v>
      </c>
      <c r="W178" s="68">
        <v>899.9</v>
      </c>
      <c r="X178" s="68">
        <v>930.9</v>
      </c>
      <c r="Y178" s="68">
        <v>961.8</v>
      </c>
      <c r="Z178" s="68">
        <v>992.8</v>
      </c>
      <c r="AA178" s="68">
        <v>1023.7</v>
      </c>
      <c r="AB178" s="68">
        <v>1054.7</v>
      </c>
      <c r="AC178" s="68">
        <v>1085.5999999999999</v>
      </c>
      <c r="AD178" s="68">
        <v>1116.5999999999999</v>
      </c>
      <c r="AE178" s="68">
        <v>1147.5999999999999</v>
      </c>
      <c r="AF178" s="68">
        <v>1178.5</v>
      </c>
      <c r="AG178" s="68">
        <v>1209.5</v>
      </c>
      <c r="AH178" s="68">
        <v>1240.4000000000001</v>
      </c>
      <c r="AI178" s="68">
        <v>1271.4000000000001</v>
      </c>
      <c r="AJ178" s="68">
        <v>0</v>
      </c>
      <c r="AK178" s="68"/>
    </row>
    <row r="179" spans="1:37">
      <c r="A179" s="69">
        <v>41730</v>
      </c>
      <c r="B179" s="68">
        <v>34.799999999999997</v>
      </c>
      <c r="C179" s="68">
        <v>41.7</v>
      </c>
      <c r="D179" s="68">
        <v>49.3</v>
      </c>
      <c r="E179" s="68">
        <v>58.1</v>
      </c>
      <c r="F179" s="68">
        <v>68.3</v>
      </c>
      <c r="G179" s="68">
        <v>80.3</v>
      </c>
      <c r="H179" s="68">
        <v>93.5</v>
      </c>
      <c r="I179" s="68">
        <v>107.8</v>
      </c>
      <c r="J179" s="68">
        <v>123.4</v>
      </c>
      <c r="K179" s="68">
        <v>139.5</v>
      </c>
      <c r="L179" s="68">
        <v>157.30000000000001</v>
      </c>
      <c r="M179" s="68">
        <v>175.4</v>
      </c>
      <c r="N179" s="68">
        <v>194.8</v>
      </c>
      <c r="O179" s="68">
        <v>214.9</v>
      </c>
      <c r="P179" s="68">
        <v>236.4</v>
      </c>
      <c r="Q179" s="68">
        <v>258.39999999999998</v>
      </c>
      <c r="R179" s="68">
        <v>281.39999999999998</v>
      </c>
      <c r="S179" s="68">
        <v>305</v>
      </c>
      <c r="T179" s="68">
        <v>329.2</v>
      </c>
      <c r="U179" s="68">
        <v>353.9</v>
      </c>
      <c r="V179" s="68">
        <v>379.1</v>
      </c>
      <c r="W179" s="68">
        <v>404.6</v>
      </c>
      <c r="X179" s="68">
        <v>430.4</v>
      </c>
      <c r="Y179" s="68">
        <v>456.8</v>
      </c>
      <c r="Z179" s="68">
        <v>483.8</v>
      </c>
      <c r="AA179" s="68">
        <v>511.1</v>
      </c>
      <c r="AB179" s="68">
        <v>538.9</v>
      </c>
      <c r="AC179" s="68">
        <v>567.4</v>
      </c>
      <c r="AD179" s="68">
        <v>596</v>
      </c>
      <c r="AE179" s="68">
        <v>624.9</v>
      </c>
      <c r="AF179" s="68">
        <v>653.70000000000005</v>
      </c>
      <c r="AG179" s="68">
        <v>683</v>
      </c>
      <c r="AH179" s="68">
        <v>712.4</v>
      </c>
      <c r="AI179" s="68">
        <v>741.8</v>
      </c>
      <c r="AJ179" s="68">
        <v>7.0000000000000007E-2</v>
      </c>
      <c r="AK179" s="68"/>
    </row>
    <row r="180" spans="1:37">
      <c r="A180" s="69">
        <v>41760</v>
      </c>
      <c r="B180" s="68">
        <v>0.7</v>
      </c>
      <c r="C180" s="68">
        <v>1.3</v>
      </c>
      <c r="D180" s="68">
        <v>2</v>
      </c>
      <c r="E180" s="68">
        <v>2.7</v>
      </c>
      <c r="F180" s="68">
        <v>3.7</v>
      </c>
      <c r="G180" s="68">
        <v>4.9000000000000004</v>
      </c>
      <c r="H180" s="68">
        <v>6.3</v>
      </c>
      <c r="I180" s="68">
        <v>8.5</v>
      </c>
      <c r="J180" s="68">
        <v>11.2</v>
      </c>
      <c r="K180" s="68">
        <v>14.3</v>
      </c>
      <c r="L180" s="68">
        <v>18.600000000000001</v>
      </c>
      <c r="M180" s="68">
        <v>23.6</v>
      </c>
      <c r="N180" s="68">
        <v>30.2</v>
      </c>
      <c r="O180" s="68">
        <v>38.299999999999997</v>
      </c>
      <c r="P180" s="68">
        <v>46.9</v>
      </c>
      <c r="Q180" s="68">
        <v>58</v>
      </c>
      <c r="R180" s="68">
        <v>69.7</v>
      </c>
      <c r="S180" s="68">
        <v>82.6</v>
      </c>
      <c r="T180" s="68">
        <v>96.6</v>
      </c>
      <c r="U180" s="68">
        <v>112.3</v>
      </c>
      <c r="V180" s="68">
        <v>128.6</v>
      </c>
      <c r="W180" s="68">
        <v>145.80000000000001</v>
      </c>
      <c r="X180" s="68">
        <v>164.5</v>
      </c>
      <c r="Y180" s="68">
        <v>183.7</v>
      </c>
      <c r="Z180" s="68">
        <v>204.3</v>
      </c>
      <c r="AA180" s="68">
        <v>225.9</v>
      </c>
      <c r="AB180" s="68">
        <v>248.8</v>
      </c>
      <c r="AC180" s="68">
        <v>273.60000000000002</v>
      </c>
      <c r="AD180" s="68">
        <v>299</v>
      </c>
      <c r="AE180" s="68">
        <v>325.7</v>
      </c>
      <c r="AF180" s="68">
        <v>352.5</v>
      </c>
      <c r="AG180" s="68">
        <v>379.9</v>
      </c>
      <c r="AH180" s="68">
        <v>407.9</v>
      </c>
      <c r="AI180" s="68">
        <v>436.5</v>
      </c>
      <c r="AJ180" s="68">
        <v>0.1</v>
      </c>
      <c r="AK180" s="68"/>
    </row>
    <row r="181" spans="1:37">
      <c r="A181" s="69">
        <v>41791</v>
      </c>
      <c r="B181" s="68">
        <v>0</v>
      </c>
      <c r="C181" s="68">
        <v>0</v>
      </c>
      <c r="D181" s="68">
        <v>0.2</v>
      </c>
      <c r="E181" s="68">
        <v>0.3</v>
      </c>
      <c r="F181" s="68">
        <v>0.5</v>
      </c>
      <c r="G181" s="68">
        <v>0.8</v>
      </c>
      <c r="H181" s="68">
        <v>1.1000000000000001</v>
      </c>
      <c r="I181" s="68">
        <v>1.3</v>
      </c>
      <c r="J181" s="68">
        <v>1.6</v>
      </c>
      <c r="K181" s="68">
        <v>2</v>
      </c>
      <c r="L181" s="68">
        <v>2.5</v>
      </c>
      <c r="M181" s="68">
        <v>3.1</v>
      </c>
      <c r="N181" s="68">
        <v>4</v>
      </c>
      <c r="O181" s="68">
        <v>5</v>
      </c>
      <c r="P181" s="68">
        <v>6.5</v>
      </c>
      <c r="Q181" s="68">
        <v>8.6999999999999993</v>
      </c>
      <c r="R181" s="68">
        <v>11.2</v>
      </c>
      <c r="S181" s="68">
        <v>14.5</v>
      </c>
      <c r="T181" s="68">
        <v>18.5</v>
      </c>
      <c r="U181" s="68">
        <v>23</v>
      </c>
      <c r="V181" s="68">
        <v>28.1</v>
      </c>
      <c r="W181" s="68">
        <v>35.1</v>
      </c>
      <c r="X181" s="68">
        <v>42.9</v>
      </c>
      <c r="Y181" s="68">
        <v>51.7</v>
      </c>
      <c r="Z181" s="68">
        <v>61.6</v>
      </c>
      <c r="AA181" s="68">
        <v>73</v>
      </c>
      <c r="AB181" s="68">
        <v>85.4</v>
      </c>
      <c r="AC181" s="68">
        <v>99</v>
      </c>
      <c r="AD181" s="68">
        <v>113.4</v>
      </c>
      <c r="AE181" s="68">
        <v>128.80000000000001</v>
      </c>
      <c r="AF181" s="68">
        <v>145.4</v>
      </c>
      <c r="AG181" s="68">
        <v>162.30000000000001</v>
      </c>
      <c r="AH181" s="68">
        <v>180.2</v>
      </c>
      <c r="AI181" s="68">
        <v>199.2</v>
      </c>
      <c r="AJ181" s="68">
        <v>0.1</v>
      </c>
      <c r="AK181" s="68"/>
    </row>
    <row r="182" spans="1:37">
      <c r="A182" s="69">
        <v>41821</v>
      </c>
      <c r="B182" s="68">
        <v>0</v>
      </c>
      <c r="C182" s="68">
        <v>0</v>
      </c>
      <c r="D182" s="68">
        <v>0</v>
      </c>
      <c r="E182" s="68">
        <v>0</v>
      </c>
      <c r="F182" s="68">
        <v>0</v>
      </c>
      <c r="G182" s="68">
        <v>0</v>
      </c>
      <c r="H182" s="68">
        <v>0</v>
      </c>
      <c r="I182" s="68">
        <v>0</v>
      </c>
      <c r="J182" s="68">
        <v>0</v>
      </c>
      <c r="K182" s="68">
        <v>0</v>
      </c>
      <c r="L182" s="68">
        <v>0</v>
      </c>
      <c r="M182" s="68">
        <v>0</v>
      </c>
      <c r="N182" s="68">
        <v>0</v>
      </c>
      <c r="O182" s="68">
        <v>0</v>
      </c>
      <c r="P182" s="68">
        <v>0</v>
      </c>
      <c r="Q182" s="68">
        <v>0</v>
      </c>
      <c r="R182" s="68">
        <v>0.1</v>
      </c>
      <c r="S182" s="68">
        <v>0.2</v>
      </c>
      <c r="T182" s="68">
        <v>1</v>
      </c>
      <c r="U182" s="68">
        <v>1.7</v>
      </c>
      <c r="V182" s="68">
        <v>3</v>
      </c>
      <c r="W182" s="68">
        <v>4.8</v>
      </c>
      <c r="X182" s="68">
        <v>6.8</v>
      </c>
      <c r="Y182" s="68">
        <v>9.8000000000000007</v>
      </c>
      <c r="Z182" s="68">
        <v>13.6</v>
      </c>
      <c r="AA182" s="68">
        <v>18.100000000000001</v>
      </c>
      <c r="AB182" s="68">
        <v>23.1</v>
      </c>
      <c r="AC182" s="68">
        <v>29.3</v>
      </c>
      <c r="AD182" s="68">
        <v>36.1</v>
      </c>
      <c r="AE182" s="68">
        <v>43.5</v>
      </c>
      <c r="AF182" s="68">
        <v>52.3</v>
      </c>
      <c r="AG182" s="68">
        <v>62</v>
      </c>
      <c r="AH182" s="68">
        <v>72.5</v>
      </c>
      <c r="AI182" s="68">
        <v>85.2</v>
      </c>
      <c r="AJ182" s="68">
        <v>0.1</v>
      </c>
      <c r="AK182" s="68"/>
    </row>
    <row r="183" spans="1:37">
      <c r="A183" s="69">
        <v>41852</v>
      </c>
      <c r="B183" s="68">
        <v>0</v>
      </c>
      <c r="C183" s="68">
        <v>0</v>
      </c>
      <c r="D183" s="68">
        <v>0</v>
      </c>
      <c r="E183" s="68">
        <v>0</v>
      </c>
      <c r="F183" s="68">
        <v>0</v>
      </c>
      <c r="G183" s="68">
        <v>0</v>
      </c>
      <c r="H183" s="68">
        <v>0</v>
      </c>
      <c r="I183" s="68">
        <v>0</v>
      </c>
      <c r="J183" s="68">
        <v>0</v>
      </c>
      <c r="K183" s="68">
        <v>0</v>
      </c>
      <c r="L183" s="68">
        <v>0.1</v>
      </c>
      <c r="M183" s="68">
        <v>0.2</v>
      </c>
      <c r="N183" s="68">
        <v>0.4</v>
      </c>
      <c r="O183" s="68">
        <v>0.9</v>
      </c>
      <c r="P183" s="68">
        <v>1.6</v>
      </c>
      <c r="Q183" s="68">
        <v>2.4</v>
      </c>
      <c r="R183" s="68">
        <v>3.9</v>
      </c>
      <c r="S183" s="68">
        <v>6.1</v>
      </c>
      <c r="T183" s="68">
        <v>8.9</v>
      </c>
      <c r="U183" s="68">
        <v>12.1</v>
      </c>
      <c r="V183" s="68">
        <v>16.3</v>
      </c>
      <c r="W183" s="68">
        <v>21.5</v>
      </c>
      <c r="X183" s="68">
        <v>27</v>
      </c>
      <c r="Y183" s="68">
        <v>34.299999999999997</v>
      </c>
      <c r="Z183" s="68">
        <v>42.4</v>
      </c>
      <c r="AA183" s="68">
        <v>51.5</v>
      </c>
      <c r="AB183" s="68">
        <v>61.8</v>
      </c>
      <c r="AC183" s="68">
        <v>74.2</v>
      </c>
      <c r="AD183" s="68">
        <v>87.3</v>
      </c>
      <c r="AE183" s="68">
        <v>101.6</v>
      </c>
      <c r="AF183" s="68">
        <v>117.2</v>
      </c>
      <c r="AG183" s="68">
        <v>134.1</v>
      </c>
      <c r="AH183" s="68">
        <v>152.30000000000001</v>
      </c>
      <c r="AI183" s="68">
        <v>171.4</v>
      </c>
      <c r="AJ183" s="68">
        <v>0.06</v>
      </c>
      <c r="AK183" s="68"/>
    </row>
    <row r="184" spans="1:37">
      <c r="A184" s="69">
        <v>41883</v>
      </c>
      <c r="B184" s="68">
        <v>1.4</v>
      </c>
      <c r="C184" s="68">
        <v>1.9</v>
      </c>
      <c r="D184" s="68">
        <v>2.6</v>
      </c>
      <c r="E184" s="68">
        <v>3.4</v>
      </c>
      <c r="F184" s="68">
        <v>4.4000000000000004</v>
      </c>
      <c r="G184" s="68">
        <v>6</v>
      </c>
      <c r="H184" s="68">
        <v>7.7</v>
      </c>
      <c r="I184" s="68">
        <v>9.6999999999999993</v>
      </c>
      <c r="J184" s="68">
        <v>12.2</v>
      </c>
      <c r="K184" s="68">
        <v>15.2</v>
      </c>
      <c r="L184" s="68">
        <v>18.8</v>
      </c>
      <c r="M184" s="68">
        <v>23</v>
      </c>
      <c r="N184" s="68">
        <v>28.6</v>
      </c>
      <c r="O184" s="68">
        <v>34.200000000000003</v>
      </c>
      <c r="P184" s="68">
        <v>40.6</v>
      </c>
      <c r="Q184" s="68">
        <v>47.2</v>
      </c>
      <c r="R184" s="68">
        <v>54.5</v>
      </c>
      <c r="S184" s="68">
        <v>62.6</v>
      </c>
      <c r="T184" s="68">
        <v>71.8</v>
      </c>
      <c r="U184" s="68">
        <v>82.3</v>
      </c>
      <c r="V184" s="68">
        <v>93.5</v>
      </c>
      <c r="W184" s="68">
        <v>105.7</v>
      </c>
      <c r="X184" s="68">
        <v>118.7</v>
      </c>
      <c r="Y184" s="68">
        <v>132.80000000000001</v>
      </c>
      <c r="Z184" s="68">
        <v>147.9</v>
      </c>
      <c r="AA184" s="68">
        <v>163.6</v>
      </c>
      <c r="AB184" s="68">
        <v>180.8</v>
      </c>
      <c r="AC184" s="68">
        <v>198.7</v>
      </c>
      <c r="AD184" s="68">
        <v>217.3</v>
      </c>
      <c r="AE184" s="68">
        <v>236.6</v>
      </c>
      <c r="AF184" s="68">
        <v>256.60000000000002</v>
      </c>
      <c r="AG184" s="68">
        <v>277.89999999999998</v>
      </c>
      <c r="AH184" s="68">
        <v>299.8</v>
      </c>
      <c r="AI184" s="68">
        <v>323</v>
      </c>
      <c r="AJ184" s="68">
        <v>7.0000000000000007E-2</v>
      </c>
      <c r="AK184" s="68"/>
    </row>
    <row r="185" spans="1:37">
      <c r="A185" s="69">
        <v>41913</v>
      </c>
      <c r="B185" s="68">
        <v>5</v>
      </c>
      <c r="C185" s="68">
        <v>7.3</v>
      </c>
      <c r="D185" s="68">
        <v>10</v>
      </c>
      <c r="E185" s="68">
        <v>12.8</v>
      </c>
      <c r="F185" s="68">
        <v>16.2</v>
      </c>
      <c r="G185" s="68">
        <v>20.399999999999999</v>
      </c>
      <c r="H185" s="68">
        <v>25.2</v>
      </c>
      <c r="I185" s="68">
        <v>31.2</v>
      </c>
      <c r="J185" s="68">
        <v>37.4</v>
      </c>
      <c r="K185" s="68">
        <v>44.9</v>
      </c>
      <c r="L185" s="68">
        <v>52.7</v>
      </c>
      <c r="M185" s="68">
        <v>62.2</v>
      </c>
      <c r="N185" s="68">
        <v>72.8</v>
      </c>
      <c r="O185" s="68">
        <v>85</v>
      </c>
      <c r="P185" s="68">
        <v>98.3</v>
      </c>
      <c r="Q185" s="68">
        <v>113.4</v>
      </c>
      <c r="R185" s="68">
        <v>129.19999999999999</v>
      </c>
      <c r="S185" s="68">
        <v>146.4</v>
      </c>
      <c r="T185" s="68">
        <v>164.8</v>
      </c>
      <c r="U185" s="68">
        <v>185.2</v>
      </c>
      <c r="V185" s="68">
        <v>206.4</v>
      </c>
      <c r="W185" s="68">
        <v>228.3</v>
      </c>
      <c r="X185" s="68">
        <v>251.5</v>
      </c>
      <c r="Y185" s="68">
        <v>275.89999999999998</v>
      </c>
      <c r="Z185" s="68">
        <v>301.10000000000002</v>
      </c>
      <c r="AA185" s="68">
        <v>327</v>
      </c>
      <c r="AB185" s="68">
        <v>353.7</v>
      </c>
      <c r="AC185" s="68">
        <v>380.9</v>
      </c>
      <c r="AD185" s="68">
        <v>408.6</v>
      </c>
      <c r="AE185" s="68">
        <v>436.8</v>
      </c>
      <c r="AF185" s="68">
        <v>465</v>
      </c>
      <c r="AG185" s="68">
        <v>493.7</v>
      </c>
      <c r="AH185" s="68">
        <v>523.1</v>
      </c>
      <c r="AI185" s="68">
        <v>553.1</v>
      </c>
      <c r="AJ185" s="68">
        <v>0.03</v>
      </c>
      <c r="AK185" s="68"/>
    </row>
    <row r="186" spans="1:37">
      <c r="A186" s="69">
        <v>41944</v>
      </c>
      <c r="B186" s="68">
        <v>109.8</v>
      </c>
      <c r="C186" s="68">
        <v>124.9</v>
      </c>
      <c r="D186" s="68">
        <v>141.9</v>
      </c>
      <c r="E186" s="68">
        <v>160.6</v>
      </c>
      <c r="F186" s="68">
        <v>180</v>
      </c>
      <c r="G186" s="68">
        <v>200.4</v>
      </c>
      <c r="H186" s="68">
        <v>221.6</v>
      </c>
      <c r="I186" s="68">
        <v>243.1</v>
      </c>
      <c r="J186" s="68">
        <v>265.2</v>
      </c>
      <c r="K186" s="68">
        <v>288.10000000000002</v>
      </c>
      <c r="L186" s="68">
        <v>311.89999999999998</v>
      </c>
      <c r="M186" s="68">
        <v>336.2</v>
      </c>
      <c r="N186" s="68">
        <v>361.1</v>
      </c>
      <c r="O186" s="68">
        <v>386</v>
      </c>
      <c r="P186" s="68">
        <v>411.7</v>
      </c>
      <c r="Q186" s="68">
        <v>438</v>
      </c>
      <c r="R186" s="68">
        <v>464.4</v>
      </c>
      <c r="S186" s="68">
        <v>491.5</v>
      </c>
      <c r="T186" s="68">
        <v>518.9</v>
      </c>
      <c r="U186" s="68">
        <v>546.4</v>
      </c>
      <c r="V186" s="68">
        <v>574.5</v>
      </c>
      <c r="W186" s="68">
        <v>602.79999999999995</v>
      </c>
      <c r="X186" s="68">
        <v>631.6</v>
      </c>
      <c r="Y186" s="68">
        <v>660.7</v>
      </c>
      <c r="Z186" s="68">
        <v>690.1</v>
      </c>
      <c r="AA186" s="68">
        <v>719.9</v>
      </c>
      <c r="AB186" s="68">
        <v>749.7</v>
      </c>
      <c r="AC186" s="68">
        <v>779.7</v>
      </c>
      <c r="AD186" s="68">
        <v>809.7</v>
      </c>
      <c r="AE186" s="68">
        <v>839.8</v>
      </c>
      <c r="AF186" s="68">
        <v>869.8</v>
      </c>
      <c r="AG186" s="68">
        <v>899.8</v>
      </c>
      <c r="AH186" s="68">
        <v>929.9</v>
      </c>
      <c r="AI186" s="68">
        <v>959.9</v>
      </c>
      <c r="AJ186" s="68">
        <v>0.03</v>
      </c>
      <c r="AK186" s="68"/>
    </row>
    <row r="187" spans="1:37">
      <c r="A187" s="69">
        <v>41974</v>
      </c>
      <c r="B187" s="68">
        <v>161.4</v>
      </c>
      <c r="C187" s="68">
        <v>183.5</v>
      </c>
      <c r="D187" s="68">
        <v>207.2</v>
      </c>
      <c r="E187" s="68">
        <v>231.7</v>
      </c>
      <c r="F187" s="68">
        <v>257</v>
      </c>
      <c r="G187" s="68">
        <v>283.3</v>
      </c>
      <c r="H187" s="68">
        <v>310.8</v>
      </c>
      <c r="I187" s="68">
        <v>339</v>
      </c>
      <c r="J187" s="68">
        <v>367.4</v>
      </c>
      <c r="K187" s="68">
        <v>396.3</v>
      </c>
      <c r="L187" s="68">
        <v>425.8</v>
      </c>
      <c r="M187" s="68">
        <v>455.6</v>
      </c>
      <c r="N187" s="68">
        <v>485.6</v>
      </c>
      <c r="O187" s="68">
        <v>516</v>
      </c>
      <c r="P187" s="68">
        <v>546.5</v>
      </c>
      <c r="Q187" s="68">
        <v>577</v>
      </c>
      <c r="R187" s="68">
        <v>607.6</v>
      </c>
      <c r="S187" s="68">
        <v>638.20000000000005</v>
      </c>
      <c r="T187" s="68">
        <v>668.8</v>
      </c>
      <c r="U187" s="68">
        <v>699.5</v>
      </c>
      <c r="V187" s="68">
        <v>730.2</v>
      </c>
      <c r="W187" s="68">
        <v>761</v>
      </c>
      <c r="X187" s="68">
        <v>791.9</v>
      </c>
      <c r="Y187" s="68">
        <v>822.9</v>
      </c>
      <c r="Z187" s="68">
        <v>853.9</v>
      </c>
      <c r="AA187" s="68">
        <v>884.9</v>
      </c>
      <c r="AB187" s="68">
        <v>915.9</v>
      </c>
      <c r="AC187" s="68">
        <v>946.9</v>
      </c>
      <c r="AD187" s="68">
        <v>977.9</v>
      </c>
      <c r="AE187" s="68">
        <v>1008.9</v>
      </c>
      <c r="AF187" s="68">
        <v>1039.9000000000001</v>
      </c>
      <c r="AG187" s="68">
        <v>1070.9000000000001</v>
      </c>
      <c r="AH187" s="68">
        <v>1101.9000000000001</v>
      </c>
      <c r="AI187" s="68">
        <v>1132.9000000000001</v>
      </c>
      <c r="AJ187" s="68">
        <v>0</v>
      </c>
      <c r="AK187" s="68"/>
    </row>
    <row r="188" spans="1:37">
      <c r="A188" s="69">
        <v>42005</v>
      </c>
      <c r="B188" s="68">
        <v>484.2</v>
      </c>
      <c r="C188" s="68">
        <v>514.1</v>
      </c>
      <c r="D188" s="68">
        <v>544.1</v>
      </c>
      <c r="E188" s="68">
        <v>574.29999999999995</v>
      </c>
      <c r="F188" s="68">
        <v>604.6</v>
      </c>
      <c r="G188" s="68">
        <v>634.79999999999995</v>
      </c>
      <c r="H188" s="68">
        <v>665.3</v>
      </c>
      <c r="I188" s="68">
        <v>695.9</v>
      </c>
      <c r="J188" s="68">
        <v>726.4</v>
      </c>
      <c r="K188" s="68">
        <v>757.1</v>
      </c>
      <c r="L188" s="68">
        <v>787.8</v>
      </c>
      <c r="M188" s="68">
        <v>818.7</v>
      </c>
      <c r="N188" s="68">
        <v>849.6</v>
      </c>
      <c r="O188" s="68">
        <v>880.6</v>
      </c>
      <c r="P188" s="68">
        <v>911.6</v>
      </c>
      <c r="Q188" s="68">
        <v>942.6</v>
      </c>
      <c r="R188" s="68">
        <v>973.6</v>
      </c>
      <c r="S188" s="68">
        <v>1004.6</v>
      </c>
      <c r="T188" s="68">
        <v>1035.5999999999999</v>
      </c>
      <c r="U188" s="68">
        <v>1066.5999999999999</v>
      </c>
      <c r="V188" s="68">
        <v>1097.5999999999999</v>
      </c>
      <c r="W188" s="68">
        <v>1128.5999999999999</v>
      </c>
      <c r="X188" s="68">
        <v>1159.5999999999999</v>
      </c>
      <c r="Y188" s="68">
        <v>1190.5999999999999</v>
      </c>
      <c r="Z188" s="68">
        <v>1221.5999999999999</v>
      </c>
      <c r="AA188" s="68">
        <v>1252.5999999999999</v>
      </c>
      <c r="AB188" s="68">
        <v>1283.5999999999999</v>
      </c>
      <c r="AC188" s="68">
        <v>1314.6</v>
      </c>
      <c r="AD188" s="68">
        <v>1345.6</v>
      </c>
      <c r="AE188" s="68">
        <v>1376.6</v>
      </c>
      <c r="AF188" s="68">
        <v>1407.6</v>
      </c>
      <c r="AG188" s="68">
        <v>1438.6</v>
      </c>
      <c r="AH188" s="68">
        <v>1469.6</v>
      </c>
      <c r="AI188" s="68">
        <v>1500.6</v>
      </c>
      <c r="AJ188" s="68">
        <v>0</v>
      </c>
      <c r="AK188" s="68"/>
    </row>
    <row r="189" spans="1:37">
      <c r="A189" s="69">
        <v>42036</v>
      </c>
      <c r="B189" s="68">
        <v>632.29999999999995</v>
      </c>
      <c r="C189" s="68">
        <v>660.3</v>
      </c>
      <c r="D189" s="68">
        <v>688.3</v>
      </c>
      <c r="E189" s="68">
        <v>716.3</v>
      </c>
      <c r="F189" s="68">
        <v>744.3</v>
      </c>
      <c r="G189" s="68">
        <v>772.3</v>
      </c>
      <c r="H189" s="68">
        <v>800.3</v>
      </c>
      <c r="I189" s="68">
        <v>828.3</v>
      </c>
      <c r="J189" s="68">
        <v>856.3</v>
      </c>
      <c r="K189" s="68">
        <v>884.3</v>
      </c>
      <c r="L189" s="68">
        <v>912.3</v>
      </c>
      <c r="M189" s="68">
        <v>940.3</v>
      </c>
      <c r="N189" s="68">
        <v>968.3</v>
      </c>
      <c r="O189" s="68">
        <v>996.3</v>
      </c>
      <c r="P189" s="68">
        <v>1024.3</v>
      </c>
      <c r="Q189" s="68">
        <v>1052.3</v>
      </c>
      <c r="R189" s="68">
        <v>1080.3</v>
      </c>
      <c r="S189" s="68">
        <v>1108.3</v>
      </c>
      <c r="T189" s="68">
        <v>1136.3</v>
      </c>
      <c r="U189" s="68">
        <v>1164.3</v>
      </c>
      <c r="V189" s="68">
        <v>1192.3</v>
      </c>
      <c r="W189" s="68">
        <v>1220.3</v>
      </c>
      <c r="X189" s="68">
        <v>1248.3</v>
      </c>
      <c r="Y189" s="68">
        <v>1276.3</v>
      </c>
      <c r="Z189" s="68">
        <v>1304.3</v>
      </c>
      <c r="AA189" s="68">
        <v>1332.3</v>
      </c>
      <c r="AB189" s="68">
        <v>1360.3</v>
      </c>
      <c r="AC189" s="68">
        <v>1388.3</v>
      </c>
      <c r="AD189" s="68">
        <v>1416.3</v>
      </c>
      <c r="AE189" s="68">
        <v>1444.3</v>
      </c>
      <c r="AF189" s="68">
        <v>1472.3</v>
      </c>
      <c r="AG189" s="68">
        <v>1500.3</v>
      </c>
      <c r="AH189" s="68">
        <v>1528.3</v>
      </c>
      <c r="AI189" s="68">
        <v>1556.3</v>
      </c>
      <c r="AJ189" s="68">
        <v>0</v>
      </c>
      <c r="AK189" s="68"/>
    </row>
    <row r="190" spans="1:37">
      <c r="A190" s="69">
        <v>42064</v>
      </c>
      <c r="B190" s="68">
        <v>261.10000000000002</v>
      </c>
      <c r="C190" s="68">
        <v>286.10000000000002</v>
      </c>
      <c r="D190" s="68">
        <v>312.5</v>
      </c>
      <c r="E190" s="68">
        <v>339.1</v>
      </c>
      <c r="F190" s="68">
        <v>366.7</v>
      </c>
      <c r="G190" s="68">
        <v>395.1</v>
      </c>
      <c r="H190" s="68">
        <v>423.5</v>
      </c>
      <c r="I190" s="68">
        <v>452.7</v>
      </c>
      <c r="J190" s="68">
        <v>482</v>
      </c>
      <c r="K190" s="68">
        <v>512</v>
      </c>
      <c r="L190" s="68">
        <v>542.29999999999995</v>
      </c>
      <c r="M190" s="68">
        <v>572.70000000000005</v>
      </c>
      <c r="N190" s="68">
        <v>603.4</v>
      </c>
      <c r="O190" s="68">
        <v>633.9</v>
      </c>
      <c r="P190" s="68">
        <v>664.7</v>
      </c>
      <c r="Q190" s="68">
        <v>695.3</v>
      </c>
      <c r="R190" s="68">
        <v>726.3</v>
      </c>
      <c r="S190" s="68">
        <v>757.3</v>
      </c>
      <c r="T190" s="68">
        <v>788.2</v>
      </c>
      <c r="U190" s="68">
        <v>819.2</v>
      </c>
      <c r="V190" s="68">
        <v>850.1</v>
      </c>
      <c r="W190" s="68">
        <v>881.1</v>
      </c>
      <c r="X190" s="68">
        <v>912.1</v>
      </c>
      <c r="Y190" s="68">
        <v>943</v>
      </c>
      <c r="Z190" s="68">
        <v>974</v>
      </c>
      <c r="AA190" s="68">
        <v>1004.9</v>
      </c>
      <c r="AB190" s="68">
        <v>1035.9000000000001</v>
      </c>
      <c r="AC190" s="68">
        <v>1066.8</v>
      </c>
      <c r="AD190" s="68">
        <v>1097.8</v>
      </c>
      <c r="AE190" s="68">
        <v>1128.8</v>
      </c>
      <c r="AF190" s="68">
        <v>1159.7</v>
      </c>
      <c r="AG190" s="68">
        <v>1190.7</v>
      </c>
      <c r="AH190" s="68">
        <v>1221.5999999999999</v>
      </c>
      <c r="AI190" s="68">
        <v>1252.5999999999999</v>
      </c>
      <c r="AJ190" s="68">
        <v>0</v>
      </c>
      <c r="AK190" s="68"/>
    </row>
    <row r="191" spans="1:37">
      <c r="A191" s="69">
        <v>42095</v>
      </c>
      <c r="B191" s="68">
        <v>30.1</v>
      </c>
      <c r="C191" s="68">
        <v>37.1</v>
      </c>
      <c r="D191" s="68">
        <v>44.5</v>
      </c>
      <c r="E191" s="68">
        <v>53.6</v>
      </c>
      <c r="F191" s="68">
        <v>63.2</v>
      </c>
      <c r="G191" s="68">
        <v>73.8</v>
      </c>
      <c r="H191" s="68">
        <v>85.2</v>
      </c>
      <c r="I191" s="68">
        <v>97.1</v>
      </c>
      <c r="J191" s="68">
        <v>110.3</v>
      </c>
      <c r="K191" s="68">
        <v>124.6</v>
      </c>
      <c r="L191" s="68">
        <v>140.19999999999999</v>
      </c>
      <c r="M191" s="68">
        <v>157.4</v>
      </c>
      <c r="N191" s="68">
        <v>175.5</v>
      </c>
      <c r="O191" s="68">
        <v>195.1</v>
      </c>
      <c r="P191" s="68">
        <v>215.4</v>
      </c>
      <c r="Q191" s="68">
        <v>237</v>
      </c>
      <c r="R191" s="68">
        <v>259.89999999999998</v>
      </c>
      <c r="S191" s="68">
        <v>283.60000000000002</v>
      </c>
      <c r="T191" s="68">
        <v>308.60000000000002</v>
      </c>
      <c r="U191" s="68">
        <v>334</v>
      </c>
      <c r="V191" s="68">
        <v>360.1</v>
      </c>
      <c r="W191" s="68">
        <v>386.5</v>
      </c>
      <c r="X191" s="68">
        <v>413.3</v>
      </c>
      <c r="Y191" s="68">
        <v>440.5</v>
      </c>
      <c r="Z191" s="68">
        <v>468.1</v>
      </c>
      <c r="AA191" s="68">
        <v>496.4</v>
      </c>
      <c r="AB191" s="68">
        <v>525</v>
      </c>
      <c r="AC191" s="68">
        <v>554</v>
      </c>
      <c r="AD191" s="68">
        <v>583.1</v>
      </c>
      <c r="AE191" s="68">
        <v>612.6</v>
      </c>
      <c r="AF191" s="68">
        <v>642.20000000000005</v>
      </c>
      <c r="AG191" s="68">
        <v>672</v>
      </c>
      <c r="AH191" s="68">
        <v>701.8</v>
      </c>
      <c r="AI191" s="68">
        <v>731.7</v>
      </c>
      <c r="AJ191" s="68">
        <v>0.03</v>
      </c>
      <c r="AK191" s="68"/>
    </row>
    <row r="192" spans="1:37">
      <c r="A192" s="69">
        <v>42125</v>
      </c>
      <c r="B192" s="68">
        <v>1.1000000000000001</v>
      </c>
      <c r="C192" s="68">
        <v>1.6</v>
      </c>
      <c r="D192" s="68">
        <v>2.2999999999999998</v>
      </c>
      <c r="E192" s="68">
        <v>3.1</v>
      </c>
      <c r="F192" s="68">
        <v>4</v>
      </c>
      <c r="G192" s="68">
        <v>5.0999999999999996</v>
      </c>
      <c r="H192" s="68">
        <v>6.6</v>
      </c>
      <c r="I192" s="68">
        <v>8.6999999999999993</v>
      </c>
      <c r="J192" s="68">
        <v>10.9</v>
      </c>
      <c r="K192" s="68">
        <v>14.1</v>
      </c>
      <c r="L192" s="68">
        <v>17.600000000000001</v>
      </c>
      <c r="M192" s="68">
        <v>21.5</v>
      </c>
      <c r="N192" s="68">
        <v>26.4</v>
      </c>
      <c r="O192" s="68">
        <v>32.1</v>
      </c>
      <c r="P192" s="68">
        <v>38.1</v>
      </c>
      <c r="Q192" s="68">
        <v>45.1</v>
      </c>
      <c r="R192" s="68">
        <v>52.6</v>
      </c>
      <c r="S192" s="68">
        <v>60.7</v>
      </c>
      <c r="T192" s="68">
        <v>70.3</v>
      </c>
      <c r="U192" s="68">
        <v>80.900000000000006</v>
      </c>
      <c r="V192" s="68">
        <v>91.9</v>
      </c>
      <c r="W192" s="68">
        <v>103.6</v>
      </c>
      <c r="X192" s="68">
        <v>116</v>
      </c>
      <c r="Y192" s="68">
        <v>129.19999999999999</v>
      </c>
      <c r="Z192" s="68">
        <v>143.4</v>
      </c>
      <c r="AA192" s="68">
        <v>158.5</v>
      </c>
      <c r="AB192" s="68">
        <v>174.8</v>
      </c>
      <c r="AC192" s="68">
        <v>192.1</v>
      </c>
      <c r="AD192" s="68">
        <v>210.1</v>
      </c>
      <c r="AE192" s="68">
        <v>229.5</v>
      </c>
      <c r="AF192" s="68">
        <v>249.6</v>
      </c>
      <c r="AG192" s="68">
        <v>270.8</v>
      </c>
      <c r="AH192" s="68">
        <v>293.10000000000002</v>
      </c>
      <c r="AI192" s="68">
        <v>316.39999999999998</v>
      </c>
      <c r="AJ192" s="68">
        <v>2</v>
      </c>
      <c r="AK192" s="68"/>
    </row>
    <row r="193" spans="1:37">
      <c r="A193" s="69">
        <v>42156</v>
      </c>
      <c r="B193" s="68">
        <v>0</v>
      </c>
      <c r="C193" s="68">
        <v>0</v>
      </c>
      <c r="D193" s="68">
        <v>0</v>
      </c>
      <c r="E193" s="68">
        <v>0</v>
      </c>
      <c r="F193" s="68">
        <v>0</v>
      </c>
      <c r="G193" s="68">
        <v>0.1</v>
      </c>
      <c r="H193" s="68">
        <v>0.2</v>
      </c>
      <c r="I193" s="68">
        <v>0.4</v>
      </c>
      <c r="J193" s="68">
        <v>0.7</v>
      </c>
      <c r="K193" s="68">
        <v>1.6</v>
      </c>
      <c r="L193" s="68">
        <v>3.3</v>
      </c>
      <c r="M193" s="68">
        <v>5.8</v>
      </c>
      <c r="N193" s="68">
        <v>9</v>
      </c>
      <c r="O193" s="68">
        <v>12.7</v>
      </c>
      <c r="P193" s="68">
        <v>16.399999999999999</v>
      </c>
      <c r="Q193" s="68">
        <v>20.9</v>
      </c>
      <c r="R193" s="68">
        <v>25.9</v>
      </c>
      <c r="S193" s="68">
        <v>31.8</v>
      </c>
      <c r="T193" s="68">
        <v>37.799999999999997</v>
      </c>
      <c r="U193" s="68">
        <v>45.6</v>
      </c>
      <c r="V193" s="68">
        <v>53.9</v>
      </c>
      <c r="W193" s="68">
        <v>63.6</v>
      </c>
      <c r="X193" s="68">
        <v>73.5</v>
      </c>
      <c r="Y193" s="68">
        <v>84.3</v>
      </c>
      <c r="Z193" s="68">
        <v>95.7</v>
      </c>
      <c r="AA193" s="68">
        <v>107.9</v>
      </c>
      <c r="AB193" s="68">
        <v>121.7</v>
      </c>
      <c r="AC193" s="68">
        <v>136.30000000000001</v>
      </c>
      <c r="AD193" s="68">
        <v>152.30000000000001</v>
      </c>
      <c r="AE193" s="68">
        <v>169.3</v>
      </c>
      <c r="AF193" s="68">
        <v>187.8</v>
      </c>
      <c r="AG193" s="68">
        <v>207.2</v>
      </c>
      <c r="AH193" s="68">
        <v>227</v>
      </c>
      <c r="AI193" s="68">
        <v>247.6</v>
      </c>
      <c r="AJ193" s="68">
        <v>0.1</v>
      </c>
      <c r="AK193" s="68"/>
    </row>
    <row r="194" spans="1:37">
      <c r="A194" s="69">
        <v>42186</v>
      </c>
      <c r="B194" s="68">
        <v>0</v>
      </c>
      <c r="C194" s="68">
        <v>0</v>
      </c>
      <c r="D194" s="68">
        <v>0</v>
      </c>
      <c r="E194" s="68">
        <v>0</v>
      </c>
      <c r="F194" s="68">
        <v>0</v>
      </c>
      <c r="G194" s="68">
        <v>0</v>
      </c>
      <c r="H194" s="68">
        <v>0</v>
      </c>
      <c r="I194" s="68">
        <v>0</v>
      </c>
      <c r="J194" s="68">
        <v>0</v>
      </c>
      <c r="K194" s="68">
        <v>0</v>
      </c>
      <c r="L194" s="68">
        <v>0</v>
      </c>
      <c r="M194" s="68">
        <v>0</v>
      </c>
      <c r="N194" s="68">
        <v>0</v>
      </c>
      <c r="O194" s="68">
        <v>0</v>
      </c>
      <c r="P194" s="68">
        <v>0.1</v>
      </c>
      <c r="Q194" s="68">
        <v>0.2</v>
      </c>
      <c r="R194" s="68">
        <v>0.4</v>
      </c>
      <c r="S194" s="68">
        <v>0.7</v>
      </c>
      <c r="T194" s="68">
        <v>1.3</v>
      </c>
      <c r="U194" s="68">
        <v>2.4</v>
      </c>
      <c r="V194" s="68">
        <v>3.5</v>
      </c>
      <c r="W194" s="68">
        <v>5.2</v>
      </c>
      <c r="X194" s="68">
        <v>7.5</v>
      </c>
      <c r="Y194" s="68">
        <v>10.1</v>
      </c>
      <c r="Z194" s="68">
        <v>13.4</v>
      </c>
      <c r="AA194" s="68">
        <v>17.399999999999999</v>
      </c>
      <c r="AB194" s="68">
        <v>23</v>
      </c>
      <c r="AC194" s="68">
        <v>29.3</v>
      </c>
      <c r="AD194" s="68">
        <v>36.4</v>
      </c>
      <c r="AE194" s="68">
        <v>44.9</v>
      </c>
      <c r="AF194" s="68">
        <v>54.7</v>
      </c>
      <c r="AG194" s="68">
        <v>66.2</v>
      </c>
      <c r="AH194" s="68">
        <v>78.3</v>
      </c>
      <c r="AI194" s="68">
        <v>91.9</v>
      </c>
      <c r="AJ194" s="68">
        <v>0</v>
      </c>
      <c r="AK194" s="68"/>
    </row>
    <row r="195" spans="1:37">
      <c r="A195" s="69">
        <v>42217</v>
      </c>
      <c r="B195" s="68">
        <v>0</v>
      </c>
      <c r="C195" s="68">
        <v>0</v>
      </c>
      <c r="D195" s="68">
        <v>0</v>
      </c>
      <c r="E195" s="68">
        <v>0</v>
      </c>
      <c r="F195" s="68">
        <v>0</v>
      </c>
      <c r="G195" s="68">
        <v>0</v>
      </c>
      <c r="H195" s="68">
        <v>0</v>
      </c>
      <c r="I195" s="68">
        <v>0</v>
      </c>
      <c r="J195" s="68">
        <v>0</v>
      </c>
      <c r="K195" s="68">
        <v>0</v>
      </c>
      <c r="L195" s="68">
        <v>0</v>
      </c>
      <c r="M195" s="68">
        <v>0</v>
      </c>
      <c r="N195" s="68">
        <v>0</v>
      </c>
      <c r="O195" s="68">
        <v>0</v>
      </c>
      <c r="P195" s="68">
        <v>0</v>
      </c>
      <c r="Q195" s="68">
        <v>0.1</v>
      </c>
      <c r="R195" s="68">
        <v>0.4</v>
      </c>
      <c r="S195" s="68">
        <v>1.2</v>
      </c>
      <c r="T195" s="68">
        <v>2.2000000000000002</v>
      </c>
      <c r="U195" s="68">
        <v>3.8</v>
      </c>
      <c r="V195" s="68">
        <v>5.9</v>
      </c>
      <c r="W195" s="68">
        <v>8.5</v>
      </c>
      <c r="X195" s="68">
        <v>11.2</v>
      </c>
      <c r="Y195" s="68">
        <v>14.5</v>
      </c>
      <c r="Z195" s="68">
        <v>18.100000000000001</v>
      </c>
      <c r="AA195" s="68">
        <v>22.4</v>
      </c>
      <c r="AB195" s="68">
        <v>27.2</v>
      </c>
      <c r="AC195" s="68">
        <v>33</v>
      </c>
      <c r="AD195" s="68">
        <v>39.700000000000003</v>
      </c>
      <c r="AE195" s="68">
        <v>47.6</v>
      </c>
      <c r="AF195" s="68">
        <v>56.6</v>
      </c>
      <c r="AG195" s="68">
        <v>67.8</v>
      </c>
      <c r="AH195" s="68">
        <v>80.2</v>
      </c>
      <c r="AI195" s="68">
        <v>94.2</v>
      </c>
      <c r="AJ195" s="68">
        <v>0</v>
      </c>
      <c r="AK195" s="68"/>
    </row>
    <row r="196" spans="1:37">
      <c r="A196" s="69">
        <v>42248</v>
      </c>
      <c r="B196" s="68">
        <v>0.8</v>
      </c>
      <c r="C196" s="68">
        <v>1.1000000000000001</v>
      </c>
      <c r="D196" s="68">
        <v>1.4</v>
      </c>
      <c r="E196" s="68">
        <v>1.9</v>
      </c>
      <c r="F196" s="68">
        <v>2.2999999999999998</v>
      </c>
      <c r="G196" s="68">
        <v>2.8</v>
      </c>
      <c r="H196" s="68">
        <v>3.7</v>
      </c>
      <c r="I196" s="68">
        <v>4.5999999999999996</v>
      </c>
      <c r="J196" s="68">
        <v>5.9</v>
      </c>
      <c r="K196" s="68">
        <v>7.6</v>
      </c>
      <c r="L196" s="68">
        <v>9.8000000000000007</v>
      </c>
      <c r="M196" s="68">
        <v>12.3</v>
      </c>
      <c r="N196" s="68">
        <v>15.3</v>
      </c>
      <c r="O196" s="68">
        <v>18.600000000000001</v>
      </c>
      <c r="P196" s="68">
        <v>22.4</v>
      </c>
      <c r="Q196" s="68">
        <v>26.1</v>
      </c>
      <c r="R196" s="68">
        <v>30.5</v>
      </c>
      <c r="S196" s="68">
        <v>35.4</v>
      </c>
      <c r="T196" s="68">
        <v>40.700000000000003</v>
      </c>
      <c r="U196" s="68">
        <v>46.9</v>
      </c>
      <c r="V196" s="68">
        <v>53.4</v>
      </c>
      <c r="W196" s="68">
        <v>60.6</v>
      </c>
      <c r="X196" s="68">
        <v>68.2</v>
      </c>
      <c r="Y196" s="68">
        <v>76.7</v>
      </c>
      <c r="Z196" s="68">
        <v>86</v>
      </c>
      <c r="AA196" s="68">
        <v>96.2</v>
      </c>
      <c r="AB196" s="68">
        <v>107.9</v>
      </c>
      <c r="AC196" s="68">
        <v>120.9</v>
      </c>
      <c r="AD196" s="68">
        <v>135.5</v>
      </c>
      <c r="AE196" s="68">
        <v>150.9</v>
      </c>
      <c r="AF196" s="68">
        <v>167.5</v>
      </c>
      <c r="AG196" s="68">
        <v>184.7</v>
      </c>
      <c r="AH196" s="68">
        <v>202.9</v>
      </c>
      <c r="AI196" s="68">
        <v>222.1</v>
      </c>
      <c r="AJ196" s="68">
        <v>0</v>
      </c>
      <c r="AK196" s="68"/>
    </row>
    <row r="197" spans="1:37">
      <c r="A197" s="69">
        <v>42278</v>
      </c>
      <c r="B197" s="68">
        <v>24.9</v>
      </c>
      <c r="C197" s="68">
        <v>29.2</v>
      </c>
      <c r="D197" s="68">
        <v>33.700000000000003</v>
      </c>
      <c r="E197" s="68">
        <v>38.5</v>
      </c>
      <c r="F197" s="68">
        <v>44.1</v>
      </c>
      <c r="G197" s="68">
        <v>50.4</v>
      </c>
      <c r="H197" s="68">
        <v>57.7</v>
      </c>
      <c r="I197" s="68">
        <v>65.8</v>
      </c>
      <c r="J197" s="68">
        <v>74.8</v>
      </c>
      <c r="K197" s="68">
        <v>85.5</v>
      </c>
      <c r="L197" s="68">
        <v>97.6</v>
      </c>
      <c r="M197" s="68">
        <v>111.3</v>
      </c>
      <c r="N197" s="68">
        <v>126</v>
      </c>
      <c r="O197" s="68">
        <v>142</v>
      </c>
      <c r="P197" s="68">
        <v>159.1</v>
      </c>
      <c r="Q197" s="68">
        <v>178.2</v>
      </c>
      <c r="R197" s="68">
        <v>198.4</v>
      </c>
      <c r="S197" s="68">
        <v>220.2</v>
      </c>
      <c r="T197" s="68">
        <v>242.5</v>
      </c>
      <c r="U197" s="68">
        <v>265.7</v>
      </c>
      <c r="V197" s="68">
        <v>289.7</v>
      </c>
      <c r="W197" s="68">
        <v>314.60000000000002</v>
      </c>
      <c r="X197" s="68">
        <v>340.1</v>
      </c>
      <c r="Y197" s="68">
        <v>366.4</v>
      </c>
      <c r="Z197" s="68">
        <v>392.8</v>
      </c>
      <c r="AA197" s="68">
        <v>420.2</v>
      </c>
      <c r="AB197" s="68">
        <v>447.8</v>
      </c>
      <c r="AC197" s="68">
        <v>476.2</v>
      </c>
      <c r="AD197" s="68">
        <v>504.9</v>
      </c>
      <c r="AE197" s="68">
        <v>534</v>
      </c>
      <c r="AF197" s="68">
        <v>563.4</v>
      </c>
      <c r="AG197" s="68">
        <v>593.29999999999995</v>
      </c>
      <c r="AH197" s="68">
        <v>623.6</v>
      </c>
      <c r="AI197" s="68">
        <v>653.9</v>
      </c>
      <c r="AJ197" s="68">
        <v>0.1</v>
      </c>
      <c r="AK197" s="68"/>
    </row>
    <row r="198" spans="1:37">
      <c r="A198" s="69">
        <v>42309</v>
      </c>
      <c r="B198" s="68">
        <v>65.5</v>
      </c>
      <c r="C198" s="68">
        <v>74.900000000000006</v>
      </c>
      <c r="D198" s="68">
        <v>85.2</v>
      </c>
      <c r="E198" s="68">
        <v>96.1</v>
      </c>
      <c r="F198" s="68">
        <v>108</v>
      </c>
      <c r="G198" s="68">
        <v>120.8</v>
      </c>
      <c r="H198" s="68">
        <v>134.30000000000001</v>
      </c>
      <c r="I198" s="68">
        <v>148.69999999999999</v>
      </c>
      <c r="J198" s="68">
        <v>164.5</v>
      </c>
      <c r="K198" s="68">
        <v>181.5</v>
      </c>
      <c r="L198" s="68">
        <v>199.5</v>
      </c>
      <c r="M198" s="68">
        <v>218.9</v>
      </c>
      <c r="N198" s="68">
        <v>238.9</v>
      </c>
      <c r="O198" s="68">
        <v>260</v>
      </c>
      <c r="P198" s="68">
        <v>282.2</v>
      </c>
      <c r="Q198" s="68">
        <v>304.60000000000002</v>
      </c>
      <c r="R198" s="68">
        <v>327.5</v>
      </c>
      <c r="S198" s="68">
        <v>351.6</v>
      </c>
      <c r="T198" s="68">
        <v>376.3</v>
      </c>
      <c r="U198" s="68">
        <v>401.6</v>
      </c>
      <c r="V198" s="68">
        <v>427.4</v>
      </c>
      <c r="W198" s="68">
        <v>454</v>
      </c>
      <c r="X198" s="68">
        <v>481.1</v>
      </c>
      <c r="Y198" s="68">
        <v>508.5</v>
      </c>
      <c r="Z198" s="68">
        <v>536.1</v>
      </c>
      <c r="AA198" s="68">
        <v>564.1</v>
      </c>
      <c r="AB198" s="68">
        <v>592.5</v>
      </c>
      <c r="AC198" s="68">
        <v>620.9</v>
      </c>
      <c r="AD198" s="68">
        <v>649.70000000000005</v>
      </c>
      <c r="AE198" s="68">
        <v>678.7</v>
      </c>
      <c r="AF198" s="68">
        <v>707.6</v>
      </c>
      <c r="AG198" s="68">
        <v>736.8</v>
      </c>
      <c r="AH198" s="68">
        <v>766.2</v>
      </c>
      <c r="AI198" s="68">
        <v>795.8</v>
      </c>
      <c r="AJ198" s="68">
        <v>0</v>
      </c>
      <c r="AK198" s="68"/>
    </row>
    <row r="199" spans="1:37">
      <c r="A199" s="69">
        <v>42339</v>
      </c>
      <c r="B199" s="68">
        <v>71</v>
      </c>
      <c r="C199" s="68">
        <v>82.9</v>
      </c>
      <c r="D199" s="68">
        <v>96</v>
      </c>
      <c r="E199" s="68">
        <v>109.9</v>
      </c>
      <c r="F199" s="68">
        <v>124.4</v>
      </c>
      <c r="G199" s="68">
        <v>140</v>
      </c>
      <c r="H199" s="68">
        <v>156.4</v>
      </c>
      <c r="I199" s="68">
        <v>174.5</v>
      </c>
      <c r="J199" s="68">
        <v>194.5</v>
      </c>
      <c r="K199" s="68">
        <v>216.7</v>
      </c>
      <c r="L199" s="68">
        <v>239.7</v>
      </c>
      <c r="M199" s="68">
        <v>264.2</v>
      </c>
      <c r="N199" s="68">
        <v>290.39999999999998</v>
      </c>
      <c r="O199" s="68">
        <v>317.5</v>
      </c>
      <c r="P199" s="68">
        <v>345.5</v>
      </c>
      <c r="Q199" s="68">
        <v>374</v>
      </c>
      <c r="R199" s="68">
        <v>402.7</v>
      </c>
      <c r="S199" s="68">
        <v>431.9</v>
      </c>
      <c r="T199" s="68">
        <v>461.4</v>
      </c>
      <c r="U199" s="68">
        <v>491.4</v>
      </c>
      <c r="V199" s="68">
        <v>521.79999999999995</v>
      </c>
      <c r="W199" s="68">
        <v>552.1</v>
      </c>
      <c r="X199" s="68">
        <v>582.5</v>
      </c>
      <c r="Y199" s="68">
        <v>613</v>
      </c>
      <c r="Z199" s="68">
        <v>643.6</v>
      </c>
      <c r="AA199" s="68">
        <v>674.3</v>
      </c>
      <c r="AB199" s="68">
        <v>705</v>
      </c>
      <c r="AC199" s="68">
        <v>735.8</v>
      </c>
      <c r="AD199" s="68">
        <v>766.6</v>
      </c>
      <c r="AE199" s="68">
        <v>797.4</v>
      </c>
      <c r="AF199" s="68">
        <v>828.2</v>
      </c>
      <c r="AG199" s="68">
        <v>859.1</v>
      </c>
      <c r="AH199" s="68">
        <v>890.1</v>
      </c>
      <c r="AI199" s="68">
        <v>921.1</v>
      </c>
      <c r="AJ199" s="68">
        <v>0</v>
      </c>
      <c r="AK199" s="68"/>
    </row>
    <row r="200" spans="1:37">
      <c r="A200" s="69">
        <v>42370</v>
      </c>
      <c r="B200" s="68">
        <v>300.89999999999998</v>
      </c>
      <c r="C200" s="68">
        <v>328</v>
      </c>
      <c r="D200" s="68">
        <v>355.6</v>
      </c>
      <c r="E200" s="68">
        <v>383.7</v>
      </c>
      <c r="F200" s="68">
        <v>412.1</v>
      </c>
      <c r="G200" s="68">
        <v>441</v>
      </c>
      <c r="H200" s="68">
        <v>470.2</v>
      </c>
      <c r="I200" s="68">
        <v>499.7</v>
      </c>
      <c r="J200" s="68">
        <v>529.1</v>
      </c>
      <c r="K200" s="68">
        <v>558.9</v>
      </c>
      <c r="L200" s="68">
        <v>588.6</v>
      </c>
      <c r="M200" s="68">
        <v>618.70000000000005</v>
      </c>
      <c r="N200" s="68">
        <v>648.9</v>
      </c>
      <c r="O200" s="68">
        <v>679.1</v>
      </c>
      <c r="P200" s="68">
        <v>709.6</v>
      </c>
      <c r="Q200" s="68">
        <v>740.1</v>
      </c>
      <c r="R200" s="68">
        <v>770.7</v>
      </c>
      <c r="S200" s="68">
        <v>801.3</v>
      </c>
      <c r="T200" s="68">
        <v>832.1</v>
      </c>
      <c r="U200" s="68">
        <v>863</v>
      </c>
      <c r="V200" s="68">
        <v>893.9</v>
      </c>
      <c r="W200" s="68">
        <v>924.8</v>
      </c>
      <c r="X200" s="68">
        <v>955.8</v>
      </c>
      <c r="Y200" s="68">
        <v>986.8</v>
      </c>
      <c r="Z200" s="68">
        <v>1017.8</v>
      </c>
      <c r="AA200" s="68">
        <v>1048.8</v>
      </c>
      <c r="AB200" s="68">
        <v>1079.8</v>
      </c>
      <c r="AC200" s="68">
        <v>1110.8</v>
      </c>
      <c r="AD200" s="68">
        <v>1141.8</v>
      </c>
      <c r="AE200" s="68">
        <v>1172.8</v>
      </c>
      <c r="AF200" s="68">
        <v>1203.8</v>
      </c>
      <c r="AG200" s="68">
        <v>1234.8</v>
      </c>
      <c r="AH200" s="68">
        <v>1265.8</v>
      </c>
      <c r="AI200" s="68">
        <v>1296.8</v>
      </c>
      <c r="AJ200" s="68">
        <v>0.1</v>
      </c>
      <c r="AK200" s="68"/>
    </row>
    <row r="201" spans="1:37">
      <c r="A201" s="69">
        <v>42401</v>
      </c>
      <c r="B201" s="68">
        <v>271.39999999999998</v>
      </c>
      <c r="C201" s="68">
        <v>290.2</v>
      </c>
      <c r="D201" s="68">
        <v>309.60000000000002</v>
      </c>
      <c r="E201" s="68">
        <v>329.3</v>
      </c>
      <c r="F201" s="68">
        <v>350.1</v>
      </c>
      <c r="G201" s="68">
        <v>370.8</v>
      </c>
      <c r="H201" s="68">
        <v>392.3</v>
      </c>
      <c r="I201" s="68">
        <v>414.2</v>
      </c>
      <c r="J201" s="68">
        <v>436.8</v>
      </c>
      <c r="K201" s="68">
        <v>459.9</v>
      </c>
      <c r="L201" s="68">
        <v>483.1</v>
      </c>
      <c r="M201" s="68">
        <v>506.9</v>
      </c>
      <c r="N201" s="68">
        <v>531.4</v>
      </c>
      <c r="O201" s="68">
        <v>555.6</v>
      </c>
      <c r="P201" s="68">
        <v>580.9</v>
      </c>
      <c r="Q201" s="68">
        <v>606.6</v>
      </c>
      <c r="R201" s="68">
        <v>632.9</v>
      </c>
      <c r="S201" s="68">
        <v>659.3</v>
      </c>
      <c r="T201" s="68">
        <v>686.3</v>
      </c>
      <c r="U201" s="68">
        <v>713.4</v>
      </c>
      <c r="V201" s="68">
        <v>740.8</v>
      </c>
      <c r="W201" s="68">
        <v>768.6</v>
      </c>
      <c r="X201" s="68">
        <v>796.5</v>
      </c>
      <c r="Y201" s="68">
        <v>824.7</v>
      </c>
      <c r="Z201" s="68">
        <v>853.2</v>
      </c>
      <c r="AA201" s="68">
        <v>881.9</v>
      </c>
      <c r="AB201" s="68">
        <v>910.6</v>
      </c>
      <c r="AC201" s="68">
        <v>939.5</v>
      </c>
      <c r="AD201" s="68">
        <v>968.5</v>
      </c>
      <c r="AE201" s="68">
        <v>997.5</v>
      </c>
      <c r="AF201" s="68">
        <v>1026.5</v>
      </c>
      <c r="AG201" s="68">
        <v>1055.5</v>
      </c>
      <c r="AH201" s="68">
        <v>1084.5</v>
      </c>
      <c r="AI201" s="68">
        <v>1113.5</v>
      </c>
      <c r="AJ201" s="68">
        <v>11</v>
      </c>
      <c r="AK201" s="68"/>
    </row>
    <row r="202" spans="1:37">
      <c r="A202" s="69">
        <v>42430</v>
      </c>
      <c r="B202" s="68">
        <v>83.3</v>
      </c>
      <c r="C202" s="68">
        <v>94.7</v>
      </c>
      <c r="D202" s="68">
        <v>107.9</v>
      </c>
      <c r="E202" s="68">
        <v>121.9</v>
      </c>
      <c r="F202" s="68">
        <v>137.69999999999999</v>
      </c>
      <c r="G202" s="68">
        <v>154.69999999999999</v>
      </c>
      <c r="H202" s="68">
        <v>174</v>
      </c>
      <c r="I202" s="68">
        <v>194.9</v>
      </c>
      <c r="J202" s="68">
        <v>216.2</v>
      </c>
      <c r="K202" s="68">
        <v>238.8</v>
      </c>
      <c r="L202" s="68">
        <v>261.89999999999998</v>
      </c>
      <c r="M202" s="68">
        <v>285.89999999999998</v>
      </c>
      <c r="N202" s="68">
        <v>310.89999999999998</v>
      </c>
      <c r="O202" s="68">
        <v>336.4</v>
      </c>
      <c r="P202" s="68">
        <v>362.4</v>
      </c>
      <c r="Q202" s="68">
        <v>389</v>
      </c>
      <c r="R202" s="68">
        <v>415.7</v>
      </c>
      <c r="S202" s="68">
        <v>442.8</v>
      </c>
      <c r="T202" s="68">
        <v>470.4</v>
      </c>
      <c r="U202" s="68">
        <v>498</v>
      </c>
      <c r="V202" s="68">
        <v>525.79999999999995</v>
      </c>
      <c r="W202" s="68">
        <v>553.70000000000005</v>
      </c>
      <c r="X202" s="68">
        <v>582.1</v>
      </c>
      <c r="Y202" s="68">
        <v>610.79999999999995</v>
      </c>
      <c r="Z202" s="68">
        <v>639.79999999999995</v>
      </c>
      <c r="AA202" s="68">
        <v>669.2</v>
      </c>
      <c r="AB202" s="68">
        <v>698.8</v>
      </c>
      <c r="AC202" s="68">
        <v>728.6</v>
      </c>
      <c r="AD202" s="68">
        <v>758.7</v>
      </c>
      <c r="AE202" s="68">
        <v>788.9</v>
      </c>
      <c r="AF202" s="68">
        <v>819.2</v>
      </c>
      <c r="AG202" s="68">
        <v>849.7</v>
      </c>
      <c r="AH202" s="68">
        <v>880.1</v>
      </c>
      <c r="AI202" s="68">
        <v>910.6</v>
      </c>
      <c r="AJ202" s="68">
        <v>0</v>
      </c>
      <c r="AK202" s="68"/>
    </row>
    <row r="203" spans="1:37">
      <c r="A203" s="69">
        <v>42461</v>
      </c>
      <c r="B203" s="68">
        <v>55.8</v>
      </c>
      <c r="C203" s="68">
        <v>63.7</v>
      </c>
      <c r="D203" s="68">
        <v>72.7</v>
      </c>
      <c r="E203" s="68">
        <v>82.2</v>
      </c>
      <c r="F203" s="68">
        <v>92.7</v>
      </c>
      <c r="G203" s="68">
        <v>104.3</v>
      </c>
      <c r="H203" s="68">
        <v>116</v>
      </c>
      <c r="I203" s="68">
        <v>129</v>
      </c>
      <c r="J203" s="68">
        <v>142.9</v>
      </c>
      <c r="K203" s="68">
        <v>157.30000000000001</v>
      </c>
      <c r="L203" s="68">
        <v>173.6</v>
      </c>
      <c r="M203" s="68">
        <v>191.1</v>
      </c>
      <c r="N203" s="68">
        <v>209.3</v>
      </c>
      <c r="O203" s="68">
        <v>228</v>
      </c>
      <c r="P203" s="68">
        <v>247.8</v>
      </c>
      <c r="Q203" s="68">
        <v>267.5</v>
      </c>
      <c r="R203" s="68">
        <v>288.8</v>
      </c>
      <c r="S203" s="68">
        <v>310.7</v>
      </c>
      <c r="T203" s="68">
        <v>333.3</v>
      </c>
      <c r="U203" s="68">
        <v>357</v>
      </c>
      <c r="V203" s="68">
        <v>381.4</v>
      </c>
      <c r="W203" s="68">
        <v>406.7</v>
      </c>
      <c r="X203" s="68">
        <v>432.6</v>
      </c>
      <c r="Y203" s="68">
        <v>459.5</v>
      </c>
      <c r="Z203" s="68">
        <v>486.8</v>
      </c>
      <c r="AA203" s="68">
        <v>514.5</v>
      </c>
      <c r="AB203" s="68">
        <v>542.6</v>
      </c>
      <c r="AC203" s="68">
        <v>571.20000000000005</v>
      </c>
      <c r="AD203" s="68">
        <v>599.9</v>
      </c>
      <c r="AE203" s="68">
        <v>628.70000000000005</v>
      </c>
      <c r="AF203" s="68">
        <v>657.9</v>
      </c>
      <c r="AG203" s="68">
        <v>687.1</v>
      </c>
      <c r="AH203" s="68">
        <v>716.4</v>
      </c>
      <c r="AI203" s="68">
        <v>745.8</v>
      </c>
      <c r="AJ203" s="68">
        <v>0</v>
      </c>
      <c r="AK203" s="68"/>
    </row>
    <row r="204" spans="1:37">
      <c r="A204" s="69">
        <v>42491</v>
      </c>
      <c r="B204" s="68">
        <v>0</v>
      </c>
      <c r="C204" s="68">
        <v>0</v>
      </c>
      <c r="D204" s="68">
        <v>0.1</v>
      </c>
      <c r="E204" s="68">
        <v>0.5</v>
      </c>
      <c r="F204" s="68">
        <v>1</v>
      </c>
      <c r="G204" s="68">
        <v>2.1</v>
      </c>
      <c r="H204" s="68">
        <v>4</v>
      </c>
      <c r="I204" s="68">
        <v>6.9</v>
      </c>
      <c r="J204" s="68">
        <v>11.2</v>
      </c>
      <c r="K204" s="68">
        <v>16.600000000000001</v>
      </c>
      <c r="L204" s="68">
        <v>23</v>
      </c>
      <c r="M204" s="68">
        <v>31</v>
      </c>
      <c r="N204" s="68">
        <v>40.1</v>
      </c>
      <c r="O204" s="68">
        <v>49.9</v>
      </c>
      <c r="P204" s="68">
        <v>60.8</v>
      </c>
      <c r="Q204" s="68">
        <v>72.400000000000006</v>
      </c>
      <c r="R204" s="68">
        <v>85.5</v>
      </c>
      <c r="S204" s="68">
        <v>100</v>
      </c>
      <c r="T204" s="68">
        <v>115.3</v>
      </c>
      <c r="U204" s="68">
        <v>131.5</v>
      </c>
      <c r="V204" s="68">
        <v>148.19999999999999</v>
      </c>
      <c r="W204" s="68">
        <v>165.8</v>
      </c>
      <c r="X204" s="68">
        <v>184.4</v>
      </c>
      <c r="Y204" s="68">
        <v>203.8</v>
      </c>
      <c r="Z204" s="68">
        <v>224.4</v>
      </c>
      <c r="AA204" s="68">
        <v>245.6</v>
      </c>
      <c r="AB204" s="68">
        <v>267.2</v>
      </c>
      <c r="AC204" s="68">
        <v>289.60000000000002</v>
      </c>
      <c r="AD204" s="68">
        <v>312.60000000000002</v>
      </c>
      <c r="AE204" s="68">
        <v>336</v>
      </c>
      <c r="AF204" s="68">
        <v>359.8</v>
      </c>
      <c r="AG204" s="68">
        <v>384.3</v>
      </c>
      <c r="AH204" s="68">
        <v>409.4</v>
      </c>
      <c r="AI204" s="68">
        <v>435.1</v>
      </c>
      <c r="AJ204" s="68">
        <v>0</v>
      </c>
      <c r="AK204" s="68"/>
    </row>
    <row r="205" spans="1:37">
      <c r="A205" s="69">
        <v>42522</v>
      </c>
      <c r="B205" s="68">
        <v>0</v>
      </c>
      <c r="C205" s="68">
        <v>0</v>
      </c>
      <c r="D205" s="68">
        <v>0</v>
      </c>
      <c r="E205" s="68">
        <v>0</v>
      </c>
      <c r="F205" s="68">
        <v>0</v>
      </c>
      <c r="G205" s="68">
        <v>0</v>
      </c>
      <c r="H205" s="68">
        <v>0</v>
      </c>
      <c r="I205" s="68">
        <v>0</v>
      </c>
      <c r="J205" s="68">
        <v>0</v>
      </c>
      <c r="K205" s="68">
        <v>0</v>
      </c>
      <c r="L205" s="68">
        <v>0</v>
      </c>
      <c r="M205" s="68">
        <v>0.1</v>
      </c>
      <c r="N205" s="68">
        <v>0.4</v>
      </c>
      <c r="O205" s="68">
        <v>0.8</v>
      </c>
      <c r="P205" s="68">
        <v>1.7</v>
      </c>
      <c r="Q205" s="68">
        <v>3.2</v>
      </c>
      <c r="R205" s="68">
        <v>5.4</v>
      </c>
      <c r="S205" s="68">
        <v>8.4</v>
      </c>
      <c r="T205" s="68">
        <v>11.5</v>
      </c>
      <c r="U205" s="68">
        <v>15.6</v>
      </c>
      <c r="V205" s="68">
        <v>20.399999999999999</v>
      </c>
      <c r="W205" s="68">
        <v>27.1</v>
      </c>
      <c r="X205" s="68">
        <v>34.200000000000003</v>
      </c>
      <c r="Y205" s="68">
        <v>42.6</v>
      </c>
      <c r="Z205" s="68">
        <v>52.1</v>
      </c>
      <c r="AA205" s="68">
        <v>62.4</v>
      </c>
      <c r="AB205" s="68">
        <v>73.3</v>
      </c>
      <c r="AC205" s="68">
        <v>86.3</v>
      </c>
      <c r="AD205" s="68">
        <v>100</v>
      </c>
      <c r="AE205" s="68">
        <v>114.6</v>
      </c>
      <c r="AF205" s="68">
        <v>130.69999999999999</v>
      </c>
      <c r="AG205" s="68">
        <v>147.4</v>
      </c>
      <c r="AH205" s="68">
        <v>165</v>
      </c>
      <c r="AI205" s="68">
        <v>184</v>
      </c>
      <c r="AJ205" s="68">
        <v>0</v>
      </c>
      <c r="AK205" s="68"/>
    </row>
    <row r="206" spans="1:37">
      <c r="A206" s="69">
        <v>42552</v>
      </c>
      <c r="B206" s="68">
        <v>0</v>
      </c>
      <c r="C206" s="68">
        <v>0</v>
      </c>
      <c r="D206" s="68">
        <v>0</v>
      </c>
      <c r="E206" s="68">
        <v>0</v>
      </c>
      <c r="F206" s="68">
        <v>0</v>
      </c>
      <c r="G206" s="68">
        <v>0</v>
      </c>
      <c r="H206" s="68">
        <v>0</v>
      </c>
      <c r="I206" s="68">
        <v>0</v>
      </c>
      <c r="J206" s="68">
        <v>0</v>
      </c>
      <c r="K206" s="68">
        <v>0</v>
      </c>
      <c r="L206" s="68">
        <v>0</v>
      </c>
      <c r="M206" s="68">
        <v>0</v>
      </c>
      <c r="N206" s="68">
        <v>0</v>
      </c>
      <c r="O206" s="68">
        <v>0</v>
      </c>
      <c r="P206" s="68">
        <v>0</v>
      </c>
      <c r="Q206" s="68">
        <v>0</v>
      </c>
      <c r="R206" s="68">
        <v>0.1</v>
      </c>
      <c r="S206" s="68">
        <v>0.2</v>
      </c>
      <c r="T206" s="68">
        <v>0.6</v>
      </c>
      <c r="U206" s="68">
        <v>1.2</v>
      </c>
      <c r="V206" s="68">
        <v>2.4</v>
      </c>
      <c r="W206" s="68">
        <v>3.7</v>
      </c>
      <c r="X206" s="68">
        <v>6</v>
      </c>
      <c r="Y206" s="68">
        <v>8.6</v>
      </c>
      <c r="Z206" s="68">
        <v>12</v>
      </c>
      <c r="AA206" s="68">
        <v>16.100000000000001</v>
      </c>
      <c r="AB206" s="68">
        <v>20.9</v>
      </c>
      <c r="AC206" s="68">
        <v>27</v>
      </c>
      <c r="AD206" s="68">
        <v>33.700000000000003</v>
      </c>
      <c r="AE206" s="68">
        <v>41.7</v>
      </c>
      <c r="AF206" s="68">
        <v>50.4</v>
      </c>
      <c r="AG206" s="68">
        <v>60.4</v>
      </c>
      <c r="AH206" s="68">
        <v>71</v>
      </c>
      <c r="AI206" s="68">
        <v>82.8</v>
      </c>
      <c r="AJ206" s="68">
        <v>0</v>
      </c>
      <c r="AK206" s="68"/>
    </row>
    <row r="207" spans="1:37">
      <c r="A207" s="69">
        <v>42583</v>
      </c>
      <c r="B207" s="68">
        <v>0</v>
      </c>
      <c r="C207" s="68">
        <v>0</v>
      </c>
      <c r="D207" s="68">
        <v>0</v>
      </c>
      <c r="E207" s="68">
        <v>0</v>
      </c>
      <c r="F207" s="68">
        <v>0</v>
      </c>
      <c r="G207" s="68">
        <v>0</v>
      </c>
      <c r="H207" s="68">
        <v>0</v>
      </c>
      <c r="I207" s="68">
        <v>0</v>
      </c>
      <c r="J207" s="68">
        <v>0</v>
      </c>
      <c r="K207" s="68">
        <v>0</v>
      </c>
      <c r="L207" s="68">
        <v>0</v>
      </c>
      <c r="M207" s="68">
        <v>0</v>
      </c>
      <c r="N207" s="68">
        <v>0</v>
      </c>
      <c r="O207" s="68">
        <v>0</v>
      </c>
      <c r="P207" s="68">
        <v>0</v>
      </c>
      <c r="Q207" s="68">
        <v>0.2</v>
      </c>
      <c r="R207" s="68">
        <v>0.4</v>
      </c>
      <c r="S207" s="68">
        <v>1</v>
      </c>
      <c r="T207" s="68">
        <v>1.8</v>
      </c>
      <c r="U207" s="68">
        <v>2.6</v>
      </c>
      <c r="V207" s="68">
        <v>3.9</v>
      </c>
      <c r="W207" s="68">
        <v>5.4</v>
      </c>
      <c r="X207" s="68">
        <v>7</v>
      </c>
      <c r="Y207" s="68">
        <v>9.3000000000000007</v>
      </c>
      <c r="Z207" s="68">
        <v>11.8</v>
      </c>
      <c r="AA207" s="68">
        <v>15</v>
      </c>
      <c r="AB207" s="68">
        <v>18.5</v>
      </c>
      <c r="AC207" s="68">
        <v>23.4</v>
      </c>
      <c r="AD207" s="68">
        <v>29</v>
      </c>
      <c r="AE207" s="68">
        <v>35.6</v>
      </c>
      <c r="AF207" s="68">
        <v>43.1</v>
      </c>
      <c r="AG207" s="68">
        <v>51.6</v>
      </c>
      <c r="AH207" s="68">
        <v>61.5</v>
      </c>
      <c r="AI207" s="68">
        <v>72.099999999999994</v>
      </c>
      <c r="AJ207" s="68">
        <v>1</v>
      </c>
      <c r="AK207" s="68"/>
    </row>
    <row r="208" spans="1:37">
      <c r="A208" s="69">
        <v>42614</v>
      </c>
      <c r="B208" s="68">
        <v>0.5</v>
      </c>
      <c r="C208" s="68">
        <v>0.8</v>
      </c>
      <c r="D208" s="68">
        <v>1.1000000000000001</v>
      </c>
      <c r="E208" s="68">
        <v>1.5</v>
      </c>
      <c r="F208" s="68">
        <v>1.9</v>
      </c>
      <c r="G208" s="68">
        <v>2.2999999999999998</v>
      </c>
      <c r="H208" s="68">
        <v>2.9</v>
      </c>
      <c r="I208" s="68">
        <v>3.5</v>
      </c>
      <c r="J208" s="68">
        <v>4.3</v>
      </c>
      <c r="K208" s="68">
        <v>5.4</v>
      </c>
      <c r="L208" s="68">
        <v>6.8</v>
      </c>
      <c r="M208" s="68">
        <v>8.6</v>
      </c>
      <c r="N208" s="68">
        <v>10.5</v>
      </c>
      <c r="O208" s="68">
        <v>13.2</v>
      </c>
      <c r="P208" s="68">
        <v>16.3</v>
      </c>
      <c r="Q208" s="68">
        <v>20</v>
      </c>
      <c r="R208" s="68">
        <v>24</v>
      </c>
      <c r="S208" s="68">
        <v>29.1</v>
      </c>
      <c r="T208" s="68">
        <v>34.799999999999997</v>
      </c>
      <c r="U208" s="68">
        <v>41.5</v>
      </c>
      <c r="V208" s="68">
        <v>49.3</v>
      </c>
      <c r="W208" s="68">
        <v>58.1</v>
      </c>
      <c r="X208" s="68">
        <v>67.400000000000006</v>
      </c>
      <c r="Y208" s="68">
        <v>77.900000000000006</v>
      </c>
      <c r="Z208" s="68">
        <v>89</v>
      </c>
      <c r="AA208" s="68">
        <v>100.6</v>
      </c>
      <c r="AB208" s="68">
        <v>113.6</v>
      </c>
      <c r="AC208" s="68">
        <v>126.8</v>
      </c>
      <c r="AD208" s="68">
        <v>140.80000000000001</v>
      </c>
      <c r="AE208" s="68">
        <v>156.69999999999999</v>
      </c>
      <c r="AF208" s="68">
        <v>173.1</v>
      </c>
      <c r="AG208" s="68">
        <v>190.5</v>
      </c>
      <c r="AH208" s="68">
        <v>209.6</v>
      </c>
      <c r="AI208" s="68">
        <v>229.3</v>
      </c>
      <c r="AJ208" s="68">
        <v>0</v>
      </c>
      <c r="AK208" s="68"/>
    </row>
    <row r="209" spans="1:37">
      <c r="A209" s="69">
        <v>42644</v>
      </c>
      <c r="B209" s="68">
        <v>14.2</v>
      </c>
      <c r="C209" s="68">
        <v>17.7</v>
      </c>
      <c r="D209" s="68">
        <v>21.5</v>
      </c>
      <c r="E209" s="68">
        <v>25.7</v>
      </c>
      <c r="F209" s="68">
        <v>30.8</v>
      </c>
      <c r="G209" s="68">
        <v>36.5</v>
      </c>
      <c r="H209" s="68">
        <v>43.5</v>
      </c>
      <c r="I209" s="68">
        <v>52</v>
      </c>
      <c r="J209" s="68">
        <v>61.5</v>
      </c>
      <c r="K209" s="68">
        <v>71.599999999999994</v>
      </c>
      <c r="L209" s="68">
        <v>82.8</v>
      </c>
      <c r="M209" s="68">
        <v>94.5</v>
      </c>
      <c r="N209" s="68">
        <v>107.2</v>
      </c>
      <c r="O209" s="68">
        <v>120.7</v>
      </c>
      <c r="P209" s="68">
        <v>135</v>
      </c>
      <c r="Q209" s="68">
        <v>150.6</v>
      </c>
      <c r="R209" s="68">
        <v>166.9</v>
      </c>
      <c r="S209" s="68">
        <v>184.6</v>
      </c>
      <c r="T209" s="68">
        <v>203.5</v>
      </c>
      <c r="U209" s="68">
        <v>224.2</v>
      </c>
      <c r="V209" s="68">
        <v>245.7</v>
      </c>
      <c r="W209" s="68">
        <v>268.39999999999998</v>
      </c>
      <c r="X209" s="68">
        <v>291.5</v>
      </c>
      <c r="Y209" s="68">
        <v>315.8</v>
      </c>
      <c r="Z209" s="68">
        <v>340.4</v>
      </c>
      <c r="AA209" s="68">
        <v>366.1</v>
      </c>
      <c r="AB209" s="68">
        <v>392.3</v>
      </c>
      <c r="AC209" s="68">
        <v>419.3</v>
      </c>
      <c r="AD209" s="68">
        <v>446.9</v>
      </c>
      <c r="AE209" s="68">
        <v>475.1</v>
      </c>
      <c r="AF209" s="68">
        <v>503.4</v>
      </c>
      <c r="AG209" s="68">
        <v>532.5</v>
      </c>
      <c r="AH209" s="68">
        <v>561.9</v>
      </c>
      <c r="AI209" s="68">
        <v>591.70000000000005</v>
      </c>
      <c r="AJ209" s="68">
        <v>0</v>
      </c>
      <c r="AK209" s="68"/>
    </row>
    <row r="210" spans="1:37">
      <c r="A210" s="69">
        <v>42675</v>
      </c>
      <c r="B210" s="68">
        <v>58</v>
      </c>
      <c r="C210" s="68">
        <v>68.7</v>
      </c>
      <c r="D210" s="68">
        <v>80.599999999999994</v>
      </c>
      <c r="E210" s="68">
        <v>93.7</v>
      </c>
      <c r="F210" s="68">
        <v>108.1</v>
      </c>
      <c r="G210" s="68">
        <v>122.9</v>
      </c>
      <c r="H210" s="68">
        <v>139.30000000000001</v>
      </c>
      <c r="I210" s="68">
        <v>156.69999999999999</v>
      </c>
      <c r="J210" s="68">
        <v>175.2</v>
      </c>
      <c r="K210" s="68">
        <v>195.3</v>
      </c>
      <c r="L210" s="68">
        <v>216.5</v>
      </c>
      <c r="M210" s="68">
        <v>238.7</v>
      </c>
      <c r="N210" s="68">
        <v>261.7</v>
      </c>
      <c r="O210" s="68">
        <v>285.7</v>
      </c>
      <c r="P210" s="68">
        <v>310.8</v>
      </c>
      <c r="Q210" s="68">
        <v>336.8</v>
      </c>
      <c r="R210" s="68">
        <v>363.5</v>
      </c>
      <c r="S210" s="68">
        <v>390.8</v>
      </c>
      <c r="T210" s="68">
        <v>418.3</v>
      </c>
      <c r="U210" s="68">
        <v>446.2</v>
      </c>
      <c r="V210" s="68">
        <v>474.3</v>
      </c>
      <c r="W210" s="68">
        <v>503</v>
      </c>
      <c r="X210" s="68">
        <v>531.79999999999995</v>
      </c>
      <c r="Y210" s="68">
        <v>560.9</v>
      </c>
      <c r="Z210" s="68">
        <v>590.20000000000005</v>
      </c>
      <c r="AA210" s="68">
        <v>619.79999999999995</v>
      </c>
      <c r="AB210" s="68">
        <v>649.4</v>
      </c>
      <c r="AC210" s="68">
        <v>679.1</v>
      </c>
      <c r="AD210" s="68">
        <v>709</v>
      </c>
      <c r="AE210" s="68">
        <v>738.9</v>
      </c>
      <c r="AF210" s="68">
        <v>769</v>
      </c>
      <c r="AG210" s="68">
        <v>799</v>
      </c>
      <c r="AH210" s="68">
        <v>829</v>
      </c>
      <c r="AI210" s="68">
        <v>859.1</v>
      </c>
      <c r="AJ210" s="68">
        <v>0.1</v>
      </c>
      <c r="AK210" s="68"/>
    </row>
    <row r="211" spans="1:37">
      <c r="A211" s="69">
        <v>42705</v>
      </c>
      <c r="B211" s="68">
        <v>226.8</v>
      </c>
      <c r="C211" s="68">
        <v>251.6</v>
      </c>
      <c r="D211" s="68">
        <v>277.39999999999998</v>
      </c>
      <c r="E211" s="68">
        <v>303.7</v>
      </c>
      <c r="F211" s="68">
        <v>331.3</v>
      </c>
      <c r="G211" s="68">
        <v>359.2</v>
      </c>
      <c r="H211" s="68">
        <v>387.6</v>
      </c>
      <c r="I211" s="68">
        <v>416.3</v>
      </c>
      <c r="J211" s="68">
        <v>445.2</v>
      </c>
      <c r="K211" s="68">
        <v>474.2</v>
      </c>
      <c r="L211" s="68">
        <v>503.3</v>
      </c>
      <c r="M211" s="68">
        <v>532.79999999999995</v>
      </c>
      <c r="N211" s="68">
        <v>562.79999999999995</v>
      </c>
      <c r="O211" s="68">
        <v>592.6</v>
      </c>
      <c r="P211" s="68">
        <v>622.79999999999995</v>
      </c>
      <c r="Q211" s="68">
        <v>652.9</v>
      </c>
      <c r="R211" s="68">
        <v>683.1</v>
      </c>
      <c r="S211" s="68">
        <v>713.4</v>
      </c>
      <c r="T211" s="68">
        <v>744.1</v>
      </c>
      <c r="U211" s="68">
        <v>775.1</v>
      </c>
      <c r="V211" s="68">
        <v>806.1</v>
      </c>
      <c r="W211" s="68">
        <v>837.1</v>
      </c>
      <c r="X211" s="68">
        <v>868.1</v>
      </c>
      <c r="Y211" s="68">
        <v>899.1</v>
      </c>
      <c r="Z211" s="68">
        <v>930.1</v>
      </c>
      <c r="AA211" s="68">
        <v>961.1</v>
      </c>
      <c r="AB211" s="68">
        <v>992.1</v>
      </c>
      <c r="AC211" s="68">
        <v>1023.1</v>
      </c>
      <c r="AD211" s="68">
        <v>1054.0999999999999</v>
      </c>
      <c r="AE211" s="68">
        <v>1085.0999999999999</v>
      </c>
      <c r="AF211" s="68">
        <v>1116.0999999999999</v>
      </c>
      <c r="AG211" s="68">
        <v>1147.0999999999999</v>
      </c>
      <c r="AH211" s="68">
        <v>1178.0999999999999</v>
      </c>
      <c r="AI211" s="68">
        <v>1209.0999999999999</v>
      </c>
      <c r="AJ211" s="68">
        <v>0.03</v>
      </c>
      <c r="AK211" s="68"/>
    </row>
    <row r="212" spans="1:37">
      <c r="A212" s="69">
        <v>42736</v>
      </c>
      <c r="B212" s="68">
        <v>223.8</v>
      </c>
      <c r="C212" s="68">
        <v>246.2</v>
      </c>
      <c r="D212" s="68">
        <v>270.60000000000002</v>
      </c>
      <c r="E212" s="68">
        <v>296.10000000000002</v>
      </c>
      <c r="F212" s="68">
        <v>322.5</v>
      </c>
      <c r="G212" s="68">
        <v>349.5</v>
      </c>
      <c r="H212" s="68">
        <v>377.4</v>
      </c>
      <c r="I212" s="68">
        <v>405.7</v>
      </c>
      <c r="J212" s="68">
        <v>434.2</v>
      </c>
      <c r="K212" s="68">
        <v>463.1</v>
      </c>
      <c r="L212" s="68">
        <v>492.3</v>
      </c>
      <c r="M212" s="68">
        <v>521.6</v>
      </c>
      <c r="N212" s="68">
        <v>551.1</v>
      </c>
      <c r="O212" s="68">
        <v>580.9</v>
      </c>
      <c r="P212" s="68">
        <v>610.79999999999995</v>
      </c>
      <c r="Q212" s="68">
        <v>641</v>
      </c>
      <c r="R212" s="68">
        <v>671.2</v>
      </c>
      <c r="S212" s="68">
        <v>701.7</v>
      </c>
      <c r="T212" s="68">
        <v>732.3</v>
      </c>
      <c r="U212" s="68">
        <v>763</v>
      </c>
      <c r="V212" s="68">
        <v>793.8</v>
      </c>
      <c r="W212" s="68">
        <v>824.6</v>
      </c>
      <c r="X212" s="68">
        <v>855.5</v>
      </c>
      <c r="Y212" s="68">
        <v>886.4</v>
      </c>
      <c r="Z212" s="68">
        <v>917.4</v>
      </c>
      <c r="AA212" s="68">
        <v>948.4</v>
      </c>
      <c r="AB212" s="68">
        <v>979.4</v>
      </c>
      <c r="AC212" s="68">
        <v>1010.4</v>
      </c>
      <c r="AD212" s="68">
        <v>1041.4000000000001</v>
      </c>
      <c r="AE212" s="68">
        <v>1072.4000000000001</v>
      </c>
      <c r="AF212" s="68">
        <v>1103.4000000000001</v>
      </c>
      <c r="AG212" s="68">
        <v>1134.4000000000001</v>
      </c>
      <c r="AH212" s="68">
        <v>1165.4000000000001</v>
      </c>
      <c r="AI212" s="68">
        <v>1196.4000000000001</v>
      </c>
      <c r="AJ212" s="68">
        <v>0</v>
      </c>
      <c r="AK212" s="68"/>
    </row>
    <row r="213" spans="1:37">
      <c r="A213" s="69">
        <v>42767</v>
      </c>
      <c r="B213" s="68">
        <v>205.1</v>
      </c>
      <c r="C213" s="68">
        <v>225.1</v>
      </c>
      <c r="D213" s="68">
        <v>245.6</v>
      </c>
      <c r="E213" s="68">
        <v>266.60000000000002</v>
      </c>
      <c r="F213" s="68">
        <v>288.39999999999998</v>
      </c>
      <c r="G213" s="68">
        <v>310.8</v>
      </c>
      <c r="H213" s="68">
        <v>333.2</v>
      </c>
      <c r="I213" s="68">
        <v>355.9</v>
      </c>
      <c r="J213" s="68">
        <v>378.9</v>
      </c>
      <c r="K213" s="68">
        <v>402</v>
      </c>
      <c r="L213" s="68">
        <v>425.5</v>
      </c>
      <c r="M213" s="68">
        <v>449.5</v>
      </c>
      <c r="N213" s="68">
        <v>473.6</v>
      </c>
      <c r="O213" s="68">
        <v>498.4</v>
      </c>
      <c r="P213" s="68">
        <v>523.1</v>
      </c>
      <c r="Q213" s="68">
        <v>548.29999999999995</v>
      </c>
      <c r="R213" s="68">
        <v>573.6</v>
      </c>
      <c r="S213" s="68">
        <v>599.29999999999995</v>
      </c>
      <c r="T213" s="68">
        <v>625.4</v>
      </c>
      <c r="U213" s="68">
        <v>651.70000000000005</v>
      </c>
      <c r="V213" s="68">
        <v>678.4</v>
      </c>
      <c r="W213" s="68">
        <v>705.1</v>
      </c>
      <c r="X213" s="68">
        <v>731.9</v>
      </c>
      <c r="Y213" s="68">
        <v>758.8</v>
      </c>
      <c r="Z213" s="68">
        <v>785.8</v>
      </c>
      <c r="AA213" s="68">
        <v>812.9</v>
      </c>
      <c r="AB213" s="68">
        <v>840.1</v>
      </c>
      <c r="AC213" s="68">
        <v>867.4</v>
      </c>
      <c r="AD213" s="68">
        <v>894.7</v>
      </c>
      <c r="AE213" s="68">
        <v>922.2</v>
      </c>
      <c r="AF213" s="68">
        <v>949.9</v>
      </c>
      <c r="AG213" s="68">
        <v>977.5</v>
      </c>
      <c r="AH213" s="68">
        <v>1005.2</v>
      </c>
      <c r="AI213" s="68">
        <v>1033.0999999999999</v>
      </c>
      <c r="AJ213" s="68">
        <v>0.2</v>
      </c>
      <c r="AK213" s="68"/>
    </row>
    <row r="214" spans="1:37">
      <c r="A214" s="69">
        <v>42795</v>
      </c>
      <c r="B214" s="68">
        <v>242.9</v>
      </c>
      <c r="C214" s="68">
        <v>264.89999999999998</v>
      </c>
      <c r="D214" s="68">
        <v>289</v>
      </c>
      <c r="E214" s="68">
        <v>313</v>
      </c>
      <c r="F214" s="68">
        <v>338.1</v>
      </c>
      <c r="G214" s="68">
        <v>363.9</v>
      </c>
      <c r="H214" s="68">
        <v>390.1</v>
      </c>
      <c r="I214" s="68">
        <v>416.7</v>
      </c>
      <c r="J214" s="68">
        <v>443.4</v>
      </c>
      <c r="K214" s="68">
        <v>471.1</v>
      </c>
      <c r="L214" s="68">
        <v>498.8</v>
      </c>
      <c r="M214" s="68">
        <v>527.4</v>
      </c>
      <c r="N214" s="68">
        <v>556.4</v>
      </c>
      <c r="O214" s="68">
        <v>585.6</v>
      </c>
      <c r="P214" s="68">
        <v>615.29999999999995</v>
      </c>
      <c r="Q214" s="68">
        <v>645</v>
      </c>
      <c r="R214" s="68">
        <v>674.9</v>
      </c>
      <c r="S214" s="68">
        <v>704.9</v>
      </c>
      <c r="T214" s="68">
        <v>734.9</v>
      </c>
      <c r="U214" s="68">
        <v>765</v>
      </c>
      <c r="V214" s="68">
        <v>795.1</v>
      </c>
      <c r="W214" s="68">
        <v>825.5</v>
      </c>
      <c r="X214" s="68">
        <v>855.8</v>
      </c>
      <c r="Y214" s="68">
        <v>886.3</v>
      </c>
      <c r="Z214" s="68">
        <v>917</v>
      </c>
      <c r="AA214" s="68">
        <v>947.7</v>
      </c>
      <c r="AB214" s="68">
        <v>978.7</v>
      </c>
      <c r="AC214" s="68">
        <v>1009.6</v>
      </c>
      <c r="AD214" s="68">
        <v>1040.5999999999999</v>
      </c>
      <c r="AE214" s="68">
        <v>1071.5999999999999</v>
      </c>
      <c r="AF214" s="68">
        <v>1102.5</v>
      </c>
      <c r="AG214" s="68">
        <v>1133.5</v>
      </c>
      <c r="AH214" s="68">
        <v>1164.4000000000001</v>
      </c>
      <c r="AI214" s="68">
        <v>1195.4000000000001</v>
      </c>
      <c r="AJ214" s="68">
        <v>0</v>
      </c>
      <c r="AK214" s="68"/>
    </row>
    <row r="215" spans="1:37">
      <c r="A215" s="69">
        <v>42826</v>
      </c>
      <c r="B215" s="68">
        <v>10.6</v>
      </c>
      <c r="C215" s="68">
        <v>14.7</v>
      </c>
      <c r="D215" s="68">
        <v>19.600000000000001</v>
      </c>
      <c r="E215" s="68">
        <v>25.6</v>
      </c>
      <c r="F215" s="68">
        <v>32.1</v>
      </c>
      <c r="G215" s="68">
        <v>39.700000000000003</v>
      </c>
      <c r="H215" s="68">
        <v>48.1</v>
      </c>
      <c r="I215" s="68">
        <v>58.2</v>
      </c>
      <c r="J215" s="68">
        <v>69.5</v>
      </c>
      <c r="K215" s="68">
        <v>82.6</v>
      </c>
      <c r="L215" s="68">
        <v>96.3</v>
      </c>
      <c r="M215" s="68">
        <v>110.7</v>
      </c>
      <c r="N215" s="68">
        <v>126.2</v>
      </c>
      <c r="O215" s="68">
        <v>142.4</v>
      </c>
      <c r="P215" s="68">
        <v>159.6</v>
      </c>
      <c r="Q215" s="68">
        <v>177.5</v>
      </c>
      <c r="R215" s="68">
        <v>196.3</v>
      </c>
      <c r="S215" s="68">
        <v>215.4</v>
      </c>
      <c r="T215" s="68">
        <v>235.3</v>
      </c>
      <c r="U215" s="68">
        <v>255.9</v>
      </c>
      <c r="V215" s="68">
        <v>277</v>
      </c>
      <c r="W215" s="68">
        <v>299.10000000000002</v>
      </c>
      <c r="X215" s="68">
        <v>321.8</v>
      </c>
      <c r="Y215" s="68">
        <v>345.1</v>
      </c>
      <c r="Z215" s="68">
        <v>369.1</v>
      </c>
      <c r="AA215" s="68">
        <v>393.8</v>
      </c>
      <c r="AB215" s="68">
        <v>418.8</v>
      </c>
      <c r="AC215" s="68">
        <v>444</v>
      </c>
      <c r="AD215" s="68">
        <v>469.8</v>
      </c>
      <c r="AE215" s="68">
        <v>495.8</v>
      </c>
      <c r="AF215" s="68">
        <v>522.29999999999995</v>
      </c>
      <c r="AG215" s="68">
        <v>549.4</v>
      </c>
      <c r="AH215" s="68">
        <v>576.79999999999995</v>
      </c>
      <c r="AI215" s="68">
        <v>604.4</v>
      </c>
      <c r="AJ215" s="68">
        <v>0</v>
      </c>
      <c r="AK215" s="68"/>
    </row>
    <row r="216" spans="1:37">
      <c r="A216" s="69">
        <v>42856</v>
      </c>
      <c r="B216" s="68">
        <v>1</v>
      </c>
      <c r="C216" s="68">
        <v>1.5</v>
      </c>
      <c r="D216" s="68">
        <v>2.2000000000000002</v>
      </c>
      <c r="E216" s="68">
        <v>2.9</v>
      </c>
      <c r="F216" s="68">
        <v>3.8</v>
      </c>
      <c r="G216" s="68">
        <v>5</v>
      </c>
      <c r="H216" s="68">
        <v>6.5</v>
      </c>
      <c r="I216" s="68">
        <v>8.8000000000000007</v>
      </c>
      <c r="J216" s="68">
        <v>11.9</v>
      </c>
      <c r="K216" s="68">
        <v>15.7</v>
      </c>
      <c r="L216" s="68">
        <v>21.1</v>
      </c>
      <c r="M216" s="68">
        <v>28.3</v>
      </c>
      <c r="N216" s="68">
        <v>37.799999999999997</v>
      </c>
      <c r="O216" s="68">
        <v>49.2</v>
      </c>
      <c r="P216" s="68">
        <v>62</v>
      </c>
      <c r="Q216" s="68">
        <v>76.5</v>
      </c>
      <c r="R216" s="68">
        <v>92.7</v>
      </c>
      <c r="S216" s="68">
        <v>110</v>
      </c>
      <c r="T216" s="68">
        <v>129</v>
      </c>
      <c r="U216" s="68">
        <v>149</v>
      </c>
      <c r="V216" s="68">
        <v>170</v>
      </c>
      <c r="W216" s="68">
        <v>192</v>
      </c>
      <c r="X216" s="68">
        <v>215.1</v>
      </c>
      <c r="Y216" s="68">
        <v>238.7</v>
      </c>
      <c r="Z216" s="68">
        <v>263.10000000000002</v>
      </c>
      <c r="AA216" s="68">
        <v>287.8</v>
      </c>
      <c r="AB216" s="68">
        <v>313.2</v>
      </c>
      <c r="AC216" s="68">
        <v>338.8</v>
      </c>
      <c r="AD216" s="68">
        <v>365.3</v>
      </c>
      <c r="AE216" s="68">
        <v>392.2</v>
      </c>
      <c r="AF216" s="68">
        <v>419.8</v>
      </c>
      <c r="AG216" s="68">
        <v>447.7</v>
      </c>
      <c r="AH216" s="68">
        <v>476.1</v>
      </c>
      <c r="AI216" s="68">
        <v>504.8</v>
      </c>
      <c r="AJ216" s="68">
        <v>0.03</v>
      </c>
      <c r="AK216" s="68"/>
    </row>
    <row r="217" spans="1:37">
      <c r="A217" s="69">
        <v>42887</v>
      </c>
      <c r="B217" s="68">
        <v>0</v>
      </c>
      <c r="C217" s="68">
        <v>0</v>
      </c>
      <c r="D217" s="68">
        <v>0</v>
      </c>
      <c r="E217" s="68">
        <v>0</v>
      </c>
      <c r="F217" s="68">
        <v>0</v>
      </c>
      <c r="G217" s="68">
        <v>0</v>
      </c>
      <c r="H217" s="68">
        <v>0</v>
      </c>
      <c r="I217" s="68">
        <v>0</v>
      </c>
      <c r="J217" s="68">
        <v>0.2</v>
      </c>
      <c r="K217" s="68">
        <v>0.5</v>
      </c>
      <c r="L217" s="68">
        <v>1</v>
      </c>
      <c r="M217" s="68">
        <v>2</v>
      </c>
      <c r="N217" s="68">
        <v>3.5</v>
      </c>
      <c r="O217" s="68">
        <v>5.7</v>
      </c>
      <c r="P217" s="68">
        <v>8.4</v>
      </c>
      <c r="Q217" s="68">
        <v>11.2</v>
      </c>
      <c r="R217" s="68">
        <v>14.6</v>
      </c>
      <c r="S217" s="68">
        <v>18.600000000000001</v>
      </c>
      <c r="T217" s="68">
        <v>23.2</v>
      </c>
      <c r="U217" s="68">
        <v>28.6</v>
      </c>
      <c r="V217" s="68">
        <v>35</v>
      </c>
      <c r="W217" s="68">
        <v>42.2</v>
      </c>
      <c r="X217" s="68">
        <v>50</v>
      </c>
      <c r="Y217" s="68">
        <v>58.3</v>
      </c>
      <c r="Z217" s="68">
        <v>67.5</v>
      </c>
      <c r="AA217" s="68">
        <v>77.099999999999994</v>
      </c>
      <c r="AB217" s="68">
        <v>87.6</v>
      </c>
      <c r="AC217" s="68">
        <v>98.8</v>
      </c>
      <c r="AD217" s="68">
        <v>110.5</v>
      </c>
      <c r="AE217" s="68">
        <v>123.1</v>
      </c>
      <c r="AF217" s="68">
        <v>136.1</v>
      </c>
      <c r="AG217" s="68">
        <v>150.5</v>
      </c>
      <c r="AH217" s="68">
        <v>165.7</v>
      </c>
      <c r="AI217" s="68">
        <v>182.8</v>
      </c>
      <c r="AJ217" s="68">
        <v>7.0000000000000007E-2</v>
      </c>
      <c r="AK217" s="68"/>
    </row>
    <row r="218" spans="1:37">
      <c r="A218" s="69">
        <v>42917</v>
      </c>
      <c r="B218" s="68">
        <v>0</v>
      </c>
      <c r="C218" s="68">
        <v>0</v>
      </c>
      <c r="D218" s="68">
        <v>0</v>
      </c>
      <c r="E218" s="68">
        <v>0</v>
      </c>
      <c r="F218" s="68">
        <v>0</v>
      </c>
      <c r="G218" s="68">
        <v>0</v>
      </c>
      <c r="H218" s="68">
        <v>0</v>
      </c>
      <c r="I218" s="68">
        <v>0</v>
      </c>
      <c r="J218" s="68">
        <v>0</v>
      </c>
      <c r="K218" s="68">
        <v>0</v>
      </c>
      <c r="L218" s="68">
        <v>0</v>
      </c>
      <c r="M218" s="68">
        <v>0</v>
      </c>
      <c r="N218" s="68">
        <v>0.1</v>
      </c>
      <c r="O218" s="68">
        <v>0.3</v>
      </c>
      <c r="P218" s="68">
        <v>0.6</v>
      </c>
      <c r="Q218" s="68">
        <v>0.9</v>
      </c>
      <c r="R218" s="68">
        <v>1.6</v>
      </c>
      <c r="S218" s="68">
        <v>2.2000000000000002</v>
      </c>
      <c r="T218" s="68">
        <v>3.1</v>
      </c>
      <c r="U218" s="68">
        <v>4.5</v>
      </c>
      <c r="V218" s="68">
        <v>6.6</v>
      </c>
      <c r="W218" s="68">
        <v>9.5</v>
      </c>
      <c r="X218" s="68">
        <v>12.6</v>
      </c>
      <c r="Y218" s="68">
        <v>16.399999999999999</v>
      </c>
      <c r="Z218" s="68">
        <v>20.9</v>
      </c>
      <c r="AA218" s="68">
        <v>26.6</v>
      </c>
      <c r="AB218" s="68">
        <v>33.5</v>
      </c>
      <c r="AC218" s="68">
        <v>41.8</v>
      </c>
      <c r="AD218" s="68">
        <v>50.9</v>
      </c>
      <c r="AE218" s="68">
        <v>61.6</v>
      </c>
      <c r="AF218" s="68">
        <v>73.099999999999994</v>
      </c>
      <c r="AG218" s="68">
        <v>86</v>
      </c>
      <c r="AH218" s="68">
        <v>100.5</v>
      </c>
      <c r="AI218" s="68">
        <v>116.6</v>
      </c>
      <c r="AJ218" s="68">
        <v>0</v>
      </c>
      <c r="AK218" s="68"/>
    </row>
    <row r="219" spans="1:37">
      <c r="A219" s="69">
        <v>42948</v>
      </c>
      <c r="B219" s="68">
        <v>0</v>
      </c>
      <c r="C219" s="68">
        <v>0</v>
      </c>
      <c r="D219" s="68">
        <v>0</v>
      </c>
      <c r="E219" s="68">
        <v>0</v>
      </c>
      <c r="F219" s="68">
        <v>0</v>
      </c>
      <c r="G219" s="68">
        <v>0</v>
      </c>
      <c r="H219" s="68">
        <v>0</v>
      </c>
      <c r="I219" s="68">
        <v>0</v>
      </c>
      <c r="J219" s="68">
        <v>0</v>
      </c>
      <c r="K219" s="68">
        <v>0</v>
      </c>
      <c r="L219" s="68">
        <v>0.1</v>
      </c>
      <c r="M219" s="68">
        <v>0.6</v>
      </c>
      <c r="N219" s="68">
        <v>1.2</v>
      </c>
      <c r="O219" s="68">
        <v>2.2000000000000002</v>
      </c>
      <c r="P219" s="68">
        <v>3.4</v>
      </c>
      <c r="Q219" s="68">
        <v>4.9000000000000004</v>
      </c>
      <c r="R219" s="68">
        <v>6.8</v>
      </c>
      <c r="S219" s="68">
        <v>9</v>
      </c>
      <c r="T219" s="68">
        <v>11.4</v>
      </c>
      <c r="U219" s="68">
        <v>14.4</v>
      </c>
      <c r="V219" s="68">
        <v>18</v>
      </c>
      <c r="W219" s="68">
        <v>21.8</v>
      </c>
      <c r="X219" s="68">
        <v>27</v>
      </c>
      <c r="Y219" s="68">
        <v>32.299999999999997</v>
      </c>
      <c r="Z219" s="68">
        <v>38.4</v>
      </c>
      <c r="AA219" s="68">
        <v>46</v>
      </c>
      <c r="AB219" s="68">
        <v>54</v>
      </c>
      <c r="AC219" s="68">
        <v>63.6</v>
      </c>
      <c r="AD219" s="68">
        <v>74.400000000000006</v>
      </c>
      <c r="AE219" s="68">
        <v>86.3</v>
      </c>
      <c r="AF219" s="68">
        <v>99.1</v>
      </c>
      <c r="AG219" s="68">
        <v>113.5</v>
      </c>
      <c r="AH219" s="68">
        <v>129.1</v>
      </c>
      <c r="AI219" s="68">
        <v>146</v>
      </c>
      <c r="AJ219" s="68">
        <v>0</v>
      </c>
      <c r="AK219" s="68"/>
    </row>
    <row r="220" spans="1:37">
      <c r="A220" s="69">
        <v>42979</v>
      </c>
      <c r="B220" s="68">
        <v>0</v>
      </c>
      <c r="C220" s="68">
        <v>0</v>
      </c>
      <c r="D220" s="68">
        <v>0</v>
      </c>
      <c r="E220" s="68">
        <v>0.2</v>
      </c>
      <c r="F220" s="68">
        <v>0.3</v>
      </c>
      <c r="G220" s="68">
        <v>0.5</v>
      </c>
      <c r="H220" s="68">
        <v>0.8</v>
      </c>
      <c r="I220" s="68">
        <v>1.2</v>
      </c>
      <c r="J220" s="68">
        <v>1.7</v>
      </c>
      <c r="K220" s="68">
        <v>2.5</v>
      </c>
      <c r="L220" s="68">
        <v>3.5</v>
      </c>
      <c r="M220" s="68">
        <v>4.7</v>
      </c>
      <c r="N220" s="68">
        <v>6.4</v>
      </c>
      <c r="O220" s="68">
        <v>8.6999999999999993</v>
      </c>
      <c r="P220" s="68">
        <v>11.8</v>
      </c>
      <c r="Q220" s="68">
        <v>15.2</v>
      </c>
      <c r="R220" s="68">
        <v>18.8</v>
      </c>
      <c r="S220" s="68">
        <v>23.2</v>
      </c>
      <c r="T220" s="68">
        <v>27.6</v>
      </c>
      <c r="U220" s="68">
        <v>33</v>
      </c>
      <c r="V220" s="68">
        <v>39.1</v>
      </c>
      <c r="W220" s="68">
        <v>45.8</v>
      </c>
      <c r="X220" s="68">
        <v>52.9</v>
      </c>
      <c r="Y220" s="68">
        <v>61.3</v>
      </c>
      <c r="Z220" s="68">
        <v>70.900000000000006</v>
      </c>
      <c r="AA220" s="68">
        <v>81.7</v>
      </c>
      <c r="AB220" s="68">
        <v>94.2</v>
      </c>
      <c r="AC220" s="68">
        <v>107.6</v>
      </c>
      <c r="AD220" s="68">
        <v>122.4</v>
      </c>
      <c r="AE220" s="68">
        <v>138.80000000000001</v>
      </c>
      <c r="AF220" s="68">
        <v>156.6</v>
      </c>
      <c r="AG220" s="68">
        <v>175.4</v>
      </c>
      <c r="AH220" s="68">
        <v>195.5</v>
      </c>
      <c r="AI220" s="68">
        <v>217.5</v>
      </c>
      <c r="AJ220" s="68">
        <v>7.0000000000000007E-2</v>
      </c>
      <c r="AK220" s="68"/>
    </row>
    <row r="221" spans="1:37">
      <c r="A221" s="69">
        <v>43009</v>
      </c>
      <c r="B221" s="68">
        <v>3.1</v>
      </c>
      <c r="C221" s="68">
        <v>4.4000000000000004</v>
      </c>
      <c r="D221" s="68">
        <v>5.9</v>
      </c>
      <c r="E221" s="68">
        <v>8.1</v>
      </c>
      <c r="F221" s="68">
        <v>10.5</v>
      </c>
      <c r="G221" s="68">
        <v>13.5</v>
      </c>
      <c r="H221" s="68">
        <v>16.899999999999999</v>
      </c>
      <c r="I221" s="68">
        <v>20.7</v>
      </c>
      <c r="J221" s="68">
        <v>25.1</v>
      </c>
      <c r="K221" s="68">
        <v>30</v>
      </c>
      <c r="L221" s="68">
        <v>36.1</v>
      </c>
      <c r="M221" s="68">
        <v>42</v>
      </c>
      <c r="N221" s="68">
        <v>48.8</v>
      </c>
      <c r="O221" s="68">
        <v>56.4</v>
      </c>
      <c r="P221" s="68">
        <v>63.5</v>
      </c>
      <c r="Q221" s="68">
        <v>72</v>
      </c>
      <c r="R221" s="68">
        <v>81.3</v>
      </c>
      <c r="S221" s="68">
        <v>92.1</v>
      </c>
      <c r="T221" s="68">
        <v>103.5</v>
      </c>
      <c r="U221" s="68">
        <v>116.2</v>
      </c>
      <c r="V221" s="68">
        <v>129.69999999999999</v>
      </c>
      <c r="W221" s="68">
        <v>144.30000000000001</v>
      </c>
      <c r="X221" s="68">
        <v>159.6</v>
      </c>
      <c r="Y221" s="68">
        <v>177.1</v>
      </c>
      <c r="Z221" s="68">
        <v>195.1</v>
      </c>
      <c r="AA221" s="68">
        <v>213.9</v>
      </c>
      <c r="AB221" s="68">
        <v>234</v>
      </c>
      <c r="AC221" s="68">
        <v>254.8</v>
      </c>
      <c r="AD221" s="68">
        <v>276.89999999999998</v>
      </c>
      <c r="AE221" s="68">
        <v>299.5</v>
      </c>
      <c r="AF221" s="68">
        <v>323.3</v>
      </c>
      <c r="AG221" s="68">
        <v>348.3</v>
      </c>
      <c r="AH221" s="68">
        <v>374.1</v>
      </c>
      <c r="AI221" s="68">
        <v>400.8</v>
      </c>
      <c r="AJ221" s="68">
        <v>0.06</v>
      </c>
      <c r="AK221" s="68"/>
    </row>
    <row r="222" spans="1:37">
      <c r="A222" s="69">
        <v>43040</v>
      </c>
      <c r="B222" s="68">
        <v>87.5</v>
      </c>
      <c r="C222" s="68">
        <v>100.5</v>
      </c>
      <c r="D222" s="68">
        <v>115.2</v>
      </c>
      <c r="E222" s="68">
        <v>130.4</v>
      </c>
      <c r="F222" s="68">
        <v>146.80000000000001</v>
      </c>
      <c r="G222" s="68">
        <v>164.4</v>
      </c>
      <c r="H222" s="68">
        <v>183</v>
      </c>
      <c r="I222" s="68">
        <v>202.4</v>
      </c>
      <c r="J222" s="68">
        <v>223.5</v>
      </c>
      <c r="K222" s="68">
        <v>244.7</v>
      </c>
      <c r="L222" s="68">
        <v>267</v>
      </c>
      <c r="M222" s="68">
        <v>290.10000000000002</v>
      </c>
      <c r="N222" s="68">
        <v>313.7</v>
      </c>
      <c r="O222" s="68">
        <v>338.2</v>
      </c>
      <c r="P222" s="68">
        <v>363</v>
      </c>
      <c r="Q222" s="68">
        <v>388.5</v>
      </c>
      <c r="R222" s="68">
        <v>414.5</v>
      </c>
      <c r="S222" s="68">
        <v>440.4</v>
      </c>
      <c r="T222" s="68">
        <v>466.8</v>
      </c>
      <c r="U222" s="68">
        <v>493.2</v>
      </c>
      <c r="V222" s="68">
        <v>520.29999999999995</v>
      </c>
      <c r="W222" s="68">
        <v>547.79999999999995</v>
      </c>
      <c r="X222" s="68">
        <v>575.5</v>
      </c>
      <c r="Y222" s="68">
        <v>603.70000000000005</v>
      </c>
      <c r="Z222" s="68">
        <v>631.9</v>
      </c>
      <c r="AA222" s="68">
        <v>660.5</v>
      </c>
      <c r="AB222" s="68">
        <v>689.2</v>
      </c>
      <c r="AC222" s="68">
        <v>718.5</v>
      </c>
      <c r="AD222" s="68">
        <v>747.7</v>
      </c>
      <c r="AE222" s="68">
        <v>777.2</v>
      </c>
      <c r="AF222" s="68">
        <v>806.8</v>
      </c>
      <c r="AG222" s="68">
        <v>836.3</v>
      </c>
      <c r="AH222" s="68">
        <v>866.1</v>
      </c>
      <c r="AI222" s="68">
        <v>895.9</v>
      </c>
      <c r="AJ222" s="68">
        <v>0.2</v>
      </c>
      <c r="AK222" s="68"/>
    </row>
    <row r="223" spans="1:37">
      <c r="A223" s="69">
        <v>43070</v>
      </c>
      <c r="B223" s="68">
        <v>391</v>
      </c>
      <c r="C223" s="68">
        <v>417.2</v>
      </c>
      <c r="D223" s="68">
        <v>443.9</v>
      </c>
      <c r="E223" s="68">
        <v>471</v>
      </c>
      <c r="F223" s="68">
        <v>498.4</v>
      </c>
      <c r="G223" s="68">
        <v>527</v>
      </c>
      <c r="H223" s="68">
        <v>555.79999999999995</v>
      </c>
      <c r="I223" s="68">
        <v>585.29999999999995</v>
      </c>
      <c r="J223" s="68">
        <v>615</v>
      </c>
      <c r="K223" s="68">
        <v>644.79999999999995</v>
      </c>
      <c r="L223" s="68">
        <v>674.9</v>
      </c>
      <c r="M223" s="68">
        <v>705.2</v>
      </c>
      <c r="N223" s="68">
        <v>735.6</v>
      </c>
      <c r="O223" s="68">
        <v>766</v>
      </c>
      <c r="P223" s="68">
        <v>796.6</v>
      </c>
      <c r="Q223" s="68">
        <v>827.2</v>
      </c>
      <c r="R223" s="68">
        <v>857.7</v>
      </c>
      <c r="S223" s="68">
        <v>888.2</v>
      </c>
      <c r="T223" s="68">
        <v>918.8</v>
      </c>
      <c r="U223" s="68">
        <v>949.5</v>
      </c>
      <c r="V223" s="68">
        <v>980.3</v>
      </c>
      <c r="W223" s="68">
        <v>1011.3</v>
      </c>
      <c r="X223" s="68">
        <v>1042.3</v>
      </c>
      <c r="Y223" s="68">
        <v>1073.3</v>
      </c>
      <c r="Z223" s="68">
        <v>1104.3</v>
      </c>
      <c r="AA223" s="68">
        <v>1135.3</v>
      </c>
      <c r="AB223" s="68">
        <v>1166.3</v>
      </c>
      <c r="AC223" s="68">
        <v>1197.3</v>
      </c>
      <c r="AD223" s="68">
        <v>1228.3</v>
      </c>
      <c r="AE223" s="68">
        <v>1259.3</v>
      </c>
      <c r="AF223" s="68">
        <v>1290.3</v>
      </c>
      <c r="AG223" s="68">
        <v>1321.3</v>
      </c>
      <c r="AH223" s="68">
        <v>1352.3</v>
      </c>
      <c r="AI223" s="68">
        <v>1383.3</v>
      </c>
      <c r="AJ223" s="68">
        <v>0.06</v>
      </c>
      <c r="AK223" s="68"/>
    </row>
    <row r="224" spans="1:37">
      <c r="A224" s="69">
        <v>43101</v>
      </c>
      <c r="B224" s="68">
        <v>412.5</v>
      </c>
      <c r="C224" s="68">
        <v>438.8</v>
      </c>
      <c r="D224" s="68">
        <v>465.6</v>
      </c>
      <c r="E224" s="68">
        <v>492.5</v>
      </c>
      <c r="F224" s="68">
        <v>519.5</v>
      </c>
      <c r="G224" s="68">
        <v>546.70000000000005</v>
      </c>
      <c r="H224" s="68">
        <v>574</v>
      </c>
      <c r="I224" s="68">
        <v>601.6</v>
      </c>
      <c r="J224" s="68">
        <v>629.6</v>
      </c>
      <c r="K224" s="68">
        <v>657.7</v>
      </c>
      <c r="L224" s="68">
        <v>686.2</v>
      </c>
      <c r="M224" s="68">
        <v>715.3</v>
      </c>
      <c r="N224" s="68">
        <v>744.7</v>
      </c>
      <c r="O224" s="68">
        <v>774.4</v>
      </c>
      <c r="P224" s="68">
        <v>804.3</v>
      </c>
      <c r="Q224" s="68">
        <v>834.2</v>
      </c>
      <c r="R224" s="68">
        <v>864.2</v>
      </c>
      <c r="S224" s="68">
        <v>894.3</v>
      </c>
      <c r="T224" s="68">
        <v>924.3</v>
      </c>
      <c r="U224" s="68">
        <v>954.4</v>
      </c>
      <c r="V224" s="68">
        <v>984.5</v>
      </c>
      <c r="W224" s="68">
        <v>1014.9</v>
      </c>
      <c r="X224" s="68">
        <v>1045.5</v>
      </c>
      <c r="Y224" s="68">
        <v>1076.5</v>
      </c>
      <c r="Z224" s="68">
        <v>1107.5</v>
      </c>
      <c r="AA224" s="68">
        <v>1138.5</v>
      </c>
      <c r="AB224" s="68">
        <v>1169.5</v>
      </c>
      <c r="AC224" s="68">
        <v>1200.5</v>
      </c>
      <c r="AD224" s="68">
        <v>1231.5</v>
      </c>
      <c r="AE224" s="68">
        <v>1262.5</v>
      </c>
      <c r="AF224" s="68">
        <v>1293.5</v>
      </c>
      <c r="AG224" s="68">
        <v>1324.5</v>
      </c>
      <c r="AH224" s="68">
        <v>1355.5</v>
      </c>
      <c r="AI224" s="68">
        <v>1386.5</v>
      </c>
      <c r="AJ224" s="68">
        <v>0.2</v>
      </c>
      <c r="AK224" s="68"/>
    </row>
    <row r="225" spans="1:37">
      <c r="A225" s="69">
        <v>43132</v>
      </c>
      <c r="B225" s="68">
        <v>156.80000000000001</v>
      </c>
      <c r="C225" s="68">
        <v>173</v>
      </c>
      <c r="D225" s="68">
        <v>190.5</v>
      </c>
      <c r="E225" s="68">
        <v>209.1</v>
      </c>
      <c r="F225" s="68">
        <v>228.6</v>
      </c>
      <c r="G225" s="68">
        <v>249.1</v>
      </c>
      <c r="H225" s="68">
        <v>270.10000000000002</v>
      </c>
      <c r="I225" s="68">
        <v>291.5</v>
      </c>
      <c r="J225" s="68">
        <v>313.7</v>
      </c>
      <c r="K225" s="68">
        <v>336.6</v>
      </c>
      <c r="L225" s="68">
        <v>359.6</v>
      </c>
      <c r="M225" s="68">
        <v>383.9</v>
      </c>
      <c r="N225" s="68">
        <v>408.7</v>
      </c>
      <c r="O225" s="68">
        <v>433.8</v>
      </c>
      <c r="P225" s="68">
        <v>459.7</v>
      </c>
      <c r="Q225" s="68">
        <v>485.8</v>
      </c>
      <c r="R225" s="68">
        <v>512.20000000000005</v>
      </c>
      <c r="S225" s="68">
        <v>538.6</v>
      </c>
      <c r="T225" s="68">
        <v>565.20000000000005</v>
      </c>
      <c r="U225" s="68">
        <v>592</v>
      </c>
      <c r="V225" s="68">
        <v>618.6</v>
      </c>
      <c r="W225" s="68">
        <v>645.6</v>
      </c>
      <c r="X225" s="68">
        <v>672.5</v>
      </c>
      <c r="Y225" s="68">
        <v>699.6</v>
      </c>
      <c r="Z225" s="68">
        <v>726.8</v>
      </c>
      <c r="AA225" s="68">
        <v>754.1</v>
      </c>
      <c r="AB225" s="68">
        <v>781.4</v>
      </c>
      <c r="AC225" s="68">
        <v>808.7</v>
      </c>
      <c r="AD225" s="68">
        <v>836.1</v>
      </c>
      <c r="AE225" s="68">
        <v>863.5</v>
      </c>
      <c r="AF225" s="68">
        <v>890.9</v>
      </c>
      <c r="AG225" s="68">
        <v>918.5</v>
      </c>
      <c r="AH225" s="68">
        <v>946.3</v>
      </c>
      <c r="AI225" s="68">
        <v>974.1</v>
      </c>
      <c r="AJ225" s="68">
        <v>0.04</v>
      </c>
      <c r="AK225" s="68"/>
    </row>
    <row r="226" spans="1:37">
      <c r="A226" s="69">
        <v>43160</v>
      </c>
      <c r="B226" s="68">
        <v>140.5</v>
      </c>
      <c r="C226" s="68">
        <v>162.69999999999999</v>
      </c>
      <c r="D226" s="68">
        <v>185.8</v>
      </c>
      <c r="E226" s="68">
        <v>210.5</v>
      </c>
      <c r="F226" s="68">
        <v>235.8</v>
      </c>
      <c r="G226" s="68">
        <v>262</v>
      </c>
      <c r="H226" s="68">
        <v>289.10000000000002</v>
      </c>
      <c r="I226" s="68">
        <v>316.7</v>
      </c>
      <c r="J226" s="68">
        <v>344.7</v>
      </c>
      <c r="K226" s="68">
        <v>373.4</v>
      </c>
      <c r="L226" s="68">
        <v>402.2</v>
      </c>
      <c r="M226" s="68">
        <v>431</v>
      </c>
      <c r="N226" s="68">
        <v>460</v>
      </c>
      <c r="O226" s="68">
        <v>489.5</v>
      </c>
      <c r="P226" s="68">
        <v>518.9</v>
      </c>
      <c r="Q226" s="68">
        <v>548.4</v>
      </c>
      <c r="R226" s="68">
        <v>578.20000000000005</v>
      </c>
      <c r="S226" s="68">
        <v>608.29999999999995</v>
      </c>
      <c r="T226" s="68">
        <v>638.29999999999995</v>
      </c>
      <c r="U226" s="68">
        <v>668.7</v>
      </c>
      <c r="V226" s="68">
        <v>699.2</v>
      </c>
      <c r="W226" s="68">
        <v>729.9</v>
      </c>
      <c r="X226" s="68">
        <v>760.6</v>
      </c>
      <c r="Y226" s="68">
        <v>791.5</v>
      </c>
      <c r="Z226" s="68">
        <v>822.5</v>
      </c>
      <c r="AA226" s="68">
        <v>853.4</v>
      </c>
      <c r="AB226" s="68">
        <v>884.4</v>
      </c>
      <c r="AC226" s="68">
        <v>915.4</v>
      </c>
      <c r="AD226" s="68">
        <v>946.3</v>
      </c>
      <c r="AE226" s="68">
        <v>977.3</v>
      </c>
      <c r="AF226" s="68">
        <v>1008.2</v>
      </c>
      <c r="AG226" s="68">
        <v>1039.2</v>
      </c>
      <c r="AH226" s="68">
        <v>1070.0999999999999</v>
      </c>
      <c r="AI226" s="68">
        <v>1101.0999999999999</v>
      </c>
      <c r="AJ226" s="68">
        <v>0.03</v>
      </c>
      <c r="AK226" s="68"/>
    </row>
    <row r="227" spans="1:37">
      <c r="A227" s="69">
        <v>43191</v>
      </c>
      <c r="B227" s="68">
        <v>46.6</v>
      </c>
      <c r="C227" s="68">
        <v>57</v>
      </c>
      <c r="D227" s="68">
        <v>69</v>
      </c>
      <c r="E227" s="68">
        <v>82.1</v>
      </c>
      <c r="F227" s="68">
        <v>96.2</v>
      </c>
      <c r="G227" s="68">
        <v>111</v>
      </c>
      <c r="H227" s="68">
        <v>126.9</v>
      </c>
      <c r="I227" s="68">
        <v>143.30000000000001</v>
      </c>
      <c r="J227" s="68">
        <v>160.80000000000001</v>
      </c>
      <c r="K227" s="68">
        <v>179.4</v>
      </c>
      <c r="L227" s="68">
        <v>198.7</v>
      </c>
      <c r="M227" s="68">
        <v>218.9</v>
      </c>
      <c r="N227" s="68">
        <v>239.7</v>
      </c>
      <c r="O227" s="68">
        <v>261.89999999999998</v>
      </c>
      <c r="P227" s="68">
        <v>284.89999999999998</v>
      </c>
      <c r="Q227" s="68">
        <v>308.89999999999998</v>
      </c>
      <c r="R227" s="68">
        <v>333.3</v>
      </c>
      <c r="S227" s="68">
        <v>358.6</v>
      </c>
      <c r="T227" s="68">
        <v>384</v>
      </c>
      <c r="U227" s="68">
        <v>410.6</v>
      </c>
      <c r="V227" s="68">
        <v>437.6</v>
      </c>
      <c r="W227" s="68">
        <v>465</v>
      </c>
      <c r="X227" s="68">
        <v>493.1</v>
      </c>
      <c r="Y227" s="68">
        <v>521.20000000000005</v>
      </c>
      <c r="Z227" s="68">
        <v>549.6</v>
      </c>
      <c r="AA227" s="68">
        <v>578.20000000000005</v>
      </c>
      <c r="AB227" s="68">
        <v>607.1</v>
      </c>
      <c r="AC227" s="68">
        <v>636.20000000000005</v>
      </c>
      <c r="AD227" s="68">
        <v>665.4</v>
      </c>
      <c r="AE227" s="68">
        <v>694.7</v>
      </c>
      <c r="AF227" s="68">
        <v>724.2</v>
      </c>
      <c r="AG227" s="68">
        <v>753.9</v>
      </c>
      <c r="AH227" s="68">
        <v>783.5</v>
      </c>
      <c r="AI227" s="68">
        <v>813.3</v>
      </c>
      <c r="AJ227" s="68">
        <v>0.03</v>
      </c>
      <c r="AK227" s="68"/>
    </row>
    <row r="228" spans="1:37">
      <c r="A228" s="69">
        <v>43221</v>
      </c>
      <c r="B228" s="68">
        <v>0</v>
      </c>
      <c r="C228" s="68">
        <v>0.1</v>
      </c>
      <c r="D228" s="68">
        <v>0.2</v>
      </c>
      <c r="E228" s="68">
        <v>0.3</v>
      </c>
      <c r="F228" s="68">
        <v>0.7</v>
      </c>
      <c r="G228" s="68">
        <v>1.2</v>
      </c>
      <c r="H228" s="68">
        <v>1.9</v>
      </c>
      <c r="I228" s="68">
        <v>3.1</v>
      </c>
      <c r="J228" s="68">
        <v>4.7</v>
      </c>
      <c r="K228" s="68">
        <v>6.4</v>
      </c>
      <c r="L228" s="68">
        <v>8.4</v>
      </c>
      <c r="M228" s="68">
        <v>11.3</v>
      </c>
      <c r="N228" s="68">
        <v>14.7</v>
      </c>
      <c r="O228" s="68">
        <v>19.100000000000001</v>
      </c>
      <c r="P228" s="68">
        <v>25</v>
      </c>
      <c r="Q228" s="68">
        <v>31.3</v>
      </c>
      <c r="R228" s="68">
        <v>38.700000000000003</v>
      </c>
      <c r="S228" s="68">
        <v>47.4</v>
      </c>
      <c r="T228" s="68">
        <v>56.9</v>
      </c>
      <c r="U228" s="68">
        <v>67.900000000000006</v>
      </c>
      <c r="V228" s="68">
        <v>79.8</v>
      </c>
      <c r="W228" s="68">
        <v>92.6</v>
      </c>
      <c r="X228" s="68">
        <v>106.7</v>
      </c>
      <c r="Y228" s="68">
        <v>121.9</v>
      </c>
      <c r="Z228" s="68">
        <v>138.19999999999999</v>
      </c>
      <c r="AA228" s="68">
        <v>155.9</v>
      </c>
      <c r="AB228" s="68">
        <v>174.6</v>
      </c>
      <c r="AC228" s="68">
        <v>193.9</v>
      </c>
      <c r="AD228" s="68">
        <v>213.8</v>
      </c>
      <c r="AE228" s="68">
        <v>234.7</v>
      </c>
      <c r="AF228" s="68">
        <v>255.8</v>
      </c>
      <c r="AG228" s="68">
        <v>277.60000000000002</v>
      </c>
      <c r="AH228" s="68">
        <v>300.10000000000002</v>
      </c>
      <c r="AI228" s="68">
        <v>323.60000000000002</v>
      </c>
      <c r="AJ228" s="68">
        <v>0.06</v>
      </c>
      <c r="AK228" s="68"/>
    </row>
    <row r="229" spans="1:37">
      <c r="A229" s="69">
        <v>43252</v>
      </c>
      <c r="B229" s="68">
        <v>0</v>
      </c>
      <c r="C229" s="68">
        <v>0</v>
      </c>
      <c r="D229" s="68">
        <v>0</v>
      </c>
      <c r="E229" s="68">
        <v>0</v>
      </c>
      <c r="F229" s="68">
        <v>0</v>
      </c>
      <c r="G229" s="68">
        <v>0</v>
      </c>
      <c r="H229" s="68">
        <v>0</v>
      </c>
      <c r="I229" s="68">
        <v>0</v>
      </c>
      <c r="J229" s="68">
        <v>0</v>
      </c>
      <c r="K229" s="68">
        <v>0</v>
      </c>
      <c r="L229" s="68">
        <v>0.1</v>
      </c>
      <c r="M229" s="68">
        <v>0.1</v>
      </c>
      <c r="N229" s="68">
        <v>0.8</v>
      </c>
      <c r="O229" s="68">
        <v>2.2000000000000002</v>
      </c>
      <c r="P229" s="68">
        <v>3.6</v>
      </c>
      <c r="Q229" s="68">
        <v>6.4</v>
      </c>
      <c r="R229" s="68">
        <v>9.5</v>
      </c>
      <c r="S229" s="68">
        <v>13.6</v>
      </c>
      <c r="T229" s="68">
        <v>18.5</v>
      </c>
      <c r="U229" s="68">
        <v>24.1</v>
      </c>
      <c r="V229" s="68">
        <v>31</v>
      </c>
      <c r="W229" s="68">
        <v>38.700000000000003</v>
      </c>
      <c r="X229" s="68">
        <v>47.3</v>
      </c>
      <c r="Y229" s="68">
        <v>56.3</v>
      </c>
      <c r="Z229" s="68">
        <v>66.400000000000006</v>
      </c>
      <c r="AA229" s="68">
        <v>77.400000000000006</v>
      </c>
      <c r="AB229" s="68">
        <v>89.3</v>
      </c>
      <c r="AC229" s="68">
        <v>101.6</v>
      </c>
      <c r="AD229" s="68">
        <v>115.4</v>
      </c>
      <c r="AE229" s="68">
        <v>129.6</v>
      </c>
      <c r="AF229" s="68">
        <v>144.80000000000001</v>
      </c>
      <c r="AG229" s="68">
        <v>161.30000000000001</v>
      </c>
      <c r="AH229" s="68">
        <v>179.1</v>
      </c>
      <c r="AI229" s="68">
        <v>197.9</v>
      </c>
      <c r="AJ229" s="68">
        <v>0.1</v>
      </c>
      <c r="AK229" s="68"/>
    </row>
    <row r="230" spans="1:37">
      <c r="A230" s="69">
        <v>43282</v>
      </c>
      <c r="B230" s="68">
        <v>0</v>
      </c>
      <c r="C230" s="68">
        <v>0</v>
      </c>
      <c r="D230" s="68">
        <v>0</v>
      </c>
      <c r="E230" s="68">
        <v>0</v>
      </c>
      <c r="F230" s="68">
        <v>0</v>
      </c>
      <c r="G230" s="68">
        <v>0</v>
      </c>
      <c r="H230" s="68">
        <v>0</v>
      </c>
      <c r="I230" s="68">
        <v>0</v>
      </c>
      <c r="J230" s="68">
        <v>0</v>
      </c>
      <c r="K230" s="68">
        <v>0</v>
      </c>
      <c r="L230" s="68">
        <v>0</v>
      </c>
      <c r="M230" s="68">
        <v>0</v>
      </c>
      <c r="N230" s="68">
        <v>0</v>
      </c>
      <c r="O230" s="68">
        <v>0</v>
      </c>
      <c r="P230" s="68">
        <v>0</v>
      </c>
      <c r="Q230" s="68">
        <v>0.2</v>
      </c>
      <c r="R230" s="68">
        <v>0.3</v>
      </c>
      <c r="S230" s="68">
        <v>0.8</v>
      </c>
      <c r="T230" s="68">
        <v>1.2</v>
      </c>
      <c r="U230" s="68">
        <v>2</v>
      </c>
      <c r="V230" s="68">
        <v>2.9</v>
      </c>
      <c r="W230" s="68">
        <v>3.8</v>
      </c>
      <c r="X230" s="68">
        <v>5.2</v>
      </c>
      <c r="Y230" s="68">
        <v>7.1</v>
      </c>
      <c r="Z230" s="68">
        <v>9.4</v>
      </c>
      <c r="AA230" s="68">
        <v>12.1</v>
      </c>
      <c r="AB230" s="68">
        <v>15.4</v>
      </c>
      <c r="AC230" s="68">
        <v>19</v>
      </c>
      <c r="AD230" s="68">
        <v>23.2</v>
      </c>
      <c r="AE230" s="68">
        <v>28.3</v>
      </c>
      <c r="AF230" s="68">
        <v>34.299999999999997</v>
      </c>
      <c r="AG230" s="68">
        <v>40.799999999999997</v>
      </c>
      <c r="AH230" s="68">
        <v>48.5</v>
      </c>
      <c r="AI230" s="68">
        <v>57.1</v>
      </c>
      <c r="AJ230" s="68">
        <v>0.2</v>
      </c>
      <c r="AK230" s="68"/>
    </row>
    <row r="231" spans="1:37">
      <c r="A231" s="69">
        <v>43313</v>
      </c>
      <c r="B231" s="68">
        <v>0</v>
      </c>
      <c r="C231" s="68">
        <v>0</v>
      </c>
      <c r="D231" s="68">
        <v>0</v>
      </c>
      <c r="E231" s="68">
        <v>0</v>
      </c>
      <c r="F231" s="68">
        <v>0</v>
      </c>
      <c r="G231" s="68">
        <v>0</v>
      </c>
      <c r="H231" s="68">
        <v>0</v>
      </c>
      <c r="I231" s="68">
        <v>0</v>
      </c>
      <c r="J231" s="68">
        <v>0</v>
      </c>
      <c r="K231" s="68">
        <v>0</v>
      </c>
      <c r="L231" s="68">
        <v>0</v>
      </c>
      <c r="M231" s="68">
        <v>0</v>
      </c>
      <c r="N231" s="68">
        <v>0</v>
      </c>
      <c r="O231" s="68">
        <v>0</v>
      </c>
      <c r="P231" s="68">
        <v>0</v>
      </c>
      <c r="Q231" s="68">
        <v>0</v>
      </c>
      <c r="R231" s="68">
        <v>0.1</v>
      </c>
      <c r="S231" s="68">
        <v>0.2</v>
      </c>
      <c r="T231" s="68">
        <v>0.5</v>
      </c>
      <c r="U231" s="68">
        <v>0.9</v>
      </c>
      <c r="V231" s="68">
        <v>1.5</v>
      </c>
      <c r="W231" s="68">
        <v>2.2999999999999998</v>
      </c>
      <c r="X231" s="68">
        <v>3.2</v>
      </c>
      <c r="Y231" s="68">
        <v>4.2</v>
      </c>
      <c r="Z231" s="68">
        <v>5.5</v>
      </c>
      <c r="AA231" s="68">
        <v>7.3</v>
      </c>
      <c r="AB231" s="68">
        <v>9.4</v>
      </c>
      <c r="AC231" s="68">
        <v>12.5</v>
      </c>
      <c r="AD231" s="68">
        <v>16.5</v>
      </c>
      <c r="AE231" s="68">
        <v>20.9</v>
      </c>
      <c r="AF231" s="68">
        <v>27.7</v>
      </c>
      <c r="AG231" s="68">
        <v>35.4</v>
      </c>
      <c r="AH231" s="68">
        <v>44.9</v>
      </c>
      <c r="AI231" s="68">
        <v>56.1</v>
      </c>
      <c r="AJ231" s="68">
        <v>0</v>
      </c>
      <c r="AK231" s="68"/>
    </row>
    <row r="232" spans="1:37">
      <c r="A232" s="69">
        <v>43344</v>
      </c>
      <c r="B232" s="68">
        <v>0</v>
      </c>
      <c r="C232" s="68">
        <v>0</v>
      </c>
      <c r="D232" s="68">
        <v>0</v>
      </c>
      <c r="E232" s="68">
        <v>0</v>
      </c>
      <c r="F232" s="68">
        <v>0</v>
      </c>
      <c r="G232" s="68">
        <v>0</v>
      </c>
      <c r="H232" s="68">
        <v>0.1</v>
      </c>
      <c r="I232" s="68">
        <v>0.4</v>
      </c>
      <c r="J232" s="68">
        <v>1.1000000000000001</v>
      </c>
      <c r="K232" s="68">
        <v>2</v>
      </c>
      <c r="L232" s="68">
        <v>3.2</v>
      </c>
      <c r="M232" s="68">
        <v>4.5</v>
      </c>
      <c r="N232" s="68">
        <v>6.4</v>
      </c>
      <c r="O232" s="68">
        <v>8.6</v>
      </c>
      <c r="P232" s="68">
        <v>11.8</v>
      </c>
      <c r="Q232" s="68">
        <v>15</v>
      </c>
      <c r="R232" s="68">
        <v>18.8</v>
      </c>
      <c r="S232" s="68">
        <v>23</v>
      </c>
      <c r="T232" s="68">
        <v>27.2</v>
      </c>
      <c r="U232" s="68">
        <v>32.1</v>
      </c>
      <c r="V232" s="68">
        <v>37.9</v>
      </c>
      <c r="W232" s="68">
        <v>44.8</v>
      </c>
      <c r="X232" s="68">
        <v>52.8</v>
      </c>
      <c r="Y232" s="68">
        <v>61.7</v>
      </c>
      <c r="Z232" s="68">
        <v>72.3</v>
      </c>
      <c r="AA232" s="68">
        <v>84.2</v>
      </c>
      <c r="AB232" s="68">
        <v>96.8</v>
      </c>
      <c r="AC232" s="68">
        <v>110.5</v>
      </c>
      <c r="AD232" s="68">
        <v>125.3</v>
      </c>
      <c r="AE232" s="68">
        <v>141.6</v>
      </c>
      <c r="AF232" s="68">
        <v>159.19999999999999</v>
      </c>
      <c r="AG232" s="68">
        <v>178.1</v>
      </c>
      <c r="AH232" s="68">
        <v>198</v>
      </c>
      <c r="AI232" s="68">
        <v>219.7</v>
      </c>
      <c r="AJ232" s="68">
        <v>0</v>
      </c>
      <c r="AK232" s="68"/>
    </row>
    <row r="233" spans="1:37">
      <c r="A233" s="69">
        <v>43374</v>
      </c>
      <c r="B233" s="68">
        <v>18.8</v>
      </c>
      <c r="C233" s="68">
        <v>23.3</v>
      </c>
      <c r="D233" s="68">
        <v>28</v>
      </c>
      <c r="E233" s="68">
        <v>33.700000000000003</v>
      </c>
      <c r="F233" s="68">
        <v>40</v>
      </c>
      <c r="G233" s="68">
        <v>47.4</v>
      </c>
      <c r="H233" s="68">
        <v>55.5</v>
      </c>
      <c r="I233" s="68">
        <v>65.099999999999994</v>
      </c>
      <c r="J233" s="68">
        <v>75.400000000000006</v>
      </c>
      <c r="K233" s="68">
        <v>87.1</v>
      </c>
      <c r="L233" s="68">
        <v>100.4</v>
      </c>
      <c r="M233" s="68">
        <v>114.2</v>
      </c>
      <c r="N233" s="68">
        <v>129</v>
      </c>
      <c r="O233" s="68">
        <v>144.30000000000001</v>
      </c>
      <c r="P233" s="68">
        <v>160.1</v>
      </c>
      <c r="Q233" s="68">
        <v>176.2</v>
      </c>
      <c r="R233" s="68">
        <v>193.6</v>
      </c>
      <c r="S233" s="68">
        <v>212</v>
      </c>
      <c r="T233" s="68">
        <v>231.9</v>
      </c>
      <c r="U233" s="68">
        <v>253.3</v>
      </c>
      <c r="V233" s="68">
        <v>276</v>
      </c>
      <c r="W233" s="68">
        <v>299.60000000000002</v>
      </c>
      <c r="X233" s="68">
        <v>323.89999999999998</v>
      </c>
      <c r="Y233" s="68">
        <v>349.7</v>
      </c>
      <c r="Z233" s="68">
        <v>376.1</v>
      </c>
      <c r="AA233" s="68">
        <v>403.6</v>
      </c>
      <c r="AB233" s="68">
        <v>431.7</v>
      </c>
      <c r="AC233" s="68">
        <v>459.7</v>
      </c>
      <c r="AD233" s="68">
        <v>487.9</v>
      </c>
      <c r="AE233" s="68">
        <v>516.5</v>
      </c>
      <c r="AF233" s="68">
        <v>545.20000000000005</v>
      </c>
      <c r="AG233" s="68">
        <v>573.9</v>
      </c>
      <c r="AH233" s="68">
        <v>603.4</v>
      </c>
      <c r="AI233" s="68">
        <v>632.79999999999995</v>
      </c>
      <c r="AJ233" s="68">
        <v>0.03</v>
      </c>
      <c r="AK233" s="68"/>
    </row>
    <row r="234" spans="1:37">
      <c r="A234" s="69">
        <v>43405</v>
      </c>
      <c r="B234" s="68">
        <v>98.6</v>
      </c>
      <c r="C234" s="68">
        <v>112.8</v>
      </c>
      <c r="D234" s="68">
        <v>128.4</v>
      </c>
      <c r="E234" s="68">
        <v>145</v>
      </c>
      <c r="F234" s="68">
        <v>162.5</v>
      </c>
      <c r="G234" s="68">
        <v>181.2</v>
      </c>
      <c r="H234" s="68">
        <v>201.3</v>
      </c>
      <c r="I234" s="68">
        <v>222.5</v>
      </c>
      <c r="J234" s="68">
        <v>244.9</v>
      </c>
      <c r="K234" s="68">
        <v>267.7</v>
      </c>
      <c r="L234" s="68">
        <v>291.60000000000002</v>
      </c>
      <c r="M234" s="68">
        <v>316.10000000000002</v>
      </c>
      <c r="N234" s="68">
        <v>341</v>
      </c>
      <c r="O234" s="68">
        <v>366.7</v>
      </c>
      <c r="P234" s="68">
        <v>392.7</v>
      </c>
      <c r="Q234" s="68">
        <v>419</v>
      </c>
      <c r="R234" s="68">
        <v>446.1</v>
      </c>
      <c r="S234" s="68">
        <v>473.3</v>
      </c>
      <c r="T234" s="68">
        <v>501.1</v>
      </c>
      <c r="U234" s="68">
        <v>529.4</v>
      </c>
      <c r="V234" s="68">
        <v>558.1</v>
      </c>
      <c r="W234" s="68">
        <v>587</v>
      </c>
      <c r="X234" s="68">
        <v>615.9</v>
      </c>
      <c r="Y234" s="68">
        <v>644.9</v>
      </c>
      <c r="Z234" s="68">
        <v>674</v>
      </c>
      <c r="AA234" s="68">
        <v>703.2</v>
      </c>
      <c r="AB234" s="68">
        <v>732.5</v>
      </c>
      <c r="AC234" s="68">
        <v>761.7</v>
      </c>
      <c r="AD234" s="68">
        <v>791.1</v>
      </c>
      <c r="AE234" s="68">
        <v>820.6</v>
      </c>
      <c r="AF234" s="68">
        <v>850.2</v>
      </c>
      <c r="AG234" s="68">
        <v>880.3</v>
      </c>
      <c r="AH234" s="68">
        <v>910.3</v>
      </c>
      <c r="AI234" s="68">
        <v>940.4</v>
      </c>
      <c r="AJ234" s="68">
        <v>0</v>
      </c>
      <c r="AK234" s="68"/>
    </row>
    <row r="235" spans="1:37">
      <c r="A235" s="69">
        <v>43435</v>
      </c>
      <c r="B235" s="68">
        <v>192.1</v>
      </c>
      <c r="C235" s="68">
        <v>214.6</v>
      </c>
      <c r="D235" s="68">
        <v>238.3</v>
      </c>
      <c r="E235" s="68">
        <v>262.89999999999998</v>
      </c>
      <c r="F235" s="68">
        <v>287.39999999999998</v>
      </c>
      <c r="G235" s="68">
        <v>313</v>
      </c>
      <c r="H235" s="68">
        <v>339.2</v>
      </c>
      <c r="I235" s="68">
        <v>365.9</v>
      </c>
      <c r="J235" s="68">
        <v>393.4</v>
      </c>
      <c r="K235" s="68">
        <v>421.3</v>
      </c>
      <c r="L235" s="68">
        <v>449.8</v>
      </c>
      <c r="M235" s="68">
        <v>478.6</v>
      </c>
      <c r="N235" s="68">
        <v>507.8</v>
      </c>
      <c r="O235" s="68">
        <v>537.20000000000005</v>
      </c>
      <c r="P235" s="68">
        <v>566.5</v>
      </c>
      <c r="Q235" s="68">
        <v>596.1</v>
      </c>
      <c r="R235" s="68">
        <v>625.70000000000005</v>
      </c>
      <c r="S235" s="68">
        <v>655.6</v>
      </c>
      <c r="T235" s="68">
        <v>685.7</v>
      </c>
      <c r="U235" s="68">
        <v>715.9</v>
      </c>
      <c r="V235" s="68">
        <v>746.2</v>
      </c>
      <c r="W235" s="68">
        <v>776.7</v>
      </c>
      <c r="X235" s="68">
        <v>807.3</v>
      </c>
      <c r="Y235" s="68">
        <v>837.9</v>
      </c>
      <c r="Z235" s="68">
        <v>868.6</v>
      </c>
      <c r="AA235" s="68">
        <v>899.3</v>
      </c>
      <c r="AB235" s="68">
        <v>930</v>
      </c>
      <c r="AC235" s="68">
        <v>960.8</v>
      </c>
      <c r="AD235" s="68">
        <v>991.6</v>
      </c>
      <c r="AE235" s="68">
        <v>1022.6</v>
      </c>
      <c r="AF235" s="68">
        <v>1053.5999999999999</v>
      </c>
      <c r="AG235" s="68">
        <v>1084.5999999999999</v>
      </c>
      <c r="AH235" s="68">
        <v>1115.5999999999999</v>
      </c>
      <c r="AI235" s="68">
        <v>1146.5999999999999</v>
      </c>
      <c r="AJ235" s="68">
        <v>0</v>
      </c>
      <c r="AK235" s="68"/>
    </row>
    <row r="236" spans="1:37">
      <c r="A236" s="69">
        <v>43466</v>
      </c>
      <c r="B236" s="68">
        <v>352.2</v>
      </c>
      <c r="C236" s="68">
        <v>378.4</v>
      </c>
      <c r="D236" s="68">
        <v>405.6</v>
      </c>
      <c r="E236" s="68">
        <v>433.3</v>
      </c>
      <c r="F236" s="68">
        <v>461.3</v>
      </c>
      <c r="G236" s="68">
        <v>489.9</v>
      </c>
      <c r="H236" s="68">
        <v>519.1</v>
      </c>
      <c r="I236" s="68">
        <v>548.5</v>
      </c>
      <c r="J236" s="68">
        <v>578.1</v>
      </c>
      <c r="K236" s="68">
        <v>607.9</v>
      </c>
      <c r="L236" s="68">
        <v>637.6</v>
      </c>
      <c r="M236" s="68">
        <v>667.6</v>
      </c>
      <c r="N236" s="68">
        <v>697.5</v>
      </c>
      <c r="O236" s="68">
        <v>727.6</v>
      </c>
      <c r="P236" s="68">
        <v>757.7</v>
      </c>
      <c r="Q236" s="68">
        <v>788.2</v>
      </c>
      <c r="R236" s="68">
        <v>818.6</v>
      </c>
      <c r="S236" s="68">
        <v>849.1</v>
      </c>
      <c r="T236" s="68">
        <v>879.9</v>
      </c>
      <c r="U236" s="68">
        <v>910.7</v>
      </c>
      <c r="V236" s="68">
        <v>941.6</v>
      </c>
      <c r="W236" s="68">
        <v>972.6</v>
      </c>
      <c r="X236" s="68">
        <v>1003.6</v>
      </c>
      <c r="Y236" s="68">
        <v>1034.5999999999999</v>
      </c>
      <c r="Z236" s="68">
        <v>1065.5999999999999</v>
      </c>
      <c r="AA236" s="68">
        <v>1096.5999999999999</v>
      </c>
      <c r="AB236" s="68">
        <v>1127.5999999999999</v>
      </c>
      <c r="AC236" s="68">
        <v>1158.5999999999999</v>
      </c>
      <c r="AD236" s="68">
        <v>1189.5999999999999</v>
      </c>
      <c r="AE236" s="68">
        <v>1220.5999999999999</v>
      </c>
      <c r="AF236" s="68">
        <v>1251.5999999999999</v>
      </c>
      <c r="AG236" s="68">
        <v>1282.5999999999999</v>
      </c>
      <c r="AH236" s="68">
        <v>1313.6</v>
      </c>
      <c r="AI236" s="68">
        <v>1344.6</v>
      </c>
      <c r="AJ236" s="68">
        <v>0</v>
      </c>
      <c r="AK236" s="68"/>
    </row>
    <row r="237" spans="1:37">
      <c r="A237" s="69">
        <v>43497</v>
      </c>
      <c r="B237" s="68">
        <v>239.6</v>
      </c>
      <c r="C237" s="68">
        <v>262.3</v>
      </c>
      <c r="D237" s="68">
        <v>286.10000000000002</v>
      </c>
      <c r="E237" s="68">
        <v>310.39999999999998</v>
      </c>
      <c r="F237" s="68">
        <v>335.4</v>
      </c>
      <c r="G237" s="68">
        <v>360.8</v>
      </c>
      <c r="H237" s="68">
        <v>386.7</v>
      </c>
      <c r="I237" s="68">
        <v>412.8</v>
      </c>
      <c r="J237" s="68">
        <v>439.3</v>
      </c>
      <c r="K237" s="68">
        <v>465.7</v>
      </c>
      <c r="L237" s="68">
        <v>492.2</v>
      </c>
      <c r="M237" s="68">
        <v>519.1</v>
      </c>
      <c r="N237" s="68">
        <v>546.1</v>
      </c>
      <c r="O237" s="68">
        <v>573.29999999999995</v>
      </c>
      <c r="P237" s="68">
        <v>600.5</v>
      </c>
      <c r="Q237" s="68">
        <v>627.9</v>
      </c>
      <c r="R237" s="68">
        <v>655.29999999999995</v>
      </c>
      <c r="S237" s="68">
        <v>682.7</v>
      </c>
      <c r="T237" s="68">
        <v>710.1</v>
      </c>
      <c r="U237" s="68">
        <v>737.7</v>
      </c>
      <c r="V237" s="68">
        <v>765.2</v>
      </c>
      <c r="W237" s="68">
        <v>792.8</v>
      </c>
      <c r="X237" s="68">
        <v>820.4</v>
      </c>
      <c r="Y237" s="68">
        <v>848.2</v>
      </c>
      <c r="Z237" s="68">
        <v>875.9</v>
      </c>
      <c r="AA237" s="68">
        <v>903.8</v>
      </c>
      <c r="AB237" s="68">
        <v>931.8</v>
      </c>
      <c r="AC237" s="68">
        <v>959.8</v>
      </c>
      <c r="AD237" s="68">
        <v>987.8</v>
      </c>
      <c r="AE237" s="68">
        <v>1015.8</v>
      </c>
      <c r="AF237" s="68">
        <v>1043.8</v>
      </c>
      <c r="AG237" s="68">
        <v>1071.8</v>
      </c>
      <c r="AH237" s="68">
        <v>1099.8</v>
      </c>
      <c r="AI237" s="68">
        <v>1127.8</v>
      </c>
      <c r="AJ237" s="68">
        <v>0</v>
      </c>
      <c r="AK237" s="68"/>
    </row>
    <row r="238" spans="1:37">
      <c r="A238" s="69">
        <v>43525</v>
      </c>
      <c r="B238" s="68">
        <v>165.2</v>
      </c>
      <c r="C238" s="68">
        <v>182.8</v>
      </c>
      <c r="D238" s="68">
        <v>201.7</v>
      </c>
      <c r="E238" s="68">
        <v>222.1</v>
      </c>
      <c r="F238" s="68">
        <v>243</v>
      </c>
      <c r="G238" s="68">
        <v>265</v>
      </c>
      <c r="H238" s="68">
        <v>288.10000000000002</v>
      </c>
      <c r="I238" s="68">
        <v>311.89999999999998</v>
      </c>
      <c r="J238" s="68">
        <v>336.8</v>
      </c>
      <c r="K238" s="68">
        <v>362.2</v>
      </c>
      <c r="L238" s="68">
        <v>388.1</v>
      </c>
      <c r="M238" s="68">
        <v>414.9</v>
      </c>
      <c r="N238" s="68">
        <v>442.2</v>
      </c>
      <c r="O238" s="68">
        <v>469.8</v>
      </c>
      <c r="P238" s="68">
        <v>497.7</v>
      </c>
      <c r="Q238" s="68">
        <v>526</v>
      </c>
      <c r="R238" s="68">
        <v>554.4</v>
      </c>
      <c r="S238" s="68">
        <v>583.1</v>
      </c>
      <c r="T238" s="68">
        <v>612.29999999999995</v>
      </c>
      <c r="U238" s="68">
        <v>641.79999999999995</v>
      </c>
      <c r="V238" s="68">
        <v>671.6</v>
      </c>
      <c r="W238" s="68">
        <v>701.7</v>
      </c>
      <c r="X238" s="68">
        <v>731.9</v>
      </c>
      <c r="Y238" s="68">
        <v>762.2</v>
      </c>
      <c r="Z238" s="68">
        <v>792.6</v>
      </c>
      <c r="AA238" s="68">
        <v>823.1</v>
      </c>
      <c r="AB238" s="68">
        <v>853.6</v>
      </c>
      <c r="AC238" s="68">
        <v>884.4</v>
      </c>
      <c r="AD238" s="68">
        <v>915.1</v>
      </c>
      <c r="AE238" s="68">
        <v>946</v>
      </c>
      <c r="AF238" s="68">
        <v>977</v>
      </c>
      <c r="AG238" s="68">
        <v>1007.9</v>
      </c>
      <c r="AH238" s="68">
        <v>1038.9000000000001</v>
      </c>
      <c r="AI238" s="68">
        <v>1069.8</v>
      </c>
      <c r="AJ238" s="68">
        <v>0</v>
      </c>
      <c r="AK238" s="68"/>
    </row>
    <row r="239" spans="1:37">
      <c r="A239" s="69">
        <v>43556</v>
      </c>
      <c r="B239" s="68">
        <v>15.5</v>
      </c>
      <c r="C239" s="68">
        <v>20.3</v>
      </c>
      <c r="D239" s="68">
        <v>25.7</v>
      </c>
      <c r="E239" s="68">
        <v>32.299999999999997</v>
      </c>
      <c r="F239" s="68">
        <v>39.6</v>
      </c>
      <c r="G239" s="68">
        <v>47.7</v>
      </c>
      <c r="H239" s="68">
        <v>56.8</v>
      </c>
      <c r="I239" s="68">
        <v>66.599999999999994</v>
      </c>
      <c r="J239" s="68">
        <v>78</v>
      </c>
      <c r="K239" s="68">
        <v>90.4</v>
      </c>
      <c r="L239" s="68">
        <v>103.5</v>
      </c>
      <c r="M239" s="68">
        <v>117.9</v>
      </c>
      <c r="N239" s="68">
        <v>133.6</v>
      </c>
      <c r="O239" s="68">
        <v>150.6</v>
      </c>
      <c r="P239" s="68">
        <v>169.1</v>
      </c>
      <c r="Q239" s="68">
        <v>189.1</v>
      </c>
      <c r="R239" s="68">
        <v>209.3</v>
      </c>
      <c r="S239" s="68">
        <v>230.7</v>
      </c>
      <c r="T239" s="68">
        <v>252.5</v>
      </c>
      <c r="U239" s="68">
        <v>275</v>
      </c>
      <c r="V239" s="68">
        <v>297.89999999999998</v>
      </c>
      <c r="W239" s="68">
        <v>321.39999999999998</v>
      </c>
      <c r="X239" s="68">
        <v>345.6</v>
      </c>
      <c r="Y239" s="68">
        <v>370.6</v>
      </c>
      <c r="Z239" s="68">
        <v>395.8</v>
      </c>
      <c r="AA239" s="68">
        <v>421.8</v>
      </c>
      <c r="AB239" s="68">
        <v>448.3</v>
      </c>
      <c r="AC239" s="68">
        <v>475.2</v>
      </c>
      <c r="AD239" s="68">
        <v>502.5</v>
      </c>
      <c r="AE239" s="68">
        <v>530.29999999999995</v>
      </c>
      <c r="AF239" s="68">
        <v>558.6</v>
      </c>
      <c r="AG239" s="68">
        <v>587</v>
      </c>
      <c r="AH239" s="68">
        <v>616</v>
      </c>
      <c r="AI239" s="68">
        <v>645.29999999999995</v>
      </c>
      <c r="AJ239" s="68">
        <v>0</v>
      </c>
      <c r="AK239" s="68"/>
    </row>
    <row r="240" spans="1:37">
      <c r="A240" s="69">
        <v>43586</v>
      </c>
      <c r="B240" s="68">
        <v>0.1</v>
      </c>
      <c r="C240" s="68">
        <v>0.1</v>
      </c>
      <c r="D240" s="68">
        <v>0.4</v>
      </c>
      <c r="E240" s="68">
        <v>0.8</v>
      </c>
      <c r="F240" s="68">
        <v>1.6</v>
      </c>
      <c r="G240" s="68">
        <v>2.7</v>
      </c>
      <c r="H240" s="68">
        <v>4.9000000000000004</v>
      </c>
      <c r="I240" s="68">
        <v>7.9</v>
      </c>
      <c r="J240" s="68">
        <v>11.8</v>
      </c>
      <c r="K240" s="68">
        <v>16.2</v>
      </c>
      <c r="L240" s="68">
        <v>21.4</v>
      </c>
      <c r="M240" s="68">
        <v>27.4</v>
      </c>
      <c r="N240" s="68">
        <v>34.299999999999997</v>
      </c>
      <c r="O240" s="68">
        <v>42.4</v>
      </c>
      <c r="P240" s="68">
        <v>52.8</v>
      </c>
      <c r="Q240" s="68">
        <v>64.3</v>
      </c>
      <c r="R240" s="68">
        <v>77.3</v>
      </c>
      <c r="S240" s="68">
        <v>91.2</v>
      </c>
      <c r="T240" s="68">
        <v>106.5</v>
      </c>
      <c r="U240" s="68">
        <v>123.1</v>
      </c>
      <c r="V240" s="68">
        <v>140.9</v>
      </c>
      <c r="W240" s="68">
        <v>159.30000000000001</v>
      </c>
      <c r="X240" s="68">
        <v>179</v>
      </c>
      <c r="Y240" s="68">
        <v>199.3</v>
      </c>
      <c r="Z240" s="68">
        <v>221.3</v>
      </c>
      <c r="AA240" s="68">
        <v>243.5</v>
      </c>
      <c r="AB240" s="68">
        <v>267</v>
      </c>
      <c r="AC240" s="68">
        <v>291.3</v>
      </c>
      <c r="AD240" s="68">
        <v>316</v>
      </c>
      <c r="AE240" s="68">
        <v>341.6</v>
      </c>
      <c r="AF240" s="68">
        <v>367.7</v>
      </c>
      <c r="AG240" s="68">
        <v>394.9</v>
      </c>
      <c r="AH240" s="68">
        <v>422.4</v>
      </c>
      <c r="AI240" s="68">
        <v>450.5</v>
      </c>
      <c r="AJ240" s="68">
        <v>0</v>
      </c>
      <c r="AK240" s="68"/>
    </row>
    <row r="241" spans="1:37">
      <c r="A241" s="69">
        <v>43617</v>
      </c>
      <c r="B241" s="68">
        <v>0</v>
      </c>
      <c r="C241" s="68">
        <v>0</v>
      </c>
      <c r="D241" s="68">
        <v>0</v>
      </c>
      <c r="E241" s="68">
        <v>0</v>
      </c>
      <c r="F241" s="68">
        <v>0</v>
      </c>
      <c r="G241" s="68">
        <v>0</v>
      </c>
      <c r="H241" s="68">
        <v>0</v>
      </c>
      <c r="I241" s="68">
        <v>0</v>
      </c>
      <c r="J241" s="68">
        <v>0</v>
      </c>
      <c r="K241" s="68">
        <v>0.1</v>
      </c>
      <c r="L241" s="68">
        <v>0.2</v>
      </c>
      <c r="M241" s="68">
        <v>0.4</v>
      </c>
      <c r="N241" s="68">
        <v>0.5</v>
      </c>
      <c r="O241" s="68">
        <v>0.9</v>
      </c>
      <c r="P241" s="68">
        <v>1.3</v>
      </c>
      <c r="Q241" s="68">
        <v>2</v>
      </c>
      <c r="R241" s="68">
        <v>3.1</v>
      </c>
      <c r="S241" s="68">
        <v>4.7</v>
      </c>
      <c r="T241" s="68">
        <v>7.1</v>
      </c>
      <c r="U241" s="68">
        <v>9.9</v>
      </c>
      <c r="V241" s="68">
        <v>13.6</v>
      </c>
      <c r="W241" s="68">
        <v>17.899999999999999</v>
      </c>
      <c r="X241" s="68">
        <v>22.7</v>
      </c>
      <c r="Y241" s="68">
        <v>28.5</v>
      </c>
      <c r="Z241" s="68">
        <v>35.1</v>
      </c>
      <c r="AA241" s="68">
        <v>42.4</v>
      </c>
      <c r="AB241" s="68">
        <v>50.2</v>
      </c>
      <c r="AC241" s="68">
        <v>59.4</v>
      </c>
      <c r="AD241" s="68">
        <v>69.5</v>
      </c>
      <c r="AE241" s="68">
        <v>81.599999999999994</v>
      </c>
      <c r="AF241" s="68">
        <v>95</v>
      </c>
      <c r="AG241" s="68">
        <v>109.8</v>
      </c>
      <c r="AH241" s="68">
        <v>126.3</v>
      </c>
      <c r="AI241" s="68">
        <v>144.19999999999999</v>
      </c>
      <c r="AJ241" s="68">
        <v>0</v>
      </c>
      <c r="AK241" s="68"/>
    </row>
    <row r="242" spans="1:37">
      <c r="A242" s="69">
        <v>43647</v>
      </c>
      <c r="B242" s="68">
        <v>0</v>
      </c>
      <c r="C242" s="68">
        <v>0</v>
      </c>
      <c r="D242" s="68">
        <v>0</v>
      </c>
      <c r="E242" s="68">
        <v>0</v>
      </c>
      <c r="F242" s="68">
        <v>0</v>
      </c>
      <c r="G242" s="68">
        <v>0</v>
      </c>
      <c r="H242" s="68">
        <v>0</v>
      </c>
      <c r="I242" s="68">
        <v>0</v>
      </c>
      <c r="J242" s="68">
        <v>0</v>
      </c>
      <c r="K242" s="68">
        <v>0</v>
      </c>
      <c r="L242" s="68">
        <v>0</v>
      </c>
      <c r="M242" s="68">
        <v>0</v>
      </c>
      <c r="N242" s="68">
        <v>0</v>
      </c>
      <c r="O242" s="68">
        <v>0</v>
      </c>
      <c r="P242" s="68">
        <v>0</v>
      </c>
      <c r="Q242" s="68">
        <v>0</v>
      </c>
      <c r="R242" s="68">
        <v>0</v>
      </c>
      <c r="S242" s="68">
        <v>0</v>
      </c>
      <c r="T242" s="68">
        <v>0</v>
      </c>
      <c r="U242" s="68">
        <v>0</v>
      </c>
      <c r="V242" s="68">
        <v>0</v>
      </c>
      <c r="W242" s="68">
        <v>0.1</v>
      </c>
      <c r="X242" s="68">
        <v>0.3</v>
      </c>
      <c r="Y242" s="68">
        <v>0.7</v>
      </c>
      <c r="Z242" s="68">
        <v>1.6</v>
      </c>
      <c r="AA242" s="68">
        <v>2.8</v>
      </c>
      <c r="AB242" s="68">
        <v>4.4000000000000004</v>
      </c>
      <c r="AC242" s="68">
        <v>6.1</v>
      </c>
      <c r="AD242" s="68">
        <v>8.9</v>
      </c>
      <c r="AE242" s="68">
        <v>12.2</v>
      </c>
      <c r="AF242" s="68">
        <v>16.7</v>
      </c>
      <c r="AG242" s="68">
        <v>22.4</v>
      </c>
      <c r="AH242" s="68">
        <v>28.8</v>
      </c>
      <c r="AI242" s="68">
        <v>35.200000000000003</v>
      </c>
      <c r="AJ242" s="68">
        <v>0</v>
      </c>
      <c r="AK242" s="68"/>
    </row>
    <row r="243" spans="1:37">
      <c r="A243" s="69">
        <v>43678</v>
      </c>
      <c r="B243" s="68">
        <v>0</v>
      </c>
      <c r="C243" s="68">
        <v>0</v>
      </c>
      <c r="D243" s="68">
        <v>0</v>
      </c>
      <c r="E243" s="68">
        <v>0</v>
      </c>
      <c r="F243" s="68">
        <v>0</v>
      </c>
      <c r="G243" s="68">
        <v>0</v>
      </c>
      <c r="H243" s="68">
        <v>0</v>
      </c>
      <c r="I243" s="68">
        <v>0</v>
      </c>
      <c r="J243" s="68">
        <v>0</v>
      </c>
      <c r="K243" s="68">
        <v>0</v>
      </c>
      <c r="L243" s="68">
        <v>0</v>
      </c>
      <c r="M243" s="68">
        <v>0</v>
      </c>
      <c r="N243" s="68">
        <v>0.2</v>
      </c>
      <c r="O243" s="68">
        <v>0.7</v>
      </c>
      <c r="P243" s="68">
        <v>1.1000000000000001</v>
      </c>
      <c r="Q243" s="68">
        <v>1.7</v>
      </c>
      <c r="R243" s="68">
        <v>2.4</v>
      </c>
      <c r="S243" s="68">
        <v>3.2</v>
      </c>
      <c r="T243" s="68">
        <v>4.2</v>
      </c>
      <c r="U243" s="68">
        <v>5.2</v>
      </c>
      <c r="V243" s="68">
        <v>6.8</v>
      </c>
      <c r="W243" s="68">
        <v>8.6</v>
      </c>
      <c r="X243" s="68">
        <v>10.9</v>
      </c>
      <c r="Y243" s="68">
        <v>13.9</v>
      </c>
      <c r="Z243" s="68">
        <v>17.100000000000001</v>
      </c>
      <c r="AA243" s="68">
        <v>21</v>
      </c>
      <c r="AB243" s="68">
        <v>25.2</v>
      </c>
      <c r="AC243" s="68">
        <v>30</v>
      </c>
      <c r="AD243" s="68">
        <v>35.5</v>
      </c>
      <c r="AE243" s="68">
        <v>42.2</v>
      </c>
      <c r="AF243" s="68">
        <v>49.2</v>
      </c>
      <c r="AG243" s="68">
        <v>57.2</v>
      </c>
      <c r="AH243" s="68">
        <v>67</v>
      </c>
      <c r="AI243" s="68">
        <v>77.5</v>
      </c>
      <c r="AJ243" s="68">
        <v>0</v>
      </c>
      <c r="AK243" s="68"/>
    </row>
    <row r="244" spans="1:37">
      <c r="A244" s="69">
        <v>43709</v>
      </c>
      <c r="B244" s="68">
        <v>0</v>
      </c>
      <c r="C244" s="68">
        <v>0.1</v>
      </c>
      <c r="D244" s="68">
        <v>0.2</v>
      </c>
      <c r="E244" s="68">
        <v>0.5</v>
      </c>
      <c r="F244" s="68">
        <v>0.8</v>
      </c>
      <c r="G244" s="68">
        <v>1.1000000000000001</v>
      </c>
      <c r="H244" s="68">
        <v>1.7</v>
      </c>
      <c r="I244" s="68">
        <v>2.4</v>
      </c>
      <c r="J244" s="68">
        <v>3.3</v>
      </c>
      <c r="K244" s="68">
        <v>4.4000000000000004</v>
      </c>
      <c r="L244" s="68">
        <v>5.6</v>
      </c>
      <c r="M244" s="68">
        <v>7.3</v>
      </c>
      <c r="N244" s="68">
        <v>9</v>
      </c>
      <c r="O244" s="68">
        <v>11.1</v>
      </c>
      <c r="P244" s="68">
        <v>13.7</v>
      </c>
      <c r="Q244" s="68">
        <v>16.5</v>
      </c>
      <c r="R244" s="68">
        <v>20.399999999999999</v>
      </c>
      <c r="S244" s="68">
        <v>24.7</v>
      </c>
      <c r="T244" s="68">
        <v>29.3</v>
      </c>
      <c r="U244" s="68">
        <v>35.200000000000003</v>
      </c>
      <c r="V244" s="68">
        <v>41.8</v>
      </c>
      <c r="W244" s="68">
        <v>49.1</v>
      </c>
      <c r="X244" s="68">
        <v>57.4</v>
      </c>
      <c r="Y244" s="68">
        <v>66.8</v>
      </c>
      <c r="Z244" s="68">
        <v>76.5</v>
      </c>
      <c r="AA244" s="68">
        <v>87.9</v>
      </c>
      <c r="AB244" s="68">
        <v>99.3</v>
      </c>
      <c r="AC244" s="68">
        <v>112.7</v>
      </c>
      <c r="AD244" s="68">
        <v>126.8</v>
      </c>
      <c r="AE244" s="68">
        <v>142</v>
      </c>
      <c r="AF244" s="68">
        <v>158</v>
      </c>
      <c r="AG244" s="68">
        <v>175.9</v>
      </c>
      <c r="AH244" s="68">
        <v>194.3</v>
      </c>
      <c r="AI244" s="68">
        <v>215.2</v>
      </c>
      <c r="AJ244" s="68">
        <v>0</v>
      </c>
      <c r="AK244" s="68"/>
    </row>
    <row r="245" spans="1:37">
      <c r="A245" s="69">
        <v>43739</v>
      </c>
      <c r="B245" s="68">
        <v>2.2000000000000002</v>
      </c>
      <c r="C245" s="68">
        <v>3.5</v>
      </c>
      <c r="D245" s="68">
        <v>5.0999999999999996</v>
      </c>
      <c r="E245" s="68">
        <v>6.8</v>
      </c>
      <c r="F245" s="68">
        <v>8.6999999999999993</v>
      </c>
      <c r="G245" s="68">
        <v>11</v>
      </c>
      <c r="H245" s="68">
        <v>13.8</v>
      </c>
      <c r="I245" s="68">
        <v>17.100000000000001</v>
      </c>
      <c r="J245" s="68">
        <v>20.7</v>
      </c>
      <c r="K245" s="68">
        <v>24.6</v>
      </c>
      <c r="L245" s="68">
        <v>28.8</v>
      </c>
      <c r="M245" s="68">
        <v>33.799999999999997</v>
      </c>
      <c r="N245" s="68">
        <v>39.200000000000003</v>
      </c>
      <c r="O245" s="68">
        <v>45.5</v>
      </c>
      <c r="P245" s="68">
        <v>53.9</v>
      </c>
      <c r="Q245" s="68">
        <v>63.7</v>
      </c>
      <c r="R245" s="68">
        <v>74.900000000000006</v>
      </c>
      <c r="S245" s="68">
        <v>89.7</v>
      </c>
      <c r="T245" s="68">
        <v>105.4</v>
      </c>
      <c r="U245" s="68">
        <v>122.9</v>
      </c>
      <c r="V245" s="68">
        <v>142</v>
      </c>
      <c r="W245" s="68">
        <v>162.6</v>
      </c>
      <c r="X245" s="68">
        <v>184.2</v>
      </c>
      <c r="Y245" s="68">
        <v>207</v>
      </c>
      <c r="Z245" s="68">
        <v>231.1</v>
      </c>
      <c r="AA245" s="68">
        <v>255.8</v>
      </c>
      <c r="AB245" s="68">
        <v>281.3</v>
      </c>
      <c r="AC245" s="68">
        <v>307.39999999999998</v>
      </c>
      <c r="AD245" s="68">
        <v>334.5</v>
      </c>
      <c r="AE245" s="68">
        <v>361.8</v>
      </c>
      <c r="AF245" s="68">
        <v>389.6</v>
      </c>
      <c r="AG245" s="68">
        <v>417.6</v>
      </c>
      <c r="AH245" s="68">
        <v>446</v>
      </c>
      <c r="AI245" s="68">
        <v>474.9</v>
      </c>
      <c r="AJ245" s="68">
        <v>0.06</v>
      </c>
      <c r="AK245" s="68"/>
    </row>
    <row r="246" spans="1:37">
      <c r="A246" s="69">
        <v>43770</v>
      </c>
      <c r="B246" s="68">
        <v>105.8</v>
      </c>
      <c r="C246" s="68">
        <v>121.8</v>
      </c>
      <c r="D246" s="68">
        <v>139</v>
      </c>
      <c r="E246" s="68">
        <v>158.5</v>
      </c>
      <c r="F246" s="68">
        <v>178.7</v>
      </c>
      <c r="G246" s="68">
        <v>199.7</v>
      </c>
      <c r="H246" s="68">
        <v>221.6</v>
      </c>
      <c r="I246" s="68">
        <v>244.4</v>
      </c>
      <c r="J246" s="68">
        <v>267.60000000000002</v>
      </c>
      <c r="K246" s="68">
        <v>291.39999999999998</v>
      </c>
      <c r="L246" s="68">
        <v>315.7</v>
      </c>
      <c r="M246" s="68">
        <v>340.6</v>
      </c>
      <c r="N246" s="68">
        <v>366.6</v>
      </c>
      <c r="O246" s="68">
        <v>393.1</v>
      </c>
      <c r="P246" s="68">
        <v>420.4</v>
      </c>
      <c r="Q246" s="68">
        <v>448.3</v>
      </c>
      <c r="R246" s="68">
        <v>476.7</v>
      </c>
      <c r="S246" s="68">
        <v>505.5</v>
      </c>
      <c r="T246" s="68">
        <v>534.4</v>
      </c>
      <c r="U246" s="68">
        <v>563.9</v>
      </c>
      <c r="V246" s="68">
        <v>593.4</v>
      </c>
      <c r="W246" s="68">
        <v>623</v>
      </c>
      <c r="X246" s="68">
        <v>652.70000000000005</v>
      </c>
      <c r="Y246" s="68">
        <v>682.5</v>
      </c>
      <c r="Z246" s="68">
        <v>712.3</v>
      </c>
      <c r="AA246" s="68">
        <v>742.1</v>
      </c>
      <c r="AB246" s="68">
        <v>771.9</v>
      </c>
      <c r="AC246" s="68">
        <v>801.7</v>
      </c>
      <c r="AD246" s="68">
        <v>831.7</v>
      </c>
      <c r="AE246" s="68">
        <v>861.5</v>
      </c>
      <c r="AF246" s="68">
        <v>891.3</v>
      </c>
      <c r="AG246" s="68">
        <v>921.2</v>
      </c>
      <c r="AH246" s="68">
        <v>951</v>
      </c>
      <c r="AI246" s="68">
        <v>980.9</v>
      </c>
      <c r="AJ246" s="68">
        <v>0.4</v>
      </c>
      <c r="AK246" s="68"/>
    </row>
    <row r="247" spans="1:37">
      <c r="A247" s="69">
        <v>43800</v>
      </c>
      <c r="B247" s="68">
        <v>237.5</v>
      </c>
      <c r="C247" s="68">
        <v>261.3</v>
      </c>
      <c r="D247" s="68">
        <v>285.8</v>
      </c>
      <c r="E247" s="68">
        <v>310.8</v>
      </c>
      <c r="F247" s="68">
        <v>336.5</v>
      </c>
      <c r="G247" s="68">
        <v>362.6</v>
      </c>
      <c r="H247" s="68">
        <v>389.2</v>
      </c>
      <c r="I247" s="68">
        <v>416.1</v>
      </c>
      <c r="J247" s="68">
        <v>443.5</v>
      </c>
      <c r="K247" s="68">
        <v>471.2</v>
      </c>
      <c r="L247" s="68">
        <v>499.1</v>
      </c>
      <c r="M247" s="68">
        <v>527.29999999999995</v>
      </c>
      <c r="N247" s="68">
        <v>555.6</v>
      </c>
      <c r="O247" s="68">
        <v>584.6</v>
      </c>
      <c r="P247" s="68">
        <v>613.79999999999995</v>
      </c>
      <c r="Q247" s="68">
        <v>643.4</v>
      </c>
      <c r="R247" s="68">
        <v>673.1</v>
      </c>
      <c r="S247" s="68">
        <v>703.2</v>
      </c>
      <c r="T247" s="68">
        <v>733.5</v>
      </c>
      <c r="U247" s="68">
        <v>764.1</v>
      </c>
      <c r="V247" s="68">
        <v>794.8</v>
      </c>
      <c r="W247" s="68">
        <v>825.5</v>
      </c>
      <c r="X247" s="68">
        <v>856.4</v>
      </c>
      <c r="Y247" s="68">
        <v>887.4</v>
      </c>
      <c r="Z247" s="68">
        <v>918.4</v>
      </c>
      <c r="AA247" s="68">
        <v>949.4</v>
      </c>
      <c r="AB247" s="68">
        <v>980.4</v>
      </c>
      <c r="AC247" s="68">
        <v>1011.4</v>
      </c>
      <c r="AD247" s="68">
        <v>1042.4000000000001</v>
      </c>
      <c r="AE247" s="68">
        <v>1073.4000000000001</v>
      </c>
      <c r="AF247" s="68">
        <v>1104.4000000000001</v>
      </c>
      <c r="AG247" s="68">
        <v>1135.4000000000001</v>
      </c>
      <c r="AH247" s="68">
        <v>1166.4000000000001</v>
      </c>
      <c r="AI247" s="68">
        <v>1197.4000000000001</v>
      </c>
      <c r="AJ247" s="68">
        <v>0</v>
      </c>
      <c r="AK247" s="68"/>
    </row>
    <row r="248" spans="1:37">
      <c r="A248" s="69">
        <v>43831</v>
      </c>
      <c r="B248" s="68">
        <v>210</v>
      </c>
      <c r="C248" s="68">
        <v>231.6</v>
      </c>
      <c r="D248" s="68">
        <v>254.3</v>
      </c>
      <c r="E248" s="68">
        <v>278.5</v>
      </c>
      <c r="F248" s="68">
        <v>303.10000000000002</v>
      </c>
      <c r="G248" s="68">
        <v>328.7</v>
      </c>
      <c r="H248" s="68">
        <v>355.4</v>
      </c>
      <c r="I248" s="68">
        <v>382.6</v>
      </c>
      <c r="J248" s="68">
        <v>410.3</v>
      </c>
      <c r="K248" s="68">
        <v>438.7</v>
      </c>
      <c r="L248" s="68">
        <v>467.4</v>
      </c>
      <c r="M248" s="68">
        <v>496.4</v>
      </c>
      <c r="N248" s="68">
        <v>525.70000000000005</v>
      </c>
      <c r="O248" s="68">
        <v>555.20000000000005</v>
      </c>
      <c r="P248" s="68">
        <v>584.6</v>
      </c>
      <c r="Q248" s="68">
        <v>614.1</v>
      </c>
      <c r="R248" s="68">
        <v>643.70000000000005</v>
      </c>
      <c r="S248" s="68">
        <v>673.2</v>
      </c>
      <c r="T248" s="68">
        <v>702.9</v>
      </c>
      <c r="U248" s="68">
        <v>732.5</v>
      </c>
      <c r="V248" s="68">
        <v>762.2</v>
      </c>
      <c r="W248" s="68">
        <v>792</v>
      </c>
      <c r="X248" s="68">
        <v>821.6</v>
      </c>
      <c r="Y248" s="68">
        <v>851.4</v>
      </c>
      <c r="Z248" s="68">
        <v>881.2</v>
      </c>
      <c r="AA248" s="68">
        <v>911.2</v>
      </c>
      <c r="AB248" s="68">
        <v>941.2</v>
      </c>
      <c r="AC248" s="68">
        <v>971.4</v>
      </c>
      <c r="AD248" s="68">
        <v>1002</v>
      </c>
      <c r="AE248" s="68">
        <v>1032.7</v>
      </c>
      <c r="AF248" s="68">
        <v>1063.5</v>
      </c>
      <c r="AG248" s="68">
        <v>1094.2</v>
      </c>
      <c r="AH248" s="68">
        <v>1125.0999999999999</v>
      </c>
      <c r="AI248" s="68">
        <v>1156.0999999999999</v>
      </c>
      <c r="AJ248" s="68">
        <v>0</v>
      </c>
      <c r="AK248" s="68"/>
    </row>
    <row r="249" spans="1:37">
      <c r="A249" s="69">
        <v>43862</v>
      </c>
      <c r="B249" s="68">
        <v>173</v>
      </c>
      <c r="C249" s="68">
        <v>194.3</v>
      </c>
      <c r="D249" s="68">
        <v>216.4</v>
      </c>
      <c r="E249" s="68">
        <v>239.5</v>
      </c>
      <c r="F249" s="68">
        <v>263.3</v>
      </c>
      <c r="G249" s="68">
        <v>288.10000000000002</v>
      </c>
      <c r="H249" s="68">
        <v>313.7</v>
      </c>
      <c r="I249" s="68">
        <v>340.1</v>
      </c>
      <c r="J249" s="68">
        <v>367.1</v>
      </c>
      <c r="K249" s="68">
        <v>394.4</v>
      </c>
      <c r="L249" s="68">
        <v>421.8</v>
      </c>
      <c r="M249" s="68">
        <v>449.5</v>
      </c>
      <c r="N249" s="68">
        <v>477.4</v>
      </c>
      <c r="O249" s="68">
        <v>505.5</v>
      </c>
      <c r="P249" s="68">
        <v>533.6</v>
      </c>
      <c r="Q249" s="68">
        <v>561.9</v>
      </c>
      <c r="R249" s="68">
        <v>590.4</v>
      </c>
      <c r="S249" s="68">
        <v>619.1</v>
      </c>
      <c r="T249" s="68">
        <v>647.79999999999995</v>
      </c>
      <c r="U249" s="68">
        <v>676.5</v>
      </c>
      <c r="V249" s="68">
        <v>705.3</v>
      </c>
      <c r="W249" s="68">
        <v>734.1</v>
      </c>
      <c r="X249" s="68">
        <v>762.9</v>
      </c>
      <c r="Y249" s="68">
        <v>791.7</v>
      </c>
      <c r="Z249" s="68">
        <v>820.6</v>
      </c>
      <c r="AA249" s="68">
        <v>849.5</v>
      </c>
      <c r="AB249" s="68">
        <v>878.5</v>
      </c>
      <c r="AC249" s="68">
        <v>907.5</v>
      </c>
      <c r="AD249" s="68">
        <v>936.5</v>
      </c>
      <c r="AE249" s="68">
        <v>965.5</v>
      </c>
      <c r="AF249" s="68">
        <v>994.5</v>
      </c>
      <c r="AG249" s="68">
        <v>1023.5</v>
      </c>
      <c r="AH249" s="68">
        <v>1052.5</v>
      </c>
      <c r="AI249" s="68">
        <v>1081.5</v>
      </c>
      <c r="AJ249" s="68">
        <v>0</v>
      </c>
      <c r="AK249" s="68"/>
    </row>
    <row r="250" spans="1:37">
      <c r="A250" s="69">
        <v>43891</v>
      </c>
      <c r="B250" s="68">
        <v>64.5</v>
      </c>
      <c r="C250" s="68">
        <v>75</v>
      </c>
      <c r="D250" s="68">
        <v>87</v>
      </c>
      <c r="E250" s="68">
        <v>100.3</v>
      </c>
      <c r="F250" s="68">
        <v>114.6</v>
      </c>
      <c r="G250" s="68">
        <v>130.4</v>
      </c>
      <c r="H250" s="68">
        <v>147.9</v>
      </c>
      <c r="I250" s="68">
        <v>167.2</v>
      </c>
      <c r="J250" s="68">
        <v>187.5</v>
      </c>
      <c r="K250" s="68">
        <v>208.8</v>
      </c>
      <c r="L250" s="68">
        <v>231.2</v>
      </c>
      <c r="M250" s="68">
        <v>254.2</v>
      </c>
      <c r="N250" s="68">
        <v>278.39999999999998</v>
      </c>
      <c r="O250" s="68">
        <v>303.7</v>
      </c>
      <c r="P250" s="68">
        <v>329.4</v>
      </c>
      <c r="Q250" s="68">
        <v>356</v>
      </c>
      <c r="R250" s="68">
        <v>382.6</v>
      </c>
      <c r="S250" s="68">
        <v>409.9</v>
      </c>
      <c r="T250" s="68">
        <v>437.9</v>
      </c>
      <c r="U250" s="68">
        <v>466</v>
      </c>
      <c r="V250" s="68">
        <v>494.4</v>
      </c>
      <c r="W250" s="68">
        <v>523.1</v>
      </c>
      <c r="X250" s="68">
        <v>551.9</v>
      </c>
      <c r="Y250" s="68">
        <v>581.20000000000005</v>
      </c>
      <c r="Z250" s="68">
        <v>610.5</v>
      </c>
      <c r="AA250" s="68">
        <v>640.20000000000005</v>
      </c>
      <c r="AB250" s="68">
        <v>670.1</v>
      </c>
      <c r="AC250" s="68">
        <v>700.1</v>
      </c>
      <c r="AD250" s="68">
        <v>730.2</v>
      </c>
      <c r="AE250" s="68">
        <v>760.4</v>
      </c>
      <c r="AF250" s="68">
        <v>790.9</v>
      </c>
      <c r="AG250" s="68">
        <v>821.5</v>
      </c>
      <c r="AH250" s="68">
        <v>852.2</v>
      </c>
      <c r="AI250" s="68">
        <v>883</v>
      </c>
      <c r="AJ250" s="68">
        <v>0</v>
      </c>
      <c r="AK250" s="68"/>
    </row>
    <row r="251" spans="1:37">
      <c r="A251" s="69">
        <v>43922</v>
      </c>
      <c r="B251" s="68">
        <v>19.7</v>
      </c>
      <c r="C251" s="68">
        <v>24.6</v>
      </c>
      <c r="D251" s="68">
        <v>30.7</v>
      </c>
      <c r="E251" s="68">
        <v>38.299999999999997</v>
      </c>
      <c r="F251" s="68">
        <v>47.5</v>
      </c>
      <c r="G251" s="68">
        <v>58.7</v>
      </c>
      <c r="H251" s="68">
        <v>71.3</v>
      </c>
      <c r="I251" s="68">
        <v>84.9</v>
      </c>
      <c r="J251" s="68">
        <v>100.9</v>
      </c>
      <c r="K251" s="68">
        <v>118.7</v>
      </c>
      <c r="L251" s="68">
        <v>138.4</v>
      </c>
      <c r="M251" s="68">
        <v>159.80000000000001</v>
      </c>
      <c r="N251" s="68">
        <v>182</v>
      </c>
      <c r="O251" s="68">
        <v>205.1</v>
      </c>
      <c r="P251" s="68">
        <v>229.1</v>
      </c>
      <c r="Q251" s="68">
        <v>254.1</v>
      </c>
      <c r="R251" s="68">
        <v>280.10000000000002</v>
      </c>
      <c r="S251" s="68">
        <v>306.3</v>
      </c>
      <c r="T251" s="68">
        <v>333.2</v>
      </c>
      <c r="U251" s="68">
        <v>360.3</v>
      </c>
      <c r="V251" s="68">
        <v>388.3</v>
      </c>
      <c r="W251" s="68">
        <v>416.4</v>
      </c>
      <c r="X251" s="68">
        <v>444.9</v>
      </c>
      <c r="Y251" s="68">
        <v>473.7</v>
      </c>
      <c r="Z251" s="68">
        <v>503.2</v>
      </c>
      <c r="AA251" s="68">
        <v>532.9</v>
      </c>
      <c r="AB251" s="68">
        <v>562.79999999999995</v>
      </c>
      <c r="AC251" s="68">
        <v>592.70000000000005</v>
      </c>
      <c r="AD251" s="68">
        <v>622.70000000000005</v>
      </c>
      <c r="AE251" s="68">
        <v>652.70000000000005</v>
      </c>
      <c r="AF251" s="68">
        <v>682.7</v>
      </c>
      <c r="AG251" s="68">
        <v>712.7</v>
      </c>
      <c r="AH251" s="68">
        <v>742.7</v>
      </c>
      <c r="AI251" s="68">
        <v>772.7</v>
      </c>
      <c r="AJ251" s="68">
        <v>0</v>
      </c>
      <c r="AK251" s="68"/>
    </row>
    <row r="252" spans="1:37">
      <c r="A252" s="69">
        <v>43952</v>
      </c>
      <c r="B252" s="68">
        <v>2.2999999999999998</v>
      </c>
      <c r="C252" s="68">
        <v>3.6</v>
      </c>
      <c r="D252" s="68">
        <v>5.0999999999999996</v>
      </c>
      <c r="E252" s="68">
        <v>6.9</v>
      </c>
      <c r="F252" s="68">
        <v>9.1</v>
      </c>
      <c r="G252" s="68">
        <v>11.9</v>
      </c>
      <c r="H252" s="68">
        <v>15.3</v>
      </c>
      <c r="I252" s="68">
        <v>19.8</v>
      </c>
      <c r="J252" s="68">
        <v>24.7</v>
      </c>
      <c r="K252" s="68">
        <v>30.2</v>
      </c>
      <c r="L252" s="68">
        <v>36.299999999999997</v>
      </c>
      <c r="M252" s="68">
        <v>43.2</v>
      </c>
      <c r="N252" s="68">
        <v>50.8</v>
      </c>
      <c r="O252" s="68">
        <v>59.3</v>
      </c>
      <c r="P252" s="68">
        <v>68.400000000000006</v>
      </c>
      <c r="Q252" s="68">
        <v>78.5</v>
      </c>
      <c r="R252" s="68">
        <v>89</v>
      </c>
      <c r="S252" s="68">
        <v>100.6</v>
      </c>
      <c r="T252" s="68">
        <v>113.3</v>
      </c>
      <c r="U252" s="68">
        <v>126.9</v>
      </c>
      <c r="V252" s="68">
        <v>141.9</v>
      </c>
      <c r="W252" s="68">
        <v>157.9</v>
      </c>
      <c r="X252" s="68">
        <v>175</v>
      </c>
      <c r="Y252" s="68">
        <v>192.7</v>
      </c>
      <c r="Z252" s="68">
        <v>211.1</v>
      </c>
      <c r="AA252" s="68">
        <v>231</v>
      </c>
      <c r="AB252" s="68">
        <v>251.5</v>
      </c>
      <c r="AC252" s="68">
        <v>273.3</v>
      </c>
      <c r="AD252" s="68">
        <v>296.2</v>
      </c>
      <c r="AE252" s="68">
        <v>319.60000000000002</v>
      </c>
      <c r="AF252" s="68">
        <v>343.8</v>
      </c>
      <c r="AG252" s="68">
        <v>368.5</v>
      </c>
      <c r="AH252" s="68">
        <v>393.9</v>
      </c>
      <c r="AI252" s="68">
        <v>419.7</v>
      </c>
      <c r="AJ252" s="68">
        <v>0.03</v>
      </c>
      <c r="AK252" s="68"/>
    </row>
    <row r="253" spans="1:37">
      <c r="A253" s="69">
        <v>43983</v>
      </c>
      <c r="B253" s="68">
        <v>0</v>
      </c>
      <c r="C253" s="68">
        <v>0</v>
      </c>
      <c r="D253" s="68">
        <v>0.1</v>
      </c>
      <c r="E253" s="68">
        <v>0.2</v>
      </c>
      <c r="F253" s="68">
        <v>0.4</v>
      </c>
      <c r="G253" s="68">
        <v>0.8</v>
      </c>
      <c r="H253" s="68">
        <v>1.2</v>
      </c>
      <c r="I253" s="68">
        <v>1.7</v>
      </c>
      <c r="J253" s="68">
        <v>2.2000000000000002</v>
      </c>
      <c r="K253" s="68">
        <v>2.8</v>
      </c>
      <c r="L253" s="68">
        <v>3.7</v>
      </c>
      <c r="M253" s="68">
        <v>4.5999999999999996</v>
      </c>
      <c r="N253" s="68">
        <v>5.9</v>
      </c>
      <c r="O253" s="68">
        <v>7.4</v>
      </c>
      <c r="P253" s="68">
        <v>8.8000000000000007</v>
      </c>
      <c r="Q253" s="68">
        <v>10.9</v>
      </c>
      <c r="R253" s="68">
        <v>12.9</v>
      </c>
      <c r="S253" s="68">
        <v>15.1</v>
      </c>
      <c r="T253" s="68">
        <v>17.899999999999999</v>
      </c>
      <c r="U253" s="68">
        <v>21.1</v>
      </c>
      <c r="V253" s="68">
        <v>24.6</v>
      </c>
      <c r="W253" s="68">
        <v>28.7</v>
      </c>
      <c r="X253" s="68">
        <v>33.799999999999997</v>
      </c>
      <c r="Y253" s="68">
        <v>39.4</v>
      </c>
      <c r="Z253" s="68">
        <v>45.3</v>
      </c>
      <c r="AA253" s="68">
        <v>52.2</v>
      </c>
      <c r="AB253" s="68">
        <v>60</v>
      </c>
      <c r="AC253" s="68">
        <v>68.099999999999994</v>
      </c>
      <c r="AD253" s="68">
        <v>77.400000000000006</v>
      </c>
      <c r="AE253" s="68">
        <v>87.5</v>
      </c>
      <c r="AF253" s="68">
        <v>99</v>
      </c>
      <c r="AG253" s="68">
        <v>111.5</v>
      </c>
      <c r="AH253" s="68">
        <v>125.5</v>
      </c>
      <c r="AI253" s="68">
        <v>140.9</v>
      </c>
      <c r="AJ253" s="68">
        <v>0</v>
      </c>
      <c r="AK253" s="68"/>
    </row>
    <row r="254" spans="1:37">
      <c r="A254" s="69">
        <v>44013</v>
      </c>
      <c r="B254" s="68">
        <v>0</v>
      </c>
      <c r="C254" s="68">
        <v>0</v>
      </c>
      <c r="D254" s="68">
        <v>0</v>
      </c>
      <c r="E254" s="68">
        <v>0</v>
      </c>
      <c r="F254" s="68">
        <v>0</v>
      </c>
      <c r="G254" s="68">
        <v>0</v>
      </c>
      <c r="H254" s="68">
        <v>0</v>
      </c>
      <c r="I254" s="68">
        <v>0</v>
      </c>
      <c r="J254" s="68">
        <v>0</v>
      </c>
      <c r="K254" s="68">
        <v>0</v>
      </c>
      <c r="L254" s="68">
        <v>0</v>
      </c>
      <c r="M254" s="68">
        <v>0</v>
      </c>
      <c r="N254" s="68">
        <v>0</v>
      </c>
      <c r="O254" s="68">
        <v>0</v>
      </c>
      <c r="P254" s="68">
        <v>0</v>
      </c>
      <c r="Q254" s="68">
        <v>0</v>
      </c>
      <c r="R254" s="68">
        <v>0</v>
      </c>
      <c r="S254" s="68">
        <v>0</v>
      </c>
      <c r="T254" s="68">
        <v>0.1</v>
      </c>
      <c r="U254" s="68">
        <v>0.1</v>
      </c>
      <c r="V254" s="68">
        <v>0.3</v>
      </c>
      <c r="W254" s="68">
        <v>0.5</v>
      </c>
      <c r="X254" s="68">
        <v>0.7</v>
      </c>
      <c r="Y254" s="68">
        <v>1.1000000000000001</v>
      </c>
      <c r="Z254" s="68">
        <v>2</v>
      </c>
      <c r="AA254" s="68">
        <v>2.9</v>
      </c>
      <c r="AB254" s="68">
        <v>4.7</v>
      </c>
      <c r="AC254" s="68">
        <v>7.3</v>
      </c>
      <c r="AD254" s="68">
        <v>10.5</v>
      </c>
      <c r="AE254" s="68">
        <v>15</v>
      </c>
      <c r="AF254" s="68">
        <v>21</v>
      </c>
      <c r="AG254" s="68">
        <v>27.7</v>
      </c>
      <c r="AH254" s="68">
        <v>35.700000000000003</v>
      </c>
      <c r="AI254" s="68">
        <v>44.8</v>
      </c>
      <c r="AJ254" s="68">
        <v>0.03</v>
      </c>
      <c r="AK254" s="68"/>
    </row>
    <row r="255" spans="1:37">
      <c r="A255" s="69">
        <v>44044</v>
      </c>
      <c r="B255" s="68">
        <v>0</v>
      </c>
      <c r="C255" s="68">
        <v>0</v>
      </c>
      <c r="D255" s="68">
        <v>0</v>
      </c>
      <c r="E255" s="68">
        <v>0</v>
      </c>
      <c r="F255" s="68">
        <v>0</v>
      </c>
      <c r="G255" s="68">
        <v>0</v>
      </c>
      <c r="H255" s="68">
        <v>0</v>
      </c>
      <c r="I255" s="68">
        <v>0</v>
      </c>
      <c r="J255" s="68">
        <v>0</v>
      </c>
      <c r="K255" s="68">
        <v>0</v>
      </c>
      <c r="L255" s="68">
        <v>0</v>
      </c>
      <c r="M255" s="68">
        <v>0</v>
      </c>
      <c r="N255" s="68">
        <v>0.2</v>
      </c>
      <c r="O255" s="68">
        <v>0.4</v>
      </c>
      <c r="P255" s="68">
        <v>0.6</v>
      </c>
      <c r="Q255" s="68">
        <v>1.2</v>
      </c>
      <c r="R255" s="68">
        <v>1.6</v>
      </c>
      <c r="S255" s="68">
        <v>2.2999999999999998</v>
      </c>
      <c r="T255" s="68">
        <v>3.2</v>
      </c>
      <c r="U255" s="68">
        <v>4.0999999999999996</v>
      </c>
      <c r="V255" s="68">
        <v>5.3</v>
      </c>
      <c r="W255" s="68">
        <v>6.7</v>
      </c>
      <c r="X255" s="68">
        <v>8.3000000000000007</v>
      </c>
      <c r="Y255" s="68">
        <v>10.7</v>
      </c>
      <c r="Z255" s="68">
        <v>14.2</v>
      </c>
      <c r="AA255" s="68">
        <v>18.5</v>
      </c>
      <c r="AB255" s="68">
        <v>23.9</v>
      </c>
      <c r="AC255" s="68">
        <v>30.5</v>
      </c>
      <c r="AD255" s="68">
        <v>38.1</v>
      </c>
      <c r="AE255" s="68">
        <v>46.6</v>
      </c>
      <c r="AF255" s="68">
        <v>56.3</v>
      </c>
      <c r="AG255" s="68">
        <v>67.2</v>
      </c>
      <c r="AH255" s="68">
        <v>79.099999999999994</v>
      </c>
      <c r="AI255" s="68">
        <v>92</v>
      </c>
      <c r="AJ255" s="68">
        <v>0</v>
      </c>
      <c r="AK255" s="68"/>
    </row>
    <row r="256" spans="1:37">
      <c r="A256" s="69">
        <v>44075</v>
      </c>
      <c r="B256" s="68">
        <v>4.0999999999999996</v>
      </c>
      <c r="C256" s="68">
        <v>5.2</v>
      </c>
      <c r="D256" s="68">
        <v>6.5</v>
      </c>
      <c r="E256" s="68">
        <v>7.8</v>
      </c>
      <c r="F256" s="68">
        <v>9.6</v>
      </c>
      <c r="G256" s="68">
        <v>11.1</v>
      </c>
      <c r="H256" s="68">
        <v>13</v>
      </c>
      <c r="I256" s="68">
        <v>14.9</v>
      </c>
      <c r="J256" s="68">
        <v>17.100000000000001</v>
      </c>
      <c r="K256" s="68">
        <v>19.5</v>
      </c>
      <c r="L256" s="68">
        <v>22.6</v>
      </c>
      <c r="M256" s="68">
        <v>25.4</v>
      </c>
      <c r="N256" s="68">
        <v>29</v>
      </c>
      <c r="O256" s="68">
        <v>32.6</v>
      </c>
      <c r="P256" s="68">
        <v>36.5</v>
      </c>
      <c r="Q256" s="68">
        <v>41.4</v>
      </c>
      <c r="R256" s="68">
        <v>46.2</v>
      </c>
      <c r="S256" s="68">
        <v>52</v>
      </c>
      <c r="T256" s="68">
        <v>57.7</v>
      </c>
      <c r="U256" s="68">
        <v>64.400000000000006</v>
      </c>
      <c r="V256" s="68">
        <v>71.8</v>
      </c>
      <c r="W256" s="68">
        <v>79.8</v>
      </c>
      <c r="X256" s="68">
        <v>89.4</v>
      </c>
      <c r="Y256" s="68">
        <v>99.3</v>
      </c>
      <c r="Z256" s="68">
        <v>110.7</v>
      </c>
      <c r="AA256" s="68">
        <v>122.1</v>
      </c>
      <c r="AB256" s="68">
        <v>134.9</v>
      </c>
      <c r="AC256" s="68">
        <v>148.9</v>
      </c>
      <c r="AD256" s="68">
        <v>163.6</v>
      </c>
      <c r="AE256" s="68">
        <v>180.2</v>
      </c>
      <c r="AF256" s="68">
        <v>197.2</v>
      </c>
      <c r="AG256" s="68">
        <v>215.5</v>
      </c>
      <c r="AH256" s="68">
        <v>234.3</v>
      </c>
      <c r="AI256" s="68">
        <v>254.7</v>
      </c>
      <c r="AJ256" s="68">
        <v>0.3</v>
      </c>
      <c r="AK256" s="68"/>
    </row>
    <row r="257" spans="1:37">
      <c r="A257" s="69">
        <v>44105</v>
      </c>
      <c r="B257" s="68">
        <v>24</v>
      </c>
      <c r="C257" s="68">
        <v>27.4</v>
      </c>
      <c r="D257" s="68">
        <v>31.3</v>
      </c>
      <c r="E257" s="68">
        <v>35.700000000000003</v>
      </c>
      <c r="F257" s="68">
        <v>40.5</v>
      </c>
      <c r="G257" s="68">
        <v>46.1</v>
      </c>
      <c r="H257" s="68">
        <v>52.6</v>
      </c>
      <c r="I257" s="68">
        <v>60</v>
      </c>
      <c r="J257" s="68">
        <v>68.900000000000006</v>
      </c>
      <c r="K257" s="68">
        <v>77.7</v>
      </c>
      <c r="L257" s="68">
        <v>88</v>
      </c>
      <c r="M257" s="68">
        <v>98.9</v>
      </c>
      <c r="N257" s="68">
        <v>110.8</v>
      </c>
      <c r="O257" s="68">
        <v>124.3</v>
      </c>
      <c r="P257" s="68">
        <v>138.30000000000001</v>
      </c>
      <c r="Q257" s="68">
        <v>153.69999999999999</v>
      </c>
      <c r="R257" s="68">
        <v>169.9</v>
      </c>
      <c r="S257" s="68">
        <v>187.2</v>
      </c>
      <c r="T257" s="68">
        <v>205.9</v>
      </c>
      <c r="U257" s="68">
        <v>225.9</v>
      </c>
      <c r="V257" s="68">
        <v>247.6</v>
      </c>
      <c r="W257" s="68">
        <v>269.89999999999998</v>
      </c>
      <c r="X257" s="68">
        <v>293.60000000000002</v>
      </c>
      <c r="Y257" s="68">
        <v>317.8</v>
      </c>
      <c r="Z257" s="68">
        <v>342.4</v>
      </c>
      <c r="AA257" s="68">
        <v>368.5</v>
      </c>
      <c r="AB257" s="68">
        <v>394.7</v>
      </c>
      <c r="AC257" s="68">
        <v>421.4</v>
      </c>
      <c r="AD257" s="68">
        <v>448.7</v>
      </c>
      <c r="AE257" s="68">
        <v>476.9</v>
      </c>
      <c r="AF257" s="68">
        <v>505.2</v>
      </c>
      <c r="AG257" s="68">
        <v>534.5</v>
      </c>
      <c r="AH257" s="68">
        <v>563.9</v>
      </c>
      <c r="AI257" s="68">
        <v>593.79999999999995</v>
      </c>
      <c r="AJ257" s="68">
        <v>0.06</v>
      </c>
      <c r="AK257" s="68"/>
    </row>
    <row r="258" spans="1:37">
      <c r="A258" s="69">
        <v>44136</v>
      </c>
      <c r="B258" s="68">
        <v>56.3</v>
      </c>
      <c r="C258" s="68">
        <v>65.2</v>
      </c>
      <c r="D258" s="68">
        <v>75.3</v>
      </c>
      <c r="E258" s="68">
        <v>86.5</v>
      </c>
      <c r="F258" s="68">
        <v>98.5</v>
      </c>
      <c r="G258" s="68">
        <v>111.4</v>
      </c>
      <c r="H258" s="68">
        <v>126.1</v>
      </c>
      <c r="I258" s="68">
        <v>141</v>
      </c>
      <c r="J258" s="68">
        <v>157.80000000000001</v>
      </c>
      <c r="K258" s="68">
        <v>175</v>
      </c>
      <c r="L258" s="68">
        <v>193.4</v>
      </c>
      <c r="M258" s="68">
        <v>213</v>
      </c>
      <c r="N258" s="68">
        <v>233.3</v>
      </c>
      <c r="O258" s="68">
        <v>254.6</v>
      </c>
      <c r="P258" s="68">
        <v>276.5</v>
      </c>
      <c r="Q258" s="68">
        <v>299.10000000000002</v>
      </c>
      <c r="R258" s="68">
        <v>322</v>
      </c>
      <c r="S258" s="68">
        <v>345.5</v>
      </c>
      <c r="T258" s="68">
        <v>369.4</v>
      </c>
      <c r="U258" s="68">
        <v>393.6</v>
      </c>
      <c r="V258" s="68">
        <v>418.1</v>
      </c>
      <c r="W258" s="68">
        <v>443</v>
      </c>
      <c r="X258" s="68">
        <v>468.5</v>
      </c>
      <c r="Y258" s="68">
        <v>494.4</v>
      </c>
      <c r="Z258" s="68">
        <v>520.79999999999995</v>
      </c>
      <c r="AA258" s="68">
        <v>547.4</v>
      </c>
      <c r="AB258" s="68">
        <v>574.29999999999995</v>
      </c>
      <c r="AC258" s="68">
        <v>601.6</v>
      </c>
      <c r="AD258" s="68">
        <v>629.4</v>
      </c>
      <c r="AE258" s="68">
        <v>657.3</v>
      </c>
      <c r="AF258" s="68">
        <v>685.4</v>
      </c>
      <c r="AG258" s="68">
        <v>713.5</v>
      </c>
      <c r="AH258" s="68">
        <v>741.9</v>
      </c>
      <c r="AI258" s="68">
        <v>770.6</v>
      </c>
      <c r="AJ258" s="68">
        <v>0.03</v>
      </c>
      <c r="AK258" s="68"/>
    </row>
    <row r="259" spans="1:37">
      <c r="A259" s="69">
        <v>44166</v>
      </c>
      <c r="B259" s="68">
        <v>203.7</v>
      </c>
      <c r="C259" s="68">
        <v>225.3</v>
      </c>
      <c r="D259" s="68">
        <v>247.6</v>
      </c>
      <c r="E259" s="68">
        <v>270.89999999999998</v>
      </c>
      <c r="F259" s="68">
        <v>294.60000000000002</v>
      </c>
      <c r="G259" s="68">
        <v>319.5</v>
      </c>
      <c r="H259" s="68">
        <v>345.8</v>
      </c>
      <c r="I259" s="68">
        <v>372.5</v>
      </c>
      <c r="J259" s="68">
        <v>399.4</v>
      </c>
      <c r="K259" s="68">
        <v>426.5</v>
      </c>
      <c r="L259" s="68">
        <v>453.9</v>
      </c>
      <c r="M259" s="68">
        <v>481.6</v>
      </c>
      <c r="N259" s="68">
        <v>509.5</v>
      </c>
      <c r="O259" s="68">
        <v>537.9</v>
      </c>
      <c r="P259" s="68">
        <v>566.5</v>
      </c>
      <c r="Q259" s="68">
        <v>595.4</v>
      </c>
      <c r="R259" s="68">
        <v>624.4</v>
      </c>
      <c r="S259" s="68">
        <v>653.70000000000005</v>
      </c>
      <c r="T259" s="68">
        <v>683.1</v>
      </c>
      <c r="U259" s="68">
        <v>712.8</v>
      </c>
      <c r="V259" s="68">
        <v>742.4</v>
      </c>
      <c r="W259" s="68">
        <v>772.3</v>
      </c>
      <c r="X259" s="68">
        <v>802.3</v>
      </c>
      <c r="Y259" s="68">
        <v>832.6</v>
      </c>
      <c r="Z259" s="68">
        <v>863.1</v>
      </c>
      <c r="AA259" s="68">
        <v>893.7</v>
      </c>
      <c r="AB259" s="68">
        <v>924.6</v>
      </c>
      <c r="AC259" s="68">
        <v>955.6</v>
      </c>
      <c r="AD259" s="68">
        <v>986.6</v>
      </c>
      <c r="AE259" s="68">
        <v>1017.6</v>
      </c>
      <c r="AF259" s="68">
        <v>1048.5999999999999</v>
      </c>
      <c r="AG259" s="68">
        <v>1079.5999999999999</v>
      </c>
      <c r="AH259" s="68">
        <v>1110.5999999999999</v>
      </c>
      <c r="AI259" s="68">
        <v>1141.5999999999999</v>
      </c>
      <c r="AJ259" s="68">
        <v>0</v>
      </c>
      <c r="AK259" s="68"/>
    </row>
    <row r="260" spans="1:37">
      <c r="A260" s="69">
        <v>44197</v>
      </c>
      <c r="B260" s="68">
        <v>274.39999999999998</v>
      </c>
      <c r="C260" s="68">
        <v>301.3</v>
      </c>
      <c r="D260" s="68">
        <v>329</v>
      </c>
      <c r="E260" s="68">
        <v>357.7</v>
      </c>
      <c r="F260" s="68">
        <v>386.8</v>
      </c>
      <c r="G260" s="68">
        <v>416.7</v>
      </c>
      <c r="H260" s="68">
        <v>447</v>
      </c>
      <c r="I260" s="68">
        <v>477.6</v>
      </c>
      <c r="J260" s="68">
        <v>508.3</v>
      </c>
      <c r="K260" s="68">
        <v>539</v>
      </c>
      <c r="L260" s="68">
        <v>569.79999999999995</v>
      </c>
      <c r="M260" s="68">
        <v>600.6</v>
      </c>
      <c r="N260" s="68">
        <v>631.4</v>
      </c>
      <c r="O260" s="68">
        <v>662.3</v>
      </c>
      <c r="P260" s="68">
        <v>693.2</v>
      </c>
      <c r="Q260" s="68">
        <v>724.2</v>
      </c>
      <c r="R260" s="68">
        <v>755.2</v>
      </c>
      <c r="S260" s="68">
        <v>786.2</v>
      </c>
      <c r="T260" s="68">
        <v>817.2</v>
      </c>
      <c r="U260" s="68">
        <v>848.2</v>
      </c>
      <c r="V260" s="68">
        <v>879.2</v>
      </c>
      <c r="W260" s="68">
        <v>910.2</v>
      </c>
      <c r="X260" s="68">
        <v>941.2</v>
      </c>
      <c r="Y260" s="68">
        <v>972.2</v>
      </c>
      <c r="Z260" s="68">
        <v>1003.2</v>
      </c>
      <c r="AA260" s="68">
        <v>1034.2</v>
      </c>
      <c r="AB260" s="68">
        <v>1065.2</v>
      </c>
      <c r="AC260" s="68">
        <v>1096.2</v>
      </c>
      <c r="AD260" s="68">
        <v>1127.2</v>
      </c>
      <c r="AE260" s="68">
        <v>1158.2</v>
      </c>
      <c r="AF260" s="68">
        <v>1189.2</v>
      </c>
      <c r="AG260" s="68">
        <v>1220.2</v>
      </c>
      <c r="AH260" s="68">
        <v>1251.2</v>
      </c>
      <c r="AI260" s="68">
        <v>1282.2</v>
      </c>
      <c r="AJ260" s="68">
        <v>0.03</v>
      </c>
      <c r="AK260" s="68"/>
    </row>
    <row r="261" spans="1:37">
      <c r="A261" s="69">
        <v>44228</v>
      </c>
      <c r="B261" s="68">
        <v>273.3</v>
      </c>
      <c r="C261" s="68">
        <v>297.89999999999998</v>
      </c>
      <c r="D261" s="68">
        <v>323.39999999999998</v>
      </c>
      <c r="E261" s="68">
        <v>349.4</v>
      </c>
      <c r="F261" s="68">
        <v>376.1</v>
      </c>
      <c r="G261" s="68">
        <v>403</v>
      </c>
      <c r="H261" s="68">
        <v>430.3</v>
      </c>
      <c r="I261" s="68">
        <v>457.8</v>
      </c>
      <c r="J261" s="68">
        <v>485.4</v>
      </c>
      <c r="K261" s="68">
        <v>513.20000000000005</v>
      </c>
      <c r="L261" s="68">
        <v>541.20000000000005</v>
      </c>
      <c r="M261" s="68">
        <v>569.20000000000005</v>
      </c>
      <c r="N261" s="68">
        <v>597.20000000000005</v>
      </c>
      <c r="O261" s="68">
        <v>625.20000000000005</v>
      </c>
      <c r="P261" s="68">
        <v>653.20000000000005</v>
      </c>
      <c r="Q261" s="68">
        <v>681.2</v>
      </c>
      <c r="R261" s="68">
        <v>709.2</v>
      </c>
      <c r="S261" s="68">
        <v>737.2</v>
      </c>
      <c r="T261" s="68">
        <v>765.2</v>
      </c>
      <c r="U261" s="68">
        <v>793.2</v>
      </c>
      <c r="V261" s="68">
        <v>821.2</v>
      </c>
      <c r="W261" s="68">
        <v>849.2</v>
      </c>
      <c r="X261" s="68">
        <v>877.2</v>
      </c>
      <c r="Y261" s="68">
        <v>905.2</v>
      </c>
      <c r="Z261" s="68">
        <v>933.2</v>
      </c>
      <c r="AA261" s="68">
        <v>961.2</v>
      </c>
      <c r="AB261" s="68">
        <v>989.2</v>
      </c>
      <c r="AC261" s="68">
        <v>1017.2</v>
      </c>
      <c r="AD261" s="68">
        <v>1045.2</v>
      </c>
      <c r="AE261" s="68">
        <v>1073.2</v>
      </c>
      <c r="AF261" s="68">
        <v>1101.2</v>
      </c>
      <c r="AG261" s="68">
        <v>1129.2</v>
      </c>
      <c r="AH261" s="68">
        <v>1157.2</v>
      </c>
      <c r="AI261" s="68">
        <v>1185.2</v>
      </c>
      <c r="AJ261" s="68">
        <v>0</v>
      </c>
      <c r="AK261" s="68"/>
    </row>
    <row r="262" spans="1:37">
      <c r="A262" s="69">
        <v>44256</v>
      </c>
      <c r="B262" s="68">
        <v>139.5</v>
      </c>
      <c r="C262" s="68">
        <v>154.4</v>
      </c>
      <c r="D262" s="68">
        <v>170.3</v>
      </c>
      <c r="E262" s="68">
        <v>186.7</v>
      </c>
      <c r="F262" s="68">
        <v>203.6</v>
      </c>
      <c r="G262" s="68">
        <v>221.3</v>
      </c>
      <c r="H262" s="68">
        <v>240</v>
      </c>
      <c r="I262" s="68">
        <v>259.10000000000002</v>
      </c>
      <c r="J262" s="68">
        <v>279.3</v>
      </c>
      <c r="K262" s="68">
        <v>300.3</v>
      </c>
      <c r="L262" s="68">
        <v>321.8</v>
      </c>
      <c r="M262" s="68">
        <v>344.1</v>
      </c>
      <c r="N262" s="68">
        <v>367</v>
      </c>
      <c r="O262" s="68">
        <v>390.5</v>
      </c>
      <c r="P262" s="68">
        <v>414.5</v>
      </c>
      <c r="Q262" s="68">
        <v>439.2</v>
      </c>
      <c r="R262" s="68">
        <v>464</v>
      </c>
      <c r="S262" s="68">
        <v>489.5</v>
      </c>
      <c r="T262" s="68">
        <v>515.5</v>
      </c>
      <c r="U262" s="68">
        <v>541.9</v>
      </c>
      <c r="V262" s="68">
        <v>568.9</v>
      </c>
      <c r="W262" s="68">
        <v>596.4</v>
      </c>
      <c r="X262" s="68">
        <v>624.5</v>
      </c>
      <c r="Y262" s="68">
        <v>652.9</v>
      </c>
      <c r="Z262" s="68">
        <v>681.7</v>
      </c>
      <c r="AA262" s="68">
        <v>710.7</v>
      </c>
      <c r="AB262" s="68">
        <v>740.2</v>
      </c>
      <c r="AC262" s="68">
        <v>769.8</v>
      </c>
      <c r="AD262" s="68">
        <v>799.9</v>
      </c>
      <c r="AE262" s="68">
        <v>830.1</v>
      </c>
      <c r="AF262" s="68">
        <v>860.6</v>
      </c>
      <c r="AG262" s="68">
        <v>891.1</v>
      </c>
      <c r="AH262" s="68">
        <v>921.8</v>
      </c>
      <c r="AI262" s="68">
        <v>952.7</v>
      </c>
      <c r="AJ262" s="68">
        <v>0.03</v>
      </c>
      <c r="AK262" s="68"/>
    </row>
    <row r="263" spans="1:37">
      <c r="A263" s="69">
        <v>44287</v>
      </c>
      <c r="B263" s="68">
        <v>19.7</v>
      </c>
      <c r="C263" s="68">
        <v>24.4</v>
      </c>
      <c r="D263" s="68">
        <v>29.6</v>
      </c>
      <c r="E263" s="68">
        <v>35.6</v>
      </c>
      <c r="F263" s="68">
        <v>41.9</v>
      </c>
      <c r="G263" s="68">
        <v>49.2</v>
      </c>
      <c r="H263" s="68">
        <v>57.7</v>
      </c>
      <c r="I263" s="68">
        <v>67</v>
      </c>
      <c r="J263" s="68">
        <v>77.5</v>
      </c>
      <c r="K263" s="68">
        <v>88.9</v>
      </c>
      <c r="L263" s="68">
        <v>102.1</v>
      </c>
      <c r="M263" s="68">
        <v>117</v>
      </c>
      <c r="N263" s="68">
        <v>133</v>
      </c>
      <c r="O263" s="68">
        <v>150.69999999999999</v>
      </c>
      <c r="P263" s="68">
        <v>169.4</v>
      </c>
      <c r="Q263" s="68">
        <v>189.4</v>
      </c>
      <c r="R263" s="68">
        <v>210</v>
      </c>
      <c r="S263" s="68">
        <v>231.7</v>
      </c>
      <c r="T263" s="68">
        <v>254.3</v>
      </c>
      <c r="U263" s="68">
        <v>277.60000000000002</v>
      </c>
      <c r="V263" s="68">
        <v>301.89999999999998</v>
      </c>
      <c r="W263" s="68">
        <v>326.39999999999998</v>
      </c>
      <c r="X263" s="68">
        <v>352</v>
      </c>
      <c r="Y263" s="68">
        <v>378.3</v>
      </c>
      <c r="Z263" s="68">
        <v>404.8</v>
      </c>
      <c r="AA263" s="68">
        <v>431.9</v>
      </c>
      <c r="AB263" s="68">
        <v>459.8</v>
      </c>
      <c r="AC263" s="68">
        <v>487.5</v>
      </c>
      <c r="AD263" s="68">
        <v>515.70000000000005</v>
      </c>
      <c r="AE263" s="68">
        <v>544.4</v>
      </c>
      <c r="AF263" s="68">
        <v>572.6</v>
      </c>
      <c r="AG263" s="68">
        <v>601.5</v>
      </c>
      <c r="AH263" s="68">
        <v>630.5</v>
      </c>
      <c r="AI263" s="68">
        <v>659.6</v>
      </c>
      <c r="AJ263" s="68">
        <v>0</v>
      </c>
      <c r="AK263" s="68"/>
    </row>
    <row r="264" spans="1:37">
      <c r="A264" s="69">
        <v>44317</v>
      </c>
      <c r="B264" s="68">
        <v>0</v>
      </c>
      <c r="C264" s="68">
        <v>0</v>
      </c>
      <c r="D264" s="68">
        <v>0.1</v>
      </c>
      <c r="E264" s="68">
        <v>0.4</v>
      </c>
      <c r="F264" s="68">
        <v>1</v>
      </c>
      <c r="G264" s="68">
        <v>1.9</v>
      </c>
      <c r="H264" s="68">
        <v>3.2</v>
      </c>
      <c r="I264" s="68">
        <v>4.7</v>
      </c>
      <c r="J264" s="68">
        <v>6.7</v>
      </c>
      <c r="K264" s="68">
        <v>9.1999999999999993</v>
      </c>
      <c r="L264" s="68">
        <v>13.1</v>
      </c>
      <c r="M264" s="68">
        <v>18.3</v>
      </c>
      <c r="N264" s="68">
        <v>25.7</v>
      </c>
      <c r="O264" s="68">
        <v>34.799999999999997</v>
      </c>
      <c r="P264" s="68">
        <v>45</v>
      </c>
      <c r="Q264" s="68">
        <v>55.8</v>
      </c>
      <c r="R264" s="68">
        <v>67.900000000000006</v>
      </c>
      <c r="S264" s="68">
        <v>80.8</v>
      </c>
      <c r="T264" s="68">
        <v>95.1</v>
      </c>
      <c r="U264" s="68">
        <v>110.3</v>
      </c>
      <c r="V264" s="68">
        <v>125.9</v>
      </c>
      <c r="W264" s="68">
        <v>142.69999999999999</v>
      </c>
      <c r="X264" s="68">
        <v>159.80000000000001</v>
      </c>
      <c r="Y264" s="68">
        <v>177.9</v>
      </c>
      <c r="Z264" s="68">
        <v>197.5</v>
      </c>
      <c r="AA264" s="68">
        <v>217.6</v>
      </c>
      <c r="AB264" s="68">
        <v>238.4</v>
      </c>
      <c r="AC264" s="68">
        <v>260.2</v>
      </c>
      <c r="AD264" s="68">
        <v>282.8</v>
      </c>
      <c r="AE264" s="68">
        <v>305.89999999999998</v>
      </c>
      <c r="AF264" s="68">
        <v>329.7</v>
      </c>
      <c r="AG264" s="68">
        <v>354.4</v>
      </c>
      <c r="AH264" s="68">
        <v>379.5</v>
      </c>
      <c r="AI264" s="68">
        <v>405</v>
      </c>
      <c r="AJ264" s="68">
        <v>0</v>
      </c>
      <c r="AK264" s="68"/>
    </row>
    <row r="265" spans="1:37">
      <c r="A265" s="69">
        <v>44348</v>
      </c>
      <c r="B265" s="68">
        <v>0</v>
      </c>
      <c r="C265" s="68">
        <v>0</v>
      </c>
      <c r="D265" s="68">
        <v>0</v>
      </c>
      <c r="E265" s="68">
        <v>0</v>
      </c>
      <c r="F265" s="68">
        <v>0</v>
      </c>
      <c r="G265" s="68">
        <v>0</v>
      </c>
      <c r="H265" s="68">
        <v>0</v>
      </c>
      <c r="I265" s="68">
        <v>0</v>
      </c>
      <c r="J265" s="68">
        <v>0</v>
      </c>
      <c r="K265" s="68">
        <v>0</v>
      </c>
      <c r="L265" s="68">
        <v>0.1</v>
      </c>
      <c r="M265" s="68">
        <v>0.2</v>
      </c>
      <c r="N265" s="68">
        <v>0.8</v>
      </c>
      <c r="O265" s="68">
        <v>1.7</v>
      </c>
      <c r="P265" s="68">
        <v>2.7</v>
      </c>
      <c r="Q265" s="68">
        <v>4.0999999999999996</v>
      </c>
      <c r="R265" s="68">
        <v>5.5</v>
      </c>
      <c r="S265" s="68">
        <v>7.2</v>
      </c>
      <c r="T265" s="68">
        <v>9.1</v>
      </c>
      <c r="U265" s="68">
        <v>11.4</v>
      </c>
      <c r="V265" s="68">
        <v>14.4</v>
      </c>
      <c r="W265" s="68">
        <v>17.7</v>
      </c>
      <c r="X265" s="68">
        <v>22.1</v>
      </c>
      <c r="Y265" s="68">
        <v>26.9</v>
      </c>
      <c r="Z265" s="68">
        <v>32.5</v>
      </c>
      <c r="AA265" s="68">
        <v>38.6</v>
      </c>
      <c r="AB265" s="68">
        <v>45.6</v>
      </c>
      <c r="AC265" s="68">
        <v>53.8</v>
      </c>
      <c r="AD265" s="68">
        <v>62.8</v>
      </c>
      <c r="AE265" s="68">
        <v>72.599999999999994</v>
      </c>
      <c r="AF265" s="68">
        <v>83.1</v>
      </c>
      <c r="AG265" s="68">
        <v>94.7</v>
      </c>
      <c r="AH265" s="68">
        <v>107.2</v>
      </c>
      <c r="AI265" s="68">
        <v>120.7</v>
      </c>
      <c r="AJ265" s="68">
        <v>0</v>
      </c>
      <c r="AK265" s="68"/>
    </row>
    <row r="266" spans="1:37">
      <c r="A266" s="69">
        <v>44378</v>
      </c>
      <c r="B266" s="68">
        <v>0</v>
      </c>
      <c r="C266" s="68">
        <v>0</v>
      </c>
      <c r="D266" s="68">
        <v>0</v>
      </c>
      <c r="E266" s="68">
        <v>0</v>
      </c>
      <c r="F266" s="68">
        <v>0</v>
      </c>
      <c r="G266" s="68">
        <v>0</v>
      </c>
      <c r="H266" s="68">
        <v>0</v>
      </c>
      <c r="I266" s="68">
        <v>0</v>
      </c>
      <c r="J266" s="68">
        <v>0</v>
      </c>
      <c r="K266" s="68">
        <v>0</v>
      </c>
      <c r="L266" s="68">
        <v>0</v>
      </c>
      <c r="M266" s="68">
        <v>0</v>
      </c>
      <c r="N266" s="68">
        <v>0</v>
      </c>
      <c r="O266" s="68">
        <v>0</v>
      </c>
      <c r="P266" s="68">
        <v>0</v>
      </c>
      <c r="Q266" s="68">
        <v>0</v>
      </c>
      <c r="R266" s="68">
        <v>0.1</v>
      </c>
      <c r="S266" s="68">
        <v>0.2</v>
      </c>
      <c r="T266" s="68">
        <v>0.5</v>
      </c>
      <c r="U266" s="68">
        <v>1.5</v>
      </c>
      <c r="V266" s="68">
        <v>3.4</v>
      </c>
      <c r="W266" s="68">
        <v>6.4</v>
      </c>
      <c r="X266" s="68">
        <v>9.5</v>
      </c>
      <c r="Y266" s="68">
        <v>13.2</v>
      </c>
      <c r="Z266" s="68">
        <v>17.7</v>
      </c>
      <c r="AA266" s="68">
        <v>22.2</v>
      </c>
      <c r="AB266" s="68">
        <v>28.3</v>
      </c>
      <c r="AC266" s="68">
        <v>35.5</v>
      </c>
      <c r="AD266" s="68">
        <v>44.3</v>
      </c>
      <c r="AE266" s="68">
        <v>55.6</v>
      </c>
      <c r="AF266" s="68">
        <v>68.8</v>
      </c>
      <c r="AG266" s="68">
        <v>84</v>
      </c>
      <c r="AH266" s="68">
        <v>100.9</v>
      </c>
      <c r="AI266" s="68">
        <v>119.8</v>
      </c>
      <c r="AJ266" s="68">
        <v>0.3</v>
      </c>
      <c r="AK266" s="68"/>
    </row>
    <row r="267" spans="1:37">
      <c r="A267" s="69">
        <v>44409</v>
      </c>
      <c r="B267" s="68">
        <v>0</v>
      </c>
      <c r="C267" s="68">
        <v>0</v>
      </c>
      <c r="D267" s="68">
        <v>0</v>
      </c>
      <c r="E267" s="68">
        <v>0</v>
      </c>
      <c r="F267" s="68">
        <v>0</v>
      </c>
      <c r="G267" s="68">
        <v>0</v>
      </c>
      <c r="H267" s="68">
        <v>0</v>
      </c>
      <c r="I267" s="68">
        <v>0</v>
      </c>
      <c r="J267" s="68">
        <v>0</v>
      </c>
      <c r="K267" s="68">
        <v>0</v>
      </c>
      <c r="L267" s="68">
        <v>0</v>
      </c>
      <c r="M267" s="68">
        <v>0</v>
      </c>
      <c r="N267" s="68">
        <v>0</v>
      </c>
      <c r="O267" s="68">
        <v>0</v>
      </c>
      <c r="P267" s="68">
        <v>0</v>
      </c>
      <c r="Q267" s="68">
        <v>0</v>
      </c>
      <c r="R267" s="68">
        <v>0.1</v>
      </c>
      <c r="S267" s="68">
        <v>0.3</v>
      </c>
      <c r="T267" s="68">
        <v>0.6</v>
      </c>
      <c r="U267" s="68">
        <v>1.1000000000000001</v>
      </c>
      <c r="V267" s="68">
        <v>1.7</v>
      </c>
      <c r="W267" s="68">
        <v>2.5</v>
      </c>
      <c r="X267" s="68">
        <v>3.7</v>
      </c>
      <c r="Y267" s="68">
        <v>5</v>
      </c>
      <c r="Z267" s="68">
        <v>6.9</v>
      </c>
      <c r="AA267" s="68">
        <v>9</v>
      </c>
      <c r="AB267" s="68">
        <v>11.7</v>
      </c>
      <c r="AC267" s="68">
        <v>15.3</v>
      </c>
      <c r="AD267" s="68">
        <v>19.899999999999999</v>
      </c>
      <c r="AE267" s="68">
        <v>25.1</v>
      </c>
      <c r="AF267" s="68">
        <v>31</v>
      </c>
      <c r="AG267" s="68">
        <v>37.799999999999997</v>
      </c>
      <c r="AH267" s="68">
        <v>46.1</v>
      </c>
      <c r="AI267" s="68">
        <v>56.5</v>
      </c>
      <c r="AJ267" s="68">
        <v>0</v>
      </c>
      <c r="AK267" s="68"/>
    </row>
    <row r="268" spans="1:37">
      <c r="A268" s="69">
        <v>44440</v>
      </c>
      <c r="B268" s="68">
        <v>0</v>
      </c>
      <c r="C268" s="68">
        <v>0</v>
      </c>
      <c r="D268" s="68">
        <v>0</v>
      </c>
      <c r="E268" s="68">
        <v>0</v>
      </c>
      <c r="F268" s="68">
        <v>0</v>
      </c>
      <c r="G268" s="68">
        <v>0</v>
      </c>
      <c r="H268" s="68">
        <v>0</v>
      </c>
      <c r="I268" s="68">
        <v>0</v>
      </c>
      <c r="J268" s="68">
        <v>0</v>
      </c>
      <c r="K268" s="68">
        <v>0</v>
      </c>
      <c r="L268" s="68">
        <v>0.2</v>
      </c>
      <c r="M268" s="68">
        <v>0.6</v>
      </c>
      <c r="N268" s="68">
        <v>1.2</v>
      </c>
      <c r="O268" s="68">
        <v>2.1</v>
      </c>
      <c r="P268" s="68">
        <v>3.5</v>
      </c>
      <c r="Q268" s="68">
        <v>4.9000000000000004</v>
      </c>
      <c r="R268" s="68">
        <v>7</v>
      </c>
      <c r="S268" s="68">
        <v>9.9</v>
      </c>
      <c r="T268" s="68">
        <v>13.2</v>
      </c>
      <c r="U268" s="68">
        <v>17.100000000000001</v>
      </c>
      <c r="V268" s="68">
        <v>21.7</v>
      </c>
      <c r="W268" s="68">
        <v>27.2</v>
      </c>
      <c r="X268" s="68">
        <v>33.5</v>
      </c>
      <c r="Y268" s="68">
        <v>40.200000000000003</v>
      </c>
      <c r="Z268" s="68">
        <v>47.8</v>
      </c>
      <c r="AA268" s="68">
        <v>56.8</v>
      </c>
      <c r="AB268" s="68">
        <v>67.5</v>
      </c>
      <c r="AC268" s="68">
        <v>79.2</v>
      </c>
      <c r="AD268" s="68">
        <v>92.7</v>
      </c>
      <c r="AE268" s="68">
        <v>107.3</v>
      </c>
      <c r="AF268" s="68">
        <v>123.8</v>
      </c>
      <c r="AG268" s="68">
        <v>141.80000000000001</v>
      </c>
      <c r="AH268" s="68">
        <v>161.30000000000001</v>
      </c>
      <c r="AI268" s="68">
        <v>181.4</v>
      </c>
      <c r="AJ268" s="68">
        <v>0.03</v>
      </c>
      <c r="AK268" s="68"/>
    </row>
    <row r="269" spans="1:37">
      <c r="A269" s="69">
        <v>44470</v>
      </c>
      <c r="B269" s="68">
        <v>3</v>
      </c>
      <c r="C269" s="68">
        <v>3.7</v>
      </c>
      <c r="D269" s="68">
        <v>4.5999999999999996</v>
      </c>
      <c r="E269" s="68">
        <v>5.4</v>
      </c>
      <c r="F269" s="68">
        <v>6.5</v>
      </c>
      <c r="G269" s="68">
        <v>7.6</v>
      </c>
      <c r="H269" s="68">
        <v>9.1</v>
      </c>
      <c r="I269" s="68">
        <v>10.8</v>
      </c>
      <c r="J269" s="68">
        <v>13.2</v>
      </c>
      <c r="K269" s="68">
        <v>15.9</v>
      </c>
      <c r="L269" s="68">
        <v>19.3</v>
      </c>
      <c r="M269" s="68">
        <v>24.5</v>
      </c>
      <c r="N269" s="68">
        <v>30.7</v>
      </c>
      <c r="O269" s="68">
        <v>38.200000000000003</v>
      </c>
      <c r="P269" s="68">
        <v>46.9</v>
      </c>
      <c r="Q269" s="68">
        <v>57.3</v>
      </c>
      <c r="R269" s="68">
        <v>68.900000000000006</v>
      </c>
      <c r="S269" s="68">
        <v>82</v>
      </c>
      <c r="T269" s="68">
        <v>96.1</v>
      </c>
      <c r="U269" s="68">
        <v>111.4</v>
      </c>
      <c r="V269" s="68">
        <v>128.5</v>
      </c>
      <c r="W269" s="68">
        <v>147.19999999999999</v>
      </c>
      <c r="X269" s="68">
        <v>167.6</v>
      </c>
      <c r="Y269" s="68">
        <v>189.3</v>
      </c>
      <c r="Z269" s="68">
        <v>212</v>
      </c>
      <c r="AA269" s="68">
        <v>235.5</v>
      </c>
      <c r="AB269" s="68">
        <v>260.10000000000002</v>
      </c>
      <c r="AC269" s="68">
        <v>285.10000000000002</v>
      </c>
      <c r="AD269" s="68">
        <v>311.3</v>
      </c>
      <c r="AE269" s="68">
        <v>337.8</v>
      </c>
      <c r="AF269" s="68">
        <v>364.8</v>
      </c>
      <c r="AG269" s="68">
        <v>392</v>
      </c>
      <c r="AH269" s="68">
        <v>419.8</v>
      </c>
      <c r="AI269" s="68">
        <v>447.9</v>
      </c>
      <c r="AJ269" s="68">
        <v>0</v>
      </c>
      <c r="AK269" s="68"/>
    </row>
    <row r="270" spans="1:37">
      <c r="A270" s="69">
        <v>44501</v>
      </c>
      <c r="B270" s="68">
        <v>71.5</v>
      </c>
      <c r="C270" s="68">
        <v>83.7</v>
      </c>
      <c r="D270" s="68">
        <v>98</v>
      </c>
      <c r="E270" s="68">
        <v>112.4</v>
      </c>
      <c r="F270" s="68">
        <v>127.9</v>
      </c>
      <c r="G270" s="68">
        <v>144.19999999999999</v>
      </c>
      <c r="H270" s="68">
        <v>161.4</v>
      </c>
      <c r="I270" s="68">
        <v>179.7</v>
      </c>
      <c r="J270" s="68">
        <v>198.6</v>
      </c>
      <c r="K270" s="68">
        <v>218.4</v>
      </c>
      <c r="L270" s="68">
        <v>239.4</v>
      </c>
      <c r="M270" s="68">
        <v>260.60000000000002</v>
      </c>
      <c r="N270" s="68">
        <v>282.8</v>
      </c>
      <c r="O270" s="68">
        <v>306.3</v>
      </c>
      <c r="P270" s="68">
        <v>330.8</v>
      </c>
      <c r="Q270" s="68">
        <v>356.5</v>
      </c>
      <c r="R270" s="68">
        <v>382.6</v>
      </c>
      <c r="S270" s="68">
        <v>409.2</v>
      </c>
      <c r="T270" s="68">
        <v>436.8</v>
      </c>
      <c r="U270" s="68">
        <v>464.2</v>
      </c>
      <c r="V270" s="68">
        <v>492.1</v>
      </c>
      <c r="W270" s="68">
        <v>520.6</v>
      </c>
      <c r="X270" s="68">
        <v>548.79999999999995</v>
      </c>
      <c r="Y270" s="68">
        <v>577.70000000000005</v>
      </c>
      <c r="Z270" s="68">
        <v>606.6</v>
      </c>
      <c r="AA270" s="68">
        <v>635.9</v>
      </c>
      <c r="AB270" s="68">
        <v>665.3</v>
      </c>
      <c r="AC270" s="68">
        <v>694.9</v>
      </c>
      <c r="AD270" s="68">
        <v>724.5</v>
      </c>
      <c r="AE270" s="68">
        <v>754.1</v>
      </c>
      <c r="AF270" s="68">
        <v>783.8</v>
      </c>
      <c r="AG270" s="68">
        <v>813.6</v>
      </c>
      <c r="AH270" s="68">
        <v>843.5</v>
      </c>
      <c r="AI270" s="68">
        <v>873.6</v>
      </c>
      <c r="AJ270" s="68">
        <v>0</v>
      </c>
      <c r="AK270" s="68"/>
    </row>
    <row r="271" spans="1:37">
      <c r="A271" s="69">
        <v>44531</v>
      </c>
      <c r="B271" s="68">
        <v>121.5</v>
      </c>
      <c r="C271" s="68">
        <v>140.69999999999999</v>
      </c>
      <c r="D271" s="68">
        <v>161</v>
      </c>
      <c r="E271" s="68">
        <v>182.4</v>
      </c>
      <c r="F271" s="68">
        <v>205.2</v>
      </c>
      <c r="G271" s="68">
        <v>229.1</v>
      </c>
      <c r="H271" s="68">
        <v>253.8</v>
      </c>
      <c r="I271" s="68">
        <v>279.60000000000002</v>
      </c>
      <c r="J271" s="68">
        <v>306.2</v>
      </c>
      <c r="K271" s="68">
        <v>333.1</v>
      </c>
      <c r="L271" s="68">
        <v>360.7</v>
      </c>
      <c r="M271" s="68">
        <v>388</v>
      </c>
      <c r="N271" s="68">
        <v>415.9</v>
      </c>
      <c r="O271" s="68">
        <v>443.6</v>
      </c>
      <c r="P271" s="68">
        <v>471.8</v>
      </c>
      <c r="Q271" s="68">
        <v>500</v>
      </c>
      <c r="R271" s="68">
        <v>528.6</v>
      </c>
      <c r="S271" s="68">
        <v>557.6</v>
      </c>
      <c r="T271" s="68">
        <v>587</v>
      </c>
      <c r="U271" s="68">
        <v>616.79999999999995</v>
      </c>
      <c r="V271" s="68">
        <v>646.70000000000005</v>
      </c>
      <c r="W271" s="68">
        <v>676.9</v>
      </c>
      <c r="X271" s="68">
        <v>707.3</v>
      </c>
      <c r="Y271" s="68">
        <v>737.9</v>
      </c>
      <c r="Z271" s="68">
        <v>768.7</v>
      </c>
      <c r="AA271" s="68">
        <v>799.5</v>
      </c>
      <c r="AB271" s="68">
        <v>830.4</v>
      </c>
      <c r="AC271" s="68">
        <v>861.4</v>
      </c>
      <c r="AD271" s="68">
        <v>892.4</v>
      </c>
      <c r="AE271" s="68">
        <v>923.4</v>
      </c>
      <c r="AF271" s="68">
        <v>954.4</v>
      </c>
      <c r="AG271" s="68">
        <v>985.4</v>
      </c>
      <c r="AH271" s="68">
        <v>1016.4</v>
      </c>
      <c r="AI271" s="68">
        <v>1047.4000000000001</v>
      </c>
      <c r="AJ271" s="68">
        <v>0.1</v>
      </c>
      <c r="AK271" s="68"/>
    </row>
    <row r="272" spans="1:37">
      <c r="A272" s="69">
        <v>44562</v>
      </c>
      <c r="B272" s="68">
        <v>420.9</v>
      </c>
      <c r="C272" s="68">
        <v>447.6</v>
      </c>
      <c r="D272" s="68">
        <v>474.8</v>
      </c>
      <c r="E272" s="68">
        <v>502.6</v>
      </c>
      <c r="F272" s="68">
        <v>530.79999999999995</v>
      </c>
      <c r="G272" s="68">
        <v>559.29999999999995</v>
      </c>
      <c r="H272" s="68">
        <v>588.1</v>
      </c>
      <c r="I272" s="68">
        <v>617.70000000000005</v>
      </c>
      <c r="J272" s="68">
        <v>647.6</v>
      </c>
      <c r="K272" s="68">
        <v>677.8</v>
      </c>
      <c r="L272" s="68">
        <v>708.5</v>
      </c>
      <c r="M272" s="68">
        <v>739.3</v>
      </c>
      <c r="N272" s="68">
        <v>770.1</v>
      </c>
      <c r="O272" s="68">
        <v>801</v>
      </c>
      <c r="P272" s="68">
        <v>832</v>
      </c>
      <c r="Q272" s="68">
        <v>863</v>
      </c>
      <c r="R272" s="68">
        <v>894</v>
      </c>
      <c r="S272" s="68">
        <v>925</v>
      </c>
      <c r="T272" s="68">
        <v>956</v>
      </c>
      <c r="U272" s="68">
        <v>987</v>
      </c>
      <c r="V272" s="68">
        <v>1018</v>
      </c>
      <c r="W272" s="68">
        <v>1049</v>
      </c>
      <c r="X272" s="68">
        <v>1080</v>
      </c>
      <c r="Y272" s="68">
        <v>1111</v>
      </c>
      <c r="Z272" s="68">
        <v>1142</v>
      </c>
      <c r="AA272" s="68">
        <v>1173</v>
      </c>
      <c r="AB272" s="68">
        <v>1204</v>
      </c>
      <c r="AC272" s="68">
        <v>1235</v>
      </c>
      <c r="AD272" s="68">
        <v>1266</v>
      </c>
      <c r="AE272" s="68">
        <v>1297</v>
      </c>
      <c r="AF272" s="68">
        <v>1328</v>
      </c>
      <c r="AG272" s="68">
        <v>1359</v>
      </c>
      <c r="AH272" s="68">
        <v>1390</v>
      </c>
      <c r="AI272" s="68">
        <v>1421</v>
      </c>
      <c r="AJ272" s="68">
        <v>0.2</v>
      </c>
      <c r="AK272" s="68"/>
    </row>
    <row r="273" spans="1:37">
      <c r="A273" s="69">
        <v>44593</v>
      </c>
      <c r="B273" s="68">
        <v>268.7</v>
      </c>
      <c r="C273" s="68">
        <v>288.60000000000002</v>
      </c>
      <c r="D273" s="68">
        <v>309.3</v>
      </c>
      <c r="E273" s="68">
        <v>331.1</v>
      </c>
      <c r="F273" s="68">
        <v>353.3</v>
      </c>
      <c r="G273" s="68">
        <v>376.2</v>
      </c>
      <c r="H273" s="68">
        <v>399.1</v>
      </c>
      <c r="I273" s="68">
        <v>422.6</v>
      </c>
      <c r="J273" s="68">
        <v>446.4</v>
      </c>
      <c r="K273" s="68">
        <v>470.7</v>
      </c>
      <c r="L273" s="68">
        <v>495.1</v>
      </c>
      <c r="M273" s="68">
        <v>520.1</v>
      </c>
      <c r="N273" s="68">
        <v>545.29999999999995</v>
      </c>
      <c r="O273" s="68">
        <v>570.70000000000005</v>
      </c>
      <c r="P273" s="68">
        <v>596.20000000000005</v>
      </c>
      <c r="Q273" s="68">
        <v>621.79999999999995</v>
      </c>
      <c r="R273" s="68">
        <v>647.6</v>
      </c>
      <c r="S273" s="68">
        <v>673.3</v>
      </c>
      <c r="T273" s="68">
        <v>699.3</v>
      </c>
      <c r="U273" s="68">
        <v>725.8</v>
      </c>
      <c r="V273" s="68">
        <v>752.5</v>
      </c>
      <c r="W273" s="68">
        <v>779.8</v>
      </c>
      <c r="X273" s="68">
        <v>807.2</v>
      </c>
      <c r="Y273" s="68">
        <v>834.8</v>
      </c>
      <c r="Z273" s="68">
        <v>862.4</v>
      </c>
      <c r="AA273" s="68">
        <v>890.2</v>
      </c>
      <c r="AB273" s="68">
        <v>917.9</v>
      </c>
      <c r="AC273" s="68">
        <v>945.7</v>
      </c>
      <c r="AD273" s="68">
        <v>973.5</v>
      </c>
      <c r="AE273" s="68">
        <v>1001.4</v>
      </c>
      <c r="AF273" s="68">
        <v>1029.2</v>
      </c>
      <c r="AG273" s="68">
        <v>1057.0999999999999</v>
      </c>
      <c r="AH273" s="68">
        <v>1085.0999999999999</v>
      </c>
      <c r="AI273" s="68">
        <v>1113.0999999999999</v>
      </c>
      <c r="AJ273" s="68">
        <v>0</v>
      </c>
      <c r="AK273" s="68"/>
    </row>
    <row r="274" spans="1:37">
      <c r="A274" s="69">
        <v>44621</v>
      </c>
      <c r="B274" s="68">
        <v>107.7</v>
      </c>
      <c r="C274" s="68">
        <v>120.5</v>
      </c>
      <c r="D274" s="68">
        <v>134.30000000000001</v>
      </c>
      <c r="E274" s="68">
        <v>149.4</v>
      </c>
      <c r="F274" s="68">
        <v>165.7</v>
      </c>
      <c r="G274" s="68">
        <v>183.2</v>
      </c>
      <c r="H274" s="68">
        <v>202.2</v>
      </c>
      <c r="I274" s="68">
        <v>221.5</v>
      </c>
      <c r="J274" s="68">
        <v>242.5</v>
      </c>
      <c r="K274" s="68">
        <v>263.89999999999998</v>
      </c>
      <c r="L274" s="68">
        <v>286.89999999999998</v>
      </c>
      <c r="M274" s="68">
        <v>310</v>
      </c>
      <c r="N274" s="68">
        <v>334.1</v>
      </c>
      <c r="O274" s="68">
        <v>359</v>
      </c>
      <c r="P274" s="68">
        <v>384.6</v>
      </c>
      <c r="Q274" s="68">
        <v>410.9</v>
      </c>
      <c r="R274" s="68">
        <v>437.5</v>
      </c>
      <c r="S274" s="68">
        <v>464.6</v>
      </c>
      <c r="T274" s="68">
        <v>492.5</v>
      </c>
      <c r="U274" s="68">
        <v>520.6</v>
      </c>
      <c r="V274" s="68">
        <v>549</v>
      </c>
      <c r="W274" s="68">
        <v>578</v>
      </c>
      <c r="X274" s="68">
        <v>606.79999999999995</v>
      </c>
      <c r="Y274" s="68">
        <v>636.20000000000005</v>
      </c>
      <c r="Z274" s="68">
        <v>665.8</v>
      </c>
      <c r="AA274" s="68">
        <v>695.8</v>
      </c>
      <c r="AB274" s="68">
        <v>725.7</v>
      </c>
      <c r="AC274" s="68">
        <v>756.1</v>
      </c>
      <c r="AD274" s="68">
        <v>786.6</v>
      </c>
      <c r="AE274" s="68">
        <v>817.2</v>
      </c>
      <c r="AF274" s="68">
        <v>847.8</v>
      </c>
      <c r="AG274" s="68">
        <v>878.5</v>
      </c>
      <c r="AH274" s="68">
        <v>909.3</v>
      </c>
      <c r="AI274" s="68">
        <v>939.9</v>
      </c>
      <c r="AJ274" s="68">
        <v>0</v>
      </c>
      <c r="AK274" s="68"/>
    </row>
    <row r="275" spans="1:37">
      <c r="A275" s="69">
        <v>44652</v>
      </c>
      <c r="B275" s="68">
        <v>7.6</v>
      </c>
      <c r="C275" s="68">
        <v>9.9</v>
      </c>
      <c r="D275" s="68">
        <v>14</v>
      </c>
      <c r="E275" s="68">
        <v>18.399999999999999</v>
      </c>
      <c r="F275" s="68">
        <v>24</v>
      </c>
      <c r="G275" s="68">
        <v>29.9</v>
      </c>
      <c r="H275" s="68">
        <v>37.5</v>
      </c>
      <c r="I275" s="68">
        <v>45.7</v>
      </c>
      <c r="J275" s="68">
        <v>55.6</v>
      </c>
      <c r="K275" s="68">
        <v>66.599999999999994</v>
      </c>
      <c r="L275" s="68">
        <v>79.5</v>
      </c>
      <c r="M275" s="68">
        <v>93.6</v>
      </c>
      <c r="N275" s="68">
        <v>109.4</v>
      </c>
      <c r="O275" s="68">
        <v>126.7</v>
      </c>
      <c r="P275" s="68">
        <v>145.30000000000001</v>
      </c>
      <c r="Q275" s="68">
        <v>165.8</v>
      </c>
      <c r="R275" s="68">
        <v>187.4</v>
      </c>
      <c r="S275" s="68">
        <v>210.5</v>
      </c>
      <c r="T275" s="68">
        <v>234.5</v>
      </c>
      <c r="U275" s="68">
        <v>259.5</v>
      </c>
      <c r="V275" s="68">
        <v>285.10000000000002</v>
      </c>
      <c r="W275" s="68">
        <v>311.7</v>
      </c>
      <c r="X275" s="68">
        <v>338.3</v>
      </c>
      <c r="Y275" s="68">
        <v>365.5</v>
      </c>
      <c r="Z275" s="68">
        <v>393.2</v>
      </c>
      <c r="AA275" s="68">
        <v>421.4</v>
      </c>
      <c r="AB275" s="68">
        <v>450</v>
      </c>
      <c r="AC275" s="68">
        <v>478.8</v>
      </c>
      <c r="AD275" s="68">
        <v>508</v>
      </c>
      <c r="AE275" s="68">
        <v>537.20000000000005</v>
      </c>
      <c r="AF275" s="68">
        <v>566.6</v>
      </c>
      <c r="AG275" s="68">
        <v>596.1</v>
      </c>
      <c r="AH275" s="68">
        <v>625.9</v>
      </c>
      <c r="AI275" s="68">
        <v>655.7</v>
      </c>
      <c r="AJ275" s="68">
        <v>0</v>
      </c>
      <c r="AK275" s="68"/>
    </row>
    <row r="276" spans="1:37">
      <c r="A276" s="69">
        <v>44682</v>
      </c>
      <c r="B276" s="68">
        <v>0.5</v>
      </c>
      <c r="C276" s="68">
        <v>0.9</v>
      </c>
      <c r="D276" s="68">
        <v>1.4</v>
      </c>
      <c r="E276" s="68">
        <v>2</v>
      </c>
      <c r="F276" s="68">
        <v>3.1</v>
      </c>
      <c r="G276" s="68">
        <v>4.2</v>
      </c>
      <c r="H276" s="68">
        <v>5.7</v>
      </c>
      <c r="I276" s="68">
        <v>7.6</v>
      </c>
      <c r="J276" s="68">
        <v>9.6999999999999993</v>
      </c>
      <c r="K276" s="68">
        <v>12.3</v>
      </c>
      <c r="L276" s="68">
        <v>15.9</v>
      </c>
      <c r="M276" s="68">
        <v>19.7</v>
      </c>
      <c r="N276" s="68">
        <v>24.1</v>
      </c>
      <c r="O276" s="68">
        <v>29.4</v>
      </c>
      <c r="P276" s="68">
        <v>35.700000000000003</v>
      </c>
      <c r="Q276" s="68">
        <v>42.7</v>
      </c>
      <c r="R276" s="68">
        <v>51.1</v>
      </c>
      <c r="S276" s="68">
        <v>60.5</v>
      </c>
      <c r="T276" s="68">
        <v>71</v>
      </c>
      <c r="U276" s="68">
        <v>82.6</v>
      </c>
      <c r="V276" s="68">
        <v>95.7</v>
      </c>
      <c r="W276" s="68">
        <v>109.4</v>
      </c>
      <c r="X276" s="68">
        <v>123.8</v>
      </c>
      <c r="Y276" s="68">
        <v>139.19999999999999</v>
      </c>
      <c r="Z276" s="68">
        <v>155</v>
      </c>
      <c r="AA276" s="68">
        <v>171.9</v>
      </c>
      <c r="AB276" s="68">
        <v>190</v>
      </c>
      <c r="AC276" s="68">
        <v>209</v>
      </c>
      <c r="AD276" s="68">
        <v>228.5</v>
      </c>
      <c r="AE276" s="68">
        <v>249</v>
      </c>
      <c r="AF276" s="68">
        <v>270.7</v>
      </c>
      <c r="AG276" s="68">
        <v>293.39999999999998</v>
      </c>
      <c r="AH276" s="68">
        <v>316.7</v>
      </c>
      <c r="AI276" s="68">
        <v>341.2</v>
      </c>
      <c r="AJ276" s="68">
        <v>0</v>
      </c>
      <c r="AK276" s="68"/>
    </row>
    <row r="277" spans="1:37">
      <c r="A277" s="69">
        <v>44713</v>
      </c>
      <c r="B277" s="68">
        <v>0</v>
      </c>
      <c r="C277" s="68">
        <v>0</v>
      </c>
      <c r="D277" s="68">
        <v>0</v>
      </c>
      <c r="E277" s="68">
        <v>0</v>
      </c>
      <c r="F277" s="68">
        <v>0</v>
      </c>
      <c r="G277" s="68">
        <v>0</v>
      </c>
      <c r="H277" s="68">
        <v>0</v>
      </c>
      <c r="I277" s="68">
        <v>0</v>
      </c>
      <c r="J277" s="68">
        <v>0</v>
      </c>
      <c r="K277" s="68">
        <v>0.2</v>
      </c>
      <c r="L277" s="68">
        <v>0.5</v>
      </c>
      <c r="M277" s="68">
        <v>1</v>
      </c>
      <c r="N277" s="68">
        <v>1.5</v>
      </c>
      <c r="O277" s="68">
        <v>2.4</v>
      </c>
      <c r="P277" s="68">
        <v>3.3</v>
      </c>
      <c r="Q277" s="68">
        <v>4.7</v>
      </c>
      <c r="R277" s="68">
        <v>6.3</v>
      </c>
      <c r="S277" s="68">
        <v>8.4</v>
      </c>
      <c r="T277" s="68">
        <v>11.8</v>
      </c>
      <c r="U277" s="68">
        <v>16.7</v>
      </c>
      <c r="V277" s="68">
        <v>22.2</v>
      </c>
      <c r="W277" s="68">
        <v>28.6</v>
      </c>
      <c r="X277" s="68">
        <v>36</v>
      </c>
      <c r="Y277" s="68">
        <v>44.7</v>
      </c>
      <c r="Z277" s="68">
        <v>54</v>
      </c>
      <c r="AA277" s="68">
        <v>65.099999999999994</v>
      </c>
      <c r="AB277" s="68">
        <v>77.400000000000006</v>
      </c>
      <c r="AC277" s="68">
        <v>90</v>
      </c>
      <c r="AD277" s="68">
        <v>103.4</v>
      </c>
      <c r="AE277" s="68">
        <v>118.3</v>
      </c>
      <c r="AF277" s="68">
        <v>133.9</v>
      </c>
      <c r="AG277" s="68">
        <v>150.6</v>
      </c>
      <c r="AH277" s="68">
        <v>168</v>
      </c>
      <c r="AI277" s="68">
        <v>186.3</v>
      </c>
      <c r="AJ277" s="68">
        <v>0</v>
      </c>
      <c r="AK277" s="68"/>
    </row>
    <row r="278" spans="1:37">
      <c r="A278" s="69">
        <v>44743</v>
      </c>
      <c r="B278" s="68">
        <v>0</v>
      </c>
      <c r="C278" s="68">
        <v>0</v>
      </c>
      <c r="D278" s="68">
        <v>0</v>
      </c>
      <c r="E278" s="68">
        <v>0</v>
      </c>
      <c r="F278" s="68">
        <v>0</v>
      </c>
      <c r="G278" s="68">
        <v>0</v>
      </c>
      <c r="H278" s="68">
        <v>0</v>
      </c>
      <c r="I278" s="68">
        <v>0</v>
      </c>
      <c r="J278" s="68">
        <v>0</v>
      </c>
      <c r="K278" s="68">
        <v>0</v>
      </c>
      <c r="L278" s="68">
        <v>0</v>
      </c>
      <c r="M278" s="68">
        <v>0</v>
      </c>
      <c r="N278" s="68">
        <v>0</v>
      </c>
      <c r="O278" s="68">
        <v>0</v>
      </c>
      <c r="P278" s="68">
        <v>0.1</v>
      </c>
      <c r="Q278" s="68">
        <v>0.2</v>
      </c>
      <c r="R278" s="68">
        <v>0.3</v>
      </c>
      <c r="S278" s="68">
        <v>0.6</v>
      </c>
      <c r="T278" s="68">
        <v>0.9</v>
      </c>
      <c r="U278" s="68">
        <v>1.4</v>
      </c>
      <c r="V278" s="68">
        <v>1.7</v>
      </c>
      <c r="W278" s="68">
        <v>2.6</v>
      </c>
      <c r="X278" s="68">
        <v>3.8</v>
      </c>
      <c r="Y278" s="68">
        <v>4.9000000000000004</v>
      </c>
      <c r="Z278" s="68">
        <v>7</v>
      </c>
      <c r="AA278" s="68">
        <v>9.3000000000000007</v>
      </c>
      <c r="AB278" s="68">
        <v>12.8</v>
      </c>
      <c r="AC278" s="68">
        <v>16.5</v>
      </c>
      <c r="AD278" s="68">
        <v>21</v>
      </c>
      <c r="AE278" s="68">
        <v>26.3</v>
      </c>
      <c r="AF278" s="68">
        <v>32.299999999999997</v>
      </c>
      <c r="AG278" s="68">
        <v>38.799999999999997</v>
      </c>
      <c r="AH278" s="68">
        <v>46.3</v>
      </c>
      <c r="AI278" s="68">
        <v>55</v>
      </c>
      <c r="AJ278" s="68">
        <v>0</v>
      </c>
      <c r="AK278" s="68"/>
    </row>
    <row r="279" spans="1:37">
      <c r="A279" s="69">
        <v>44774</v>
      </c>
      <c r="B279" s="68">
        <v>0</v>
      </c>
      <c r="C279" s="68">
        <v>0</v>
      </c>
      <c r="D279" s="68">
        <v>0</v>
      </c>
      <c r="E279" s="68">
        <v>0</v>
      </c>
      <c r="F279" s="68">
        <v>0</v>
      </c>
      <c r="G279" s="68">
        <v>0</v>
      </c>
      <c r="H279" s="68">
        <v>0</v>
      </c>
      <c r="I279" s="68">
        <v>0</v>
      </c>
      <c r="J279" s="68">
        <v>0</v>
      </c>
      <c r="K279" s="68">
        <v>0</v>
      </c>
      <c r="L279" s="68">
        <v>0</v>
      </c>
      <c r="M279" s="68">
        <v>0</v>
      </c>
      <c r="N279" s="68">
        <v>0</v>
      </c>
      <c r="O279" s="68">
        <v>0</v>
      </c>
      <c r="P279" s="68">
        <v>0</v>
      </c>
      <c r="Q279" s="68">
        <v>0</v>
      </c>
      <c r="R279" s="68">
        <v>0</v>
      </c>
      <c r="S279" s="68">
        <v>0.1</v>
      </c>
      <c r="T279" s="68">
        <v>0.5</v>
      </c>
      <c r="U279" s="68">
        <v>1</v>
      </c>
      <c r="V279" s="68">
        <v>1.5</v>
      </c>
      <c r="W279" s="68">
        <v>2.2999999999999998</v>
      </c>
      <c r="X279" s="68">
        <v>3.2</v>
      </c>
      <c r="Y279" s="68">
        <v>4.3</v>
      </c>
      <c r="Z279" s="68">
        <v>5.8</v>
      </c>
      <c r="AA279" s="68">
        <v>7.3</v>
      </c>
      <c r="AB279" s="68">
        <v>9.3000000000000007</v>
      </c>
      <c r="AC279" s="68">
        <v>11.9</v>
      </c>
      <c r="AD279" s="68">
        <v>15.5</v>
      </c>
      <c r="AE279" s="68">
        <v>20</v>
      </c>
      <c r="AF279" s="68">
        <v>25.3</v>
      </c>
      <c r="AG279" s="68">
        <v>33.4</v>
      </c>
      <c r="AH279" s="68">
        <v>42.7</v>
      </c>
      <c r="AI279" s="68">
        <v>53.5</v>
      </c>
      <c r="AJ279" s="68">
        <v>0.1</v>
      </c>
      <c r="AK279" s="68"/>
    </row>
    <row r="280" spans="1:37">
      <c r="A280" s="69">
        <v>44805</v>
      </c>
      <c r="B280" s="68">
        <v>0</v>
      </c>
      <c r="C280" s="68">
        <v>0</v>
      </c>
      <c r="D280" s="68">
        <v>0</v>
      </c>
      <c r="E280" s="68">
        <v>0.1</v>
      </c>
      <c r="F280" s="68">
        <v>0.1</v>
      </c>
      <c r="G280" s="68">
        <v>0.4</v>
      </c>
      <c r="H280" s="68">
        <v>0.9</v>
      </c>
      <c r="I280" s="68">
        <v>1.5</v>
      </c>
      <c r="J280" s="68">
        <v>2.6</v>
      </c>
      <c r="K280" s="68">
        <v>4.0999999999999996</v>
      </c>
      <c r="L280" s="68">
        <v>5.8</v>
      </c>
      <c r="M280" s="68">
        <v>8.1</v>
      </c>
      <c r="N280" s="68">
        <v>10.8</v>
      </c>
      <c r="O280" s="68">
        <v>13.9</v>
      </c>
      <c r="P280" s="68">
        <v>17.7</v>
      </c>
      <c r="Q280" s="68">
        <v>21.9</v>
      </c>
      <c r="R280" s="68">
        <v>27</v>
      </c>
      <c r="S280" s="68">
        <v>32.4</v>
      </c>
      <c r="T280" s="68">
        <v>37.9</v>
      </c>
      <c r="U280" s="68">
        <v>44.6</v>
      </c>
      <c r="V280" s="68">
        <v>52.2</v>
      </c>
      <c r="W280" s="68">
        <v>61</v>
      </c>
      <c r="X280" s="68">
        <v>70.8</v>
      </c>
      <c r="Y280" s="68">
        <v>81.400000000000006</v>
      </c>
      <c r="Z280" s="68">
        <v>93.5</v>
      </c>
      <c r="AA280" s="68">
        <v>107.6</v>
      </c>
      <c r="AB280" s="68">
        <v>123.5</v>
      </c>
      <c r="AC280" s="68">
        <v>140.5</v>
      </c>
      <c r="AD280" s="68">
        <v>159.4</v>
      </c>
      <c r="AE280" s="68">
        <v>179</v>
      </c>
      <c r="AF280" s="68">
        <v>199.7</v>
      </c>
      <c r="AG280" s="68">
        <v>221.9</v>
      </c>
      <c r="AH280" s="68">
        <v>244.8</v>
      </c>
      <c r="AI280" s="68">
        <v>268.3</v>
      </c>
      <c r="AJ280" s="68">
        <v>0.3</v>
      </c>
      <c r="AK280" s="68"/>
    </row>
    <row r="281" spans="1:37">
      <c r="A281" s="69">
        <v>44835</v>
      </c>
      <c r="B281" s="68">
        <v>8.6999999999999993</v>
      </c>
      <c r="C281" s="68">
        <v>11.3</v>
      </c>
      <c r="D281" s="68">
        <v>14.5</v>
      </c>
      <c r="E281" s="68">
        <v>18.100000000000001</v>
      </c>
      <c r="F281" s="68">
        <v>22.6</v>
      </c>
      <c r="G281" s="68">
        <v>27.6</v>
      </c>
      <c r="H281" s="68">
        <v>33.200000000000003</v>
      </c>
      <c r="I281" s="68">
        <v>39.6</v>
      </c>
      <c r="J281" s="68">
        <v>46.5</v>
      </c>
      <c r="K281" s="68">
        <v>54.8</v>
      </c>
      <c r="L281" s="68">
        <v>63.9</v>
      </c>
      <c r="M281" s="68">
        <v>73.900000000000006</v>
      </c>
      <c r="N281" s="68">
        <v>84.4</v>
      </c>
      <c r="O281" s="68">
        <v>95.9</v>
      </c>
      <c r="P281" s="68">
        <v>108.3</v>
      </c>
      <c r="Q281" s="68">
        <v>121.7</v>
      </c>
      <c r="R281" s="68">
        <v>136.1</v>
      </c>
      <c r="S281" s="68">
        <v>152.30000000000001</v>
      </c>
      <c r="T281" s="68">
        <v>169.6</v>
      </c>
      <c r="U281" s="68">
        <v>187.9</v>
      </c>
      <c r="V281" s="68">
        <v>207.7</v>
      </c>
      <c r="W281" s="68">
        <v>229.4</v>
      </c>
      <c r="X281" s="68">
        <v>252</v>
      </c>
      <c r="Y281" s="68">
        <v>275.2</v>
      </c>
      <c r="Z281" s="68">
        <v>299.7</v>
      </c>
      <c r="AA281" s="68">
        <v>325</v>
      </c>
      <c r="AB281" s="68">
        <v>350.9</v>
      </c>
      <c r="AC281" s="68">
        <v>378.3</v>
      </c>
      <c r="AD281" s="68">
        <v>406.4</v>
      </c>
      <c r="AE281" s="68">
        <v>435.6</v>
      </c>
      <c r="AF281" s="68">
        <v>464.9</v>
      </c>
      <c r="AG281" s="68">
        <v>494.8</v>
      </c>
      <c r="AH281" s="68">
        <v>525</v>
      </c>
      <c r="AI281" s="68">
        <v>555.29999999999995</v>
      </c>
      <c r="AJ281" s="68">
        <v>0</v>
      </c>
      <c r="AK281" s="68"/>
    </row>
    <row r="282" spans="1:37">
      <c r="A282" s="69">
        <v>44866</v>
      </c>
      <c r="B282" s="68">
        <v>52.3</v>
      </c>
      <c r="C282" s="68">
        <v>61.4</v>
      </c>
      <c r="D282" s="68">
        <v>71.2</v>
      </c>
      <c r="E282" s="68">
        <v>82.5</v>
      </c>
      <c r="F282" s="68">
        <v>94.1</v>
      </c>
      <c r="G282" s="68">
        <v>106.6</v>
      </c>
      <c r="H282" s="68">
        <v>120.3</v>
      </c>
      <c r="I282" s="68">
        <v>134.5</v>
      </c>
      <c r="J282" s="68">
        <v>149.5</v>
      </c>
      <c r="K282" s="68">
        <v>165.4</v>
      </c>
      <c r="L282" s="68">
        <v>182.1</v>
      </c>
      <c r="M282" s="68">
        <v>199.3</v>
      </c>
      <c r="N282" s="68">
        <v>217.2</v>
      </c>
      <c r="O282" s="68">
        <v>236</v>
      </c>
      <c r="P282" s="68">
        <v>255.7</v>
      </c>
      <c r="Q282" s="68">
        <v>276.3</v>
      </c>
      <c r="R282" s="68">
        <v>297.8</v>
      </c>
      <c r="S282" s="68">
        <v>319.7</v>
      </c>
      <c r="T282" s="68">
        <v>341.8</v>
      </c>
      <c r="U282" s="68">
        <v>364.4</v>
      </c>
      <c r="V282" s="68">
        <v>387.4</v>
      </c>
      <c r="W282" s="68">
        <v>411.1</v>
      </c>
      <c r="X282" s="68">
        <v>435.4</v>
      </c>
      <c r="Y282" s="68">
        <v>459.9</v>
      </c>
      <c r="Z282" s="68">
        <v>484.4</v>
      </c>
      <c r="AA282" s="68">
        <v>509.5</v>
      </c>
      <c r="AB282" s="68">
        <v>534.6</v>
      </c>
      <c r="AC282" s="68">
        <v>560.1</v>
      </c>
      <c r="AD282" s="68">
        <v>585.70000000000005</v>
      </c>
      <c r="AE282" s="68">
        <v>612.20000000000005</v>
      </c>
      <c r="AF282" s="68">
        <v>638.70000000000005</v>
      </c>
      <c r="AG282" s="68">
        <v>665.8</v>
      </c>
      <c r="AH282" s="68">
        <v>693.4</v>
      </c>
      <c r="AI282" s="68">
        <v>721.7</v>
      </c>
      <c r="AJ282" s="68">
        <v>0</v>
      </c>
      <c r="AK282" s="68"/>
    </row>
    <row r="283" spans="1:37">
      <c r="A283" s="69">
        <v>44896</v>
      </c>
      <c r="B283" s="68">
        <v>175.4</v>
      </c>
      <c r="C283" s="68">
        <v>193.9</v>
      </c>
      <c r="D283" s="68">
        <v>213.9</v>
      </c>
      <c r="E283" s="68">
        <v>235.3</v>
      </c>
      <c r="F283" s="68">
        <v>257.5</v>
      </c>
      <c r="G283" s="68">
        <v>280.89999999999998</v>
      </c>
      <c r="H283" s="68">
        <v>305.10000000000002</v>
      </c>
      <c r="I283" s="68">
        <v>330</v>
      </c>
      <c r="J283" s="68">
        <v>355.3</v>
      </c>
      <c r="K283" s="68">
        <v>380.7</v>
      </c>
      <c r="L283" s="68">
        <v>406.7</v>
      </c>
      <c r="M283" s="68">
        <v>432.7</v>
      </c>
      <c r="N283" s="68">
        <v>459.3</v>
      </c>
      <c r="O283" s="68">
        <v>486</v>
      </c>
      <c r="P283" s="68">
        <v>513.79999999999995</v>
      </c>
      <c r="Q283" s="68">
        <v>541.6</v>
      </c>
      <c r="R283" s="68">
        <v>569.79999999999995</v>
      </c>
      <c r="S283" s="68">
        <v>598.4</v>
      </c>
      <c r="T283" s="68">
        <v>627.5</v>
      </c>
      <c r="U283" s="68">
        <v>657</v>
      </c>
      <c r="V283" s="68">
        <v>687</v>
      </c>
      <c r="W283" s="68">
        <v>717.2</v>
      </c>
      <c r="X283" s="68">
        <v>748</v>
      </c>
      <c r="Y283" s="68">
        <v>778.8</v>
      </c>
      <c r="Z283" s="68">
        <v>809.6</v>
      </c>
      <c r="AA283" s="68">
        <v>840.5</v>
      </c>
      <c r="AB283" s="68">
        <v>871.4</v>
      </c>
      <c r="AC283" s="68">
        <v>902.4</v>
      </c>
      <c r="AD283" s="68">
        <v>933.4</v>
      </c>
      <c r="AE283" s="68">
        <v>964.4</v>
      </c>
      <c r="AF283" s="68">
        <v>995.4</v>
      </c>
      <c r="AG283" s="68">
        <v>1026.4000000000001</v>
      </c>
      <c r="AH283" s="68">
        <v>1057.4000000000001</v>
      </c>
      <c r="AI283" s="68">
        <v>1088.4000000000001</v>
      </c>
      <c r="AJ283" s="68">
        <v>0.06</v>
      </c>
      <c r="AK283" s="68"/>
    </row>
    <row r="284" spans="1:37">
      <c r="A284" s="69">
        <v>44927</v>
      </c>
      <c r="B284" s="68">
        <v>113.8</v>
      </c>
      <c r="C284" s="68">
        <v>134.19999999999999</v>
      </c>
      <c r="D284" s="68">
        <v>157.19999999999999</v>
      </c>
      <c r="E284" s="68">
        <v>180.7</v>
      </c>
      <c r="F284" s="68">
        <v>205.1</v>
      </c>
      <c r="G284" s="68">
        <v>230.6</v>
      </c>
      <c r="H284" s="68">
        <v>256.39999999999998</v>
      </c>
      <c r="I284" s="68">
        <v>282.89999999999998</v>
      </c>
      <c r="J284" s="68">
        <v>310</v>
      </c>
      <c r="K284" s="68">
        <v>337.7</v>
      </c>
      <c r="L284" s="68">
        <v>365.6</v>
      </c>
      <c r="M284" s="68">
        <v>394.1</v>
      </c>
      <c r="N284" s="68">
        <v>422.5</v>
      </c>
      <c r="O284" s="68">
        <v>451.7</v>
      </c>
      <c r="P284" s="68">
        <v>481.4</v>
      </c>
      <c r="Q284" s="68">
        <v>511.3</v>
      </c>
      <c r="R284" s="68">
        <v>541.4</v>
      </c>
      <c r="S284" s="68">
        <v>571.70000000000005</v>
      </c>
      <c r="T284" s="68">
        <v>602.1</v>
      </c>
      <c r="U284" s="68">
        <v>632.6</v>
      </c>
      <c r="V284" s="68">
        <v>663.3</v>
      </c>
      <c r="W284" s="68">
        <v>694.3</v>
      </c>
      <c r="X284" s="68">
        <v>725.3</v>
      </c>
      <c r="Y284" s="68">
        <v>756.3</v>
      </c>
      <c r="Z284" s="68">
        <v>787.3</v>
      </c>
      <c r="AA284" s="68">
        <v>818.3</v>
      </c>
      <c r="AB284" s="68">
        <v>849.3</v>
      </c>
      <c r="AC284" s="68">
        <v>880.3</v>
      </c>
      <c r="AD284" s="68">
        <v>911.3</v>
      </c>
      <c r="AE284" s="68">
        <v>942.3</v>
      </c>
      <c r="AF284" s="68">
        <v>973.3</v>
      </c>
      <c r="AG284" s="68">
        <v>1004.3</v>
      </c>
      <c r="AH284" s="68">
        <v>1035.3</v>
      </c>
      <c r="AI284" s="68">
        <v>1066.3</v>
      </c>
      <c r="AJ284" s="68">
        <v>0</v>
      </c>
      <c r="AK284" s="68"/>
    </row>
    <row r="285" spans="1:37">
      <c r="A285" s="69">
        <v>44958</v>
      </c>
      <c r="B285" s="68">
        <v>201.3</v>
      </c>
      <c r="C285" s="68">
        <v>219.8</v>
      </c>
      <c r="D285" s="68">
        <v>238.8</v>
      </c>
      <c r="E285" s="68">
        <v>258</v>
      </c>
      <c r="F285" s="68">
        <v>278.2</v>
      </c>
      <c r="G285" s="68">
        <v>299</v>
      </c>
      <c r="H285" s="68">
        <v>320.8</v>
      </c>
      <c r="I285" s="68">
        <v>342.8</v>
      </c>
      <c r="J285" s="68">
        <v>365.5</v>
      </c>
      <c r="K285" s="68">
        <v>388.6</v>
      </c>
      <c r="L285" s="68">
        <v>412.1</v>
      </c>
      <c r="M285" s="68">
        <v>436.6</v>
      </c>
      <c r="N285" s="68">
        <v>461.4</v>
      </c>
      <c r="O285" s="68">
        <v>486.8</v>
      </c>
      <c r="P285" s="68">
        <v>512.5</v>
      </c>
      <c r="Q285" s="68">
        <v>538.4</v>
      </c>
      <c r="R285" s="68">
        <v>564.79999999999995</v>
      </c>
      <c r="S285" s="68">
        <v>591.20000000000005</v>
      </c>
      <c r="T285" s="68">
        <v>617.79999999999995</v>
      </c>
      <c r="U285" s="68">
        <v>644.79999999999995</v>
      </c>
      <c r="V285" s="68">
        <v>671.6</v>
      </c>
      <c r="W285" s="68">
        <v>698.9</v>
      </c>
      <c r="X285" s="68">
        <v>726.3</v>
      </c>
      <c r="Y285" s="68">
        <v>754</v>
      </c>
      <c r="Z285" s="68">
        <v>782</v>
      </c>
      <c r="AA285" s="68">
        <v>810</v>
      </c>
      <c r="AB285" s="68">
        <v>838</v>
      </c>
      <c r="AC285" s="68">
        <v>866</v>
      </c>
      <c r="AD285" s="68">
        <v>894</v>
      </c>
      <c r="AE285" s="68">
        <v>922</v>
      </c>
      <c r="AF285" s="68">
        <v>950</v>
      </c>
      <c r="AG285" s="68">
        <v>978</v>
      </c>
      <c r="AH285" s="68">
        <v>1006</v>
      </c>
      <c r="AI285" s="68">
        <v>1034</v>
      </c>
      <c r="AJ285" s="68">
        <v>0.04</v>
      </c>
      <c r="AK285" s="68"/>
    </row>
    <row r="286" spans="1:37">
      <c r="A286" s="69">
        <v>44986</v>
      </c>
      <c r="B286" s="68">
        <v>69.400000000000006</v>
      </c>
      <c r="C286" s="68">
        <v>84.9</v>
      </c>
      <c r="D286" s="68">
        <v>102.3</v>
      </c>
      <c r="E286" s="68">
        <v>122</v>
      </c>
      <c r="F286" s="68">
        <v>142.80000000000001</v>
      </c>
      <c r="G286" s="68">
        <v>164.9</v>
      </c>
      <c r="H286" s="68">
        <v>187.6</v>
      </c>
      <c r="I286" s="68">
        <v>211.3</v>
      </c>
      <c r="J286" s="68">
        <v>236.2</v>
      </c>
      <c r="K286" s="68">
        <v>261.60000000000002</v>
      </c>
      <c r="L286" s="68">
        <v>287.5</v>
      </c>
      <c r="M286" s="68">
        <v>314.5</v>
      </c>
      <c r="N286" s="68">
        <v>341.7</v>
      </c>
      <c r="O286" s="68">
        <v>369.6</v>
      </c>
      <c r="P286" s="68">
        <v>398.1</v>
      </c>
      <c r="Q286" s="68">
        <v>427.2</v>
      </c>
      <c r="R286" s="68">
        <v>456.6</v>
      </c>
      <c r="S286" s="68">
        <v>486.3</v>
      </c>
      <c r="T286" s="68">
        <v>516.20000000000005</v>
      </c>
      <c r="U286" s="68">
        <v>546.5</v>
      </c>
      <c r="V286" s="68">
        <v>577</v>
      </c>
      <c r="W286" s="68">
        <v>607.9</v>
      </c>
      <c r="X286" s="68">
        <v>638.70000000000005</v>
      </c>
      <c r="Y286" s="68">
        <v>669.5</v>
      </c>
      <c r="Z286" s="68">
        <v>700.5</v>
      </c>
      <c r="AA286" s="68">
        <v>731.4</v>
      </c>
      <c r="AB286" s="68">
        <v>762.4</v>
      </c>
      <c r="AC286" s="68">
        <v>793.3</v>
      </c>
      <c r="AD286" s="68">
        <v>824.3</v>
      </c>
      <c r="AE286" s="68">
        <v>855.3</v>
      </c>
      <c r="AF286" s="68">
        <v>886.2</v>
      </c>
      <c r="AG286" s="68">
        <v>917.2</v>
      </c>
      <c r="AH286" s="68">
        <v>948.1</v>
      </c>
      <c r="AI286" s="68">
        <v>979.1</v>
      </c>
      <c r="AJ286" s="68">
        <v>0</v>
      </c>
      <c r="AK286" s="68"/>
    </row>
    <row r="287" spans="1:37">
      <c r="A287" s="69">
        <v>45017</v>
      </c>
      <c r="B287" s="68">
        <v>11.3</v>
      </c>
      <c r="C287" s="68">
        <v>13.8</v>
      </c>
      <c r="D287" s="68">
        <v>17</v>
      </c>
      <c r="E287" s="68">
        <v>20.399999999999999</v>
      </c>
      <c r="F287" s="68">
        <v>25</v>
      </c>
      <c r="G287" s="68">
        <v>29.9</v>
      </c>
      <c r="H287" s="68">
        <v>35.4</v>
      </c>
      <c r="I287" s="68">
        <v>42.2</v>
      </c>
      <c r="J287" s="68">
        <v>50.3</v>
      </c>
      <c r="K287" s="68">
        <v>59.5</v>
      </c>
      <c r="L287" s="68">
        <v>70.900000000000006</v>
      </c>
      <c r="M287" s="68">
        <v>83.8</v>
      </c>
      <c r="N287" s="68">
        <v>98.8</v>
      </c>
      <c r="O287" s="68">
        <v>115.9</v>
      </c>
      <c r="P287" s="68">
        <v>134.69999999999999</v>
      </c>
      <c r="Q287" s="68">
        <v>154.6</v>
      </c>
      <c r="R287" s="68">
        <v>175.4</v>
      </c>
      <c r="S287" s="68">
        <v>197.8</v>
      </c>
      <c r="T287" s="68">
        <v>221</v>
      </c>
      <c r="U287" s="68">
        <v>244.8</v>
      </c>
      <c r="V287" s="68">
        <v>269.3</v>
      </c>
      <c r="W287" s="68">
        <v>294.5</v>
      </c>
      <c r="X287" s="68">
        <v>320.10000000000002</v>
      </c>
      <c r="Y287" s="68">
        <v>345.9</v>
      </c>
      <c r="Z287" s="68">
        <v>372.1</v>
      </c>
      <c r="AA287" s="68">
        <v>398.8</v>
      </c>
      <c r="AB287" s="68">
        <v>425.5</v>
      </c>
      <c r="AC287" s="68">
        <v>452.8</v>
      </c>
      <c r="AD287" s="68">
        <v>480</v>
      </c>
      <c r="AE287" s="68">
        <v>507.7</v>
      </c>
      <c r="AF287" s="68">
        <v>535.6</v>
      </c>
      <c r="AG287" s="68">
        <v>563.5</v>
      </c>
      <c r="AH287" s="68">
        <v>591.70000000000005</v>
      </c>
      <c r="AI287" s="68">
        <v>620</v>
      </c>
      <c r="AJ287" s="68">
        <v>0</v>
      </c>
      <c r="AK287" s="68"/>
    </row>
    <row r="288" spans="1:37">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row>
    <row r="289" spans="1:37">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row>
    <row r="290" spans="1:37">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row>
    <row r="291" spans="1:37">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5318-B020-4AE4-8C28-AC4397B516CA}">
  <sheetPr codeName="Sheet19"/>
  <dimension ref="A3:V22"/>
  <sheetViews>
    <sheetView workbookViewId="0">
      <selection activeCell="R21" sqref="R21"/>
    </sheetView>
  </sheetViews>
  <sheetFormatPr defaultRowHeight="15"/>
  <cols>
    <col min="1" max="1" width="20.28515625" customWidth="1"/>
    <col min="2" max="22" width="14" bestFit="1" customWidth="1"/>
  </cols>
  <sheetData>
    <row r="3" spans="1:22">
      <c r="A3" s="50" t="s">
        <v>431</v>
      </c>
      <c r="B3" t="s">
        <v>758</v>
      </c>
      <c r="C3" t="s">
        <v>759</v>
      </c>
      <c r="D3" t="s">
        <v>760</v>
      </c>
      <c r="E3" t="s">
        <v>761</v>
      </c>
      <c r="F3" t="s">
        <v>762</v>
      </c>
      <c r="G3" t="s">
        <v>763</v>
      </c>
      <c r="H3" t="s">
        <v>764</v>
      </c>
      <c r="I3" t="s">
        <v>765</v>
      </c>
      <c r="J3" t="s">
        <v>766</v>
      </c>
      <c r="K3" t="s">
        <v>767</v>
      </c>
      <c r="L3" t="s">
        <v>768</v>
      </c>
      <c r="M3" t="s">
        <v>769</v>
      </c>
      <c r="N3" t="s">
        <v>770</v>
      </c>
      <c r="O3" t="s">
        <v>771</v>
      </c>
      <c r="P3" t="s">
        <v>772</v>
      </c>
      <c r="Q3" t="s">
        <v>773</v>
      </c>
      <c r="R3" t="s">
        <v>774</v>
      </c>
      <c r="S3" t="s">
        <v>775</v>
      </c>
      <c r="T3" t="s">
        <v>776</v>
      </c>
      <c r="U3" t="s">
        <v>777</v>
      </c>
      <c r="V3" t="s">
        <v>778</v>
      </c>
    </row>
    <row r="4" spans="1:22">
      <c r="A4" s="51" t="s">
        <v>779</v>
      </c>
      <c r="B4">
        <v>16557.600000000002</v>
      </c>
      <c r="C4">
        <v>17251.599999999999</v>
      </c>
      <c r="D4">
        <v>17948.699999999997</v>
      </c>
      <c r="E4">
        <v>18647.900000000001</v>
      </c>
      <c r="F4">
        <v>19348.400000000005</v>
      </c>
      <c r="G4">
        <v>20050.400000000001</v>
      </c>
      <c r="H4">
        <v>20754.2</v>
      </c>
      <c r="I4">
        <v>21459.300000000003</v>
      </c>
      <c r="J4">
        <v>22165.599999999999</v>
      </c>
      <c r="K4">
        <v>22873</v>
      </c>
      <c r="L4">
        <v>23581.399999999998</v>
      </c>
      <c r="M4">
        <v>24291.200000000001</v>
      </c>
      <c r="N4">
        <v>25002.100000000002</v>
      </c>
      <c r="O4">
        <v>25713.600000000002</v>
      </c>
      <c r="P4">
        <v>26425.3</v>
      </c>
      <c r="Q4">
        <v>27137.200000000001</v>
      </c>
      <c r="R4">
        <v>27849.600000000002</v>
      </c>
      <c r="S4">
        <v>28562.100000000002</v>
      </c>
      <c r="T4">
        <v>29274.7</v>
      </c>
      <c r="U4">
        <v>29987.3</v>
      </c>
      <c r="V4">
        <v>30699.999999999996</v>
      </c>
    </row>
    <row r="5" spans="1:22">
      <c r="A5" s="51" t="s">
        <v>780</v>
      </c>
      <c r="B5">
        <v>13580</v>
      </c>
      <c r="C5">
        <v>14206.9</v>
      </c>
      <c r="D5">
        <v>14837.300000000005</v>
      </c>
      <c r="E5">
        <v>15470.4</v>
      </c>
      <c r="F5">
        <v>16106.500000000002</v>
      </c>
      <c r="G5">
        <v>16743.7</v>
      </c>
      <c r="H5">
        <v>17383.399999999998</v>
      </c>
      <c r="I5">
        <v>18024.700000000004</v>
      </c>
      <c r="J5">
        <v>18667.2</v>
      </c>
      <c r="K5">
        <v>19311.3</v>
      </c>
      <c r="L5">
        <v>19956.000000000007</v>
      </c>
      <c r="M5">
        <v>20602.300000000003</v>
      </c>
      <c r="N5">
        <v>21249.100000000002</v>
      </c>
      <c r="O5">
        <v>21896.800000000003</v>
      </c>
      <c r="P5">
        <v>22544.7</v>
      </c>
      <c r="Q5">
        <v>23193.000000000007</v>
      </c>
      <c r="R5">
        <v>23841.500000000004</v>
      </c>
      <c r="S5">
        <v>24490.300000000007</v>
      </c>
      <c r="T5">
        <v>25139.200000000004</v>
      </c>
      <c r="U5">
        <v>25788.3</v>
      </c>
      <c r="V5">
        <v>26437.8</v>
      </c>
    </row>
    <row r="6" spans="1:22">
      <c r="A6" s="51" t="s">
        <v>781</v>
      </c>
      <c r="B6">
        <v>9878.3999999999978</v>
      </c>
      <c r="C6">
        <v>10511.9</v>
      </c>
      <c r="D6">
        <v>11154.199999999999</v>
      </c>
      <c r="E6">
        <v>11803.9</v>
      </c>
      <c r="F6">
        <v>12460.400000000001</v>
      </c>
      <c r="G6">
        <v>13123.599999999999</v>
      </c>
      <c r="H6">
        <v>13794.099999999999</v>
      </c>
      <c r="I6">
        <v>14468.7</v>
      </c>
      <c r="J6">
        <v>15147.6</v>
      </c>
      <c r="K6">
        <v>15830.500000000004</v>
      </c>
      <c r="L6">
        <v>16517.300000000003</v>
      </c>
      <c r="M6">
        <v>17207.600000000002</v>
      </c>
      <c r="N6">
        <v>17900.599999999999</v>
      </c>
      <c r="O6">
        <v>18596.600000000002</v>
      </c>
      <c r="P6">
        <v>19295.8</v>
      </c>
      <c r="Q6">
        <v>19996.399999999998</v>
      </c>
      <c r="R6">
        <v>20698.999999999996</v>
      </c>
      <c r="S6">
        <v>21403.8</v>
      </c>
      <c r="T6">
        <v>22109.599999999999</v>
      </c>
      <c r="U6">
        <v>22816.699999999997</v>
      </c>
      <c r="V6">
        <v>23524.5</v>
      </c>
    </row>
    <row r="7" spans="1:22">
      <c r="A7" s="51" t="s">
        <v>782</v>
      </c>
      <c r="B7">
        <v>3881.1</v>
      </c>
      <c r="C7">
        <v>4315.6000000000004</v>
      </c>
      <c r="D7">
        <v>4773.4000000000005</v>
      </c>
      <c r="E7">
        <v>5251.7000000000007</v>
      </c>
      <c r="F7">
        <v>5747.1000000000013</v>
      </c>
      <c r="G7">
        <v>6262.9</v>
      </c>
      <c r="H7">
        <v>6793</v>
      </c>
      <c r="I7">
        <v>7340.7</v>
      </c>
      <c r="J7">
        <v>7903.0000000000009</v>
      </c>
      <c r="K7">
        <v>8478.5</v>
      </c>
      <c r="L7">
        <v>9066.0000000000018</v>
      </c>
      <c r="M7">
        <v>9664.8000000000011</v>
      </c>
      <c r="N7">
        <v>10275.000000000002</v>
      </c>
      <c r="O7">
        <v>10895.9</v>
      </c>
      <c r="P7">
        <v>11524.099999999997</v>
      </c>
      <c r="Q7">
        <v>12160.7</v>
      </c>
      <c r="R7">
        <v>12803.1</v>
      </c>
      <c r="S7">
        <v>13452.100000000002</v>
      </c>
      <c r="T7">
        <v>14104.900000000003</v>
      </c>
      <c r="U7">
        <v>14763.500000000002</v>
      </c>
      <c r="V7">
        <v>15426.5</v>
      </c>
    </row>
    <row r="8" spans="1:22">
      <c r="A8" s="51" t="s">
        <v>783</v>
      </c>
      <c r="B8">
        <v>849.40000000000009</v>
      </c>
      <c r="C8">
        <v>1051</v>
      </c>
      <c r="D8">
        <v>1277</v>
      </c>
      <c r="E8">
        <v>1529.1999999999998</v>
      </c>
      <c r="F8">
        <v>1807.7</v>
      </c>
      <c r="G8">
        <v>2110.5000000000005</v>
      </c>
      <c r="H8">
        <v>2438.5</v>
      </c>
      <c r="I8">
        <v>2791.9000000000005</v>
      </c>
      <c r="J8">
        <v>3167.5000000000005</v>
      </c>
      <c r="K8">
        <v>3565.5000000000005</v>
      </c>
      <c r="L8">
        <v>3983.9000000000005</v>
      </c>
      <c r="M8">
        <v>4423.0999999999995</v>
      </c>
      <c r="N8">
        <v>4885.4000000000005</v>
      </c>
      <c r="O8">
        <v>5368.9</v>
      </c>
      <c r="P8">
        <v>5874.3</v>
      </c>
      <c r="Q8">
        <v>6399.3000000000011</v>
      </c>
      <c r="R8">
        <v>6942.6000000000013</v>
      </c>
      <c r="S8">
        <v>7501.7</v>
      </c>
      <c r="T8">
        <v>8077</v>
      </c>
      <c r="U8">
        <v>8665.8000000000011</v>
      </c>
      <c r="V8">
        <v>9267.5</v>
      </c>
    </row>
    <row r="9" spans="1:22">
      <c r="A9" s="51" t="s">
        <v>784</v>
      </c>
      <c r="B9">
        <v>71.600000000000009</v>
      </c>
      <c r="C9">
        <v>101.30000000000003</v>
      </c>
      <c r="D9">
        <v>139.29999999999998</v>
      </c>
      <c r="E9">
        <v>190.89999999999998</v>
      </c>
      <c r="F9">
        <v>254.7</v>
      </c>
      <c r="G9">
        <v>334.7</v>
      </c>
      <c r="H9">
        <v>431.60000000000008</v>
      </c>
      <c r="I9">
        <v>547.40000000000009</v>
      </c>
      <c r="J9">
        <v>684.90000000000009</v>
      </c>
      <c r="K9">
        <v>842.80000000000018</v>
      </c>
      <c r="L9">
        <v>1022.6999999999999</v>
      </c>
      <c r="M9">
        <v>1224.5000000000002</v>
      </c>
      <c r="N9">
        <v>1448.2999999999997</v>
      </c>
      <c r="O9">
        <v>1694.6</v>
      </c>
      <c r="P9">
        <v>1966.2</v>
      </c>
      <c r="Q9">
        <v>2262.3999999999996</v>
      </c>
      <c r="R9">
        <v>2581.0000000000005</v>
      </c>
      <c r="S9">
        <v>2923.3999999999996</v>
      </c>
      <c r="T9">
        <v>3292.6</v>
      </c>
      <c r="U9">
        <v>3683.2000000000003</v>
      </c>
      <c r="V9">
        <v>4098.2</v>
      </c>
    </row>
    <row r="10" spans="1:22">
      <c r="A10" s="51" t="s">
        <v>785</v>
      </c>
      <c r="B10">
        <v>3.0000000000000004</v>
      </c>
      <c r="C10">
        <v>5.5</v>
      </c>
      <c r="D10">
        <v>9.8999999999999986</v>
      </c>
      <c r="E10">
        <v>15</v>
      </c>
      <c r="F10">
        <v>23.500000000000007</v>
      </c>
      <c r="G10">
        <v>34.500000000000007</v>
      </c>
      <c r="H10">
        <v>50.300000000000018</v>
      </c>
      <c r="I10">
        <v>71.900000000000006</v>
      </c>
      <c r="J10">
        <v>102.2</v>
      </c>
      <c r="K10">
        <v>140</v>
      </c>
      <c r="L10">
        <v>189.10000000000002</v>
      </c>
      <c r="M10">
        <v>249.39999999999998</v>
      </c>
      <c r="N10">
        <v>326.7999999999999</v>
      </c>
      <c r="O10">
        <v>420.80000000000007</v>
      </c>
      <c r="P10">
        <v>538.79999999999984</v>
      </c>
      <c r="Q10">
        <v>679.99999999999989</v>
      </c>
      <c r="R10">
        <v>844.1</v>
      </c>
      <c r="S10">
        <v>1036.0000000000002</v>
      </c>
      <c r="T10">
        <v>1253.3</v>
      </c>
      <c r="U10">
        <v>1500.1</v>
      </c>
      <c r="V10">
        <v>1771.3</v>
      </c>
    </row>
    <row r="11" spans="1:22">
      <c r="A11" s="51" t="s">
        <v>786</v>
      </c>
      <c r="B11">
        <v>7.2</v>
      </c>
      <c r="C11">
        <v>13.600000000000003</v>
      </c>
      <c r="D11">
        <v>23.000000000000004</v>
      </c>
      <c r="E11">
        <v>35.900000000000006</v>
      </c>
      <c r="F11">
        <v>52.999999999999993</v>
      </c>
      <c r="G11">
        <v>77</v>
      </c>
      <c r="H11">
        <v>107.50000000000001</v>
      </c>
      <c r="I11">
        <v>145.39999999999998</v>
      </c>
      <c r="J11">
        <v>194.20000000000005</v>
      </c>
      <c r="K11">
        <v>253</v>
      </c>
      <c r="L11">
        <v>322.99999999999994</v>
      </c>
      <c r="M11">
        <v>407.29999999999995</v>
      </c>
      <c r="N11">
        <v>507.7999999999999</v>
      </c>
      <c r="O11">
        <v>627.19999999999982</v>
      </c>
      <c r="P11">
        <v>766.1</v>
      </c>
      <c r="Q11">
        <v>931</v>
      </c>
      <c r="R11">
        <v>1118.6999999999998</v>
      </c>
      <c r="S11">
        <v>1333.4999999999998</v>
      </c>
      <c r="T11">
        <v>1572.1999999999998</v>
      </c>
      <c r="U11">
        <v>1841.7</v>
      </c>
      <c r="V11">
        <v>2139.1999999999998</v>
      </c>
    </row>
    <row r="12" spans="1:22">
      <c r="A12" s="51" t="s">
        <v>787</v>
      </c>
      <c r="B12">
        <v>354.09999999999997</v>
      </c>
      <c r="C12">
        <v>431.00000000000006</v>
      </c>
      <c r="D12">
        <v>521.40000000000009</v>
      </c>
      <c r="E12">
        <v>621.69999999999993</v>
      </c>
      <c r="F12">
        <v>737.79999999999984</v>
      </c>
      <c r="G12">
        <v>869.30000000000007</v>
      </c>
      <c r="H12">
        <v>1013.6</v>
      </c>
      <c r="I12">
        <v>1178.3</v>
      </c>
      <c r="J12">
        <v>1361.6</v>
      </c>
      <c r="K12">
        <v>1564.9999999999995</v>
      </c>
      <c r="L12">
        <v>1791.1000000000001</v>
      </c>
      <c r="M12">
        <v>2039.9000000000003</v>
      </c>
      <c r="N12">
        <v>2314.3000000000006</v>
      </c>
      <c r="O12">
        <v>2617</v>
      </c>
      <c r="P12">
        <v>2951.3000000000006</v>
      </c>
      <c r="Q12">
        <v>3312.7999999999997</v>
      </c>
      <c r="R12">
        <v>3700.7000000000007</v>
      </c>
      <c r="S12">
        <v>4117.2</v>
      </c>
      <c r="T12">
        <v>4556.3999999999996</v>
      </c>
      <c r="U12">
        <v>5019.5</v>
      </c>
      <c r="V12">
        <v>5506.1</v>
      </c>
    </row>
    <row r="13" spans="1:22">
      <c r="A13" s="51" t="s">
        <v>788</v>
      </c>
      <c r="B13">
        <v>2365.4</v>
      </c>
      <c r="C13">
        <v>2671.2000000000003</v>
      </c>
      <c r="D13">
        <v>2998.3000000000006</v>
      </c>
      <c r="E13">
        <v>3350.1999999999994</v>
      </c>
      <c r="F13">
        <v>3728.4000000000005</v>
      </c>
      <c r="G13">
        <v>4140.2999999999993</v>
      </c>
      <c r="H13">
        <v>4579.6000000000004</v>
      </c>
      <c r="I13">
        <v>5047.0999999999976</v>
      </c>
      <c r="J13">
        <v>5543.2</v>
      </c>
      <c r="K13">
        <v>6063.6</v>
      </c>
      <c r="L13">
        <v>6604.3</v>
      </c>
      <c r="M13">
        <v>7165.9</v>
      </c>
      <c r="N13">
        <v>7746.6000000000013</v>
      </c>
      <c r="O13">
        <v>8345.3000000000011</v>
      </c>
      <c r="P13">
        <v>8957.4</v>
      </c>
      <c r="Q13">
        <v>9582.1999999999971</v>
      </c>
      <c r="R13">
        <v>10220.9</v>
      </c>
      <c r="S13">
        <v>10869.099999999999</v>
      </c>
      <c r="T13">
        <v>11525.199999999999</v>
      </c>
      <c r="U13">
        <v>12191.099999999999</v>
      </c>
      <c r="V13">
        <v>12864.8</v>
      </c>
    </row>
    <row r="14" spans="1:22">
      <c r="A14" s="51" t="s">
        <v>789</v>
      </c>
      <c r="B14">
        <v>6598.8</v>
      </c>
      <c r="C14">
        <v>7139.2</v>
      </c>
      <c r="D14">
        <v>7693.6</v>
      </c>
      <c r="E14">
        <v>8265.7000000000007</v>
      </c>
      <c r="F14">
        <v>8850.0999999999985</v>
      </c>
      <c r="G14">
        <v>9446</v>
      </c>
      <c r="H14">
        <v>10052.499999999998</v>
      </c>
      <c r="I14">
        <v>10670.7</v>
      </c>
      <c r="J14">
        <v>11299.699999999999</v>
      </c>
      <c r="K14">
        <v>11937.7</v>
      </c>
      <c r="L14">
        <v>12581.5</v>
      </c>
      <c r="M14">
        <v>13233</v>
      </c>
      <c r="N14">
        <v>13889.3</v>
      </c>
      <c r="O14">
        <v>14552.5</v>
      </c>
      <c r="P14">
        <v>15219.199999999999</v>
      </c>
      <c r="Q14">
        <v>15890.600000000004</v>
      </c>
      <c r="R14">
        <v>16566.100000000002</v>
      </c>
      <c r="S14">
        <v>17244.3</v>
      </c>
      <c r="T14">
        <v>17924.399999999998</v>
      </c>
      <c r="U14">
        <v>18607.299999999996</v>
      </c>
      <c r="V14">
        <v>19291.700000000004</v>
      </c>
    </row>
    <row r="15" spans="1:22">
      <c r="A15" s="51" t="s">
        <v>790</v>
      </c>
      <c r="B15">
        <v>12627.599999999997</v>
      </c>
      <c r="C15">
        <v>13298.400000000001</v>
      </c>
      <c r="D15">
        <v>13975.999999999996</v>
      </c>
      <c r="E15">
        <v>14658.1</v>
      </c>
      <c r="F15">
        <v>15344.300000000003</v>
      </c>
      <c r="G15">
        <v>16034.900000000003</v>
      </c>
      <c r="H15">
        <v>16728.599999999999</v>
      </c>
      <c r="I15">
        <v>17426.399999999998</v>
      </c>
      <c r="J15">
        <v>18127</v>
      </c>
      <c r="K15">
        <v>18829.900000000001</v>
      </c>
      <c r="L15">
        <v>19535.100000000002</v>
      </c>
      <c r="M15">
        <v>20242</v>
      </c>
      <c r="N15">
        <v>20950.199999999997</v>
      </c>
      <c r="O15">
        <v>21659.5</v>
      </c>
      <c r="P15">
        <v>22369.600000000002</v>
      </c>
      <c r="Q15">
        <v>23080.7</v>
      </c>
      <c r="R15">
        <v>23792.399999999998</v>
      </c>
      <c r="S15">
        <v>24504.399999999998</v>
      </c>
      <c r="T15">
        <v>25216.9</v>
      </c>
      <c r="U15">
        <v>25929.5</v>
      </c>
      <c r="V15">
        <v>26642.400000000001</v>
      </c>
    </row>
    <row r="16" spans="1:22">
      <c r="A16" s="51" t="s">
        <v>442</v>
      </c>
      <c r="B16">
        <v>66774.2</v>
      </c>
      <c r="C16">
        <v>70997.2</v>
      </c>
      <c r="D16">
        <v>75352.100000000006</v>
      </c>
      <c r="E16">
        <v>79840.600000000006</v>
      </c>
      <c r="F16">
        <v>84461.900000000009</v>
      </c>
      <c r="G16">
        <v>89227.800000000017</v>
      </c>
      <c r="H16">
        <v>94126.9</v>
      </c>
      <c r="I16">
        <v>99172.5</v>
      </c>
      <c r="J16">
        <v>104363.7</v>
      </c>
      <c r="K16">
        <v>109690.80000000002</v>
      </c>
      <c r="L16">
        <v>115151.40000000002</v>
      </c>
      <c r="M16">
        <v>120751</v>
      </c>
      <c r="N16">
        <v>126495.50000000001</v>
      </c>
      <c r="O16">
        <v>132388.70000000001</v>
      </c>
      <c r="P16">
        <v>138432.79999999999</v>
      </c>
      <c r="Q16">
        <v>144626.30000000002</v>
      </c>
      <c r="R16">
        <v>150959.70000000001</v>
      </c>
      <c r="S16">
        <v>157437.9</v>
      </c>
      <c r="T16">
        <v>164046.39999999999</v>
      </c>
      <c r="U16">
        <v>170793.99999999997</v>
      </c>
      <c r="V16">
        <v>177670</v>
      </c>
    </row>
    <row r="17" spans="1:22" s="134" customFormat="1" ht="18.75">
      <c r="A17" s="133" t="s">
        <v>791</v>
      </c>
      <c r="B17" s="135">
        <f>SUM(B4:B7,B13:B15)</f>
        <v>65488.9</v>
      </c>
      <c r="C17" s="135">
        <f t="shared" ref="C17:R17" si="0">SUM(C4:C7,C13:C15)</f>
        <v>69394.799999999988</v>
      </c>
      <c r="D17" s="135">
        <f t="shared" si="0"/>
        <v>73381.5</v>
      </c>
      <c r="E17" s="135">
        <f t="shared" si="0"/>
        <v>77447.900000000009</v>
      </c>
      <c r="F17" s="135">
        <f t="shared" si="0"/>
        <v>81585.200000000012</v>
      </c>
      <c r="G17" s="135">
        <f t="shared" si="0"/>
        <v>85801.800000000017</v>
      </c>
      <c r="H17" s="135">
        <f t="shared" si="0"/>
        <v>90085.4</v>
      </c>
      <c r="I17" s="135">
        <f t="shared" si="0"/>
        <v>94437.599999999991</v>
      </c>
      <c r="J17" s="135">
        <f t="shared" si="0"/>
        <v>98853.3</v>
      </c>
      <c r="K17" s="135">
        <f t="shared" si="0"/>
        <v>103324.5</v>
      </c>
      <c r="L17" s="135">
        <f t="shared" si="0"/>
        <v>107841.60000000002</v>
      </c>
      <c r="M17" s="135">
        <f t="shared" si="0"/>
        <v>112406.8</v>
      </c>
      <c r="N17" s="135">
        <f t="shared" si="0"/>
        <v>117012.90000000001</v>
      </c>
      <c r="O17" s="135">
        <f t="shared" si="0"/>
        <v>121660.20000000001</v>
      </c>
      <c r="P17" s="135">
        <f t="shared" si="0"/>
        <v>126336.09999999999</v>
      </c>
      <c r="Q17" s="135">
        <f t="shared" si="0"/>
        <v>131040.8</v>
      </c>
      <c r="R17" s="135">
        <f t="shared" si="0"/>
        <v>135772.6</v>
      </c>
      <c r="S17" s="135">
        <f t="shared" ref="S17:V17" si="1">SUM(S4:S7,S13:S15)</f>
        <v>140526.10000000003</v>
      </c>
      <c r="T17" s="135">
        <f t="shared" si="1"/>
        <v>145294.9</v>
      </c>
      <c r="U17" s="135">
        <f t="shared" si="1"/>
        <v>150083.69999999998</v>
      </c>
      <c r="V17" s="135">
        <f t="shared" si="1"/>
        <v>154887.69999999998</v>
      </c>
    </row>
    <row r="18" spans="1:22">
      <c r="B18">
        <f t="shared" ref="B18:V18" si="2">_xlfn.NUMBERVALUE(RIGHT(B3,2))</f>
        <v>50</v>
      </c>
      <c r="C18">
        <f t="shared" si="2"/>
        <v>51</v>
      </c>
      <c r="D18">
        <f t="shared" si="2"/>
        <v>52</v>
      </c>
      <c r="E18">
        <f t="shared" si="2"/>
        <v>53</v>
      </c>
      <c r="F18">
        <f t="shared" si="2"/>
        <v>54</v>
      </c>
      <c r="G18">
        <f t="shared" si="2"/>
        <v>55</v>
      </c>
      <c r="H18">
        <f t="shared" si="2"/>
        <v>56</v>
      </c>
      <c r="I18">
        <f t="shared" si="2"/>
        <v>57</v>
      </c>
      <c r="J18">
        <f t="shared" si="2"/>
        <v>58</v>
      </c>
      <c r="K18">
        <f t="shared" si="2"/>
        <v>59</v>
      </c>
      <c r="L18">
        <f t="shared" si="2"/>
        <v>60</v>
      </c>
      <c r="M18">
        <f t="shared" si="2"/>
        <v>61</v>
      </c>
      <c r="N18">
        <f t="shared" si="2"/>
        <v>62</v>
      </c>
      <c r="O18">
        <f t="shared" si="2"/>
        <v>63</v>
      </c>
      <c r="P18">
        <f t="shared" si="2"/>
        <v>64</v>
      </c>
      <c r="Q18">
        <f t="shared" si="2"/>
        <v>65</v>
      </c>
      <c r="R18">
        <f t="shared" si="2"/>
        <v>66</v>
      </c>
      <c r="S18">
        <f t="shared" si="2"/>
        <v>67</v>
      </c>
      <c r="T18">
        <f t="shared" si="2"/>
        <v>68</v>
      </c>
      <c r="U18">
        <f t="shared" si="2"/>
        <v>69</v>
      </c>
      <c r="V18">
        <f t="shared" si="2"/>
        <v>70</v>
      </c>
    </row>
    <row r="19" spans="1:22">
      <c r="B19" s="38">
        <f t="shared" ref="B19:V19" si="3">B17/$Q$17</f>
        <v>0.49975961685215597</v>
      </c>
      <c r="C19" s="38">
        <f t="shared" si="3"/>
        <v>0.52956636406371138</v>
      </c>
      <c r="D19" s="38">
        <f t="shared" si="3"/>
        <v>0.55998971312751444</v>
      </c>
      <c r="E19" s="38">
        <f t="shared" si="3"/>
        <v>0.59102126971141822</v>
      </c>
      <c r="F19" s="38">
        <f t="shared" si="3"/>
        <v>0.62259387915824693</v>
      </c>
      <c r="G19" s="38">
        <f t="shared" si="3"/>
        <v>0.65477164364075935</v>
      </c>
      <c r="H19" s="38">
        <f t="shared" si="3"/>
        <v>0.68746069926313025</v>
      </c>
      <c r="I19" s="38">
        <f t="shared" si="3"/>
        <v>0.72067325596302823</v>
      </c>
      <c r="J19" s="38">
        <f t="shared" si="3"/>
        <v>0.75437039456413579</v>
      </c>
      <c r="K19" s="38">
        <f t="shared" si="3"/>
        <v>0.7884910653781112</v>
      </c>
      <c r="L19" s="38">
        <f t="shared" si="3"/>
        <v>0.82296200877894532</v>
      </c>
      <c r="M19" s="38">
        <f t="shared" si="3"/>
        <v>0.85780001343093149</v>
      </c>
      <c r="N19" s="38">
        <f t="shared" si="3"/>
        <v>0.89295013461456285</v>
      </c>
      <c r="O19" s="38">
        <f t="shared" si="3"/>
        <v>0.92841466169315212</v>
      </c>
      <c r="P19" s="38">
        <f t="shared" si="3"/>
        <v>0.96409744140756148</v>
      </c>
      <c r="Q19" s="38">
        <f t="shared" si="3"/>
        <v>1</v>
      </c>
      <c r="R19" s="38">
        <f t="shared" si="3"/>
        <v>1.0361093644116948</v>
      </c>
      <c r="S19" s="38">
        <f t="shared" si="3"/>
        <v>1.0723843261030155</v>
      </c>
      <c r="T19" s="38">
        <f t="shared" si="3"/>
        <v>1.1087760453232887</v>
      </c>
      <c r="U19" s="38">
        <f t="shared" si="3"/>
        <v>1.1453203887644152</v>
      </c>
      <c r="V19" s="38">
        <f t="shared" si="3"/>
        <v>1.1819807266133904</v>
      </c>
    </row>
    <row r="20" spans="1:22">
      <c r="A20" t="s">
        <v>792</v>
      </c>
      <c r="B20" s="132"/>
      <c r="C20" s="132">
        <f t="shared" ref="C20:P20" si="4">B17/C17-1</f>
        <v>-5.6285197161746847E-2</v>
      </c>
      <c r="D20" s="132">
        <f t="shared" si="4"/>
        <v>-5.4328407023568781E-2</v>
      </c>
      <c r="E20" s="132">
        <f t="shared" si="4"/>
        <v>-5.2504974311763264E-2</v>
      </c>
      <c r="F20" s="132">
        <f t="shared" si="4"/>
        <v>-5.0711403538877153E-2</v>
      </c>
      <c r="G20" s="132">
        <f t="shared" si="4"/>
        <v>-4.9143491162190078E-2</v>
      </c>
      <c r="H20" s="132">
        <f t="shared" si="4"/>
        <v>-4.7550435475670616E-2</v>
      </c>
      <c r="I20" s="132">
        <f t="shared" si="4"/>
        <v>-4.6085457487271997E-2</v>
      </c>
      <c r="J20" s="132">
        <f t="shared" si="4"/>
        <v>-4.4669221968310691E-2</v>
      </c>
      <c r="K20" s="132">
        <f t="shared" si="4"/>
        <v>-4.3273376595096003E-2</v>
      </c>
      <c r="L20" s="132">
        <f t="shared" si="4"/>
        <v>-4.1886433435705861E-2</v>
      </c>
      <c r="M20" s="132">
        <f t="shared" si="4"/>
        <v>-4.0613201336573757E-2</v>
      </c>
      <c r="N20" s="132">
        <f t="shared" si="4"/>
        <v>-3.9364035931081176E-2</v>
      </c>
      <c r="O20" s="132">
        <f t="shared" si="4"/>
        <v>-3.8199016605266145E-2</v>
      </c>
      <c r="P20" s="132">
        <f t="shared" si="4"/>
        <v>-3.7011590511342174E-2</v>
      </c>
      <c r="Q20" s="132">
        <f>P17/Q17-1</f>
        <v>-3.5902558592438516E-2</v>
      </c>
      <c r="R20" s="132">
        <f t="shared" ref="R20:V20" si="5">Q17/R17-1</f>
        <v>-3.4850919846861617E-2</v>
      </c>
      <c r="S20" s="132">
        <f t="shared" si="5"/>
        <v>-3.3826456437629937E-2</v>
      </c>
      <c r="T20" s="132">
        <f t="shared" si="5"/>
        <v>-3.2821523673576714E-2</v>
      </c>
      <c r="U20" s="132">
        <f t="shared" si="5"/>
        <v>-3.1907528932189066E-2</v>
      </c>
      <c r="V20" s="132">
        <f t="shared" si="5"/>
        <v>-3.1016019993840738E-2</v>
      </c>
    </row>
    <row r="21" spans="1:22">
      <c r="A21" t="s">
        <v>793</v>
      </c>
      <c r="C21" s="136">
        <f t="shared" ref="C21:P21" si="6">C19-B19</f>
        <v>2.9806747211555407E-2</v>
      </c>
      <c r="D21" s="136">
        <f t="shared" si="6"/>
        <v>3.0423349063803062E-2</v>
      </c>
      <c r="E21" s="136">
        <f t="shared" si="6"/>
        <v>3.1031556583903774E-2</v>
      </c>
      <c r="F21" s="136">
        <f t="shared" si="6"/>
        <v>3.1572609446828714E-2</v>
      </c>
      <c r="G21" s="136">
        <f t="shared" si="6"/>
        <v>3.2177764482512416E-2</v>
      </c>
      <c r="H21" s="136">
        <f t="shared" si="6"/>
        <v>3.2689055622370899E-2</v>
      </c>
      <c r="I21" s="136">
        <f t="shared" si="6"/>
        <v>3.3212556699897977E-2</v>
      </c>
      <c r="J21" s="136">
        <f t="shared" si="6"/>
        <v>3.3697138601107568E-2</v>
      </c>
      <c r="K21" s="136">
        <f t="shared" si="6"/>
        <v>3.4120670813975407E-2</v>
      </c>
      <c r="L21" s="136">
        <f t="shared" si="6"/>
        <v>3.447094340083412E-2</v>
      </c>
      <c r="M21" s="136">
        <f t="shared" si="6"/>
        <v>3.4838004651986165E-2</v>
      </c>
      <c r="N21" s="136">
        <f t="shared" si="6"/>
        <v>3.5150121183631367E-2</v>
      </c>
      <c r="O21" s="136">
        <f t="shared" si="6"/>
        <v>3.546452707858927E-2</v>
      </c>
      <c r="P21" s="136">
        <f t="shared" si="6"/>
        <v>3.5682779714409363E-2</v>
      </c>
      <c r="Q21" s="136">
        <f>Q19-P19</f>
        <v>3.5902558592438516E-2</v>
      </c>
      <c r="R21" s="136">
        <f t="shared" ref="R21:V21" si="7">R19-Q19</f>
        <v>3.6109364411694767E-2</v>
      </c>
      <c r="S21" s="136">
        <f t="shared" si="7"/>
        <v>3.6274961691320717E-2</v>
      </c>
      <c r="T21" s="136">
        <f t="shared" si="7"/>
        <v>3.6391719220273178E-2</v>
      </c>
      <c r="U21" s="136">
        <f t="shared" si="7"/>
        <v>3.6544343441126559E-2</v>
      </c>
      <c r="V21" s="136">
        <f t="shared" si="7"/>
        <v>3.6660337848975155E-2</v>
      </c>
    </row>
    <row r="22" spans="1:22">
      <c r="A22" t="s">
        <v>794</v>
      </c>
      <c r="C22">
        <f>0.7*C21</f>
        <v>2.0864723048088785E-2</v>
      </c>
      <c r="D22" s="132">
        <f t="shared" ref="D22:V22" si="8">0.7*D21</f>
        <v>2.1296344344662141E-2</v>
      </c>
      <c r="E22" s="132">
        <f t="shared" si="8"/>
        <v>2.1722089608732641E-2</v>
      </c>
      <c r="F22" s="132">
        <f t="shared" si="8"/>
        <v>2.2100826612780098E-2</v>
      </c>
      <c r="G22" s="132">
        <f t="shared" si="8"/>
        <v>2.2524435137758689E-2</v>
      </c>
      <c r="H22" s="132">
        <f t="shared" si="8"/>
        <v>2.2882338935659628E-2</v>
      </c>
      <c r="I22" s="132">
        <f t="shared" si="8"/>
        <v>2.3248789689928582E-2</v>
      </c>
      <c r="J22" s="132">
        <f t="shared" si="8"/>
        <v>2.3587997020775298E-2</v>
      </c>
      <c r="K22" s="132">
        <f t="shared" si="8"/>
        <v>2.3884469569782782E-2</v>
      </c>
      <c r="L22" s="132">
        <f t="shared" si="8"/>
        <v>2.4129660380583881E-2</v>
      </c>
      <c r="M22" s="132">
        <f t="shared" si="8"/>
        <v>2.4386603256390315E-2</v>
      </c>
      <c r="N22" s="132">
        <f t="shared" si="8"/>
        <v>2.4605084828541957E-2</v>
      </c>
      <c r="O22" s="132">
        <f t="shared" si="8"/>
        <v>2.4825168955012487E-2</v>
      </c>
      <c r="P22" s="132">
        <f t="shared" si="8"/>
        <v>2.4977945800086554E-2</v>
      </c>
      <c r="Q22" s="132">
        <f t="shared" si="8"/>
        <v>2.5131791014706958E-2</v>
      </c>
      <c r="R22" s="132">
        <f t="shared" si="8"/>
        <v>2.5276555088186336E-2</v>
      </c>
      <c r="S22" s="132">
        <f t="shared" si="8"/>
        <v>2.5392473183924499E-2</v>
      </c>
      <c r="T22" s="132">
        <f t="shared" si="8"/>
        <v>2.5474203454191224E-2</v>
      </c>
      <c r="U22" s="132">
        <f t="shared" si="8"/>
        <v>2.5581040408788589E-2</v>
      </c>
      <c r="V22" s="132">
        <f t="shared" si="8"/>
        <v>2.5662236494282606E-2</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34F8E-6712-4D25-AAF1-559AEF9DF2F6}">
  <sheetPr codeName="Sheet20"/>
  <dimension ref="A3:B29"/>
  <sheetViews>
    <sheetView workbookViewId="0">
      <selection activeCell="M41" sqref="M41"/>
    </sheetView>
  </sheetViews>
  <sheetFormatPr defaultRowHeight="15"/>
  <cols>
    <col min="1" max="1" width="13.140625" bestFit="1" customWidth="1"/>
    <col min="2" max="2" width="14" bestFit="1" customWidth="1"/>
  </cols>
  <sheetData>
    <row r="3" spans="1:2">
      <c r="A3" s="50" t="s">
        <v>431</v>
      </c>
      <c r="B3" t="s">
        <v>773</v>
      </c>
    </row>
    <row r="4" spans="1:2">
      <c r="A4" s="51" t="s">
        <v>795</v>
      </c>
      <c r="B4">
        <v>6742.8</v>
      </c>
    </row>
    <row r="5" spans="1:2">
      <c r="A5" s="51" t="s">
        <v>796</v>
      </c>
      <c r="B5">
        <v>6332.3</v>
      </c>
    </row>
    <row r="6" spans="1:2">
      <c r="A6" s="51" t="s">
        <v>797</v>
      </c>
      <c r="B6">
        <v>6295.9</v>
      </c>
    </row>
    <row r="7" spans="1:2">
      <c r="A7" s="51" t="s">
        <v>798</v>
      </c>
      <c r="B7">
        <v>6952.5999999999985</v>
      </c>
    </row>
    <row r="8" spans="1:2">
      <c r="A8" s="51" t="s">
        <v>799</v>
      </c>
      <c r="B8">
        <v>6741.9</v>
      </c>
    </row>
    <row r="9" spans="1:2">
      <c r="A9" s="51" t="s">
        <v>800</v>
      </c>
      <c r="B9">
        <v>6731.1000000000013</v>
      </c>
    </row>
    <row r="10" spans="1:2">
      <c r="A10" s="51" t="s">
        <v>801</v>
      </c>
      <c r="B10">
        <v>5878.5000000000009</v>
      </c>
    </row>
    <row r="11" spans="1:2">
      <c r="A11" s="51" t="s">
        <v>802</v>
      </c>
      <c r="B11">
        <v>6576.9</v>
      </c>
    </row>
    <row r="12" spans="1:2">
      <c r="A12" s="51" t="s">
        <v>803</v>
      </c>
      <c r="B12">
        <v>6358.4000000000005</v>
      </c>
    </row>
    <row r="13" spans="1:2">
      <c r="A13" s="51" t="s">
        <v>804</v>
      </c>
      <c r="B13">
        <v>6525</v>
      </c>
    </row>
    <row r="14" spans="1:2">
      <c r="A14" s="51" t="s">
        <v>805</v>
      </c>
      <c r="B14">
        <v>5995.7999999999993</v>
      </c>
    </row>
    <row r="15" spans="1:2">
      <c r="A15" s="51" t="s">
        <v>806</v>
      </c>
      <c r="B15">
        <v>6156.1999999999989</v>
      </c>
    </row>
    <row r="16" spans="1:2">
      <c r="A16" s="51" t="s">
        <v>807</v>
      </c>
      <c r="B16">
        <v>5710.2</v>
      </c>
    </row>
    <row r="17" spans="1:2">
      <c r="A17" s="51" t="s">
        <v>808</v>
      </c>
      <c r="B17">
        <v>6605.9</v>
      </c>
    </row>
    <row r="18" spans="1:2">
      <c r="A18" s="51" t="s">
        <v>809</v>
      </c>
      <c r="B18">
        <v>6839.9999999999991</v>
      </c>
    </row>
    <row r="19" spans="1:2">
      <c r="A19" s="51" t="s">
        <v>810</v>
      </c>
      <c r="B19">
        <v>6668.2</v>
      </c>
    </row>
    <row r="20" spans="1:2">
      <c r="A20" s="51" t="s">
        <v>811</v>
      </c>
      <c r="B20">
        <v>6024.7000000000016</v>
      </c>
    </row>
    <row r="21" spans="1:2">
      <c r="A21" s="51" t="s">
        <v>812</v>
      </c>
      <c r="B21">
        <v>6152.6</v>
      </c>
    </row>
    <row r="22" spans="1:2">
      <c r="A22" s="51" t="s">
        <v>813</v>
      </c>
      <c r="B22">
        <v>6180.5</v>
      </c>
    </row>
    <row r="23" spans="1:2">
      <c r="A23" s="51" t="s">
        <v>814</v>
      </c>
      <c r="B23">
        <v>6097.9999999999991</v>
      </c>
    </row>
    <row r="24" spans="1:2">
      <c r="A24" s="51" t="s">
        <v>815</v>
      </c>
      <c r="B24">
        <v>5678.4000000000005</v>
      </c>
    </row>
    <row r="25" spans="1:2">
      <c r="A25" s="51" t="s">
        <v>816</v>
      </c>
      <c r="B25">
        <v>5656.0999999999995</v>
      </c>
    </row>
    <row r="26" spans="1:2">
      <c r="A26" s="51" t="s">
        <v>817</v>
      </c>
      <c r="B26">
        <v>5724.3</v>
      </c>
    </row>
    <row r="27" spans="1:2">
      <c r="A27" s="51" t="s">
        <v>442</v>
      </c>
      <c r="B27">
        <v>144626.29999999999</v>
      </c>
    </row>
    <row r="28" spans="1:2">
      <c r="B28">
        <f>MIN(B4:B26)</f>
        <v>5656.0999999999995</v>
      </c>
    </row>
    <row r="29" spans="1:2">
      <c r="B29">
        <f>MAX(B4:B26)</f>
        <v>6952.5999999999985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3011-8B18-43DC-BDFE-BD81A0A69642}">
  <dimension ref="A1:M47"/>
  <sheetViews>
    <sheetView topLeftCell="A17" workbookViewId="0">
      <selection activeCell="C45" sqref="C45"/>
    </sheetView>
  </sheetViews>
  <sheetFormatPr defaultRowHeight="15"/>
  <cols>
    <col min="1" max="1" width="9.140625" style="139"/>
    <col min="2" max="2" width="65" customWidth="1"/>
    <col min="3" max="5" width="12.85546875" customWidth="1"/>
    <col min="6" max="7" width="11.42578125" customWidth="1"/>
    <col min="8" max="8" width="11.85546875" customWidth="1"/>
    <col min="9" max="9" width="12.7109375" customWidth="1"/>
    <col min="10" max="10" width="11.5703125" customWidth="1"/>
    <col min="11" max="11" width="14.7109375" bestFit="1" customWidth="1"/>
    <col min="12" max="12" width="17" customWidth="1"/>
    <col min="19" max="19" width="14" customWidth="1"/>
  </cols>
  <sheetData>
    <row r="1" spans="1:11">
      <c r="B1" s="2" t="s">
        <v>11</v>
      </c>
    </row>
    <row r="2" spans="1:11">
      <c r="B2" t="s">
        <v>12</v>
      </c>
    </row>
    <row r="3" spans="1:11">
      <c r="B3" t="s">
        <v>13</v>
      </c>
    </row>
    <row r="5" spans="1:11">
      <c r="B5" t="s">
        <v>14</v>
      </c>
    </row>
    <row r="6" spans="1:11">
      <c r="B6" t="s">
        <v>15</v>
      </c>
    </row>
    <row r="7" spans="1:11">
      <c r="B7" t="s">
        <v>16</v>
      </c>
    </row>
    <row r="8" spans="1:11" ht="34.5" customHeight="1" thickBot="1">
      <c r="B8" s="189" t="s">
        <v>17</v>
      </c>
      <c r="C8" s="189"/>
      <c r="D8" s="189"/>
    </row>
    <row r="9" spans="1:11" ht="16.5" thickTop="1" thickBot="1">
      <c r="B9" s="141" t="s">
        <v>18</v>
      </c>
      <c r="C9" s="142">
        <v>1978</v>
      </c>
      <c r="D9" s="142">
        <v>1981</v>
      </c>
      <c r="E9" s="142">
        <v>1987</v>
      </c>
      <c r="F9" s="142">
        <v>1990</v>
      </c>
      <c r="G9" s="142">
        <v>1993</v>
      </c>
      <c r="H9" s="142">
        <v>1997</v>
      </c>
      <c r="I9" s="142">
        <v>2001</v>
      </c>
      <c r="J9" s="142">
        <v>2005</v>
      </c>
      <c r="K9" s="142">
        <v>2009</v>
      </c>
    </row>
    <row r="10" spans="1:11" ht="16.5" thickTop="1" thickBot="1">
      <c r="B10" s="141" t="s">
        <v>19</v>
      </c>
      <c r="C10" s="141">
        <v>0</v>
      </c>
      <c r="D10" s="142">
        <f t="shared" ref="D10:K10" si="0">D9-C9</f>
        <v>3</v>
      </c>
      <c r="E10" s="142">
        <f t="shared" si="0"/>
        <v>6</v>
      </c>
      <c r="F10" s="142">
        <f t="shared" si="0"/>
        <v>3</v>
      </c>
      <c r="G10" s="142">
        <f t="shared" si="0"/>
        <v>3</v>
      </c>
      <c r="H10" s="142">
        <f t="shared" si="0"/>
        <v>4</v>
      </c>
      <c r="I10" s="142">
        <f t="shared" si="0"/>
        <v>4</v>
      </c>
      <c r="J10" s="142">
        <f t="shared" si="0"/>
        <v>4</v>
      </c>
      <c r="K10" s="142">
        <f t="shared" si="0"/>
        <v>4</v>
      </c>
    </row>
    <row r="11" spans="1:11" ht="16.5" thickTop="1" thickBot="1">
      <c r="B11" s="148" t="s">
        <v>20</v>
      </c>
      <c r="C11" s="149">
        <v>316.10000000000002</v>
      </c>
      <c r="D11" s="149">
        <v>199.4</v>
      </c>
      <c r="E11" s="149">
        <v>238.6</v>
      </c>
      <c r="F11" s="149">
        <v>235.6</v>
      </c>
      <c r="G11" s="149">
        <v>259.5</v>
      </c>
      <c r="H11" s="149">
        <v>227.6</v>
      </c>
      <c r="I11" s="149">
        <v>247.8</v>
      </c>
      <c r="J11" s="149">
        <v>235.8</v>
      </c>
      <c r="K11" s="149">
        <v>227</v>
      </c>
    </row>
    <row r="12" spans="1:11" ht="16.5" thickTop="1" thickBot="1">
      <c r="B12" s="141" t="s">
        <v>21</v>
      </c>
      <c r="C12" s="188">
        <v>2.7498968450000003</v>
      </c>
      <c r="D12" s="188">
        <v>2.8460973940000001</v>
      </c>
      <c r="E12" s="188">
        <v>3.0968514530000002</v>
      </c>
      <c r="F12" s="188">
        <v>3.2665538809999997</v>
      </c>
      <c r="G12" s="188">
        <v>3.3526399419999997</v>
      </c>
      <c r="H12" s="188">
        <v>3.5026777069999997</v>
      </c>
      <c r="I12" s="188">
        <v>3.6679459860000003</v>
      </c>
      <c r="J12" s="188">
        <v>3.8358964279999999</v>
      </c>
      <c r="K12" s="188">
        <v>3.9777740349999999</v>
      </c>
    </row>
    <row r="13" spans="1:11" ht="14.25" customHeight="1" thickTop="1">
      <c r="A13" s="159">
        <v>1</v>
      </c>
      <c r="B13" s="148" t="s">
        <v>22</v>
      </c>
      <c r="C13" s="149">
        <f>C11/C12</f>
        <v>114.94976641569258</v>
      </c>
      <c r="D13" s="149">
        <f t="shared" ref="D13:K13" si="1">D11/D12</f>
        <v>70.060849084210929</v>
      </c>
      <c r="E13" s="149">
        <f t="shared" si="1"/>
        <v>77.045994495106314</v>
      </c>
      <c r="F13" s="149">
        <f t="shared" si="1"/>
        <v>72.124939181433334</v>
      </c>
      <c r="G13" s="149">
        <f t="shared" si="1"/>
        <v>77.401690753942589</v>
      </c>
      <c r="H13" s="149">
        <f t="shared" si="1"/>
        <v>64.978858758585758</v>
      </c>
      <c r="I13" s="149">
        <f t="shared" si="1"/>
        <v>67.558246753309746</v>
      </c>
      <c r="J13" s="149">
        <f t="shared" si="1"/>
        <v>61.471941285688963</v>
      </c>
      <c r="K13" s="149">
        <f t="shared" si="1"/>
        <v>57.06709280181623</v>
      </c>
    </row>
    <row r="14" spans="1:11">
      <c r="A14" s="159">
        <f>A13+1</f>
        <v>2</v>
      </c>
      <c r="B14" s="44" t="s">
        <v>23</v>
      </c>
      <c r="C14" s="151">
        <f>C30*C13</f>
        <v>91.959813132554075</v>
      </c>
      <c r="D14" s="151">
        <f>D30*D13</f>
        <v>52.545636813158197</v>
      </c>
      <c r="E14" s="151">
        <f>E30*E13</f>
        <v>57.784495871329739</v>
      </c>
      <c r="F14" s="151">
        <f>F30*F13</f>
        <v>54.093704386075004</v>
      </c>
      <c r="G14" s="151">
        <f>G30*G13</f>
        <v>58.051268065456938</v>
      </c>
      <c r="H14" s="151">
        <f>H30*H13</f>
        <v>48.734144068939315</v>
      </c>
      <c r="I14" s="151">
        <f>I30*I13</f>
        <v>50.668685064982313</v>
      </c>
      <c r="J14" s="151">
        <f>J30*J13</f>
        <v>46.103955964266724</v>
      </c>
      <c r="K14" s="151">
        <f>K30*K13</f>
        <v>42.800319601362176</v>
      </c>
    </row>
    <row r="15" spans="1:11">
      <c r="A15" s="159">
        <f t="shared" ref="A15:A27" si="2">A14+1</f>
        <v>3</v>
      </c>
      <c r="B15" s="44" t="s">
        <v>24</v>
      </c>
      <c r="C15" s="163">
        <f>+C32</f>
        <v>0.6</v>
      </c>
      <c r="D15" s="152">
        <f>(1-SUM($D10:D10)*$C34)*$C32+$C$34* SUMPRODUCT($D10:D10,$D33:D33)</f>
        <v>0.61350000000000005</v>
      </c>
      <c r="E15" s="152">
        <f>(1-SUM($D10:E10)*$C34)*$C32+$C$34* SUMPRODUCT($D10:E10,$D33:E33)</f>
        <v>0.64589999999999992</v>
      </c>
      <c r="F15" s="152">
        <f>(1-SUM($D10:F10)*$C34)*$C32+$C$34* SUMPRODUCT($D10:F10,$D33:F33)</f>
        <v>0.66389999999999993</v>
      </c>
      <c r="G15" s="152">
        <f>(1-SUM($D10:G10)*$C34)*$C32+$C$34* SUMPRODUCT($D10:G10,$D33:G33)</f>
        <v>0.68189999999999995</v>
      </c>
      <c r="H15" s="152">
        <f>(1-SUM($D10:H10)*$C34)*$C32+$C$34* SUMPRODUCT($D10:H10,$D33:H33)</f>
        <v>0.70710000000000006</v>
      </c>
      <c r="I15" s="152">
        <f>(1-SUM($D10:I10)*$C34)*$C32+$C$34* SUMPRODUCT($D10:I10,$D33:I33)</f>
        <v>0.73350000000000004</v>
      </c>
      <c r="J15" s="152">
        <f>(1-SUM($D10:J10)*$C34)*$C32+$C$34* SUMPRODUCT($D10:J10,$D33:J33)</f>
        <v>0.7611</v>
      </c>
      <c r="K15" s="152">
        <f>(1-SUM($D10:K10)*$C34)*$C32+$C$34* SUMPRODUCT($D10:K10,$D33:K33)</f>
        <v>0.79110000000000003</v>
      </c>
    </row>
    <row r="16" spans="1:11">
      <c r="A16" s="159">
        <f t="shared" si="2"/>
        <v>4</v>
      </c>
      <c r="B16" s="44" t="s">
        <v>25</v>
      </c>
      <c r="C16" s="153">
        <f>C15*C14</f>
        <v>55.175887879532446</v>
      </c>
      <c r="D16" s="153">
        <f>D15*D14</f>
        <v>32.236748184872553</v>
      </c>
      <c r="E16" s="153">
        <f>E15*E14</f>
        <v>37.32300588329187</v>
      </c>
      <c r="F16" s="153">
        <f>F15*F14</f>
        <v>35.91281034191519</v>
      </c>
      <c r="G16" s="153">
        <f>G15*G14</f>
        <v>39.585159693835081</v>
      </c>
      <c r="H16" s="153">
        <f>H15*H14</f>
        <v>34.459913271146995</v>
      </c>
      <c r="I16" s="153">
        <f>I15*I14</f>
        <v>37.16548049516453</v>
      </c>
      <c r="J16" s="153">
        <f>J15*J14</f>
        <v>35.089720884403405</v>
      </c>
      <c r="K16" s="153">
        <f>K15*K14</f>
        <v>33.85933283663762</v>
      </c>
    </row>
    <row r="17" spans="1:13">
      <c r="A17" s="159">
        <f t="shared" si="2"/>
        <v>5</v>
      </c>
      <c r="B17" s="148" t="s">
        <v>26</v>
      </c>
      <c r="C17" s="148">
        <v>14.4</v>
      </c>
      <c r="D17" s="154">
        <v>38.4</v>
      </c>
      <c r="E17" s="154">
        <v>19.100000000000001</v>
      </c>
      <c r="F17" s="154">
        <v>18.100000000000001</v>
      </c>
      <c r="G17" s="154">
        <v>20.6</v>
      </c>
      <c r="H17" s="154">
        <v>14.5</v>
      </c>
      <c r="I17" s="154">
        <v>11.5</v>
      </c>
      <c r="J17" s="154">
        <v>3.6</v>
      </c>
      <c r="K17" s="154">
        <v>10.199999999999999</v>
      </c>
    </row>
    <row r="18" spans="1:13">
      <c r="A18" s="159">
        <f t="shared" si="2"/>
        <v>6</v>
      </c>
      <c r="B18" s="44" t="s">
        <v>27</v>
      </c>
      <c r="C18" s="49">
        <f>C17*$C36</f>
        <v>12.96</v>
      </c>
      <c r="D18" s="49">
        <f>D17*$C36</f>
        <v>34.56</v>
      </c>
      <c r="E18" s="49">
        <f>E17*$C36</f>
        <v>17.190000000000001</v>
      </c>
      <c r="F18" s="49">
        <f>F17*$C36</f>
        <v>16.290000000000003</v>
      </c>
      <c r="G18" s="49">
        <f>G17*$C36</f>
        <v>18.540000000000003</v>
      </c>
      <c r="H18" s="49">
        <f>H17*$C36</f>
        <v>13.05</v>
      </c>
      <c r="I18" s="49">
        <f>I17*$C36</f>
        <v>10.35</v>
      </c>
      <c r="J18" s="49">
        <f>J17*$C36</f>
        <v>3.24</v>
      </c>
      <c r="K18" s="49">
        <f>K17*$C36</f>
        <v>9.18</v>
      </c>
    </row>
    <row r="19" spans="1:13">
      <c r="A19" s="159">
        <f t="shared" si="2"/>
        <v>7</v>
      </c>
      <c r="B19" s="44" t="s">
        <v>28</v>
      </c>
      <c r="C19" s="49">
        <f>$C37*C18/C12</f>
        <v>2.3564520290214741</v>
      </c>
      <c r="D19" s="49">
        <f>$C37*D18/D12</f>
        <v>6.0714717762044375</v>
      </c>
      <c r="E19" s="49">
        <f>$C37*E18/E12</f>
        <v>2.7753995083212022</v>
      </c>
      <c r="F19" s="49">
        <f>$C37*F18/F12</f>
        <v>2.4934534364718788</v>
      </c>
      <c r="G19" s="49">
        <f>$C37*G18/G12</f>
        <v>2.7649852535223425</v>
      </c>
      <c r="H19" s="49">
        <f>$C37*H18/H12</f>
        <v>1.8628605158162217</v>
      </c>
      <c r="I19" s="49">
        <f>$C37*I18/I12</f>
        <v>1.4108713759014442</v>
      </c>
      <c r="J19" s="49">
        <f>$C37*J18/J12</f>
        <v>0.42232631417648908</v>
      </c>
      <c r="K19" s="49">
        <f>$C37*K18/K12</f>
        <v>1.1539117002657995</v>
      </c>
    </row>
    <row r="20" spans="1:13">
      <c r="A20" s="159">
        <f t="shared" si="2"/>
        <v>8</v>
      </c>
      <c r="B20" s="44" t="s">
        <v>29</v>
      </c>
      <c r="C20" s="165">
        <f>SUM(C19, C16)</f>
        <v>57.532339908553922</v>
      </c>
      <c r="D20" s="165">
        <f>SUM(D19, D16)</f>
        <v>38.308219961076993</v>
      </c>
      <c r="E20" s="165">
        <f>SUM(E19, E16)</f>
        <v>40.09840539161307</v>
      </c>
      <c r="F20" s="165">
        <f>SUM(F19, F16)</f>
        <v>38.406263778387071</v>
      </c>
      <c r="G20" s="165">
        <f>SUM(G19, G16)</f>
        <v>42.350144947357421</v>
      </c>
      <c r="H20" s="165">
        <f>SUM(H19, H16)</f>
        <v>36.322773786963218</v>
      </c>
      <c r="I20" s="165">
        <f>SUM(I19, I16)</f>
        <v>38.576351871065974</v>
      </c>
      <c r="J20" s="165">
        <f>SUM(J19, J16)</f>
        <v>35.512047198579893</v>
      </c>
      <c r="K20" s="165">
        <f>SUM(K19, K16)</f>
        <v>35.013244536903422</v>
      </c>
    </row>
    <row r="21" spans="1:13">
      <c r="A21" s="159">
        <f t="shared" si="2"/>
        <v>9</v>
      </c>
      <c r="B21" s="44" t="s">
        <v>30</v>
      </c>
      <c r="C21" s="49">
        <f>C40*C20</f>
        <v>57.532339908553922</v>
      </c>
      <c r="D21" s="49">
        <f>D40*D20</f>
        <v>35.960051891548915</v>
      </c>
      <c r="E21" s="49">
        <f>E40*E20</f>
        <v>36.976360804213975</v>
      </c>
      <c r="F21" s="49">
        <f>F40*F20</f>
        <v>31.305671975644501</v>
      </c>
      <c r="G21" s="49">
        <f>G40*G20</f>
        <v>39.490431026082014</v>
      </c>
      <c r="H21" s="49">
        <f>H40*H20</f>
        <v>33.38671718555382</v>
      </c>
      <c r="I21" s="49">
        <f>I40*I20</f>
        <v>32.552892625060061</v>
      </c>
      <c r="J21" s="49">
        <f>J40*J20</f>
        <v>32.249402998144113</v>
      </c>
      <c r="K21" s="49">
        <f>K40*K20</f>
        <v>31.622947359207789</v>
      </c>
    </row>
    <row r="22" spans="1:13">
      <c r="A22" s="159">
        <f t="shared" si="2"/>
        <v>10</v>
      </c>
      <c r="B22" s="155" t="s">
        <v>31</v>
      </c>
      <c r="C22" s="166">
        <f>C21/(1-SUM(C10:$C10)*$C42)</f>
        <v>57.532339908553922</v>
      </c>
      <c r="D22" s="166">
        <f>D21/(1-SUM($C10:D10)*$C42)</f>
        <v>36.396813655413879</v>
      </c>
      <c r="E22" s="166">
        <f>E21/(1-SUM($C10:E10)*$C42)</f>
        <v>38.357220751259312</v>
      </c>
      <c r="F22" s="166">
        <f>F21/(1-SUM($C10:F10)*$C42)</f>
        <v>32.88410921811397</v>
      </c>
      <c r="G22" s="166">
        <f>G21/(1-SUM($C10:G10)*$C42)</f>
        <v>42.011096836257465</v>
      </c>
      <c r="H22" s="166">
        <f>H21/(1-SUM($C10:H10)*$C42)</f>
        <v>36.132810806876428</v>
      </c>
      <c r="I22" s="166">
        <f>I21/(1-SUM($C10:I10)*$C42)</f>
        <v>35.851203331563944</v>
      </c>
      <c r="J22" s="166">
        <f>J21/(1-SUM($C10:J10)*$C42)</f>
        <v>36.154039235587568</v>
      </c>
      <c r="K22" s="166">
        <f>K21/(1-SUM($C10:K10)*$C42)</f>
        <v>36.099254976264596</v>
      </c>
      <c r="L22" s="187"/>
    </row>
    <row r="23" spans="1:13" ht="15.75" thickBot="1">
      <c r="A23" s="159">
        <f t="shared" si="2"/>
        <v>11</v>
      </c>
      <c r="B23" s="156" t="s">
        <v>32</v>
      </c>
      <c r="C23" s="157"/>
      <c r="D23" s="167">
        <f>+D22/C22-1</f>
        <v>-0.367367749803578</v>
      </c>
      <c r="E23" s="167">
        <f t="shared" ref="E23:K23" si="3">+E22/D22-1</f>
        <v>5.386205271718425E-2</v>
      </c>
      <c r="F23" s="167">
        <f t="shared" si="3"/>
        <v>-0.14268790663008746</v>
      </c>
      <c r="G23" s="167">
        <f t="shared" si="3"/>
        <v>0.27755009441204392</v>
      </c>
      <c r="H23" s="167">
        <f t="shared" si="3"/>
        <v>-0.1399222222712313</v>
      </c>
      <c r="I23" s="167">
        <f t="shared" si="3"/>
        <v>-7.7936775197928743E-3</v>
      </c>
      <c r="J23" s="167">
        <f>+J22/I22-1</f>
        <v>8.4470220210712821E-3</v>
      </c>
      <c r="K23" s="167">
        <f t="shared" si="3"/>
        <v>-1.5153012078673589E-3</v>
      </c>
    </row>
    <row r="24" spans="1:13" ht="16.5" thickTop="1" thickBot="1">
      <c r="A24" s="159">
        <f t="shared" si="2"/>
        <v>12</v>
      </c>
      <c r="B24" s="44" t="s">
        <v>33</v>
      </c>
      <c r="C24" s="169">
        <f>D24 - D23/$C46</f>
        <v>75.446329141119804</v>
      </c>
      <c r="D24" s="169">
        <f>E24 - E23/$C46</f>
        <v>64.142706070240479</v>
      </c>
      <c r="E24" s="182">
        <v>65.8</v>
      </c>
      <c r="F24" s="157">
        <f>+E24+F23/$C46</f>
        <v>61.409602872920381</v>
      </c>
      <c r="G24" s="157">
        <f>+F24+G23/$C46</f>
        <v>69.949605777906342</v>
      </c>
      <c r="H24" s="157">
        <f>+G24+H23/$C46</f>
        <v>65.644306631099226</v>
      </c>
      <c r="I24" s="157">
        <f>+H24+I23/$C46</f>
        <v>65.404501168951754</v>
      </c>
      <c r="J24" s="157">
        <f>+I24+J23/$C46</f>
        <v>65.664409538830867</v>
      </c>
      <c r="K24" s="157">
        <f>+J24+K23/$C46</f>
        <v>65.6177848862811</v>
      </c>
    </row>
    <row r="25" spans="1:13" ht="16.5" thickTop="1" thickBot="1">
      <c r="A25" s="159">
        <f t="shared" si="2"/>
        <v>13</v>
      </c>
      <c r="B25" s="44" t="s">
        <v>34</v>
      </c>
      <c r="C25" s="148" t="s">
        <v>35</v>
      </c>
      <c r="D25" s="154">
        <v>65.400000000000006</v>
      </c>
      <c r="E25" s="154">
        <v>65.819074287307615</v>
      </c>
      <c r="F25" s="154">
        <v>65.770904838066699</v>
      </c>
      <c r="G25" s="154">
        <v>66.212863822947497</v>
      </c>
      <c r="H25" s="154">
        <v>66.15774539753302</v>
      </c>
      <c r="I25" s="154">
        <v>66.495454389923736</v>
      </c>
      <c r="J25" s="154">
        <v>66.189929521537707</v>
      </c>
      <c r="K25" s="154">
        <v>65.947236716514439</v>
      </c>
    </row>
    <row r="26" spans="1:13" ht="16.5" thickTop="1" thickBot="1">
      <c r="A26" s="159">
        <f t="shared" si="2"/>
        <v>14</v>
      </c>
      <c r="B26" s="44" t="s">
        <v>36</v>
      </c>
      <c r="C26" s="141" t="s">
        <v>37</v>
      </c>
      <c r="D26" s="49">
        <f t="shared" ref="D26:K26" si="4">D24-D25</f>
        <v>-1.2572939297595269</v>
      </c>
      <c r="E26" s="49">
        <f t="shared" si="4"/>
        <v>-1.907428730761751E-2</v>
      </c>
      <c r="F26" s="49">
        <f t="shared" si="4"/>
        <v>-4.3613019651463176</v>
      </c>
      <c r="G26" s="49">
        <f t="shared" si="4"/>
        <v>3.7367419549588448</v>
      </c>
      <c r="H26" s="49">
        <f t="shared" si="4"/>
        <v>-0.5134387664337936</v>
      </c>
      <c r="I26" s="49">
        <f t="shared" si="4"/>
        <v>-1.0909532209719828</v>
      </c>
      <c r="J26" s="49">
        <f t="shared" si="4"/>
        <v>-0.52551998270683953</v>
      </c>
      <c r="K26" s="49">
        <f t="shared" si="4"/>
        <v>-0.32945183023333868</v>
      </c>
      <c r="M26" s="24"/>
    </row>
    <row r="27" spans="1:13" ht="15.75" thickTop="1">
      <c r="A27" s="159">
        <f t="shared" si="2"/>
        <v>15</v>
      </c>
      <c r="B27" s="44" t="s">
        <v>38</v>
      </c>
      <c r="C27" s="170">
        <f>C14/C13</f>
        <v>0.8</v>
      </c>
      <c r="D27" s="150">
        <f>+D14/D13</f>
        <v>0.75</v>
      </c>
      <c r="E27" s="150">
        <f>+E14/E13</f>
        <v>0.75</v>
      </c>
      <c r="F27" s="150">
        <f>+F14/F13</f>
        <v>0.75</v>
      </c>
      <c r="G27" s="150">
        <f>+G14/G13</f>
        <v>0.75</v>
      </c>
      <c r="H27" s="150">
        <f>+H14/H13</f>
        <v>0.75</v>
      </c>
      <c r="I27" s="150">
        <f>+I14/I13</f>
        <v>0.75</v>
      </c>
      <c r="J27" s="150">
        <f>+J14/J13</f>
        <v>0.75</v>
      </c>
      <c r="K27" s="150">
        <f>+K14/K13</f>
        <v>0.75000000000000011</v>
      </c>
      <c r="M27" s="24"/>
    </row>
    <row r="28" spans="1:13">
      <c r="A28" s="139" t="s">
        <v>39</v>
      </c>
    </row>
    <row r="29" spans="1:13">
      <c r="A29" s="139" t="s">
        <v>40</v>
      </c>
      <c r="B29" t="s">
        <v>41</v>
      </c>
    </row>
    <row r="30" spans="1:13">
      <c r="A30" s="139" t="s">
        <v>42</v>
      </c>
      <c r="B30" t="s">
        <v>43</v>
      </c>
      <c r="C30" s="183">
        <v>0.8</v>
      </c>
      <c r="D30" s="183">
        <v>0.75</v>
      </c>
      <c r="E30" s="183">
        <v>0.75</v>
      </c>
      <c r="F30" s="183">
        <v>0.75</v>
      </c>
      <c r="G30" s="183">
        <v>0.75</v>
      </c>
      <c r="H30" s="183">
        <v>0.75</v>
      </c>
      <c r="I30" s="183">
        <v>0.75</v>
      </c>
      <c r="J30" s="183">
        <v>0.75</v>
      </c>
      <c r="K30" s="183">
        <v>0.75</v>
      </c>
    </row>
    <row r="31" spans="1:13" ht="60">
      <c r="A31" s="139" t="s">
        <v>44</v>
      </c>
      <c r="B31" s="23" t="s">
        <v>45</v>
      </c>
    </row>
    <row r="32" spans="1:13">
      <c r="B32" s="161" t="s">
        <v>46</v>
      </c>
      <c r="C32" s="183">
        <v>0.6</v>
      </c>
    </row>
    <row r="33" spans="1:12" ht="30">
      <c r="B33" s="161" t="s">
        <v>47</v>
      </c>
      <c r="C33" s="44"/>
      <c r="D33" s="162">
        <v>0.75</v>
      </c>
      <c r="E33" s="162">
        <v>0.78</v>
      </c>
      <c r="F33" s="162">
        <v>0.8</v>
      </c>
      <c r="G33" s="162">
        <v>0.8</v>
      </c>
      <c r="H33" s="162">
        <v>0.81</v>
      </c>
      <c r="I33" s="162">
        <v>0.82</v>
      </c>
      <c r="J33" s="162">
        <v>0.83</v>
      </c>
      <c r="K33" s="162">
        <v>0.85</v>
      </c>
      <c r="L33" s="61"/>
    </row>
    <row r="34" spans="1:12">
      <c r="B34" s="161" t="s">
        <v>48</v>
      </c>
      <c r="C34" s="183">
        <v>0.03</v>
      </c>
    </row>
    <row r="35" spans="1:12">
      <c r="B35" s="23"/>
      <c r="D35" s="61"/>
    </row>
    <row r="36" spans="1:12">
      <c r="A36" s="139" t="s">
        <v>49</v>
      </c>
      <c r="B36" s="23" t="s">
        <v>50</v>
      </c>
      <c r="C36" s="183">
        <v>0.9</v>
      </c>
    </row>
    <row r="37" spans="1:12" ht="45">
      <c r="A37" s="139" t="s">
        <v>51</v>
      </c>
      <c r="B37" s="23" t="s">
        <v>52</v>
      </c>
      <c r="C37" s="183">
        <v>0.5</v>
      </c>
    </row>
    <row r="38" spans="1:12">
      <c r="B38" s="23"/>
      <c r="D38" s="61"/>
    </row>
    <row r="39" spans="1:12">
      <c r="A39" s="139" t="s">
        <v>53</v>
      </c>
      <c r="B39" s="23" t="s">
        <v>54</v>
      </c>
      <c r="C39">
        <v>7064</v>
      </c>
      <c r="D39">
        <v>6631</v>
      </c>
      <c r="E39">
        <v>6514</v>
      </c>
      <c r="F39">
        <v>5758</v>
      </c>
      <c r="G39">
        <v>6587</v>
      </c>
      <c r="H39">
        <v>6493</v>
      </c>
      <c r="I39">
        <v>5961</v>
      </c>
      <c r="J39">
        <v>6415</v>
      </c>
      <c r="K39">
        <v>6380</v>
      </c>
    </row>
    <row r="40" spans="1:12">
      <c r="B40" s="23" t="s">
        <v>55</v>
      </c>
      <c r="C40" s="132">
        <f t="shared" ref="C40:K40" si="5">C39/$C39</f>
        <v>1</v>
      </c>
      <c r="D40" s="132">
        <f t="shared" si="5"/>
        <v>0.93870328425821059</v>
      </c>
      <c r="E40" s="132">
        <f t="shared" si="5"/>
        <v>0.92214043035107585</v>
      </c>
      <c r="F40" s="132">
        <f t="shared" si="5"/>
        <v>0.81511891279728199</v>
      </c>
      <c r="G40" s="132">
        <f t="shared" si="5"/>
        <v>0.93247451868629672</v>
      </c>
      <c r="H40" s="132">
        <f t="shared" si="5"/>
        <v>0.91916761041902606</v>
      </c>
      <c r="I40" s="132">
        <f t="shared" si="5"/>
        <v>0.84385617214043041</v>
      </c>
      <c r="J40" s="132">
        <f t="shared" si="5"/>
        <v>0.90812570781426949</v>
      </c>
      <c r="K40" s="132">
        <f t="shared" si="5"/>
        <v>0.90317100792751981</v>
      </c>
    </row>
    <row r="41" spans="1:12">
      <c r="B41" t="s">
        <v>56</v>
      </c>
    </row>
    <row r="42" spans="1:12">
      <c r="A42" s="139" t="s">
        <v>57</v>
      </c>
      <c r="B42" s="23" t="s">
        <v>58</v>
      </c>
      <c r="C42" s="136">
        <f>C43*C44</f>
        <v>4.0000000000000001E-3</v>
      </c>
      <c r="D42" t="s">
        <v>59</v>
      </c>
    </row>
    <row r="43" spans="1:12">
      <c r="B43" s="23" t="s">
        <v>60</v>
      </c>
      <c r="C43" s="183">
        <v>0.2</v>
      </c>
      <c r="D43" t="s">
        <v>61</v>
      </c>
    </row>
    <row r="44" spans="1:12">
      <c r="B44" s="23" t="s">
        <v>62</v>
      </c>
      <c r="C44" s="184">
        <v>0.02</v>
      </c>
      <c r="D44" t="s">
        <v>63</v>
      </c>
    </row>
    <row r="45" spans="1:12" ht="30">
      <c r="B45" s="23" t="s">
        <v>64</v>
      </c>
      <c r="D45" s="23"/>
      <c r="E45" s="23"/>
      <c r="F45" s="23"/>
    </row>
    <row r="46" spans="1:12">
      <c r="A46" s="139" t="s">
        <v>65</v>
      </c>
      <c r="B46" s="23" t="s">
        <v>66</v>
      </c>
      <c r="C46" s="185">
        <v>3.2500000000000001E-2</v>
      </c>
      <c r="D46" t="s">
        <v>67</v>
      </c>
    </row>
    <row r="47" spans="1:12" ht="60">
      <c r="A47" s="139" t="s">
        <v>68</v>
      </c>
      <c r="B47" s="23" t="s">
        <v>69</v>
      </c>
    </row>
  </sheetData>
  <sortState xmlns:xlrd2="http://schemas.microsoft.com/office/spreadsheetml/2017/richdata2" ref="O15:S41">
    <sortCondition ref="O15:O41"/>
  </sortState>
  <mergeCells count="1">
    <mergeCell ref="B8:D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44638-A3EC-45EC-97A2-18A45EB5C7A8}">
  <sheetPr codeName="Sheet21"/>
  <dimension ref="A1:AT288"/>
  <sheetViews>
    <sheetView topLeftCell="A7" workbookViewId="0">
      <selection activeCell="A7" sqref="A7"/>
    </sheetView>
  </sheetViews>
  <sheetFormatPr defaultRowHeight="15"/>
  <sheetData>
    <row r="1" spans="1:46">
      <c r="A1" s="68" t="s">
        <v>711</v>
      </c>
      <c r="B1" s="68" t="s">
        <v>712</v>
      </c>
      <c r="C1" s="68"/>
      <c r="D1" s="68"/>
      <c r="E1" s="68"/>
      <c r="F1" s="68"/>
      <c r="G1" s="68"/>
      <c r="H1" s="68"/>
      <c r="I1" s="68"/>
      <c r="J1" s="68"/>
      <c r="K1" s="68"/>
      <c r="L1" s="68"/>
      <c r="M1" s="68"/>
      <c r="N1" s="68"/>
      <c r="O1" s="68"/>
      <c r="P1" s="68" t="s">
        <v>711</v>
      </c>
      <c r="Q1" s="68" t="s">
        <v>818</v>
      </c>
      <c r="R1" s="68"/>
      <c r="S1" s="68"/>
      <c r="T1" s="68"/>
      <c r="U1" s="68"/>
      <c r="V1" s="68"/>
      <c r="W1" s="68"/>
      <c r="X1" s="68"/>
      <c r="Y1" s="68"/>
      <c r="Z1" s="68"/>
      <c r="AA1" s="68"/>
      <c r="AB1" s="68"/>
      <c r="AC1" s="68"/>
      <c r="AD1" s="68"/>
      <c r="AE1" s="68" t="s">
        <v>711</v>
      </c>
      <c r="AF1" s="68" t="s">
        <v>819</v>
      </c>
      <c r="AG1" s="68"/>
      <c r="AH1" s="68"/>
      <c r="AI1" s="68"/>
      <c r="AJ1" s="68"/>
      <c r="AK1" s="68"/>
      <c r="AL1" s="68"/>
      <c r="AM1" s="68"/>
      <c r="AN1" s="68"/>
      <c r="AO1" s="68"/>
      <c r="AP1" s="68"/>
      <c r="AQ1" s="68"/>
      <c r="AR1" s="68"/>
      <c r="AS1" s="68"/>
      <c r="AT1" s="68"/>
    </row>
    <row r="2" spans="1:46">
      <c r="A2" s="68" t="s">
        <v>713</v>
      </c>
      <c r="B2" s="68" t="s">
        <v>714</v>
      </c>
      <c r="C2" s="68"/>
      <c r="D2" s="68"/>
      <c r="E2" s="68"/>
      <c r="F2" s="68"/>
      <c r="G2" s="68"/>
      <c r="H2" s="68"/>
      <c r="I2" s="68"/>
      <c r="J2" s="68"/>
      <c r="K2" s="68"/>
      <c r="L2" s="68"/>
      <c r="M2" s="68"/>
      <c r="N2" s="68"/>
      <c r="O2" s="68"/>
      <c r="P2" s="68" t="s">
        <v>713</v>
      </c>
      <c r="Q2" s="68" t="s">
        <v>714</v>
      </c>
      <c r="R2" s="68"/>
      <c r="S2" s="68"/>
      <c r="T2" s="68"/>
      <c r="U2" s="68"/>
      <c r="V2" s="68"/>
      <c r="W2" s="68"/>
      <c r="X2" s="68"/>
      <c r="Y2" s="68"/>
      <c r="Z2" s="68"/>
      <c r="AA2" s="68"/>
      <c r="AB2" s="68"/>
      <c r="AC2" s="68"/>
      <c r="AD2" s="68"/>
      <c r="AE2" s="68" t="s">
        <v>713</v>
      </c>
      <c r="AF2" s="68" t="s">
        <v>714</v>
      </c>
      <c r="AG2" s="68"/>
      <c r="AH2" s="68"/>
      <c r="AI2" s="68"/>
      <c r="AJ2" s="68"/>
      <c r="AK2" s="68"/>
      <c r="AL2" s="68"/>
      <c r="AM2" s="68"/>
      <c r="AN2" s="68"/>
      <c r="AO2" s="68"/>
      <c r="AP2" s="68"/>
      <c r="AQ2" s="68"/>
      <c r="AR2" s="68"/>
      <c r="AS2" s="68"/>
      <c r="AT2" s="68"/>
    </row>
    <row r="3" spans="1:46">
      <c r="A3" s="68" t="s">
        <v>715</v>
      </c>
      <c r="B3" s="68" t="s">
        <v>716</v>
      </c>
      <c r="C3" s="68"/>
      <c r="D3" s="68"/>
      <c r="E3" s="68"/>
      <c r="F3" s="68"/>
      <c r="G3" s="68"/>
      <c r="H3" s="68"/>
      <c r="I3" s="68"/>
      <c r="J3" s="68"/>
      <c r="K3" s="68"/>
      <c r="L3" s="68"/>
      <c r="M3" s="68"/>
      <c r="N3" s="68"/>
      <c r="O3" s="68"/>
      <c r="P3" s="68" t="s">
        <v>715</v>
      </c>
      <c r="Q3" s="68" t="s">
        <v>716</v>
      </c>
      <c r="R3" s="68"/>
      <c r="S3" s="68"/>
      <c r="T3" s="68"/>
      <c r="U3" s="68"/>
      <c r="V3" s="68"/>
      <c r="W3" s="68"/>
      <c r="X3" s="68"/>
      <c r="Y3" s="68"/>
      <c r="Z3" s="68"/>
      <c r="AA3" s="68"/>
      <c r="AB3" s="68"/>
      <c r="AC3" s="68"/>
      <c r="AD3" s="68"/>
      <c r="AE3" s="68" t="s">
        <v>715</v>
      </c>
      <c r="AF3" s="68" t="s">
        <v>716</v>
      </c>
      <c r="AG3" s="68"/>
      <c r="AH3" s="68"/>
      <c r="AI3" s="68"/>
      <c r="AJ3" s="68"/>
      <c r="AK3" s="68"/>
      <c r="AL3" s="68"/>
      <c r="AM3" s="68"/>
      <c r="AN3" s="68"/>
      <c r="AO3" s="68"/>
      <c r="AP3" s="68"/>
      <c r="AQ3" s="68"/>
      <c r="AR3" s="68"/>
      <c r="AS3" s="68"/>
      <c r="AT3" s="68"/>
    </row>
    <row r="4" spans="1:46">
      <c r="A4" s="68" t="s">
        <v>717</v>
      </c>
      <c r="B4" s="68" t="s">
        <v>820</v>
      </c>
      <c r="C4" s="68"/>
      <c r="D4" s="68"/>
      <c r="E4" s="68"/>
      <c r="F4" s="68"/>
      <c r="G4" s="68"/>
      <c r="H4" s="68"/>
      <c r="I4" s="68"/>
      <c r="J4" s="68"/>
      <c r="K4" s="68"/>
      <c r="L4" s="68"/>
      <c r="M4" s="68"/>
      <c r="N4" s="68"/>
      <c r="O4" s="68"/>
      <c r="P4" s="68" t="s">
        <v>717</v>
      </c>
      <c r="Q4" s="68" t="s">
        <v>820</v>
      </c>
      <c r="R4" s="68"/>
      <c r="S4" s="68"/>
      <c r="T4" s="68"/>
      <c r="U4" s="68"/>
      <c r="V4" s="68"/>
      <c r="W4" s="68"/>
      <c r="X4" s="68"/>
      <c r="Y4" s="68"/>
      <c r="Z4" s="68"/>
      <c r="AA4" s="68"/>
      <c r="AB4" s="68"/>
      <c r="AC4" s="68"/>
      <c r="AD4" s="68"/>
      <c r="AE4" s="68" t="s">
        <v>717</v>
      </c>
      <c r="AF4" s="68" t="s">
        <v>820</v>
      </c>
      <c r="AG4" s="68"/>
      <c r="AH4" s="68"/>
      <c r="AI4" s="68"/>
      <c r="AJ4" s="68"/>
      <c r="AK4" s="68"/>
      <c r="AL4" s="68"/>
      <c r="AM4" s="68"/>
      <c r="AN4" s="68"/>
      <c r="AO4" s="68"/>
      <c r="AP4" s="68"/>
      <c r="AQ4" s="68"/>
      <c r="AR4" s="68"/>
      <c r="AS4" s="68"/>
      <c r="AT4" s="68"/>
    </row>
    <row r="5" spans="1:46">
      <c r="A5" s="68" t="s">
        <v>719</v>
      </c>
      <c r="B5" s="68" t="s">
        <v>821</v>
      </c>
      <c r="C5" s="68"/>
      <c r="D5" s="68"/>
      <c r="E5" s="68"/>
      <c r="F5" s="68"/>
      <c r="G5" s="68"/>
      <c r="H5" s="68"/>
      <c r="I5" s="68"/>
      <c r="J5" s="68"/>
      <c r="K5" s="68"/>
      <c r="L5" s="68"/>
      <c r="M5" s="68"/>
      <c r="N5" s="68"/>
      <c r="O5" s="68"/>
      <c r="P5" s="68" t="s">
        <v>719</v>
      </c>
      <c r="Q5" s="68" t="s">
        <v>821</v>
      </c>
      <c r="R5" s="68"/>
      <c r="S5" s="68"/>
      <c r="T5" s="68"/>
      <c r="U5" s="68"/>
      <c r="V5" s="68"/>
      <c r="W5" s="68"/>
      <c r="X5" s="68"/>
      <c r="Y5" s="68"/>
      <c r="Z5" s="68"/>
      <c r="AA5" s="68"/>
      <c r="AB5" s="68"/>
      <c r="AC5" s="68"/>
      <c r="AD5" s="68"/>
      <c r="AE5" s="68" t="s">
        <v>719</v>
      </c>
      <c r="AF5" s="68" t="s">
        <v>821</v>
      </c>
      <c r="AG5" s="68"/>
      <c r="AH5" s="68"/>
      <c r="AI5" s="68"/>
      <c r="AJ5" s="68"/>
      <c r="AK5" s="68"/>
      <c r="AL5" s="68"/>
      <c r="AM5" s="68"/>
      <c r="AN5" s="68"/>
      <c r="AO5" s="68"/>
      <c r="AP5" s="68"/>
      <c r="AQ5" s="68"/>
      <c r="AR5" s="68"/>
      <c r="AS5" s="68"/>
      <c r="AT5" s="68"/>
    </row>
    <row r="6" spans="1:46">
      <c r="A6" s="68"/>
      <c r="B6" s="68" t="s">
        <v>721</v>
      </c>
      <c r="C6" s="68"/>
      <c r="D6" s="68"/>
      <c r="E6" s="68"/>
      <c r="F6" s="68"/>
      <c r="G6" s="68"/>
      <c r="H6" s="68"/>
      <c r="I6" s="68"/>
      <c r="J6" s="68"/>
      <c r="K6" s="68"/>
      <c r="L6" s="68"/>
      <c r="M6" s="68"/>
      <c r="N6" s="68"/>
      <c r="O6" s="68">
        <v>5</v>
      </c>
      <c r="P6" s="68"/>
      <c r="Q6" s="68" t="s">
        <v>721</v>
      </c>
      <c r="R6" s="68"/>
      <c r="S6" s="68"/>
      <c r="T6" s="68"/>
      <c r="U6" s="68"/>
      <c r="V6" s="68"/>
      <c r="W6" s="68"/>
      <c r="X6" s="68"/>
      <c r="Y6" s="68"/>
      <c r="Z6" s="68"/>
      <c r="AA6" s="68"/>
      <c r="AB6" s="68"/>
      <c r="AC6" s="68"/>
      <c r="AD6" s="68">
        <v>5</v>
      </c>
      <c r="AE6" s="68"/>
      <c r="AF6" s="68" t="s">
        <v>721</v>
      </c>
      <c r="AG6" s="68"/>
      <c r="AH6" s="68"/>
      <c r="AI6" s="68"/>
      <c r="AJ6" s="68"/>
      <c r="AK6" s="68"/>
      <c r="AL6" s="68"/>
      <c r="AM6" s="68"/>
      <c r="AN6" s="68"/>
      <c r="AO6" s="68"/>
      <c r="AP6" s="68"/>
      <c r="AQ6" s="68"/>
      <c r="AR6" s="68"/>
      <c r="AS6" s="68">
        <v>5</v>
      </c>
      <c r="AT6" s="68"/>
    </row>
    <row r="7" spans="1:46">
      <c r="A7" s="68" t="s">
        <v>722</v>
      </c>
      <c r="B7" s="68" t="s">
        <v>723</v>
      </c>
      <c r="C7" s="68" t="s">
        <v>724</v>
      </c>
      <c r="D7" s="68" t="s">
        <v>725</v>
      </c>
      <c r="E7" s="68" t="s">
        <v>726</v>
      </c>
      <c r="F7" s="68" t="s">
        <v>727</v>
      </c>
      <c r="G7" s="68" t="s">
        <v>728</v>
      </c>
      <c r="H7" s="68" t="s">
        <v>729</v>
      </c>
      <c r="I7" s="68" t="s">
        <v>730</v>
      </c>
      <c r="J7" s="68" t="s">
        <v>731</v>
      </c>
      <c r="K7" s="68" t="s">
        <v>732</v>
      </c>
      <c r="L7" s="68" t="s">
        <v>733</v>
      </c>
      <c r="M7" s="68" t="s">
        <v>734</v>
      </c>
      <c r="N7" s="68" t="s">
        <v>735</v>
      </c>
      <c r="O7" s="68" t="s">
        <v>736</v>
      </c>
      <c r="P7" s="68" t="s">
        <v>737</v>
      </c>
      <c r="Q7" s="68" t="s">
        <v>738</v>
      </c>
      <c r="R7" s="68" t="s">
        <v>739</v>
      </c>
      <c r="S7" s="68" t="s">
        <v>740</v>
      </c>
      <c r="T7" s="68" t="s">
        <v>741</v>
      </c>
      <c r="U7" s="68" t="s">
        <v>742</v>
      </c>
      <c r="V7" s="68" t="s">
        <v>743</v>
      </c>
      <c r="W7" s="68" t="s">
        <v>744</v>
      </c>
      <c r="X7" s="68" t="s">
        <v>745</v>
      </c>
      <c r="Y7" s="68" t="s">
        <v>746</v>
      </c>
      <c r="Z7" s="68" t="s">
        <v>747</v>
      </c>
      <c r="AA7" s="68" t="s">
        <v>748</v>
      </c>
      <c r="AB7" s="68" t="s">
        <v>749</v>
      </c>
      <c r="AC7" s="68" t="s">
        <v>750</v>
      </c>
      <c r="AD7" s="68" t="s">
        <v>751</v>
      </c>
      <c r="AE7" s="68" t="s">
        <v>752</v>
      </c>
      <c r="AF7" s="68" t="s">
        <v>753</v>
      </c>
      <c r="AG7" s="68" t="s">
        <v>754</v>
      </c>
      <c r="AH7" s="68" t="s">
        <v>755</v>
      </c>
      <c r="AI7" s="68" t="s">
        <v>756</v>
      </c>
      <c r="AJ7" s="68" t="s">
        <v>757</v>
      </c>
      <c r="AK7" s="68"/>
    </row>
    <row r="8" spans="1:46">
      <c r="A8" s="69">
        <v>36526</v>
      </c>
      <c r="B8" s="68">
        <v>391.2</v>
      </c>
      <c r="C8" s="68">
        <v>414.7</v>
      </c>
      <c r="D8" s="68">
        <v>438.9</v>
      </c>
      <c r="E8" s="68">
        <v>463.4</v>
      </c>
      <c r="F8" s="68">
        <v>489</v>
      </c>
      <c r="G8" s="68">
        <v>515.4</v>
      </c>
      <c r="H8" s="68">
        <v>542.29999999999995</v>
      </c>
      <c r="I8" s="68">
        <v>570</v>
      </c>
      <c r="J8" s="68">
        <v>598.20000000000005</v>
      </c>
      <c r="K8" s="68">
        <v>626.20000000000005</v>
      </c>
      <c r="L8" s="68">
        <v>655</v>
      </c>
      <c r="M8" s="68">
        <v>683.8</v>
      </c>
      <c r="N8" s="68">
        <v>712.8</v>
      </c>
      <c r="O8" s="68">
        <v>742</v>
      </c>
      <c r="P8" s="68">
        <v>771.2</v>
      </c>
      <c r="Q8" s="68">
        <v>800.7</v>
      </c>
      <c r="R8" s="68">
        <v>830.7</v>
      </c>
      <c r="S8" s="68">
        <v>860.9</v>
      </c>
      <c r="T8" s="68">
        <v>891.2</v>
      </c>
      <c r="U8" s="68">
        <v>921.6</v>
      </c>
      <c r="V8" s="68">
        <v>952</v>
      </c>
      <c r="W8" s="68">
        <v>982.5</v>
      </c>
      <c r="X8" s="68">
        <v>1012.9</v>
      </c>
      <c r="Y8" s="68">
        <v>1043.5</v>
      </c>
      <c r="Z8" s="68">
        <v>1074.2</v>
      </c>
      <c r="AA8" s="68">
        <v>1105.0999999999999</v>
      </c>
      <c r="AB8" s="68">
        <v>1136</v>
      </c>
      <c r="AC8" s="68">
        <v>1167</v>
      </c>
      <c r="AD8" s="68">
        <v>1198</v>
      </c>
      <c r="AE8" s="68">
        <v>1229</v>
      </c>
      <c r="AF8" s="68">
        <v>1260</v>
      </c>
      <c r="AG8" s="68">
        <v>1291</v>
      </c>
      <c r="AH8" s="68">
        <v>1322</v>
      </c>
      <c r="AI8" s="68">
        <v>1353</v>
      </c>
      <c r="AJ8" s="68">
        <v>0</v>
      </c>
      <c r="AK8" s="68"/>
    </row>
    <row r="9" spans="1:46">
      <c r="A9" s="69">
        <v>36557</v>
      </c>
      <c r="B9" s="68">
        <v>173.8</v>
      </c>
      <c r="C9" s="68">
        <v>193.9</v>
      </c>
      <c r="D9" s="68">
        <v>215.5</v>
      </c>
      <c r="E9" s="68">
        <v>238.2</v>
      </c>
      <c r="F9" s="68">
        <v>261.60000000000002</v>
      </c>
      <c r="G9" s="68">
        <v>285.5</v>
      </c>
      <c r="H9" s="68">
        <v>309.89999999999998</v>
      </c>
      <c r="I9" s="68">
        <v>335.1</v>
      </c>
      <c r="J9" s="68">
        <v>360.5</v>
      </c>
      <c r="K9" s="68">
        <v>386.5</v>
      </c>
      <c r="L9" s="68">
        <v>413.3</v>
      </c>
      <c r="M9" s="68">
        <v>440.4</v>
      </c>
      <c r="N9" s="68">
        <v>467.7</v>
      </c>
      <c r="O9" s="68">
        <v>495.1</v>
      </c>
      <c r="P9" s="68">
        <v>522.6</v>
      </c>
      <c r="Q9" s="68">
        <v>550.4</v>
      </c>
      <c r="R9" s="68">
        <v>578.6</v>
      </c>
      <c r="S9" s="68">
        <v>606.9</v>
      </c>
      <c r="T9" s="68">
        <v>635.4</v>
      </c>
      <c r="U9" s="68">
        <v>664</v>
      </c>
      <c r="V9" s="68">
        <v>692.8</v>
      </c>
      <c r="W9" s="68">
        <v>721.6</v>
      </c>
      <c r="X9" s="68">
        <v>750.5</v>
      </c>
      <c r="Y9" s="68">
        <v>779.5</v>
      </c>
      <c r="Z9" s="68">
        <v>808.5</v>
      </c>
      <c r="AA9" s="68">
        <v>837.5</v>
      </c>
      <c r="AB9" s="68">
        <v>866.5</v>
      </c>
      <c r="AC9" s="68">
        <v>895.5</v>
      </c>
      <c r="AD9" s="68">
        <v>924.5</v>
      </c>
      <c r="AE9" s="68">
        <v>953.5</v>
      </c>
      <c r="AF9" s="68">
        <v>982.5</v>
      </c>
      <c r="AG9" s="68">
        <v>1011.5</v>
      </c>
      <c r="AH9" s="68">
        <v>1040.5</v>
      </c>
      <c r="AI9" s="68">
        <v>1069.5</v>
      </c>
      <c r="AJ9" s="68">
        <v>0</v>
      </c>
      <c r="AK9" s="68"/>
    </row>
    <row r="10" spans="1:46">
      <c r="A10" s="69">
        <v>36586</v>
      </c>
      <c r="B10" s="68">
        <v>42.4</v>
      </c>
      <c r="C10" s="68">
        <v>52.1</v>
      </c>
      <c r="D10" s="68">
        <v>64.3</v>
      </c>
      <c r="E10" s="68">
        <v>78.2</v>
      </c>
      <c r="F10" s="68">
        <v>93.4</v>
      </c>
      <c r="G10" s="68">
        <v>109.7</v>
      </c>
      <c r="H10" s="68">
        <v>126.9</v>
      </c>
      <c r="I10" s="68">
        <v>145.30000000000001</v>
      </c>
      <c r="J10" s="68">
        <v>165.4</v>
      </c>
      <c r="K10" s="68">
        <v>186.6</v>
      </c>
      <c r="L10" s="68">
        <v>209</v>
      </c>
      <c r="M10" s="68">
        <v>232.3</v>
      </c>
      <c r="N10" s="68">
        <v>256.60000000000002</v>
      </c>
      <c r="O10" s="68">
        <v>282.39999999999998</v>
      </c>
      <c r="P10" s="68">
        <v>309</v>
      </c>
      <c r="Q10" s="68">
        <v>336.3</v>
      </c>
      <c r="R10" s="68">
        <v>363.8</v>
      </c>
      <c r="S10" s="68">
        <v>391.9</v>
      </c>
      <c r="T10" s="68">
        <v>420.6</v>
      </c>
      <c r="U10" s="68">
        <v>449.4</v>
      </c>
      <c r="V10" s="68">
        <v>478.7</v>
      </c>
      <c r="W10" s="68">
        <v>508.1</v>
      </c>
      <c r="X10" s="68">
        <v>537.9</v>
      </c>
      <c r="Y10" s="68">
        <v>568</v>
      </c>
      <c r="Z10" s="68">
        <v>598.20000000000005</v>
      </c>
      <c r="AA10" s="68">
        <v>628.6</v>
      </c>
      <c r="AB10" s="68">
        <v>659.1</v>
      </c>
      <c r="AC10" s="68">
        <v>689.6</v>
      </c>
      <c r="AD10" s="68">
        <v>720.2</v>
      </c>
      <c r="AE10" s="68">
        <v>750.9</v>
      </c>
      <c r="AF10" s="68">
        <v>781.7</v>
      </c>
      <c r="AG10" s="68">
        <v>812.5</v>
      </c>
      <c r="AH10" s="68">
        <v>843.3</v>
      </c>
      <c r="AI10" s="68">
        <v>874.3</v>
      </c>
      <c r="AJ10" s="68">
        <v>0</v>
      </c>
      <c r="AK10" s="68"/>
    </row>
    <row r="11" spans="1:46">
      <c r="A11" s="69">
        <v>36617</v>
      </c>
      <c r="B11" s="68">
        <v>4.4000000000000004</v>
      </c>
      <c r="C11" s="68">
        <v>7.5</v>
      </c>
      <c r="D11" s="68">
        <v>11.3</v>
      </c>
      <c r="E11" s="68">
        <v>15.9</v>
      </c>
      <c r="F11" s="68">
        <v>22.4</v>
      </c>
      <c r="G11" s="68">
        <v>30.9</v>
      </c>
      <c r="H11" s="68">
        <v>42.9</v>
      </c>
      <c r="I11" s="68">
        <v>56.1</v>
      </c>
      <c r="J11" s="68">
        <v>71.400000000000006</v>
      </c>
      <c r="K11" s="68">
        <v>88.5</v>
      </c>
      <c r="L11" s="68">
        <v>107.2</v>
      </c>
      <c r="M11" s="68">
        <v>127</v>
      </c>
      <c r="N11" s="68">
        <v>148.19999999999999</v>
      </c>
      <c r="O11" s="68">
        <v>170.7</v>
      </c>
      <c r="P11" s="68">
        <v>194.2</v>
      </c>
      <c r="Q11" s="68">
        <v>218.5</v>
      </c>
      <c r="R11" s="68">
        <v>243</v>
      </c>
      <c r="S11" s="68">
        <v>268.3</v>
      </c>
      <c r="T11" s="68">
        <v>293.8</v>
      </c>
      <c r="U11" s="68">
        <v>320</v>
      </c>
      <c r="V11" s="68">
        <v>346.1</v>
      </c>
      <c r="W11" s="68">
        <v>373</v>
      </c>
      <c r="X11" s="68">
        <v>400.3</v>
      </c>
      <c r="Y11" s="68">
        <v>428.2</v>
      </c>
      <c r="Z11" s="68">
        <v>456.6</v>
      </c>
      <c r="AA11" s="68">
        <v>485.3</v>
      </c>
      <c r="AB11" s="68">
        <v>514.1</v>
      </c>
      <c r="AC11" s="68">
        <v>543.1</v>
      </c>
      <c r="AD11" s="68">
        <v>572.29999999999995</v>
      </c>
      <c r="AE11" s="68">
        <v>601.79999999999995</v>
      </c>
      <c r="AF11" s="68">
        <v>631.20000000000005</v>
      </c>
      <c r="AG11" s="68">
        <v>661</v>
      </c>
      <c r="AH11" s="68">
        <v>690.7</v>
      </c>
      <c r="AI11" s="68">
        <v>720.5</v>
      </c>
      <c r="AJ11" s="68">
        <v>0</v>
      </c>
      <c r="AK11" s="68"/>
    </row>
    <row r="12" spans="1:46">
      <c r="A12" s="69">
        <v>36647</v>
      </c>
      <c r="B12" s="68">
        <v>0</v>
      </c>
      <c r="C12" s="68">
        <v>0</v>
      </c>
      <c r="D12" s="68">
        <v>0</v>
      </c>
      <c r="E12" s="68">
        <v>0</v>
      </c>
      <c r="F12" s="68">
        <v>0</v>
      </c>
      <c r="G12" s="68">
        <v>0</v>
      </c>
      <c r="H12" s="68">
        <v>0.1</v>
      </c>
      <c r="I12" s="68">
        <v>0.7</v>
      </c>
      <c r="J12" s="68">
        <v>2.2999999999999998</v>
      </c>
      <c r="K12" s="68">
        <v>4.5999999999999996</v>
      </c>
      <c r="L12" s="68">
        <v>8.1999999999999993</v>
      </c>
      <c r="M12" s="68">
        <v>12.8</v>
      </c>
      <c r="N12" s="68">
        <v>18.5</v>
      </c>
      <c r="O12" s="68">
        <v>26.6</v>
      </c>
      <c r="P12" s="68">
        <v>36.6</v>
      </c>
      <c r="Q12" s="68">
        <v>48.2</v>
      </c>
      <c r="R12" s="68">
        <v>60.9</v>
      </c>
      <c r="S12" s="68">
        <v>75.7</v>
      </c>
      <c r="T12" s="68">
        <v>92.1</v>
      </c>
      <c r="U12" s="68">
        <v>110.3</v>
      </c>
      <c r="V12" s="68">
        <v>129.80000000000001</v>
      </c>
      <c r="W12" s="68">
        <v>150.6</v>
      </c>
      <c r="X12" s="68">
        <v>172.6</v>
      </c>
      <c r="Y12" s="68">
        <v>195.8</v>
      </c>
      <c r="Z12" s="68">
        <v>219.7</v>
      </c>
      <c r="AA12" s="68">
        <v>244.7</v>
      </c>
      <c r="AB12" s="68">
        <v>270.39999999999998</v>
      </c>
      <c r="AC12" s="68">
        <v>297</v>
      </c>
      <c r="AD12" s="68">
        <v>323.89999999999998</v>
      </c>
      <c r="AE12" s="68">
        <v>351.4</v>
      </c>
      <c r="AF12" s="68">
        <v>379</v>
      </c>
      <c r="AG12" s="68">
        <v>407.4</v>
      </c>
      <c r="AH12" s="68">
        <v>435.7</v>
      </c>
      <c r="AI12" s="68">
        <v>464.6</v>
      </c>
      <c r="AJ12" s="68">
        <v>0</v>
      </c>
      <c r="AK12" s="68"/>
    </row>
    <row r="13" spans="1:46">
      <c r="A13" s="69">
        <v>36678</v>
      </c>
      <c r="B13" s="68">
        <v>0</v>
      </c>
      <c r="C13" s="68">
        <v>0</v>
      </c>
      <c r="D13" s="68">
        <v>0</v>
      </c>
      <c r="E13" s="68">
        <v>0</v>
      </c>
      <c r="F13" s="68">
        <v>0</v>
      </c>
      <c r="G13" s="68">
        <v>0</v>
      </c>
      <c r="H13" s="68">
        <v>0</v>
      </c>
      <c r="I13" s="68">
        <v>0</v>
      </c>
      <c r="J13" s="68">
        <v>0</v>
      </c>
      <c r="K13" s="68">
        <v>0.1</v>
      </c>
      <c r="L13" s="68">
        <v>0.4</v>
      </c>
      <c r="M13" s="68">
        <v>0.9</v>
      </c>
      <c r="N13" s="68">
        <v>1.4</v>
      </c>
      <c r="O13" s="68">
        <v>2.1</v>
      </c>
      <c r="P13" s="68">
        <v>3</v>
      </c>
      <c r="Q13" s="68">
        <v>5.0999999999999996</v>
      </c>
      <c r="R13" s="68">
        <v>7.7</v>
      </c>
      <c r="S13" s="68">
        <v>11.6</v>
      </c>
      <c r="T13" s="68">
        <v>16.100000000000001</v>
      </c>
      <c r="U13" s="68">
        <v>21.6</v>
      </c>
      <c r="V13" s="68">
        <v>28</v>
      </c>
      <c r="W13" s="68">
        <v>35.6</v>
      </c>
      <c r="X13" s="68">
        <v>43.7</v>
      </c>
      <c r="Y13" s="68">
        <v>52.4</v>
      </c>
      <c r="Z13" s="68">
        <v>61.5</v>
      </c>
      <c r="AA13" s="68">
        <v>71.3</v>
      </c>
      <c r="AB13" s="68">
        <v>81.7</v>
      </c>
      <c r="AC13" s="68">
        <v>93.7</v>
      </c>
      <c r="AD13" s="68">
        <v>107.4</v>
      </c>
      <c r="AE13" s="68">
        <v>122.3</v>
      </c>
      <c r="AF13" s="68">
        <v>138.4</v>
      </c>
      <c r="AG13" s="68">
        <v>155.69999999999999</v>
      </c>
      <c r="AH13" s="68">
        <v>173.9</v>
      </c>
      <c r="AI13" s="68">
        <v>193.8</v>
      </c>
      <c r="AJ13" s="68">
        <v>0.03</v>
      </c>
      <c r="AK13" s="68"/>
    </row>
    <row r="14" spans="1:46">
      <c r="A14" s="69">
        <v>36708</v>
      </c>
      <c r="B14" s="68">
        <v>0</v>
      </c>
      <c r="C14" s="68">
        <v>0</v>
      </c>
      <c r="D14" s="68">
        <v>0</v>
      </c>
      <c r="E14" s="68">
        <v>0</v>
      </c>
      <c r="F14" s="68">
        <v>0</v>
      </c>
      <c r="G14" s="68">
        <v>0</v>
      </c>
      <c r="H14" s="68">
        <v>0</v>
      </c>
      <c r="I14" s="68">
        <v>0</v>
      </c>
      <c r="J14" s="68">
        <v>0</v>
      </c>
      <c r="K14" s="68">
        <v>0</v>
      </c>
      <c r="L14" s="68">
        <v>0</v>
      </c>
      <c r="M14" s="68">
        <v>0</v>
      </c>
      <c r="N14" s="68">
        <v>0</v>
      </c>
      <c r="O14" s="68">
        <v>0</v>
      </c>
      <c r="P14" s="68">
        <v>0</v>
      </c>
      <c r="Q14" s="68">
        <v>0</v>
      </c>
      <c r="R14" s="68">
        <v>0</v>
      </c>
      <c r="S14" s="68">
        <v>0</v>
      </c>
      <c r="T14" s="68">
        <v>0</v>
      </c>
      <c r="U14" s="68">
        <v>0.1</v>
      </c>
      <c r="V14" s="68">
        <v>0.3</v>
      </c>
      <c r="W14" s="68">
        <v>0.5</v>
      </c>
      <c r="X14" s="68">
        <v>1</v>
      </c>
      <c r="Y14" s="68">
        <v>2</v>
      </c>
      <c r="Z14" s="68">
        <v>3.3</v>
      </c>
      <c r="AA14" s="68">
        <v>6.4</v>
      </c>
      <c r="AB14" s="68">
        <v>10.6</v>
      </c>
      <c r="AC14" s="68">
        <v>17.7</v>
      </c>
      <c r="AD14" s="68">
        <v>27.3</v>
      </c>
      <c r="AE14" s="68">
        <v>40</v>
      </c>
      <c r="AF14" s="68">
        <v>54.5</v>
      </c>
      <c r="AG14" s="68">
        <v>70.7</v>
      </c>
      <c r="AH14" s="68">
        <v>88.3</v>
      </c>
      <c r="AI14" s="68">
        <v>107.8</v>
      </c>
      <c r="AJ14" s="68">
        <v>0</v>
      </c>
      <c r="AK14" s="68"/>
    </row>
    <row r="15" spans="1:46">
      <c r="A15" s="69">
        <v>36739</v>
      </c>
      <c r="B15" s="68">
        <v>0</v>
      </c>
      <c r="C15" s="68">
        <v>0</v>
      </c>
      <c r="D15" s="68">
        <v>0</v>
      </c>
      <c r="E15" s="68">
        <v>0</v>
      </c>
      <c r="F15" s="68">
        <v>0</v>
      </c>
      <c r="G15" s="68">
        <v>0</v>
      </c>
      <c r="H15" s="68">
        <v>0</v>
      </c>
      <c r="I15" s="68">
        <v>0</v>
      </c>
      <c r="J15" s="68">
        <v>0</v>
      </c>
      <c r="K15" s="68">
        <v>0</v>
      </c>
      <c r="L15" s="68">
        <v>0</v>
      </c>
      <c r="M15" s="68">
        <v>0</v>
      </c>
      <c r="N15" s="68">
        <v>0</v>
      </c>
      <c r="O15" s="68">
        <v>0</v>
      </c>
      <c r="P15" s="68">
        <v>0</v>
      </c>
      <c r="Q15" s="68">
        <v>0</v>
      </c>
      <c r="R15" s="68">
        <v>0</v>
      </c>
      <c r="S15" s="68">
        <v>0</v>
      </c>
      <c r="T15" s="68">
        <v>0</v>
      </c>
      <c r="U15" s="68">
        <v>0.1</v>
      </c>
      <c r="V15" s="68">
        <v>0.4</v>
      </c>
      <c r="W15" s="68">
        <v>0.9</v>
      </c>
      <c r="X15" s="68">
        <v>1.8</v>
      </c>
      <c r="Y15" s="68">
        <v>2.6</v>
      </c>
      <c r="Z15" s="68">
        <v>4</v>
      </c>
      <c r="AA15" s="68">
        <v>6.7</v>
      </c>
      <c r="AB15" s="68">
        <v>11.1</v>
      </c>
      <c r="AC15" s="68">
        <v>17.8</v>
      </c>
      <c r="AD15" s="68">
        <v>26.7</v>
      </c>
      <c r="AE15" s="68">
        <v>37.700000000000003</v>
      </c>
      <c r="AF15" s="68">
        <v>50</v>
      </c>
      <c r="AG15" s="68">
        <v>64.3</v>
      </c>
      <c r="AH15" s="68">
        <v>80.5</v>
      </c>
      <c r="AI15" s="68">
        <v>99</v>
      </c>
      <c r="AJ15" s="68">
        <v>5</v>
      </c>
      <c r="AK15" s="68"/>
    </row>
    <row r="16" spans="1:46">
      <c r="A16" s="69">
        <v>36770</v>
      </c>
      <c r="B16" s="68">
        <v>0</v>
      </c>
      <c r="C16" s="68">
        <v>0</v>
      </c>
      <c r="D16" s="68">
        <v>0.1</v>
      </c>
      <c r="E16" s="68">
        <v>0.3</v>
      </c>
      <c r="F16" s="68">
        <v>0.5</v>
      </c>
      <c r="G16" s="68">
        <v>0.8</v>
      </c>
      <c r="H16" s="68">
        <v>1.2</v>
      </c>
      <c r="I16" s="68">
        <v>1.8</v>
      </c>
      <c r="J16" s="68">
        <v>2.5</v>
      </c>
      <c r="K16" s="68">
        <v>3.3</v>
      </c>
      <c r="L16" s="68">
        <v>4.2</v>
      </c>
      <c r="M16" s="68">
        <v>5.3</v>
      </c>
      <c r="N16" s="68">
        <v>7.1</v>
      </c>
      <c r="O16" s="68">
        <v>9.1</v>
      </c>
      <c r="P16" s="68">
        <v>11.9</v>
      </c>
      <c r="Q16" s="68">
        <v>15.4</v>
      </c>
      <c r="R16" s="68">
        <v>19.7</v>
      </c>
      <c r="S16" s="68">
        <v>25.1</v>
      </c>
      <c r="T16" s="68">
        <v>31</v>
      </c>
      <c r="U16" s="68">
        <v>38</v>
      </c>
      <c r="V16" s="68">
        <v>45.6</v>
      </c>
      <c r="W16" s="68">
        <v>53.9</v>
      </c>
      <c r="X16" s="68">
        <v>63.3</v>
      </c>
      <c r="Y16" s="68">
        <v>73.400000000000006</v>
      </c>
      <c r="Z16" s="68">
        <v>85.6</v>
      </c>
      <c r="AA16" s="68">
        <v>99.3</v>
      </c>
      <c r="AB16" s="68">
        <v>114</v>
      </c>
      <c r="AC16" s="68">
        <v>130.5</v>
      </c>
      <c r="AD16" s="68">
        <v>148.1</v>
      </c>
      <c r="AE16" s="68">
        <v>167.9</v>
      </c>
      <c r="AF16" s="68">
        <v>188.9</v>
      </c>
      <c r="AG16" s="68">
        <v>211.1</v>
      </c>
      <c r="AH16" s="68">
        <v>234.1</v>
      </c>
      <c r="AI16" s="68">
        <v>258.2</v>
      </c>
      <c r="AJ16" s="68">
        <v>0</v>
      </c>
      <c r="AK16" s="68"/>
    </row>
    <row r="17" spans="1:37">
      <c r="A17" s="69">
        <v>36800</v>
      </c>
      <c r="B17" s="68">
        <v>3.7</v>
      </c>
      <c r="C17" s="68">
        <v>5.4</v>
      </c>
      <c r="D17" s="68">
        <v>7.4</v>
      </c>
      <c r="E17" s="68">
        <v>9.9</v>
      </c>
      <c r="F17" s="68">
        <v>13.3</v>
      </c>
      <c r="G17" s="68">
        <v>17.2</v>
      </c>
      <c r="H17" s="68">
        <v>22.7</v>
      </c>
      <c r="I17" s="68">
        <v>29</v>
      </c>
      <c r="J17" s="68">
        <v>35.9</v>
      </c>
      <c r="K17" s="68">
        <v>43.4</v>
      </c>
      <c r="L17" s="68">
        <v>51.6</v>
      </c>
      <c r="M17" s="68">
        <v>60.5</v>
      </c>
      <c r="N17" s="68">
        <v>69.7</v>
      </c>
      <c r="O17" s="68">
        <v>80.8</v>
      </c>
      <c r="P17" s="68">
        <v>93.3</v>
      </c>
      <c r="Q17" s="68">
        <v>107.2</v>
      </c>
      <c r="R17" s="68">
        <v>122.8</v>
      </c>
      <c r="S17" s="68">
        <v>139.9</v>
      </c>
      <c r="T17" s="68">
        <v>158.1</v>
      </c>
      <c r="U17" s="68">
        <v>179</v>
      </c>
      <c r="V17" s="68">
        <v>200.4</v>
      </c>
      <c r="W17" s="68">
        <v>223.3</v>
      </c>
      <c r="X17" s="68">
        <v>246.7</v>
      </c>
      <c r="Y17" s="68">
        <v>271.39999999999998</v>
      </c>
      <c r="Z17" s="68">
        <v>296.3</v>
      </c>
      <c r="AA17" s="68">
        <v>322.39999999999998</v>
      </c>
      <c r="AB17" s="68">
        <v>348.8</v>
      </c>
      <c r="AC17" s="68">
        <v>375.4</v>
      </c>
      <c r="AD17" s="68">
        <v>403.1</v>
      </c>
      <c r="AE17" s="68">
        <v>430.9</v>
      </c>
      <c r="AF17" s="68">
        <v>459.6</v>
      </c>
      <c r="AG17" s="68">
        <v>488.6</v>
      </c>
      <c r="AH17" s="68">
        <v>517.9</v>
      </c>
      <c r="AI17" s="68">
        <v>547.4</v>
      </c>
      <c r="AJ17" s="68">
        <v>0</v>
      </c>
      <c r="AK17" s="68"/>
    </row>
    <row r="18" spans="1:37">
      <c r="A18" s="69">
        <v>36831</v>
      </c>
      <c r="B18" s="68">
        <v>43.4</v>
      </c>
      <c r="C18" s="68">
        <v>50.1</v>
      </c>
      <c r="D18" s="68">
        <v>57.6</v>
      </c>
      <c r="E18" s="68">
        <v>66.099999999999994</v>
      </c>
      <c r="F18" s="68">
        <v>75.400000000000006</v>
      </c>
      <c r="G18" s="68">
        <v>86</v>
      </c>
      <c r="H18" s="68">
        <v>98.5</v>
      </c>
      <c r="I18" s="68">
        <v>112.2</v>
      </c>
      <c r="J18" s="68">
        <v>127.6</v>
      </c>
      <c r="K18" s="68">
        <v>144.69999999999999</v>
      </c>
      <c r="L18" s="68">
        <v>164.3</v>
      </c>
      <c r="M18" s="68">
        <v>185.8</v>
      </c>
      <c r="N18" s="68">
        <v>209.9</v>
      </c>
      <c r="O18" s="68">
        <v>235.9</v>
      </c>
      <c r="P18" s="68">
        <v>262.7</v>
      </c>
      <c r="Q18" s="68">
        <v>290.60000000000002</v>
      </c>
      <c r="R18" s="68">
        <v>318.5</v>
      </c>
      <c r="S18" s="68">
        <v>347.2</v>
      </c>
      <c r="T18" s="68">
        <v>376.3</v>
      </c>
      <c r="U18" s="68">
        <v>405.5</v>
      </c>
      <c r="V18" s="68">
        <v>435</v>
      </c>
      <c r="W18" s="68">
        <v>464.5</v>
      </c>
      <c r="X18" s="68">
        <v>494.2</v>
      </c>
      <c r="Y18" s="68">
        <v>523.9</v>
      </c>
      <c r="Z18" s="68">
        <v>553.79999999999995</v>
      </c>
      <c r="AA18" s="68">
        <v>583.79999999999995</v>
      </c>
      <c r="AB18" s="68">
        <v>613.79999999999995</v>
      </c>
      <c r="AC18" s="68">
        <v>643.79999999999995</v>
      </c>
      <c r="AD18" s="68">
        <v>673.8</v>
      </c>
      <c r="AE18" s="68">
        <v>703.8</v>
      </c>
      <c r="AF18" s="68">
        <v>733.8</v>
      </c>
      <c r="AG18" s="68">
        <v>763.8</v>
      </c>
      <c r="AH18" s="68">
        <v>793.8</v>
      </c>
      <c r="AI18" s="68">
        <v>823.8</v>
      </c>
      <c r="AJ18" s="68">
        <v>0</v>
      </c>
      <c r="AK18" s="68"/>
    </row>
    <row r="19" spans="1:37">
      <c r="A19" s="69">
        <v>36861</v>
      </c>
      <c r="B19" s="68">
        <v>289.89999999999998</v>
      </c>
      <c r="C19" s="68">
        <v>316.89999999999998</v>
      </c>
      <c r="D19" s="68">
        <v>344.7</v>
      </c>
      <c r="E19" s="68">
        <v>373.2</v>
      </c>
      <c r="F19" s="68">
        <v>401.9</v>
      </c>
      <c r="G19" s="68">
        <v>431</v>
      </c>
      <c r="H19" s="68">
        <v>460.5</v>
      </c>
      <c r="I19" s="68">
        <v>490.1</v>
      </c>
      <c r="J19" s="68">
        <v>519.79999999999995</v>
      </c>
      <c r="K19" s="68">
        <v>549.6</v>
      </c>
      <c r="L19" s="68">
        <v>579.4</v>
      </c>
      <c r="M19" s="68">
        <v>609.4</v>
      </c>
      <c r="N19" s="68">
        <v>639.29999999999995</v>
      </c>
      <c r="O19" s="68">
        <v>669.4</v>
      </c>
      <c r="P19" s="68">
        <v>699.5</v>
      </c>
      <c r="Q19" s="68">
        <v>729.7</v>
      </c>
      <c r="R19" s="68">
        <v>760</v>
      </c>
      <c r="S19" s="68">
        <v>790.4</v>
      </c>
      <c r="T19" s="68">
        <v>820.8</v>
      </c>
      <c r="U19" s="68">
        <v>851.3</v>
      </c>
      <c r="V19" s="68">
        <v>881.7</v>
      </c>
      <c r="W19" s="68">
        <v>912.2</v>
      </c>
      <c r="X19" s="68">
        <v>942.8</v>
      </c>
      <c r="Y19" s="68">
        <v>973.5</v>
      </c>
      <c r="Z19" s="68">
        <v>1004.2</v>
      </c>
      <c r="AA19" s="68">
        <v>1035.0999999999999</v>
      </c>
      <c r="AB19" s="68">
        <v>1066.0999999999999</v>
      </c>
      <c r="AC19" s="68">
        <v>1097.0999999999999</v>
      </c>
      <c r="AD19" s="68">
        <v>1128.0999999999999</v>
      </c>
      <c r="AE19" s="68">
        <v>1159.0999999999999</v>
      </c>
      <c r="AF19" s="68">
        <v>1190.0999999999999</v>
      </c>
      <c r="AG19" s="68">
        <v>1221.0999999999999</v>
      </c>
      <c r="AH19" s="68">
        <v>1252.0999999999999</v>
      </c>
      <c r="AI19" s="68">
        <v>1283.0999999999999</v>
      </c>
      <c r="AJ19" s="68">
        <v>0.1</v>
      </c>
      <c r="AK19" s="68"/>
    </row>
    <row r="20" spans="1:37">
      <c r="A20" s="69">
        <v>36892</v>
      </c>
      <c r="B20" s="68">
        <v>246.6</v>
      </c>
      <c r="C20" s="68">
        <v>275.60000000000002</v>
      </c>
      <c r="D20" s="68">
        <v>305.3</v>
      </c>
      <c r="E20" s="68">
        <v>335.7</v>
      </c>
      <c r="F20" s="68">
        <v>366.4</v>
      </c>
      <c r="G20" s="68">
        <v>397.2</v>
      </c>
      <c r="H20" s="68">
        <v>428.2</v>
      </c>
      <c r="I20" s="68">
        <v>459.2</v>
      </c>
      <c r="J20" s="68">
        <v>490.2</v>
      </c>
      <c r="K20" s="68">
        <v>521.20000000000005</v>
      </c>
      <c r="L20" s="68">
        <v>552.20000000000005</v>
      </c>
      <c r="M20" s="68">
        <v>583.20000000000005</v>
      </c>
      <c r="N20" s="68">
        <v>614.20000000000005</v>
      </c>
      <c r="O20" s="68">
        <v>645.20000000000005</v>
      </c>
      <c r="P20" s="68">
        <v>676.2</v>
      </c>
      <c r="Q20" s="68">
        <v>707.2</v>
      </c>
      <c r="R20" s="68">
        <v>738.2</v>
      </c>
      <c r="S20" s="68">
        <v>769.2</v>
      </c>
      <c r="T20" s="68">
        <v>800.2</v>
      </c>
      <c r="U20" s="68">
        <v>831.2</v>
      </c>
      <c r="V20" s="68">
        <v>862.2</v>
      </c>
      <c r="W20" s="68">
        <v>893.2</v>
      </c>
      <c r="X20" s="68">
        <v>924.2</v>
      </c>
      <c r="Y20" s="68">
        <v>955.2</v>
      </c>
      <c r="Z20" s="68">
        <v>986.2</v>
      </c>
      <c r="AA20" s="68">
        <v>1017.2</v>
      </c>
      <c r="AB20" s="68">
        <v>1048.2</v>
      </c>
      <c r="AC20" s="68">
        <v>1079.2</v>
      </c>
      <c r="AD20" s="68">
        <v>1110.2</v>
      </c>
      <c r="AE20" s="68">
        <v>1141.2</v>
      </c>
      <c r="AF20" s="68">
        <v>1172.2</v>
      </c>
      <c r="AG20" s="68">
        <v>1203.2</v>
      </c>
      <c r="AH20" s="68">
        <v>1234.2</v>
      </c>
      <c r="AI20" s="68">
        <v>1265.2</v>
      </c>
      <c r="AJ20" s="68">
        <v>0.06</v>
      </c>
      <c r="AK20" s="68"/>
    </row>
    <row r="21" spans="1:37">
      <c r="A21" s="69">
        <v>36923</v>
      </c>
      <c r="B21" s="68">
        <v>199.1</v>
      </c>
      <c r="C21" s="68">
        <v>221.4</v>
      </c>
      <c r="D21" s="68">
        <v>244.6</v>
      </c>
      <c r="E21" s="68">
        <v>268.7</v>
      </c>
      <c r="F21" s="68">
        <v>293.8</v>
      </c>
      <c r="G21" s="68">
        <v>319.39999999999998</v>
      </c>
      <c r="H21" s="68">
        <v>345.6</v>
      </c>
      <c r="I21" s="68">
        <v>372.3</v>
      </c>
      <c r="J21" s="68">
        <v>399.3</v>
      </c>
      <c r="K21" s="68">
        <v>426.4</v>
      </c>
      <c r="L21" s="68">
        <v>453.7</v>
      </c>
      <c r="M21" s="68">
        <v>481.2</v>
      </c>
      <c r="N21" s="68">
        <v>509</v>
      </c>
      <c r="O21" s="68">
        <v>536.79999999999995</v>
      </c>
      <c r="P21" s="68">
        <v>564.6</v>
      </c>
      <c r="Q21" s="68">
        <v>592.5</v>
      </c>
      <c r="R21" s="68">
        <v>620.5</v>
      </c>
      <c r="S21" s="68">
        <v>648.5</v>
      </c>
      <c r="T21" s="68">
        <v>676.5</v>
      </c>
      <c r="U21" s="68">
        <v>704.5</v>
      </c>
      <c r="V21" s="68">
        <v>732.5</v>
      </c>
      <c r="W21" s="68">
        <v>760.5</v>
      </c>
      <c r="X21" s="68">
        <v>788.5</v>
      </c>
      <c r="Y21" s="68">
        <v>816.5</v>
      </c>
      <c r="Z21" s="68">
        <v>844.5</v>
      </c>
      <c r="AA21" s="68">
        <v>872.5</v>
      </c>
      <c r="AB21" s="68">
        <v>900.5</v>
      </c>
      <c r="AC21" s="68">
        <v>928.5</v>
      </c>
      <c r="AD21" s="68">
        <v>956.5</v>
      </c>
      <c r="AE21" s="68">
        <v>984.5</v>
      </c>
      <c r="AF21" s="68">
        <v>1012.5</v>
      </c>
      <c r="AG21" s="68">
        <v>1040.5</v>
      </c>
      <c r="AH21" s="68">
        <v>1068.5</v>
      </c>
      <c r="AI21" s="68">
        <v>1096.5</v>
      </c>
      <c r="AJ21" s="68">
        <v>0</v>
      </c>
      <c r="AK21" s="68"/>
    </row>
    <row r="22" spans="1:37">
      <c r="A22" s="69">
        <v>36951</v>
      </c>
      <c r="B22" s="68">
        <v>122.7</v>
      </c>
      <c r="C22" s="68">
        <v>143.19999999999999</v>
      </c>
      <c r="D22" s="68">
        <v>165.3</v>
      </c>
      <c r="E22" s="68">
        <v>189.1</v>
      </c>
      <c r="F22" s="68">
        <v>214.2</v>
      </c>
      <c r="G22" s="68">
        <v>240.7</v>
      </c>
      <c r="H22" s="68">
        <v>268.8</v>
      </c>
      <c r="I22" s="68">
        <v>297.2</v>
      </c>
      <c r="J22" s="68">
        <v>326.39999999999998</v>
      </c>
      <c r="K22" s="68">
        <v>356.1</v>
      </c>
      <c r="L22" s="68">
        <v>385.9</v>
      </c>
      <c r="M22" s="68">
        <v>416.2</v>
      </c>
      <c r="N22" s="68">
        <v>447.1</v>
      </c>
      <c r="O22" s="68">
        <v>478.1</v>
      </c>
      <c r="P22" s="68">
        <v>509.1</v>
      </c>
      <c r="Q22" s="68">
        <v>540.1</v>
      </c>
      <c r="R22" s="68">
        <v>571.1</v>
      </c>
      <c r="S22" s="68">
        <v>602.1</v>
      </c>
      <c r="T22" s="68">
        <v>633.1</v>
      </c>
      <c r="U22" s="68">
        <v>664.1</v>
      </c>
      <c r="V22" s="68">
        <v>695.1</v>
      </c>
      <c r="W22" s="68">
        <v>726.1</v>
      </c>
      <c r="X22" s="68">
        <v>757.1</v>
      </c>
      <c r="Y22" s="68">
        <v>788.1</v>
      </c>
      <c r="Z22" s="68">
        <v>819.1</v>
      </c>
      <c r="AA22" s="68">
        <v>850.1</v>
      </c>
      <c r="AB22" s="68">
        <v>881.1</v>
      </c>
      <c r="AC22" s="68">
        <v>912.1</v>
      </c>
      <c r="AD22" s="68">
        <v>943.1</v>
      </c>
      <c r="AE22" s="68">
        <v>974.1</v>
      </c>
      <c r="AF22" s="68">
        <v>1005.1</v>
      </c>
      <c r="AG22" s="68">
        <v>1036.0999999999999</v>
      </c>
      <c r="AH22" s="68">
        <v>1067.0999999999999</v>
      </c>
      <c r="AI22" s="68">
        <v>1098.0999999999999</v>
      </c>
      <c r="AJ22" s="68">
        <v>0.06</v>
      </c>
      <c r="AK22" s="68"/>
    </row>
    <row r="23" spans="1:37">
      <c r="A23" s="69">
        <v>36982</v>
      </c>
      <c r="B23" s="68">
        <v>9.1</v>
      </c>
      <c r="C23" s="68">
        <v>13.2</v>
      </c>
      <c r="D23" s="68">
        <v>18.5</v>
      </c>
      <c r="E23" s="68">
        <v>25.1</v>
      </c>
      <c r="F23" s="68">
        <v>32.200000000000003</v>
      </c>
      <c r="G23" s="68">
        <v>41.2</v>
      </c>
      <c r="H23" s="68">
        <v>52</v>
      </c>
      <c r="I23" s="68">
        <v>64.400000000000006</v>
      </c>
      <c r="J23" s="68">
        <v>78.7</v>
      </c>
      <c r="K23" s="68">
        <v>94.3</v>
      </c>
      <c r="L23" s="68">
        <v>111.1</v>
      </c>
      <c r="M23" s="68">
        <v>129.69999999999999</v>
      </c>
      <c r="N23" s="68">
        <v>149</v>
      </c>
      <c r="O23" s="68">
        <v>169.6</v>
      </c>
      <c r="P23" s="68">
        <v>191.6</v>
      </c>
      <c r="Q23" s="68">
        <v>214.1</v>
      </c>
      <c r="R23" s="68">
        <v>237.2</v>
      </c>
      <c r="S23" s="68">
        <v>261.8</v>
      </c>
      <c r="T23" s="68">
        <v>286.7</v>
      </c>
      <c r="U23" s="68">
        <v>312.2</v>
      </c>
      <c r="V23" s="68">
        <v>338.2</v>
      </c>
      <c r="W23" s="68">
        <v>364.5</v>
      </c>
      <c r="X23" s="68">
        <v>391.7</v>
      </c>
      <c r="Y23" s="68">
        <v>419</v>
      </c>
      <c r="Z23" s="68">
        <v>446.8</v>
      </c>
      <c r="AA23" s="68">
        <v>474.5</v>
      </c>
      <c r="AB23" s="68">
        <v>502.7</v>
      </c>
      <c r="AC23" s="68">
        <v>531</v>
      </c>
      <c r="AD23" s="68">
        <v>559.4</v>
      </c>
      <c r="AE23" s="68">
        <v>587.9</v>
      </c>
      <c r="AF23" s="68">
        <v>616.6</v>
      </c>
      <c r="AG23" s="68">
        <v>645.29999999999995</v>
      </c>
      <c r="AH23" s="68">
        <v>674</v>
      </c>
      <c r="AI23" s="68">
        <v>702.9</v>
      </c>
      <c r="AJ23" s="68">
        <v>0.03</v>
      </c>
      <c r="AK23" s="68"/>
    </row>
    <row r="24" spans="1:37">
      <c r="A24" s="69">
        <v>37012</v>
      </c>
      <c r="B24" s="68">
        <v>0</v>
      </c>
      <c r="C24" s="68">
        <v>0</v>
      </c>
      <c r="D24" s="68">
        <v>0</v>
      </c>
      <c r="E24" s="68">
        <v>0.2</v>
      </c>
      <c r="F24" s="68">
        <v>0.4</v>
      </c>
      <c r="G24" s="68">
        <v>0.6</v>
      </c>
      <c r="H24" s="68">
        <v>1.1000000000000001</v>
      </c>
      <c r="I24" s="68">
        <v>1.6</v>
      </c>
      <c r="J24" s="68">
        <v>2.4</v>
      </c>
      <c r="K24" s="68">
        <v>3.4</v>
      </c>
      <c r="L24" s="68">
        <v>4.5999999999999996</v>
      </c>
      <c r="M24" s="68">
        <v>6.3</v>
      </c>
      <c r="N24" s="68">
        <v>9.3000000000000007</v>
      </c>
      <c r="O24" s="68">
        <v>13.6</v>
      </c>
      <c r="P24" s="68">
        <v>19.5</v>
      </c>
      <c r="Q24" s="68">
        <v>27.6</v>
      </c>
      <c r="R24" s="68">
        <v>37.9</v>
      </c>
      <c r="S24" s="68">
        <v>49.5</v>
      </c>
      <c r="T24" s="68">
        <v>63.2</v>
      </c>
      <c r="U24" s="68">
        <v>78.599999999999994</v>
      </c>
      <c r="V24" s="68">
        <v>95.5</v>
      </c>
      <c r="W24" s="68">
        <v>114</v>
      </c>
      <c r="X24" s="68">
        <v>133.69999999999999</v>
      </c>
      <c r="Y24" s="68">
        <v>154.6</v>
      </c>
      <c r="Z24" s="68">
        <v>175.9</v>
      </c>
      <c r="AA24" s="68">
        <v>198.3</v>
      </c>
      <c r="AB24" s="68">
        <v>221.1</v>
      </c>
      <c r="AC24" s="68">
        <v>244.7</v>
      </c>
      <c r="AD24" s="68">
        <v>268.8</v>
      </c>
      <c r="AE24" s="68">
        <v>293.5</v>
      </c>
      <c r="AF24" s="68">
        <v>318.5</v>
      </c>
      <c r="AG24" s="68">
        <v>344.1</v>
      </c>
      <c r="AH24" s="68">
        <v>369.7</v>
      </c>
      <c r="AI24" s="68">
        <v>395.9</v>
      </c>
      <c r="AJ24" s="68">
        <v>0</v>
      </c>
      <c r="AK24" s="68"/>
    </row>
    <row r="25" spans="1:37">
      <c r="A25" s="69">
        <v>37043</v>
      </c>
      <c r="B25" s="68">
        <v>0</v>
      </c>
      <c r="C25" s="68">
        <v>0</v>
      </c>
      <c r="D25" s="68">
        <v>0</v>
      </c>
      <c r="E25" s="68">
        <v>0</v>
      </c>
      <c r="F25" s="68">
        <v>0</v>
      </c>
      <c r="G25" s="68">
        <v>0</v>
      </c>
      <c r="H25" s="68">
        <v>0</v>
      </c>
      <c r="I25" s="68">
        <v>0</v>
      </c>
      <c r="J25" s="68">
        <v>0</v>
      </c>
      <c r="K25" s="68">
        <v>0</v>
      </c>
      <c r="L25" s="68">
        <v>0</v>
      </c>
      <c r="M25" s="68">
        <v>0</v>
      </c>
      <c r="N25" s="68">
        <v>0</v>
      </c>
      <c r="O25" s="68">
        <v>0.1</v>
      </c>
      <c r="P25" s="68">
        <v>0.3</v>
      </c>
      <c r="Q25" s="68">
        <v>0.7</v>
      </c>
      <c r="R25" s="68">
        <v>1.3</v>
      </c>
      <c r="S25" s="68">
        <v>2.1</v>
      </c>
      <c r="T25" s="68">
        <v>3.2</v>
      </c>
      <c r="U25" s="68">
        <v>4.7</v>
      </c>
      <c r="V25" s="68">
        <v>6.9</v>
      </c>
      <c r="W25" s="68">
        <v>9.1999999999999993</v>
      </c>
      <c r="X25" s="68">
        <v>12.1</v>
      </c>
      <c r="Y25" s="68">
        <v>15.6</v>
      </c>
      <c r="Z25" s="68">
        <v>20</v>
      </c>
      <c r="AA25" s="68">
        <v>25.5</v>
      </c>
      <c r="AB25" s="68">
        <v>31.5</v>
      </c>
      <c r="AC25" s="68">
        <v>39.4</v>
      </c>
      <c r="AD25" s="68">
        <v>47.9</v>
      </c>
      <c r="AE25" s="68">
        <v>57.2</v>
      </c>
      <c r="AF25" s="68">
        <v>68.599999999999994</v>
      </c>
      <c r="AG25" s="68">
        <v>80.400000000000006</v>
      </c>
      <c r="AH25" s="68">
        <v>94.4</v>
      </c>
      <c r="AI25" s="68">
        <v>110.1</v>
      </c>
      <c r="AJ25" s="68">
        <v>0.03</v>
      </c>
      <c r="AK25" s="68"/>
    </row>
    <row r="26" spans="1:37">
      <c r="A26" s="69">
        <v>37073</v>
      </c>
      <c r="B26" s="68">
        <v>0</v>
      </c>
      <c r="C26" s="68">
        <v>0</v>
      </c>
      <c r="D26" s="68">
        <v>0</v>
      </c>
      <c r="E26" s="68">
        <v>0</v>
      </c>
      <c r="F26" s="68">
        <v>0</v>
      </c>
      <c r="G26" s="68">
        <v>0</v>
      </c>
      <c r="H26" s="68">
        <v>0</v>
      </c>
      <c r="I26" s="68">
        <v>0</v>
      </c>
      <c r="J26" s="68">
        <v>0</v>
      </c>
      <c r="K26" s="68">
        <v>0</v>
      </c>
      <c r="L26" s="68">
        <v>0</v>
      </c>
      <c r="M26" s="68">
        <v>0</v>
      </c>
      <c r="N26" s="68">
        <v>0</v>
      </c>
      <c r="O26" s="68">
        <v>0</v>
      </c>
      <c r="P26" s="68">
        <v>0</v>
      </c>
      <c r="Q26" s="68">
        <v>0</v>
      </c>
      <c r="R26" s="68">
        <v>0</v>
      </c>
      <c r="S26" s="68">
        <v>0</v>
      </c>
      <c r="T26" s="68">
        <v>0</v>
      </c>
      <c r="U26" s="68">
        <v>0</v>
      </c>
      <c r="V26" s="68">
        <v>0.3</v>
      </c>
      <c r="W26" s="68">
        <v>1</v>
      </c>
      <c r="X26" s="68">
        <v>2</v>
      </c>
      <c r="Y26" s="68">
        <v>4.3</v>
      </c>
      <c r="Z26" s="68">
        <v>7.3</v>
      </c>
      <c r="AA26" s="68">
        <v>11.7</v>
      </c>
      <c r="AB26" s="68">
        <v>18.100000000000001</v>
      </c>
      <c r="AC26" s="68">
        <v>25.9</v>
      </c>
      <c r="AD26" s="68">
        <v>35.299999999999997</v>
      </c>
      <c r="AE26" s="68">
        <v>46.8</v>
      </c>
      <c r="AF26" s="68">
        <v>59.9</v>
      </c>
      <c r="AG26" s="68">
        <v>75.599999999999994</v>
      </c>
      <c r="AH26" s="68">
        <v>93.9</v>
      </c>
      <c r="AI26" s="68">
        <v>114.3</v>
      </c>
      <c r="AJ26" s="68">
        <v>0</v>
      </c>
      <c r="AK26" s="68"/>
    </row>
    <row r="27" spans="1:37">
      <c r="A27" s="69">
        <v>37104</v>
      </c>
      <c r="B27" s="68">
        <v>0</v>
      </c>
      <c r="C27" s="68">
        <v>0</v>
      </c>
      <c r="D27" s="68">
        <v>0</v>
      </c>
      <c r="E27" s="68">
        <v>0</v>
      </c>
      <c r="F27" s="68">
        <v>0</v>
      </c>
      <c r="G27" s="68">
        <v>0</v>
      </c>
      <c r="H27" s="68">
        <v>0</v>
      </c>
      <c r="I27" s="68">
        <v>0</v>
      </c>
      <c r="J27" s="68">
        <v>0</v>
      </c>
      <c r="K27" s="68">
        <v>0</v>
      </c>
      <c r="L27" s="68">
        <v>0</v>
      </c>
      <c r="M27" s="68">
        <v>0</v>
      </c>
      <c r="N27" s="68">
        <v>0</v>
      </c>
      <c r="O27" s="68">
        <v>0</v>
      </c>
      <c r="P27" s="68">
        <v>0</v>
      </c>
      <c r="Q27" s="68">
        <v>0</v>
      </c>
      <c r="R27" s="68">
        <v>0</v>
      </c>
      <c r="S27" s="68">
        <v>0</v>
      </c>
      <c r="T27" s="68">
        <v>0</v>
      </c>
      <c r="U27" s="68">
        <v>0</v>
      </c>
      <c r="V27" s="68">
        <v>0</v>
      </c>
      <c r="W27" s="68">
        <v>0</v>
      </c>
      <c r="X27" s="68">
        <v>0.1</v>
      </c>
      <c r="Y27" s="68">
        <v>0.3</v>
      </c>
      <c r="Z27" s="68">
        <v>1</v>
      </c>
      <c r="AA27" s="68">
        <v>1.9</v>
      </c>
      <c r="AB27" s="68">
        <v>3.2</v>
      </c>
      <c r="AC27" s="68">
        <v>5.5</v>
      </c>
      <c r="AD27" s="68">
        <v>8.3000000000000007</v>
      </c>
      <c r="AE27" s="68">
        <v>12.8</v>
      </c>
      <c r="AF27" s="68">
        <v>19.399999999999999</v>
      </c>
      <c r="AG27" s="68">
        <v>27.8</v>
      </c>
      <c r="AH27" s="68">
        <v>37.9</v>
      </c>
      <c r="AI27" s="68">
        <v>50.2</v>
      </c>
      <c r="AJ27" s="68">
        <v>0.03</v>
      </c>
      <c r="AK27" s="68"/>
    </row>
    <row r="28" spans="1:37">
      <c r="A28" s="69">
        <v>37135</v>
      </c>
      <c r="B28" s="68">
        <v>0</v>
      </c>
      <c r="C28" s="68">
        <v>0</v>
      </c>
      <c r="D28" s="68">
        <v>0</v>
      </c>
      <c r="E28" s="68">
        <v>0</v>
      </c>
      <c r="F28" s="68">
        <v>0</v>
      </c>
      <c r="G28" s="68">
        <v>0</v>
      </c>
      <c r="H28" s="68">
        <v>0</v>
      </c>
      <c r="I28" s="68">
        <v>0</v>
      </c>
      <c r="J28" s="68">
        <v>0</v>
      </c>
      <c r="K28" s="68">
        <v>0</v>
      </c>
      <c r="L28" s="68">
        <v>0</v>
      </c>
      <c r="M28" s="68">
        <v>0</v>
      </c>
      <c r="N28" s="68">
        <v>0.1</v>
      </c>
      <c r="O28" s="68">
        <v>0.3</v>
      </c>
      <c r="P28" s="68">
        <v>0.7</v>
      </c>
      <c r="Q28" s="68">
        <v>1.5</v>
      </c>
      <c r="R28" s="68">
        <v>2.9</v>
      </c>
      <c r="S28" s="68">
        <v>5.8</v>
      </c>
      <c r="T28" s="68">
        <v>9.3000000000000007</v>
      </c>
      <c r="U28" s="68">
        <v>14.1</v>
      </c>
      <c r="V28" s="68">
        <v>19.899999999999999</v>
      </c>
      <c r="W28" s="68">
        <v>26.7</v>
      </c>
      <c r="X28" s="68">
        <v>34.5</v>
      </c>
      <c r="Y28" s="68">
        <v>43.6</v>
      </c>
      <c r="Z28" s="68">
        <v>53.5</v>
      </c>
      <c r="AA28" s="68">
        <v>65.099999999999994</v>
      </c>
      <c r="AB28" s="68">
        <v>78.7</v>
      </c>
      <c r="AC28" s="68">
        <v>94.3</v>
      </c>
      <c r="AD28" s="68">
        <v>111.2</v>
      </c>
      <c r="AE28" s="68">
        <v>130.4</v>
      </c>
      <c r="AF28" s="68">
        <v>150.4</v>
      </c>
      <c r="AG28" s="68">
        <v>171.9</v>
      </c>
      <c r="AH28" s="68">
        <v>194.3</v>
      </c>
      <c r="AI28" s="68">
        <v>217.8</v>
      </c>
      <c r="AJ28" s="68">
        <v>0</v>
      </c>
      <c r="AK28" s="68"/>
    </row>
    <row r="29" spans="1:37">
      <c r="A29" s="69">
        <v>37165</v>
      </c>
      <c r="B29" s="68">
        <v>1.2</v>
      </c>
      <c r="C29" s="68">
        <v>2</v>
      </c>
      <c r="D29" s="68">
        <v>3.2</v>
      </c>
      <c r="E29" s="68">
        <v>5</v>
      </c>
      <c r="F29" s="68">
        <v>7</v>
      </c>
      <c r="G29" s="68">
        <v>9.5</v>
      </c>
      <c r="H29" s="68">
        <v>12.3</v>
      </c>
      <c r="I29" s="68">
        <v>15.6</v>
      </c>
      <c r="J29" s="68">
        <v>19.600000000000001</v>
      </c>
      <c r="K29" s="68">
        <v>24.1</v>
      </c>
      <c r="L29" s="68">
        <v>29.4</v>
      </c>
      <c r="M29" s="68">
        <v>35.5</v>
      </c>
      <c r="N29" s="68">
        <v>42.6</v>
      </c>
      <c r="O29" s="68">
        <v>50.9</v>
      </c>
      <c r="P29" s="68">
        <v>60.1</v>
      </c>
      <c r="Q29" s="68">
        <v>70.5</v>
      </c>
      <c r="R29" s="68">
        <v>82.9</v>
      </c>
      <c r="S29" s="68">
        <v>97</v>
      </c>
      <c r="T29" s="68">
        <v>112.7</v>
      </c>
      <c r="U29" s="68">
        <v>130</v>
      </c>
      <c r="V29" s="68">
        <v>148.80000000000001</v>
      </c>
      <c r="W29" s="68">
        <v>169.2</v>
      </c>
      <c r="X29" s="68">
        <v>189.9</v>
      </c>
      <c r="Y29" s="68">
        <v>211.6</v>
      </c>
      <c r="Z29" s="68">
        <v>234.1</v>
      </c>
      <c r="AA29" s="68">
        <v>257.3</v>
      </c>
      <c r="AB29" s="68">
        <v>281.60000000000002</v>
      </c>
      <c r="AC29" s="68">
        <v>307.5</v>
      </c>
      <c r="AD29" s="68">
        <v>333.9</v>
      </c>
      <c r="AE29" s="68">
        <v>360.8</v>
      </c>
      <c r="AF29" s="68">
        <v>388.1</v>
      </c>
      <c r="AG29" s="68">
        <v>415.7</v>
      </c>
      <c r="AH29" s="68">
        <v>444</v>
      </c>
      <c r="AI29" s="68">
        <v>472.6</v>
      </c>
      <c r="AJ29" s="68">
        <v>0.5</v>
      </c>
      <c r="AK29" s="68"/>
    </row>
    <row r="30" spans="1:37">
      <c r="A30" s="69">
        <v>37196</v>
      </c>
      <c r="B30" s="68">
        <v>9</v>
      </c>
      <c r="C30" s="68">
        <v>12.6</v>
      </c>
      <c r="D30" s="68">
        <v>17.2</v>
      </c>
      <c r="E30" s="68">
        <v>22.5</v>
      </c>
      <c r="F30" s="68">
        <v>28.6</v>
      </c>
      <c r="G30" s="68">
        <v>36.200000000000003</v>
      </c>
      <c r="H30" s="68">
        <v>44.8</v>
      </c>
      <c r="I30" s="68">
        <v>55</v>
      </c>
      <c r="J30" s="68">
        <v>67.5</v>
      </c>
      <c r="K30" s="68">
        <v>80.5</v>
      </c>
      <c r="L30" s="68">
        <v>95.1</v>
      </c>
      <c r="M30" s="68">
        <v>111.3</v>
      </c>
      <c r="N30" s="68">
        <v>129.4</v>
      </c>
      <c r="O30" s="68">
        <v>148.9</v>
      </c>
      <c r="P30" s="68">
        <v>169.1</v>
      </c>
      <c r="Q30" s="68">
        <v>190.8</v>
      </c>
      <c r="R30" s="68">
        <v>213.6</v>
      </c>
      <c r="S30" s="68">
        <v>237.4</v>
      </c>
      <c r="T30" s="68">
        <v>262</v>
      </c>
      <c r="U30" s="68">
        <v>287.5</v>
      </c>
      <c r="V30" s="68">
        <v>313.3</v>
      </c>
      <c r="W30" s="68">
        <v>340.2</v>
      </c>
      <c r="X30" s="68">
        <v>367.3</v>
      </c>
      <c r="Y30" s="68">
        <v>394.5</v>
      </c>
      <c r="Z30" s="68">
        <v>422.4</v>
      </c>
      <c r="AA30" s="68">
        <v>450.7</v>
      </c>
      <c r="AB30" s="68">
        <v>479.6</v>
      </c>
      <c r="AC30" s="68">
        <v>508.7</v>
      </c>
      <c r="AD30" s="68">
        <v>538.20000000000005</v>
      </c>
      <c r="AE30" s="68">
        <v>567.70000000000005</v>
      </c>
      <c r="AF30" s="68">
        <v>597.4</v>
      </c>
      <c r="AG30" s="68">
        <v>627.1</v>
      </c>
      <c r="AH30" s="68">
        <v>656.9</v>
      </c>
      <c r="AI30" s="68">
        <v>686.8</v>
      </c>
      <c r="AJ30" s="68">
        <v>0</v>
      </c>
      <c r="AK30" s="68"/>
    </row>
    <row r="31" spans="1:37">
      <c r="A31" s="69">
        <v>37226</v>
      </c>
      <c r="B31" s="68">
        <v>82.9</v>
      </c>
      <c r="C31" s="68">
        <v>99</v>
      </c>
      <c r="D31" s="68">
        <v>116</v>
      </c>
      <c r="E31" s="68">
        <v>134.6</v>
      </c>
      <c r="F31" s="68">
        <v>153.9</v>
      </c>
      <c r="G31" s="68">
        <v>174.1</v>
      </c>
      <c r="H31" s="68">
        <v>195.9</v>
      </c>
      <c r="I31" s="68">
        <v>218.2</v>
      </c>
      <c r="J31" s="68">
        <v>241.1</v>
      </c>
      <c r="K31" s="68">
        <v>264.39999999999998</v>
      </c>
      <c r="L31" s="68">
        <v>288.7</v>
      </c>
      <c r="M31" s="68">
        <v>313.5</v>
      </c>
      <c r="N31" s="68">
        <v>338.8</v>
      </c>
      <c r="O31" s="68">
        <v>364.8</v>
      </c>
      <c r="P31" s="68">
        <v>391.1</v>
      </c>
      <c r="Q31" s="68">
        <v>418.2</v>
      </c>
      <c r="R31" s="68">
        <v>445.8</v>
      </c>
      <c r="S31" s="68">
        <v>473.8</v>
      </c>
      <c r="T31" s="68">
        <v>502.4</v>
      </c>
      <c r="U31" s="68">
        <v>531.1</v>
      </c>
      <c r="V31" s="68">
        <v>560.4</v>
      </c>
      <c r="W31" s="68">
        <v>589.79999999999995</v>
      </c>
      <c r="X31" s="68">
        <v>619.20000000000005</v>
      </c>
      <c r="Y31" s="68">
        <v>648.70000000000005</v>
      </c>
      <c r="Z31" s="68">
        <v>678.6</v>
      </c>
      <c r="AA31" s="68">
        <v>708.4</v>
      </c>
      <c r="AB31" s="68">
        <v>738.4</v>
      </c>
      <c r="AC31" s="68">
        <v>768.7</v>
      </c>
      <c r="AD31" s="68">
        <v>799.1</v>
      </c>
      <c r="AE31" s="68">
        <v>829.5</v>
      </c>
      <c r="AF31" s="68">
        <v>860</v>
      </c>
      <c r="AG31" s="68">
        <v>890.6</v>
      </c>
      <c r="AH31" s="68">
        <v>921.4</v>
      </c>
      <c r="AI31" s="68">
        <v>952.3</v>
      </c>
      <c r="AJ31" s="68">
        <v>0</v>
      </c>
      <c r="AK31" s="68"/>
    </row>
    <row r="32" spans="1:37">
      <c r="A32" s="69">
        <v>37257</v>
      </c>
      <c r="B32" s="68">
        <v>110.3</v>
      </c>
      <c r="C32" s="68">
        <v>131.69999999999999</v>
      </c>
      <c r="D32" s="68">
        <v>154.80000000000001</v>
      </c>
      <c r="E32" s="68">
        <v>178.8</v>
      </c>
      <c r="F32" s="68">
        <v>203.7</v>
      </c>
      <c r="G32" s="68">
        <v>229.6</v>
      </c>
      <c r="H32" s="68">
        <v>256.3</v>
      </c>
      <c r="I32" s="68">
        <v>283.5</v>
      </c>
      <c r="J32" s="68">
        <v>311.3</v>
      </c>
      <c r="K32" s="68">
        <v>339.7</v>
      </c>
      <c r="L32" s="68">
        <v>369.2</v>
      </c>
      <c r="M32" s="68">
        <v>398.8</v>
      </c>
      <c r="N32" s="68">
        <v>428.8</v>
      </c>
      <c r="O32" s="68">
        <v>459.3</v>
      </c>
      <c r="P32" s="68">
        <v>489.7</v>
      </c>
      <c r="Q32" s="68">
        <v>520.20000000000005</v>
      </c>
      <c r="R32" s="68">
        <v>550.79999999999995</v>
      </c>
      <c r="S32" s="68">
        <v>581.5</v>
      </c>
      <c r="T32" s="68">
        <v>612.1</v>
      </c>
      <c r="U32" s="68">
        <v>642.79999999999995</v>
      </c>
      <c r="V32" s="68">
        <v>673.4</v>
      </c>
      <c r="W32" s="68">
        <v>704.1</v>
      </c>
      <c r="X32" s="68">
        <v>734.8</v>
      </c>
      <c r="Y32" s="68">
        <v>765.5</v>
      </c>
      <c r="Z32" s="68">
        <v>796.3</v>
      </c>
      <c r="AA32" s="68">
        <v>827.2</v>
      </c>
      <c r="AB32" s="68">
        <v>858.1</v>
      </c>
      <c r="AC32" s="68">
        <v>889.1</v>
      </c>
      <c r="AD32" s="68">
        <v>920.1</v>
      </c>
      <c r="AE32" s="68">
        <v>951.1</v>
      </c>
      <c r="AF32" s="68">
        <v>982.1</v>
      </c>
      <c r="AG32" s="68">
        <v>1013.1</v>
      </c>
      <c r="AH32" s="68">
        <v>1044.0999999999999</v>
      </c>
      <c r="AI32" s="68">
        <v>1075.0999999999999</v>
      </c>
      <c r="AJ32" s="68">
        <v>0.03</v>
      </c>
      <c r="AK32" s="68"/>
    </row>
    <row r="33" spans="1:37">
      <c r="A33" s="69">
        <v>37288</v>
      </c>
      <c r="B33" s="68">
        <v>123.7</v>
      </c>
      <c r="C33" s="68">
        <v>142</v>
      </c>
      <c r="D33" s="68">
        <v>161</v>
      </c>
      <c r="E33" s="68">
        <v>181.2</v>
      </c>
      <c r="F33" s="68">
        <v>202.1</v>
      </c>
      <c r="G33" s="68">
        <v>223.6</v>
      </c>
      <c r="H33" s="68">
        <v>246</v>
      </c>
      <c r="I33" s="68">
        <v>269.10000000000002</v>
      </c>
      <c r="J33" s="68">
        <v>292.7</v>
      </c>
      <c r="K33" s="68">
        <v>317.10000000000002</v>
      </c>
      <c r="L33" s="68">
        <v>342</v>
      </c>
      <c r="M33" s="68">
        <v>367.5</v>
      </c>
      <c r="N33" s="68">
        <v>393.4</v>
      </c>
      <c r="O33" s="68">
        <v>419.6</v>
      </c>
      <c r="P33" s="68">
        <v>446.2</v>
      </c>
      <c r="Q33" s="68">
        <v>473.3</v>
      </c>
      <c r="R33" s="68">
        <v>500.7</v>
      </c>
      <c r="S33" s="68">
        <v>528.4</v>
      </c>
      <c r="T33" s="68">
        <v>556.1</v>
      </c>
      <c r="U33" s="68">
        <v>583.9</v>
      </c>
      <c r="V33" s="68">
        <v>611.70000000000005</v>
      </c>
      <c r="W33" s="68">
        <v>639.6</v>
      </c>
      <c r="X33" s="68">
        <v>667.6</v>
      </c>
      <c r="Y33" s="68">
        <v>695.6</v>
      </c>
      <c r="Z33" s="68">
        <v>723.6</v>
      </c>
      <c r="AA33" s="68">
        <v>751.6</v>
      </c>
      <c r="AB33" s="68">
        <v>779.6</v>
      </c>
      <c r="AC33" s="68">
        <v>807.6</v>
      </c>
      <c r="AD33" s="68">
        <v>835.6</v>
      </c>
      <c r="AE33" s="68">
        <v>863.6</v>
      </c>
      <c r="AF33" s="68">
        <v>891.6</v>
      </c>
      <c r="AG33" s="68">
        <v>919.6</v>
      </c>
      <c r="AH33" s="68">
        <v>947.6</v>
      </c>
      <c r="AI33" s="68">
        <v>975.6</v>
      </c>
      <c r="AJ33" s="68">
        <v>0</v>
      </c>
      <c r="AK33" s="68"/>
    </row>
    <row r="34" spans="1:37">
      <c r="A34" s="69">
        <v>37316</v>
      </c>
      <c r="B34" s="68">
        <v>66.8</v>
      </c>
      <c r="C34" s="68">
        <v>80.7</v>
      </c>
      <c r="D34" s="68">
        <v>96.4</v>
      </c>
      <c r="E34" s="68">
        <v>113.8</v>
      </c>
      <c r="F34" s="68">
        <v>133.4</v>
      </c>
      <c r="G34" s="68">
        <v>154.6</v>
      </c>
      <c r="H34" s="68">
        <v>177</v>
      </c>
      <c r="I34" s="68">
        <v>201</v>
      </c>
      <c r="J34" s="68">
        <v>225.4</v>
      </c>
      <c r="K34" s="68">
        <v>251.3</v>
      </c>
      <c r="L34" s="68">
        <v>277.7</v>
      </c>
      <c r="M34" s="68">
        <v>304.89999999999998</v>
      </c>
      <c r="N34" s="68">
        <v>332.1</v>
      </c>
      <c r="O34" s="68">
        <v>360</v>
      </c>
      <c r="P34" s="68">
        <v>388.2</v>
      </c>
      <c r="Q34" s="68">
        <v>416.4</v>
      </c>
      <c r="R34" s="68">
        <v>445.2</v>
      </c>
      <c r="S34" s="68">
        <v>473.9</v>
      </c>
      <c r="T34" s="68">
        <v>503.3</v>
      </c>
      <c r="U34" s="68">
        <v>533</v>
      </c>
      <c r="V34" s="68">
        <v>562.70000000000005</v>
      </c>
      <c r="W34" s="68">
        <v>593.1</v>
      </c>
      <c r="X34" s="68">
        <v>623.5</v>
      </c>
      <c r="Y34" s="68">
        <v>654.29999999999995</v>
      </c>
      <c r="Z34" s="68">
        <v>685.2</v>
      </c>
      <c r="AA34" s="68">
        <v>716.1</v>
      </c>
      <c r="AB34" s="68">
        <v>747.1</v>
      </c>
      <c r="AC34" s="68">
        <v>778.1</v>
      </c>
      <c r="AD34" s="68">
        <v>809.1</v>
      </c>
      <c r="AE34" s="68">
        <v>840.1</v>
      </c>
      <c r="AF34" s="68">
        <v>871.1</v>
      </c>
      <c r="AG34" s="68">
        <v>902.1</v>
      </c>
      <c r="AH34" s="68">
        <v>933.1</v>
      </c>
      <c r="AI34" s="68">
        <v>964.1</v>
      </c>
      <c r="AJ34" s="68">
        <v>0.1</v>
      </c>
      <c r="AK34" s="68"/>
    </row>
    <row r="35" spans="1:37">
      <c r="A35" s="69">
        <v>37347</v>
      </c>
      <c r="B35" s="68">
        <v>8.9</v>
      </c>
      <c r="C35" s="68">
        <v>12.6</v>
      </c>
      <c r="D35" s="68">
        <v>17.399999999999999</v>
      </c>
      <c r="E35" s="68">
        <v>23.7</v>
      </c>
      <c r="F35" s="68">
        <v>31.1</v>
      </c>
      <c r="G35" s="68">
        <v>39.5</v>
      </c>
      <c r="H35" s="68">
        <v>49.3</v>
      </c>
      <c r="I35" s="68">
        <v>60.3</v>
      </c>
      <c r="J35" s="68">
        <v>73.2</v>
      </c>
      <c r="K35" s="68">
        <v>87.5</v>
      </c>
      <c r="L35" s="68">
        <v>102.7</v>
      </c>
      <c r="M35" s="68">
        <v>119.8</v>
      </c>
      <c r="N35" s="68">
        <v>138.1</v>
      </c>
      <c r="O35" s="68">
        <v>156.80000000000001</v>
      </c>
      <c r="P35" s="68">
        <v>176.7</v>
      </c>
      <c r="Q35" s="68">
        <v>197.6</v>
      </c>
      <c r="R35" s="68">
        <v>218.7</v>
      </c>
      <c r="S35" s="68">
        <v>240.7</v>
      </c>
      <c r="T35" s="68">
        <v>263.8</v>
      </c>
      <c r="U35" s="68">
        <v>287.39999999999998</v>
      </c>
      <c r="V35" s="68">
        <v>311.8</v>
      </c>
      <c r="W35" s="68">
        <v>336.8</v>
      </c>
      <c r="X35" s="68">
        <v>361.9</v>
      </c>
      <c r="Y35" s="68">
        <v>387.6</v>
      </c>
      <c r="Z35" s="68">
        <v>413.7</v>
      </c>
      <c r="AA35" s="68">
        <v>439.9</v>
      </c>
      <c r="AB35" s="68">
        <v>466.6</v>
      </c>
      <c r="AC35" s="68">
        <v>493.8</v>
      </c>
      <c r="AD35" s="68">
        <v>521.29999999999995</v>
      </c>
      <c r="AE35" s="68">
        <v>548.70000000000005</v>
      </c>
      <c r="AF35" s="68">
        <v>576.70000000000005</v>
      </c>
      <c r="AG35" s="68">
        <v>604.9</v>
      </c>
      <c r="AH35" s="68">
        <v>633.29999999999995</v>
      </c>
      <c r="AI35" s="68">
        <v>661.9</v>
      </c>
      <c r="AJ35" s="68">
        <v>0.03</v>
      </c>
      <c r="AK35" s="68"/>
    </row>
    <row r="36" spans="1:37">
      <c r="A36" s="69">
        <v>37377</v>
      </c>
      <c r="B36" s="68">
        <v>0</v>
      </c>
      <c r="C36" s="68">
        <v>0.1</v>
      </c>
      <c r="D36" s="68">
        <v>0.3</v>
      </c>
      <c r="E36" s="68">
        <v>0.5</v>
      </c>
      <c r="F36" s="68">
        <v>1</v>
      </c>
      <c r="G36" s="68">
        <v>1.6</v>
      </c>
      <c r="H36" s="68">
        <v>2.7</v>
      </c>
      <c r="I36" s="68">
        <v>4.8</v>
      </c>
      <c r="J36" s="68">
        <v>7.7</v>
      </c>
      <c r="K36" s="68">
        <v>11.7</v>
      </c>
      <c r="L36" s="68">
        <v>17</v>
      </c>
      <c r="M36" s="68">
        <v>23.5</v>
      </c>
      <c r="N36" s="68">
        <v>30.4</v>
      </c>
      <c r="O36" s="68">
        <v>39</v>
      </c>
      <c r="P36" s="68">
        <v>48.8</v>
      </c>
      <c r="Q36" s="68">
        <v>59.5</v>
      </c>
      <c r="R36" s="68">
        <v>71.900000000000006</v>
      </c>
      <c r="S36" s="68">
        <v>85.9</v>
      </c>
      <c r="T36" s="68">
        <v>101.1</v>
      </c>
      <c r="U36" s="68">
        <v>117.1</v>
      </c>
      <c r="V36" s="68">
        <v>134.80000000000001</v>
      </c>
      <c r="W36" s="68">
        <v>153.5</v>
      </c>
      <c r="X36" s="68">
        <v>172.6</v>
      </c>
      <c r="Y36" s="68">
        <v>192.9</v>
      </c>
      <c r="Z36" s="68">
        <v>214.3</v>
      </c>
      <c r="AA36" s="68">
        <v>236.3</v>
      </c>
      <c r="AB36" s="68">
        <v>259.39999999999998</v>
      </c>
      <c r="AC36" s="68">
        <v>283.3</v>
      </c>
      <c r="AD36" s="68">
        <v>308</v>
      </c>
      <c r="AE36" s="68">
        <v>334</v>
      </c>
      <c r="AF36" s="68">
        <v>360.6</v>
      </c>
      <c r="AG36" s="68">
        <v>387.9</v>
      </c>
      <c r="AH36" s="68">
        <v>415.4</v>
      </c>
      <c r="AI36" s="68">
        <v>443.1</v>
      </c>
      <c r="AJ36" s="68">
        <v>0</v>
      </c>
      <c r="AK36" s="68"/>
    </row>
    <row r="37" spans="1:37">
      <c r="A37" s="69">
        <v>37408</v>
      </c>
      <c r="B37" s="68">
        <v>0</v>
      </c>
      <c r="C37" s="68">
        <v>0</v>
      </c>
      <c r="D37" s="68">
        <v>0</v>
      </c>
      <c r="E37" s="68">
        <v>0</v>
      </c>
      <c r="F37" s="68">
        <v>0</v>
      </c>
      <c r="G37" s="68">
        <v>0</v>
      </c>
      <c r="H37" s="68">
        <v>0</v>
      </c>
      <c r="I37" s="68">
        <v>0</v>
      </c>
      <c r="J37" s="68">
        <v>0</v>
      </c>
      <c r="K37" s="68">
        <v>0</v>
      </c>
      <c r="L37" s="68">
        <v>0</v>
      </c>
      <c r="M37" s="68">
        <v>0.2</v>
      </c>
      <c r="N37" s="68">
        <v>0.4</v>
      </c>
      <c r="O37" s="68">
        <v>1</v>
      </c>
      <c r="P37" s="68">
        <v>2.1</v>
      </c>
      <c r="Q37" s="68">
        <v>3.8</v>
      </c>
      <c r="R37" s="68">
        <v>6.5</v>
      </c>
      <c r="S37" s="68">
        <v>11.1</v>
      </c>
      <c r="T37" s="68">
        <v>16.8</v>
      </c>
      <c r="U37" s="68">
        <v>23.7</v>
      </c>
      <c r="V37" s="68">
        <v>31.4</v>
      </c>
      <c r="W37" s="68">
        <v>40</v>
      </c>
      <c r="X37" s="68">
        <v>49.2</v>
      </c>
      <c r="Y37" s="68">
        <v>58.9</v>
      </c>
      <c r="Z37" s="68">
        <v>70.099999999999994</v>
      </c>
      <c r="AA37" s="68">
        <v>82.3</v>
      </c>
      <c r="AB37" s="68">
        <v>95.9</v>
      </c>
      <c r="AC37" s="68">
        <v>110.1</v>
      </c>
      <c r="AD37" s="68">
        <v>125</v>
      </c>
      <c r="AE37" s="68">
        <v>141</v>
      </c>
      <c r="AF37" s="68">
        <v>157.80000000000001</v>
      </c>
      <c r="AG37" s="68">
        <v>175.9</v>
      </c>
      <c r="AH37" s="68">
        <v>194.5</v>
      </c>
      <c r="AI37" s="68">
        <v>214.1</v>
      </c>
      <c r="AJ37" s="68">
        <v>0</v>
      </c>
      <c r="AK37" s="68"/>
    </row>
    <row r="38" spans="1:37">
      <c r="A38" s="69">
        <v>37438</v>
      </c>
      <c r="B38" s="68">
        <v>0</v>
      </c>
      <c r="C38" s="68">
        <v>0</v>
      </c>
      <c r="D38" s="68">
        <v>0</v>
      </c>
      <c r="E38" s="68">
        <v>0</v>
      </c>
      <c r="F38" s="68">
        <v>0</v>
      </c>
      <c r="G38" s="68">
        <v>0</v>
      </c>
      <c r="H38" s="68">
        <v>0</v>
      </c>
      <c r="I38" s="68">
        <v>0</v>
      </c>
      <c r="J38" s="68">
        <v>0</v>
      </c>
      <c r="K38" s="68">
        <v>0</v>
      </c>
      <c r="L38" s="68">
        <v>0</v>
      </c>
      <c r="M38" s="68">
        <v>0</v>
      </c>
      <c r="N38" s="68">
        <v>0</v>
      </c>
      <c r="O38" s="68">
        <v>0</v>
      </c>
      <c r="P38" s="68">
        <v>0</v>
      </c>
      <c r="Q38" s="68">
        <v>0</v>
      </c>
      <c r="R38" s="68">
        <v>0</v>
      </c>
      <c r="S38" s="68">
        <v>0</v>
      </c>
      <c r="T38" s="68">
        <v>0</v>
      </c>
      <c r="U38" s="68">
        <v>0</v>
      </c>
      <c r="V38" s="68">
        <v>0</v>
      </c>
      <c r="W38" s="68">
        <v>0.2</v>
      </c>
      <c r="X38" s="68">
        <v>0.5</v>
      </c>
      <c r="Y38" s="68">
        <v>1.1000000000000001</v>
      </c>
      <c r="Z38" s="68">
        <v>2</v>
      </c>
      <c r="AA38" s="68">
        <v>3.5</v>
      </c>
      <c r="AB38" s="68">
        <v>5.9</v>
      </c>
      <c r="AC38" s="68">
        <v>9.1999999999999993</v>
      </c>
      <c r="AD38" s="68">
        <v>13.6</v>
      </c>
      <c r="AE38" s="68">
        <v>18.8</v>
      </c>
      <c r="AF38" s="68">
        <v>25.2</v>
      </c>
      <c r="AG38" s="68">
        <v>33.299999999999997</v>
      </c>
      <c r="AH38" s="68">
        <v>42.8</v>
      </c>
      <c r="AI38" s="68">
        <v>54.6</v>
      </c>
      <c r="AJ38" s="68">
        <v>0.03</v>
      </c>
      <c r="AK38" s="68"/>
    </row>
    <row r="39" spans="1:37">
      <c r="A39" s="69">
        <v>37469</v>
      </c>
      <c r="B39" s="68">
        <v>0</v>
      </c>
      <c r="C39" s="68">
        <v>0</v>
      </c>
      <c r="D39" s="68">
        <v>0</v>
      </c>
      <c r="E39" s="68">
        <v>0</v>
      </c>
      <c r="F39" s="68">
        <v>0</v>
      </c>
      <c r="G39" s="68">
        <v>0</v>
      </c>
      <c r="H39" s="68">
        <v>0</v>
      </c>
      <c r="I39" s="68">
        <v>0</v>
      </c>
      <c r="J39" s="68">
        <v>0</v>
      </c>
      <c r="K39" s="68">
        <v>0</v>
      </c>
      <c r="L39" s="68">
        <v>0</v>
      </c>
      <c r="M39" s="68">
        <v>0</v>
      </c>
      <c r="N39" s="68">
        <v>0</v>
      </c>
      <c r="O39" s="68">
        <v>0</v>
      </c>
      <c r="P39" s="68">
        <v>0</v>
      </c>
      <c r="Q39" s="68">
        <v>0</v>
      </c>
      <c r="R39" s="68">
        <v>0</v>
      </c>
      <c r="S39" s="68">
        <v>0</v>
      </c>
      <c r="T39" s="68">
        <v>0</v>
      </c>
      <c r="U39" s="68">
        <v>0</v>
      </c>
      <c r="V39" s="68">
        <v>0</v>
      </c>
      <c r="W39" s="68">
        <v>0.1</v>
      </c>
      <c r="X39" s="68">
        <v>0.7</v>
      </c>
      <c r="Y39" s="68">
        <v>1.5</v>
      </c>
      <c r="Z39" s="68">
        <v>3.3</v>
      </c>
      <c r="AA39" s="68">
        <v>5.0999999999999996</v>
      </c>
      <c r="AB39" s="68">
        <v>7.6</v>
      </c>
      <c r="AC39" s="68">
        <v>11.7</v>
      </c>
      <c r="AD39" s="68">
        <v>16.7</v>
      </c>
      <c r="AE39" s="68">
        <v>22.9</v>
      </c>
      <c r="AF39" s="68">
        <v>29.9</v>
      </c>
      <c r="AG39" s="68">
        <v>38.6</v>
      </c>
      <c r="AH39" s="68">
        <v>47.7</v>
      </c>
      <c r="AI39" s="68">
        <v>59</v>
      </c>
      <c r="AJ39" s="68">
        <v>0.03</v>
      </c>
      <c r="AK39" s="68"/>
    </row>
    <row r="40" spans="1:37">
      <c r="A40" s="69">
        <v>37500</v>
      </c>
      <c r="B40" s="68">
        <v>0</v>
      </c>
      <c r="C40" s="68">
        <v>0</v>
      </c>
      <c r="D40" s="68">
        <v>0</v>
      </c>
      <c r="E40" s="68">
        <v>0</v>
      </c>
      <c r="F40" s="68">
        <v>0</v>
      </c>
      <c r="G40" s="68">
        <v>0</v>
      </c>
      <c r="H40" s="68">
        <v>0</v>
      </c>
      <c r="I40" s="68">
        <v>0</v>
      </c>
      <c r="J40" s="68">
        <v>0</v>
      </c>
      <c r="K40" s="68">
        <v>0</v>
      </c>
      <c r="L40" s="68">
        <v>0</v>
      </c>
      <c r="M40" s="68">
        <v>0</v>
      </c>
      <c r="N40" s="68">
        <v>0</v>
      </c>
      <c r="O40" s="68">
        <v>0</v>
      </c>
      <c r="P40" s="68">
        <v>0.1</v>
      </c>
      <c r="Q40" s="68">
        <v>0.3</v>
      </c>
      <c r="R40" s="68">
        <v>0.6</v>
      </c>
      <c r="S40" s="68">
        <v>0.9</v>
      </c>
      <c r="T40" s="68">
        <v>1.6</v>
      </c>
      <c r="U40" s="68">
        <v>2.8</v>
      </c>
      <c r="V40" s="68">
        <v>4.5</v>
      </c>
      <c r="W40" s="68">
        <v>6.8</v>
      </c>
      <c r="X40" s="68">
        <v>10.1</v>
      </c>
      <c r="Y40" s="68">
        <v>15.2</v>
      </c>
      <c r="Z40" s="68">
        <v>21.7</v>
      </c>
      <c r="AA40" s="68">
        <v>29.9</v>
      </c>
      <c r="AB40" s="68">
        <v>40.1</v>
      </c>
      <c r="AC40" s="68">
        <v>51.4</v>
      </c>
      <c r="AD40" s="68">
        <v>64.099999999999994</v>
      </c>
      <c r="AE40" s="68">
        <v>79.099999999999994</v>
      </c>
      <c r="AF40" s="68">
        <v>95</v>
      </c>
      <c r="AG40" s="68">
        <v>111.6</v>
      </c>
      <c r="AH40" s="68">
        <v>129.5</v>
      </c>
      <c r="AI40" s="68">
        <v>148.6</v>
      </c>
      <c r="AJ40" s="68">
        <v>0.1</v>
      </c>
      <c r="AK40" s="68"/>
    </row>
    <row r="41" spans="1:37">
      <c r="A41" s="69">
        <v>37530</v>
      </c>
      <c r="B41" s="68">
        <v>4.3</v>
      </c>
      <c r="C41" s="68">
        <v>6.9</v>
      </c>
      <c r="D41" s="68">
        <v>9.8000000000000007</v>
      </c>
      <c r="E41" s="68">
        <v>13.3</v>
      </c>
      <c r="F41" s="68">
        <v>17.3</v>
      </c>
      <c r="G41" s="68">
        <v>22.1</v>
      </c>
      <c r="H41" s="68">
        <v>27.5</v>
      </c>
      <c r="I41" s="68">
        <v>34.200000000000003</v>
      </c>
      <c r="J41" s="68">
        <v>41.9</v>
      </c>
      <c r="K41" s="68">
        <v>50.8</v>
      </c>
      <c r="L41" s="68">
        <v>60.9</v>
      </c>
      <c r="M41" s="68">
        <v>71.8</v>
      </c>
      <c r="N41" s="68">
        <v>83.8</v>
      </c>
      <c r="O41" s="68">
        <v>97.3</v>
      </c>
      <c r="P41" s="68">
        <v>111.1</v>
      </c>
      <c r="Q41" s="68">
        <v>126.6</v>
      </c>
      <c r="R41" s="68">
        <v>143</v>
      </c>
      <c r="S41" s="68">
        <v>161.4</v>
      </c>
      <c r="T41" s="68">
        <v>180.7</v>
      </c>
      <c r="U41" s="68">
        <v>201.7</v>
      </c>
      <c r="V41" s="68">
        <v>224.7</v>
      </c>
      <c r="W41" s="68">
        <v>249.7</v>
      </c>
      <c r="X41" s="68">
        <v>275.60000000000002</v>
      </c>
      <c r="Y41" s="68">
        <v>301.89999999999998</v>
      </c>
      <c r="Z41" s="68">
        <v>328.9</v>
      </c>
      <c r="AA41" s="68">
        <v>356.3</v>
      </c>
      <c r="AB41" s="68">
        <v>383.8</v>
      </c>
      <c r="AC41" s="68">
        <v>411.7</v>
      </c>
      <c r="AD41" s="68">
        <v>439.4</v>
      </c>
      <c r="AE41" s="68">
        <v>467.5</v>
      </c>
      <c r="AF41" s="68">
        <v>495.5</v>
      </c>
      <c r="AG41" s="68">
        <v>523.9</v>
      </c>
      <c r="AH41" s="68">
        <v>552.70000000000005</v>
      </c>
      <c r="AI41" s="68">
        <v>581.5</v>
      </c>
      <c r="AJ41" s="68">
        <v>0.03</v>
      </c>
      <c r="AK41" s="68"/>
    </row>
    <row r="42" spans="1:37">
      <c r="A42" s="69">
        <v>37561</v>
      </c>
      <c r="B42" s="68">
        <v>47</v>
      </c>
      <c r="C42" s="68">
        <v>56.5</v>
      </c>
      <c r="D42" s="68">
        <v>67.400000000000006</v>
      </c>
      <c r="E42" s="68">
        <v>79.900000000000006</v>
      </c>
      <c r="F42" s="68">
        <v>93.7</v>
      </c>
      <c r="G42" s="68">
        <v>108.9</v>
      </c>
      <c r="H42" s="68">
        <v>125.4</v>
      </c>
      <c r="I42" s="68">
        <v>143.4</v>
      </c>
      <c r="J42" s="68">
        <v>163.19999999999999</v>
      </c>
      <c r="K42" s="68">
        <v>184.7</v>
      </c>
      <c r="L42" s="68">
        <v>207.3</v>
      </c>
      <c r="M42" s="68">
        <v>231.3</v>
      </c>
      <c r="N42" s="68">
        <v>256.10000000000002</v>
      </c>
      <c r="O42" s="68">
        <v>281.2</v>
      </c>
      <c r="P42" s="68">
        <v>307</v>
      </c>
      <c r="Q42" s="68">
        <v>332.9</v>
      </c>
      <c r="R42" s="68">
        <v>359.2</v>
      </c>
      <c r="S42" s="68">
        <v>385.9</v>
      </c>
      <c r="T42" s="68">
        <v>413.4</v>
      </c>
      <c r="U42" s="68">
        <v>440.7</v>
      </c>
      <c r="V42" s="68">
        <v>468.5</v>
      </c>
      <c r="W42" s="68">
        <v>496.7</v>
      </c>
      <c r="X42" s="68">
        <v>524.9</v>
      </c>
      <c r="Y42" s="68">
        <v>553.29999999999995</v>
      </c>
      <c r="Z42" s="68">
        <v>581.79999999999995</v>
      </c>
      <c r="AA42" s="68">
        <v>610.29999999999995</v>
      </c>
      <c r="AB42" s="68">
        <v>639.1</v>
      </c>
      <c r="AC42" s="68">
        <v>668.2</v>
      </c>
      <c r="AD42" s="68">
        <v>697.5</v>
      </c>
      <c r="AE42" s="68">
        <v>726.9</v>
      </c>
      <c r="AF42" s="68">
        <v>756.6</v>
      </c>
      <c r="AG42" s="68">
        <v>786.6</v>
      </c>
      <c r="AH42" s="68">
        <v>816.5</v>
      </c>
      <c r="AI42" s="68">
        <v>846.5</v>
      </c>
      <c r="AJ42" s="68">
        <v>0</v>
      </c>
      <c r="AK42" s="68"/>
    </row>
    <row r="43" spans="1:37">
      <c r="A43" s="69">
        <v>37591</v>
      </c>
      <c r="B43" s="68">
        <v>183</v>
      </c>
      <c r="C43" s="68">
        <v>205.6</v>
      </c>
      <c r="D43" s="68">
        <v>229.9</v>
      </c>
      <c r="E43" s="68">
        <v>255.7</v>
      </c>
      <c r="F43" s="68">
        <v>283</v>
      </c>
      <c r="G43" s="68">
        <v>311</v>
      </c>
      <c r="H43" s="68">
        <v>339.9</v>
      </c>
      <c r="I43" s="68">
        <v>369.2</v>
      </c>
      <c r="J43" s="68">
        <v>399.1</v>
      </c>
      <c r="K43" s="68">
        <v>429.2</v>
      </c>
      <c r="L43" s="68">
        <v>459.4</v>
      </c>
      <c r="M43" s="68">
        <v>489.8</v>
      </c>
      <c r="N43" s="68">
        <v>520.20000000000005</v>
      </c>
      <c r="O43" s="68">
        <v>550.70000000000005</v>
      </c>
      <c r="P43" s="68">
        <v>581.29999999999995</v>
      </c>
      <c r="Q43" s="68">
        <v>611.9</v>
      </c>
      <c r="R43" s="68">
        <v>642.5</v>
      </c>
      <c r="S43" s="68">
        <v>673.2</v>
      </c>
      <c r="T43" s="68">
        <v>703.9</v>
      </c>
      <c r="U43" s="68">
        <v>734.6</v>
      </c>
      <c r="V43" s="68">
        <v>765.3</v>
      </c>
      <c r="W43" s="68">
        <v>796.1</v>
      </c>
      <c r="X43" s="68">
        <v>826.8</v>
      </c>
      <c r="Y43" s="68">
        <v>857.8</v>
      </c>
      <c r="Z43" s="68">
        <v>888.8</v>
      </c>
      <c r="AA43" s="68">
        <v>919.8</v>
      </c>
      <c r="AB43" s="68">
        <v>950.8</v>
      </c>
      <c r="AC43" s="68">
        <v>981.8</v>
      </c>
      <c r="AD43" s="68">
        <v>1012.8</v>
      </c>
      <c r="AE43" s="68">
        <v>1043.8</v>
      </c>
      <c r="AF43" s="68">
        <v>1074.8</v>
      </c>
      <c r="AG43" s="68">
        <v>1105.8</v>
      </c>
      <c r="AH43" s="68">
        <v>1136.8</v>
      </c>
      <c r="AI43" s="68">
        <v>1167.8</v>
      </c>
      <c r="AJ43" s="68">
        <v>0.03</v>
      </c>
      <c r="AK43" s="68"/>
    </row>
    <row r="44" spans="1:37">
      <c r="A44" s="69">
        <v>37622</v>
      </c>
      <c r="B44" s="68">
        <v>428.3</v>
      </c>
      <c r="C44" s="68">
        <v>458.7</v>
      </c>
      <c r="D44" s="68">
        <v>489.1</v>
      </c>
      <c r="E44" s="68">
        <v>519.5</v>
      </c>
      <c r="F44" s="68">
        <v>550</v>
      </c>
      <c r="G44" s="68">
        <v>580.70000000000005</v>
      </c>
      <c r="H44" s="68">
        <v>611.70000000000005</v>
      </c>
      <c r="I44" s="68">
        <v>642.70000000000005</v>
      </c>
      <c r="J44" s="68">
        <v>673.7</v>
      </c>
      <c r="K44" s="68">
        <v>704.7</v>
      </c>
      <c r="L44" s="68">
        <v>735.7</v>
      </c>
      <c r="M44" s="68">
        <v>766.7</v>
      </c>
      <c r="N44" s="68">
        <v>797.7</v>
      </c>
      <c r="O44" s="68">
        <v>828.7</v>
      </c>
      <c r="P44" s="68">
        <v>859.7</v>
      </c>
      <c r="Q44" s="68">
        <v>890.7</v>
      </c>
      <c r="R44" s="68">
        <v>921.7</v>
      </c>
      <c r="S44" s="68">
        <v>952.7</v>
      </c>
      <c r="T44" s="68">
        <v>983.7</v>
      </c>
      <c r="U44" s="68">
        <v>1014.7</v>
      </c>
      <c r="V44" s="68">
        <v>1045.7</v>
      </c>
      <c r="W44" s="68">
        <v>1076.7</v>
      </c>
      <c r="X44" s="68">
        <v>1107.7</v>
      </c>
      <c r="Y44" s="68">
        <v>1138.7</v>
      </c>
      <c r="Z44" s="68">
        <v>1169.7</v>
      </c>
      <c r="AA44" s="68">
        <v>1200.7</v>
      </c>
      <c r="AB44" s="68">
        <v>1231.7</v>
      </c>
      <c r="AC44" s="68">
        <v>1262.7</v>
      </c>
      <c r="AD44" s="68">
        <v>1293.7</v>
      </c>
      <c r="AE44" s="68">
        <v>1324.7</v>
      </c>
      <c r="AF44" s="68">
        <v>1355.7</v>
      </c>
      <c r="AG44" s="68">
        <v>1386.7</v>
      </c>
      <c r="AH44" s="68">
        <v>1417.7</v>
      </c>
      <c r="AI44" s="68">
        <v>1448.7</v>
      </c>
      <c r="AJ44" s="68">
        <v>0.03</v>
      </c>
      <c r="AK44" s="68"/>
    </row>
    <row r="45" spans="1:37">
      <c r="A45" s="69">
        <v>37653</v>
      </c>
      <c r="B45" s="68">
        <v>334.1</v>
      </c>
      <c r="C45" s="68">
        <v>359.9</v>
      </c>
      <c r="D45" s="68">
        <v>385.9</v>
      </c>
      <c r="E45" s="68">
        <v>412.1</v>
      </c>
      <c r="F45" s="68">
        <v>438.6</v>
      </c>
      <c r="G45" s="68">
        <v>465.4</v>
      </c>
      <c r="H45" s="68">
        <v>492.4</v>
      </c>
      <c r="I45" s="68">
        <v>519.9</v>
      </c>
      <c r="J45" s="68">
        <v>547.29999999999995</v>
      </c>
      <c r="K45" s="68">
        <v>574.9</v>
      </c>
      <c r="L45" s="68">
        <v>602.6</v>
      </c>
      <c r="M45" s="68">
        <v>630.4</v>
      </c>
      <c r="N45" s="68">
        <v>658.2</v>
      </c>
      <c r="O45" s="68">
        <v>686</v>
      </c>
      <c r="P45" s="68">
        <v>713.9</v>
      </c>
      <c r="Q45" s="68">
        <v>741.8</v>
      </c>
      <c r="R45" s="68">
        <v>769.8</v>
      </c>
      <c r="S45" s="68">
        <v>797.8</v>
      </c>
      <c r="T45" s="68">
        <v>825.8</v>
      </c>
      <c r="U45" s="68">
        <v>853.8</v>
      </c>
      <c r="V45" s="68">
        <v>881.8</v>
      </c>
      <c r="W45" s="68">
        <v>909.8</v>
      </c>
      <c r="X45" s="68">
        <v>937.8</v>
      </c>
      <c r="Y45" s="68">
        <v>965.8</v>
      </c>
      <c r="Z45" s="68">
        <v>993.8</v>
      </c>
      <c r="AA45" s="68">
        <v>1021.8</v>
      </c>
      <c r="AB45" s="68">
        <v>1049.8</v>
      </c>
      <c r="AC45" s="68">
        <v>1077.8</v>
      </c>
      <c r="AD45" s="68">
        <v>1105.8</v>
      </c>
      <c r="AE45" s="68">
        <v>1133.8</v>
      </c>
      <c r="AF45" s="68">
        <v>1161.8</v>
      </c>
      <c r="AG45" s="68">
        <v>1189.8</v>
      </c>
      <c r="AH45" s="68">
        <v>1217.8</v>
      </c>
      <c r="AI45" s="68">
        <v>1245.8</v>
      </c>
      <c r="AJ45" s="68">
        <v>0.04</v>
      </c>
      <c r="AK45" s="68"/>
    </row>
    <row r="46" spans="1:37">
      <c r="A46" s="69">
        <v>37681</v>
      </c>
      <c r="B46" s="68">
        <v>156.5</v>
      </c>
      <c r="C46" s="68">
        <v>174.2</v>
      </c>
      <c r="D46" s="68">
        <v>192.8</v>
      </c>
      <c r="E46" s="68">
        <v>212.3</v>
      </c>
      <c r="F46" s="68">
        <v>232.8</v>
      </c>
      <c r="G46" s="68">
        <v>254.2</v>
      </c>
      <c r="H46" s="68">
        <v>276.39999999999998</v>
      </c>
      <c r="I46" s="68">
        <v>299.60000000000002</v>
      </c>
      <c r="J46" s="68">
        <v>324</v>
      </c>
      <c r="K46" s="68">
        <v>349</v>
      </c>
      <c r="L46" s="68">
        <v>374.8</v>
      </c>
      <c r="M46" s="68">
        <v>400.8</v>
      </c>
      <c r="N46" s="68">
        <v>427.3</v>
      </c>
      <c r="O46" s="68">
        <v>454.2</v>
      </c>
      <c r="P46" s="68">
        <v>481.6</v>
      </c>
      <c r="Q46" s="68">
        <v>509.5</v>
      </c>
      <c r="R46" s="68">
        <v>537.70000000000005</v>
      </c>
      <c r="S46" s="68">
        <v>566.29999999999995</v>
      </c>
      <c r="T46" s="68">
        <v>595.4</v>
      </c>
      <c r="U46" s="68">
        <v>624.70000000000005</v>
      </c>
      <c r="V46" s="68">
        <v>654.29999999999995</v>
      </c>
      <c r="W46" s="68">
        <v>683.9</v>
      </c>
      <c r="X46" s="68">
        <v>713.9</v>
      </c>
      <c r="Y46" s="68">
        <v>743.9</v>
      </c>
      <c r="Z46" s="68">
        <v>774.2</v>
      </c>
      <c r="AA46" s="68">
        <v>804.7</v>
      </c>
      <c r="AB46" s="68">
        <v>835.4</v>
      </c>
      <c r="AC46" s="68">
        <v>866</v>
      </c>
      <c r="AD46" s="68">
        <v>896.8</v>
      </c>
      <c r="AE46" s="68">
        <v>927.6</v>
      </c>
      <c r="AF46" s="68">
        <v>958.6</v>
      </c>
      <c r="AG46" s="68">
        <v>989.6</v>
      </c>
      <c r="AH46" s="68">
        <v>1020.6</v>
      </c>
      <c r="AI46" s="68">
        <v>1051.5999999999999</v>
      </c>
      <c r="AJ46" s="68">
        <v>0</v>
      </c>
      <c r="AK46" s="68"/>
    </row>
    <row r="47" spans="1:37">
      <c r="A47" s="69">
        <v>37712</v>
      </c>
      <c r="B47" s="68">
        <v>39.5</v>
      </c>
      <c r="C47" s="68">
        <v>49.7</v>
      </c>
      <c r="D47" s="68">
        <v>61.6</v>
      </c>
      <c r="E47" s="68">
        <v>74.900000000000006</v>
      </c>
      <c r="F47" s="68">
        <v>89.5</v>
      </c>
      <c r="G47" s="68">
        <v>104.9</v>
      </c>
      <c r="H47" s="68">
        <v>122</v>
      </c>
      <c r="I47" s="68">
        <v>139.80000000000001</v>
      </c>
      <c r="J47" s="68">
        <v>158.69999999999999</v>
      </c>
      <c r="K47" s="68">
        <v>178.9</v>
      </c>
      <c r="L47" s="68">
        <v>200.4</v>
      </c>
      <c r="M47" s="68">
        <v>222.8</v>
      </c>
      <c r="N47" s="68">
        <v>246.1</v>
      </c>
      <c r="O47" s="68">
        <v>270</v>
      </c>
      <c r="P47" s="68">
        <v>294.5</v>
      </c>
      <c r="Q47" s="68">
        <v>319.60000000000002</v>
      </c>
      <c r="R47" s="68">
        <v>345.2</v>
      </c>
      <c r="S47" s="68">
        <v>371.5</v>
      </c>
      <c r="T47" s="68">
        <v>397.5</v>
      </c>
      <c r="U47" s="68">
        <v>424.1</v>
      </c>
      <c r="V47" s="68">
        <v>450.8</v>
      </c>
      <c r="W47" s="68">
        <v>477.9</v>
      </c>
      <c r="X47" s="68">
        <v>505.2</v>
      </c>
      <c r="Y47" s="68">
        <v>532.4</v>
      </c>
      <c r="Z47" s="68">
        <v>559.9</v>
      </c>
      <c r="AA47" s="68">
        <v>587.4</v>
      </c>
      <c r="AB47" s="68">
        <v>615.20000000000005</v>
      </c>
      <c r="AC47" s="68">
        <v>643.20000000000005</v>
      </c>
      <c r="AD47" s="68">
        <v>671.3</v>
      </c>
      <c r="AE47" s="68">
        <v>699.5</v>
      </c>
      <c r="AF47" s="68">
        <v>727.7</v>
      </c>
      <c r="AG47" s="68">
        <v>756.4</v>
      </c>
      <c r="AH47" s="68">
        <v>784.9</v>
      </c>
      <c r="AI47" s="68">
        <v>813.6</v>
      </c>
      <c r="AJ47" s="68">
        <v>7.0000000000000007E-2</v>
      </c>
      <c r="AK47" s="68"/>
    </row>
    <row r="48" spans="1:37">
      <c r="A48" s="69">
        <v>37742</v>
      </c>
      <c r="B48" s="68">
        <v>0</v>
      </c>
      <c r="C48" s="68">
        <v>0</v>
      </c>
      <c r="D48" s="68">
        <v>0</v>
      </c>
      <c r="E48" s="68">
        <v>0.1</v>
      </c>
      <c r="F48" s="68">
        <v>0.3</v>
      </c>
      <c r="G48" s="68">
        <v>0.5</v>
      </c>
      <c r="H48" s="68">
        <v>0.7</v>
      </c>
      <c r="I48" s="68">
        <v>1.5</v>
      </c>
      <c r="J48" s="68">
        <v>2.8</v>
      </c>
      <c r="K48" s="68">
        <v>5.2</v>
      </c>
      <c r="L48" s="68">
        <v>9.6</v>
      </c>
      <c r="M48" s="68">
        <v>16.600000000000001</v>
      </c>
      <c r="N48" s="68">
        <v>26.5</v>
      </c>
      <c r="O48" s="68">
        <v>38.5</v>
      </c>
      <c r="P48" s="68">
        <v>51.9</v>
      </c>
      <c r="Q48" s="68">
        <v>67.2</v>
      </c>
      <c r="R48" s="68">
        <v>83.9</v>
      </c>
      <c r="S48" s="68">
        <v>101.8</v>
      </c>
      <c r="T48" s="68">
        <v>122.1</v>
      </c>
      <c r="U48" s="68">
        <v>143.4</v>
      </c>
      <c r="V48" s="68">
        <v>165.9</v>
      </c>
      <c r="W48" s="68">
        <v>189</v>
      </c>
      <c r="X48" s="68">
        <v>213.3</v>
      </c>
      <c r="Y48" s="68">
        <v>238.6</v>
      </c>
      <c r="Z48" s="68">
        <v>264.60000000000002</v>
      </c>
      <c r="AA48" s="68">
        <v>291.3</v>
      </c>
      <c r="AB48" s="68">
        <v>318.60000000000002</v>
      </c>
      <c r="AC48" s="68">
        <v>346.6</v>
      </c>
      <c r="AD48" s="68">
        <v>374.5</v>
      </c>
      <c r="AE48" s="68">
        <v>403</v>
      </c>
      <c r="AF48" s="68">
        <v>431.6</v>
      </c>
      <c r="AG48" s="68">
        <v>460.5</v>
      </c>
      <c r="AH48" s="68">
        <v>489.6</v>
      </c>
      <c r="AI48" s="68">
        <v>519.20000000000005</v>
      </c>
      <c r="AJ48" s="68">
        <v>0.2</v>
      </c>
      <c r="AK48" s="68"/>
    </row>
    <row r="49" spans="1:37">
      <c r="A49" s="69">
        <v>37773</v>
      </c>
      <c r="B49" s="68">
        <v>0</v>
      </c>
      <c r="C49" s="68">
        <v>0</v>
      </c>
      <c r="D49" s="68">
        <v>0</v>
      </c>
      <c r="E49" s="68">
        <v>0</v>
      </c>
      <c r="F49" s="68">
        <v>0</v>
      </c>
      <c r="G49" s="68">
        <v>0</v>
      </c>
      <c r="H49" s="68">
        <v>0</v>
      </c>
      <c r="I49" s="68">
        <v>0</v>
      </c>
      <c r="J49" s="68">
        <v>0</v>
      </c>
      <c r="K49" s="68">
        <v>0</v>
      </c>
      <c r="L49" s="68">
        <v>0</v>
      </c>
      <c r="M49" s="68">
        <v>0</v>
      </c>
      <c r="N49" s="68">
        <v>0</v>
      </c>
      <c r="O49" s="68">
        <v>0.1</v>
      </c>
      <c r="P49" s="68">
        <v>0.4</v>
      </c>
      <c r="Q49" s="68">
        <v>0.9</v>
      </c>
      <c r="R49" s="68">
        <v>1.8</v>
      </c>
      <c r="S49" s="68">
        <v>3.8</v>
      </c>
      <c r="T49" s="68">
        <v>6.6</v>
      </c>
      <c r="U49" s="68">
        <v>11</v>
      </c>
      <c r="V49" s="68">
        <v>17.100000000000001</v>
      </c>
      <c r="W49" s="68">
        <v>25.1</v>
      </c>
      <c r="X49" s="68">
        <v>35.299999999999997</v>
      </c>
      <c r="Y49" s="68">
        <v>47.2</v>
      </c>
      <c r="Z49" s="68">
        <v>60.9</v>
      </c>
      <c r="AA49" s="68">
        <v>75.099999999999994</v>
      </c>
      <c r="AB49" s="68">
        <v>90.8</v>
      </c>
      <c r="AC49" s="68">
        <v>108</v>
      </c>
      <c r="AD49" s="68">
        <v>125.7</v>
      </c>
      <c r="AE49" s="68">
        <v>144.5</v>
      </c>
      <c r="AF49" s="68">
        <v>164.5</v>
      </c>
      <c r="AG49" s="68">
        <v>185.3</v>
      </c>
      <c r="AH49" s="68">
        <v>207</v>
      </c>
      <c r="AI49" s="68">
        <v>229.3</v>
      </c>
      <c r="AJ49" s="68">
        <v>0</v>
      </c>
      <c r="AK49" s="68"/>
    </row>
    <row r="50" spans="1:37">
      <c r="A50" s="69">
        <v>37803</v>
      </c>
      <c r="B50" s="68">
        <v>0</v>
      </c>
      <c r="C50" s="68">
        <v>0</v>
      </c>
      <c r="D50" s="68">
        <v>0</v>
      </c>
      <c r="E50" s="68">
        <v>0</v>
      </c>
      <c r="F50" s="68">
        <v>0</v>
      </c>
      <c r="G50" s="68">
        <v>0</v>
      </c>
      <c r="H50" s="68">
        <v>0</v>
      </c>
      <c r="I50" s="68">
        <v>0</v>
      </c>
      <c r="J50" s="68">
        <v>0</v>
      </c>
      <c r="K50" s="68">
        <v>0</v>
      </c>
      <c r="L50" s="68">
        <v>0</v>
      </c>
      <c r="M50" s="68">
        <v>0</v>
      </c>
      <c r="N50" s="68">
        <v>0</v>
      </c>
      <c r="O50" s="68">
        <v>0</v>
      </c>
      <c r="P50" s="68">
        <v>0</v>
      </c>
      <c r="Q50" s="68">
        <v>0</v>
      </c>
      <c r="R50" s="68">
        <v>0</v>
      </c>
      <c r="S50" s="68">
        <v>0</v>
      </c>
      <c r="T50" s="68">
        <v>0</v>
      </c>
      <c r="U50" s="68">
        <v>0</v>
      </c>
      <c r="V50" s="68">
        <v>0</v>
      </c>
      <c r="W50" s="68">
        <v>0</v>
      </c>
      <c r="X50" s="68">
        <v>0.4</v>
      </c>
      <c r="Y50" s="68">
        <v>0.9</v>
      </c>
      <c r="Z50" s="68">
        <v>1.5</v>
      </c>
      <c r="AA50" s="68">
        <v>2.5</v>
      </c>
      <c r="AB50" s="68">
        <v>4.0999999999999996</v>
      </c>
      <c r="AC50" s="68">
        <v>6.2</v>
      </c>
      <c r="AD50" s="68">
        <v>9.5</v>
      </c>
      <c r="AE50" s="68">
        <v>14</v>
      </c>
      <c r="AF50" s="68">
        <v>19.399999999999999</v>
      </c>
      <c r="AG50" s="68">
        <v>26.3</v>
      </c>
      <c r="AH50" s="68">
        <v>34.1</v>
      </c>
      <c r="AI50" s="68">
        <v>43.9</v>
      </c>
      <c r="AJ50" s="68">
        <v>0.03</v>
      </c>
      <c r="AK50" s="68"/>
    </row>
    <row r="51" spans="1:37">
      <c r="A51" s="69">
        <v>37834</v>
      </c>
      <c r="B51" s="68">
        <v>0</v>
      </c>
      <c r="C51" s="68">
        <v>0</v>
      </c>
      <c r="D51" s="68">
        <v>0</v>
      </c>
      <c r="E51" s="68">
        <v>0</v>
      </c>
      <c r="F51" s="68">
        <v>0</v>
      </c>
      <c r="G51" s="68">
        <v>0</v>
      </c>
      <c r="H51" s="68">
        <v>0</v>
      </c>
      <c r="I51" s="68">
        <v>0</v>
      </c>
      <c r="J51" s="68">
        <v>0</v>
      </c>
      <c r="K51" s="68">
        <v>0</v>
      </c>
      <c r="L51" s="68">
        <v>0</v>
      </c>
      <c r="M51" s="68">
        <v>0</v>
      </c>
      <c r="N51" s="68">
        <v>0</v>
      </c>
      <c r="O51" s="68">
        <v>0</v>
      </c>
      <c r="P51" s="68">
        <v>0</v>
      </c>
      <c r="Q51" s="68">
        <v>0</v>
      </c>
      <c r="R51" s="68">
        <v>0</v>
      </c>
      <c r="S51" s="68">
        <v>0</v>
      </c>
      <c r="T51" s="68">
        <v>0</v>
      </c>
      <c r="U51" s="68">
        <v>0.2</v>
      </c>
      <c r="V51" s="68">
        <v>0.4</v>
      </c>
      <c r="W51" s="68">
        <v>0.6</v>
      </c>
      <c r="X51" s="68">
        <v>0.9</v>
      </c>
      <c r="Y51" s="68">
        <v>1.4</v>
      </c>
      <c r="Z51" s="68">
        <v>2.5</v>
      </c>
      <c r="AA51" s="68">
        <v>4.2</v>
      </c>
      <c r="AB51" s="68">
        <v>6.1</v>
      </c>
      <c r="AC51" s="68">
        <v>8.8000000000000007</v>
      </c>
      <c r="AD51" s="68">
        <v>12.6</v>
      </c>
      <c r="AE51" s="68">
        <v>17.399999999999999</v>
      </c>
      <c r="AF51" s="68">
        <v>22.7</v>
      </c>
      <c r="AG51" s="68">
        <v>29.7</v>
      </c>
      <c r="AH51" s="68">
        <v>37.799999999999997</v>
      </c>
      <c r="AI51" s="68">
        <v>47.5</v>
      </c>
      <c r="AJ51" s="68">
        <v>0</v>
      </c>
      <c r="AK51" s="68"/>
    </row>
    <row r="52" spans="1:37">
      <c r="A52" s="69">
        <v>37865</v>
      </c>
      <c r="B52" s="68">
        <v>0</v>
      </c>
      <c r="C52" s="68">
        <v>0</v>
      </c>
      <c r="D52" s="68">
        <v>0</v>
      </c>
      <c r="E52" s="68">
        <v>0</v>
      </c>
      <c r="F52" s="68">
        <v>0</v>
      </c>
      <c r="G52" s="68">
        <v>0</v>
      </c>
      <c r="H52" s="68">
        <v>0</v>
      </c>
      <c r="I52" s="68">
        <v>0</v>
      </c>
      <c r="J52" s="68">
        <v>0</v>
      </c>
      <c r="K52" s="68">
        <v>0</v>
      </c>
      <c r="L52" s="68">
        <v>0</v>
      </c>
      <c r="M52" s="68">
        <v>0</v>
      </c>
      <c r="N52" s="68">
        <v>0</v>
      </c>
      <c r="O52" s="68">
        <v>0</v>
      </c>
      <c r="P52" s="68">
        <v>0.1</v>
      </c>
      <c r="Q52" s="68">
        <v>0.3</v>
      </c>
      <c r="R52" s="68">
        <v>0.8</v>
      </c>
      <c r="S52" s="68">
        <v>1.4</v>
      </c>
      <c r="T52" s="68">
        <v>2.1</v>
      </c>
      <c r="U52" s="68">
        <v>3.1</v>
      </c>
      <c r="V52" s="68">
        <v>4.5</v>
      </c>
      <c r="W52" s="68">
        <v>6.5</v>
      </c>
      <c r="X52" s="68">
        <v>10</v>
      </c>
      <c r="Y52" s="68">
        <v>15</v>
      </c>
      <c r="Z52" s="68">
        <v>21.3</v>
      </c>
      <c r="AA52" s="68">
        <v>29.8</v>
      </c>
      <c r="AB52" s="68">
        <v>40.799999999999997</v>
      </c>
      <c r="AC52" s="68">
        <v>54.9</v>
      </c>
      <c r="AD52" s="68">
        <v>71.900000000000006</v>
      </c>
      <c r="AE52" s="68">
        <v>91.5</v>
      </c>
      <c r="AF52" s="68">
        <v>112.6</v>
      </c>
      <c r="AG52" s="68">
        <v>134.69999999999999</v>
      </c>
      <c r="AH52" s="68">
        <v>158.5</v>
      </c>
      <c r="AI52" s="68">
        <v>184.1</v>
      </c>
      <c r="AJ52" s="68">
        <v>7.0000000000000007E-2</v>
      </c>
      <c r="AK52" s="68"/>
    </row>
    <row r="53" spans="1:37">
      <c r="A53" s="69">
        <v>37895</v>
      </c>
      <c r="B53" s="68">
        <v>1.8</v>
      </c>
      <c r="C53" s="68">
        <v>3.4</v>
      </c>
      <c r="D53" s="68">
        <v>5.4</v>
      </c>
      <c r="E53" s="68">
        <v>7.5</v>
      </c>
      <c r="F53" s="68">
        <v>10.1</v>
      </c>
      <c r="G53" s="68">
        <v>13.6</v>
      </c>
      <c r="H53" s="68">
        <v>17.8</v>
      </c>
      <c r="I53" s="68">
        <v>22.8</v>
      </c>
      <c r="J53" s="68">
        <v>28.2</v>
      </c>
      <c r="K53" s="68">
        <v>34.6</v>
      </c>
      <c r="L53" s="68">
        <v>41.7</v>
      </c>
      <c r="M53" s="68">
        <v>50.3</v>
      </c>
      <c r="N53" s="68">
        <v>59.7</v>
      </c>
      <c r="O53" s="68">
        <v>69.900000000000006</v>
      </c>
      <c r="P53" s="68">
        <v>81.599999999999994</v>
      </c>
      <c r="Q53" s="68">
        <v>95.7</v>
      </c>
      <c r="R53" s="68">
        <v>110.7</v>
      </c>
      <c r="S53" s="68">
        <v>127.7</v>
      </c>
      <c r="T53" s="68">
        <v>146.19999999999999</v>
      </c>
      <c r="U53" s="68">
        <v>166.7</v>
      </c>
      <c r="V53" s="68">
        <v>189</v>
      </c>
      <c r="W53" s="68">
        <v>213</v>
      </c>
      <c r="X53" s="68">
        <v>237.7</v>
      </c>
      <c r="Y53" s="68">
        <v>263.60000000000002</v>
      </c>
      <c r="Z53" s="68">
        <v>290.8</v>
      </c>
      <c r="AA53" s="68">
        <v>319.3</v>
      </c>
      <c r="AB53" s="68">
        <v>348.2</v>
      </c>
      <c r="AC53" s="68">
        <v>377.7</v>
      </c>
      <c r="AD53" s="68">
        <v>407.5</v>
      </c>
      <c r="AE53" s="68">
        <v>437.5</v>
      </c>
      <c r="AF53" s="68">
        <v>467.9</v>
      </c>
      <c r="AG53" s="68">
        <v>498.3</v>
      </c>
      <c r="AH53" s="68">
        <v>528.9</v>
      </c>
      <c r="AI53" s="68">
        <v>559.6</v>
      </c>
      <c r="AJ53" s="68">
        <v>0.03</v>
      </c>
      <c r="AK53" s="68"/>
    </row>
    <row r="54" spans="1:37">
      <c r="A54" s="69">
        <v>37926</v>
      </c>
      <c r="B54" s="68">
        <v>18.5</v>
      </c>
      <c r="C54" s="68">
        <v>24</v>
      </c>
      <c r="D54" s="68">
        <v>31.1</v>
      </c>
      <c r="E54" s="68">
        <v>39.200000000000003</v>
      </c>
      <c r="F54" s="68">
        <v>48.2</v>
      </c>
      <c r="G54" s="68">
        <v>58.6</v>
      </c>
      <c r="H54" s="68">
        <v>70.599999999999994</v>
      </c>
      <c r="I54" s="68">
        <v>84.7</v>
      </c>
      <c r="J54" s="68">
        <v>100.8</v>
      </c>
      <c r="K54" s="68">
        <v>118.5</v>
      </c>
      <c r="L54" s="68">
        <v>138</v>
      </c>
      <c r="M54" s="68">
        <v>158.9</v>
      </c>
      <c r="N54" s="68">
        <v>180.9</v>
      </c>
      <c r="O54" s="68">
        <v>203.9</v>
      </c>
      <c r="P54" s="68">
        <v>227.5</v>
      </c>
      <c r="Q54" s="68">
        <v>252.2</v>
      </c>
      <c r="R54" s="68">
        <v>277.60000000000002</v>
      </c>
      <c r="S54" s="68">
        <v>303.7</v>
      </c>
      <c r="T54" s="68">
        <v>330.8</v>
      </c>
      <c r="U54" s="68">
        <v>358.5</v>
      </c>
      <c r="V54" s="68">
        <v>386.8</v>
      </c>
      <c r="W54" s="68">
        <v>415.5</v>
      </c>
      <c r="X54" s="68">
        <v>444.1</v>
      </c>
      <c r="Y54" s="68">
        <v>473</v>
      </c>
      <c r="Z54" s="68">
        <v>501.9</v>
      </c>
      <c r="AA54" s="68">
        <v>531.20000000000005</v>
      </c>
      <c r="AB54" s="68">
        <v>560.6</v>
      </c>
      <c r="AC54" s="68">
        <v>589.9</v>
      </c>
      <c r="AD54" s="68">
        <v>619.4</v>
      </c>
      <c r="AE54" s="68">
        <v>648.9</v>
      </c>
      <c r="AF54" s="68">
        <v>678.4</v>
      </c>
      <c r="AG54" s="68">
        <v>708</v>
      </c>
      <c r="AH54" s="68">
        <v>737.6</v>
      </c>
      <c r="AI54" s="68">
        <v>767.3</v>
      </c>
      <c r="AJ54" s="68">
        <v>0</v>
      </c>
      <c r="AK54" s="68"/>
    </row>
    <row r="55" spans="1:37">
      <c r="A55" s="69">
        <v>37956</v>
      </c>
      <c r="B55" s="68">
        <v>145.80000000000001</v>
      </c>
      <c r="C55" s="68">
        <v>165.6</v>
      </c>
      <c r="D55" s="68">
        <v>186.5</v>
      </c>
      <c r="E55" s="68">
        <v>209.1</v>
      </c>
      <c r="F55" s="68">
        <v>232.5</v>
      </c>
      <c r="G55" s="68">
        <v>256.89999999999998</v>
      </c>
      <c r="H55" s="68">
        <v>281.8</v>
      </c>
      <c r="I55" s="68">
        <v>307.3</v>
      </c>
      <c r="J55" s="68">
        <v>333.2</v>
      </c>
      <c r="K55" s="68">
        <v>359.8</v>
      </c>
      <c r="L55" s="68">
        <v>387.3</v>
      </c>
      <c r="M55" s="68">
        <v>415.5</v>
      </c>
      <c r="N55" s="68">
        <v>444.3</v>
      </c>
      <c r="O55" s="68">
        <v>473.4</v>
      </c>
      <c r="P55" s="68">
        <v>502.8</v>
      </c>
      <c r="Q55" s="68">
        <v>532.4</v>
      </c>
      <c r="R55" s="68">
        <v>562.70000000000005</v>
      </c>
      <c r="S55" s="68">
        <v>593.1</v>
      </c>
      <c r="T55" s="68">
        <v>623.79999999999995</v>
      </c>
      <c r="U55" s="68">
        <v>654.79999999999995</v>
      </c>
      <c r="V55" s="68">
        <v>685.8</v>
      </c>
      <c r="W55" s="68">
        <v>716.8</v>
      </c>
      <c r="X55" s="68">
        <v>747.8</v>
      </c>
      <c r="Y55" s="68">
        <v>778.8</v>
      </c>
      <c r="Z55" s="68">
        <v>809.8</v>
      </c>
      <c r="AA55" s="68">
        <v>840.8</v>
      </c>
      <c r="AB55" s="68">
        <v>871.8</v>
      </c>
      <c r="AC55" s="68">
        <v>902.8</v>
      </c>
      <c r="AD55" s="68">
        <v>933.8</v>
      </c>
      <c r="AE55" s="68">
        <v>964.8</v>
      </c>
      <c r="AF55" s="68">
        <v>995.8</v>
      </c>
      <c r="AG55" s="68">
        <v>1026.8</v>
      </c>
      <c r="AH55" s="68">
        <v>1057.8</v>
      </c>
      <c r="AI55" s="68">
        <v>1088.8</v>
      </c>
      <c r="AJ55" s="68">
        <v>0.03</v>
      </c>
      <c r="AK55" s="68"/>
    </row>
    <row r="56" spans="1:37">
      <c r="A56" s="69">
        <v>37987</v>
      </c>
      <c r="B56" s="68">
        <v>535.29999999999995</v>
      </c>
      <c r="C56" s="68">
        <v>564.29999999999995</v>
      </c>
      <c r="D56" s="68">
        <v>593.5</v>
      </c>
      <c r="E56" s="68">
        <v>623</v>
      </c>
      <c r="F56" s="68">
        <v>652.70000000000005</v>
      </c>
      <c r="G56" s="68">
        <v>682.8</v>
      </c>
      <c r="H56" s="68">
        <v>712.9</v>
      </c>
      <c r="I56" s="68">
        <v>743.1</v>
      </c>
      <c r="J56" s="68">
        <v>773.4</v>
      </c>
      <c r="K56" s="68">
        <v>803.8</v>
      </c>
      <c r="L56" s="68">
        <v>834.3</v>
      </c>
      <c r="M56" s="68">
        <v>864.9</v>
      </c>
      <c r="N56" s="68">
        <v>895.7</v>
      </c>
      <c r="O56" s="68">
        <v>926.7</v>
      </c>
      <c r="P56" s="68">
        <v>957.7</v>
      </c>
      <c r="Q56" s="68">
        <v>988.7</v>
      </c>
      <c r="R56" s="68">
        <v>1019.7</v>
      </c>
      <c r="S56" s="68">
        <v>1050.7</v>
      </c>
      <c r="T56" s="68">
        <v>1081.7</v>
      </c>
      <c r="U56" s="68">
        <v>1112.7</v>
      </c>
      <c r="V56" s="68">
        <v>1143.7</v>
      </c>
      <c r="W56" s="68">
        <v>1174.7</v>
      </c>
      <c r="X56" s="68">
        <v>1205.7</v>
      </c>
      <c r="Y56" s="68">
        <v>1236.7</v>
      </c>
      <c r="Z56" s="68">
        <v>1267.7</v>
      </c>
      <c r="AA56" s="68">
        <v>1298.7</v>
      </c>
      <c r="AB56" s="68">
        <v>1329.7</v>
      </c>
      <c r="AC56" s="68">
        <v>1360.7</v>
      </c>
      <c r="AD56" s="68">
        <v>1391.7</v>
      </c>
      <c r="AE56" s="68">
        <v>1422.7</v>
      </c>
      <c r="AF56" s="68">
        <v>1453.7</v>
      </c>
      <c r="AG56" s="68">
        <v>1484.7</v>
      </c>
      <c r="AH56" s="68">
        <v>1515.7</v>
      </c>
      <c r="AI56" s="68">
        <v>1546.7</v>
      </c>
      <c r="AJ56" s="68">
        <v>0</v>
      </c>
      <c r="AK56" s="68"/>
    </row>
    <row r="57" spans="1:37">
      <c r="A57" s="69">
        <v>38018</v>
      </c>
      <c r="B57" s="68">
        <v>179.7</v>
      </c>
      <c r="C57" s="68">
        <v>202.6</v>
      </c>
      <c r="D57" s="68">
        <v>226.7</v>
      </c>
      <c r="E57" s="68">
        <v>251.5</v>
      </c>
      <c r="F57" s="68">
        <v>277.39999999999998</v>
      </c>
      <c r="G57" s="68">
        <v>304.10000000000002</v>
      </c>
      <c r="H57" s="68">
        <v>331.5</v>
      </c>
      <c r="I57" s="68">
        <v>359</v>
      </c>
      <c r="J57" s="68">
        <v>386.9</v>
      </c>
      <c r="K57" s="68">
        <v>415</v>
      </c>
      <c r="L57" s="68">
        <v>443.1</v>
      </c>
      <c r="M57" s="68">
        <v>471.2</v>
      </c>
      <c r="N57" s="68">
        <v>499.7</v>
      </c>
      <c r="O57" s="68">
        <v>528.20000000000005</v>
      </c>
      <c r="P57" s="68">
        <v>556.9</v>
      </c>
      <c r="Q57" s="68">
        <v>585.6</v>
      </c>
      <c r="R57" s="68">
        <v>614.5</v>
      </c>
      <c r="S57" s="68">
        <v>643.5</v>
      </c>
      <c r="T57" s="68">
        <v>672.5</v>
      </c>
      <c r="U57" s="68">
        <v>701.5</v>
      </c>
      <c r="V57" s="68">
        <v>730.5</v>
      </c>
      <c r="W57" s="68">
        <v>759.5</v>
      </c>
      <c r="X57" s="68">
        <v>788.5</v>
      </c>
      <c r="Y57" s="68">
        <v>817.5</v>
      </c>
      <c r="Z57" s="68">
        <v>846.5</v>
      </c>
      <c r="AA57" s="68">
        <v>875.5</v>
      </c>
      <c r="AB57" s="68">
        <v>904.5</v>
      </c>
      <c r="AC57" s="68">
        <v>933.5</v>
      </c>
      <c r="AD57" s="68">
        <v>962.5</v>
      </c>
      <c r="AE57" s="68">
        <v>991.5</v>
      </c>
      <c r="AF57" s="68">
        <v>1020.5</v>
      </c>
      <c r="AG57" s="68">
        <v>1049.5</v>
      </c>
      <c r="AH57" s="68">
        <v>1078.5</v>
      </c>
      <c r="AI57" s="68">
        <v>1107.5</v>
      </c>
      <c r="AJ57" s="68">
        <v>0.1</v>
      </c>
      <c r="AK57" s="68"/>
    </row>
    <row r="58" spans="1:37">
      <c r="A58" s="69">
        <v>38047</v>
      </c>
      <c r="B58" s="68">
        <v>88.6</v>
      </c>
      <c r="C58" s="68">
        <v>104.6</v>
      </c>
      <c r="D58" s="68">
        <v>122.6</v>
      </c>
      <c r="E58" s="68">
        <v>142.1</v>
      </c>
      <c r="F58" s="68">
        <v>162.9</v>
      </c>
      <c r="G58" s="68">
        <v>184.7</v>
      </c>
      <c r="H58" s="68">
        <v>207.4</v>
      </c>
      <c r="I58" s="68">
        <v>231.2</v>
      </c>
      <c r="J58" s="68">
        <v>255.8</v>
      </c>
      <c r="K58" s="68">
        <v>281.10000000000002</v>
      </c>
      <c r="L58" s="68">
        <v>307.3</v>
      </c>
      <c r="M58" s="68">
        <v>334.6</v>
      </c>
      <c r="N58" s="68">
        <v>362.4</v>
      </c>
      <c r="O58" s="68">
        <v>390.7</v>
      </c>
      <c r="P58" s="68">
        <v>419.9</v>
      </c>
      <c r="Q58" s="68">
        <v>449.1</v>
      </c>
      <c r="R58" s="68">
        <v>478.6</v>
      </c>
      <c r="S58" s="68">
        <v>508.4</v>
      </c>
      <c r="T58" s="68">
        <v>538.29999999999995</v>
      </c>
      <c r="U58" s="68">
        <v>568.6</v>
      </c>
      <c r="V58" s="68">
        <v>598.70000000000005</v>
      </c>
      <c r="W58" s="68">
        <v>629.1</v>
      </c>
      <c r="X58" s="68">
        <v>659.7</v>
      </c>
      <c r="Y58" s="68">
        <v>690.3</v>
      </c>
      <c r="Z58" s="68">
        <v>721</v>
      </c>
      <c r="AA58" s="68">
        <v>751.8</v>
      </c>
      <c r="AB58" s="68">
        <v>782.5</v>
      </c>
      <c r="AC58" s="68">
        <v>813.4</v>
      </c>
      <c r="AD58" s="68">
        <v>844.4</v>
      </c>
      <c r="AE58" s="68">
        <v>875.4</v>
      </c>
      <c r="AF58" s="68">
        <v>906.4</v>
      </c>
      <c r="AG58" s="68">
        <v>937.4</v>
      </c>
      <c r="AH58" s="68">
        <v>968.4</v>
      </c>
      <c r="AI58" s="68">
        <v>999.4</v>
      </c>
      <c r="AJ58" s="68">
        <v>0.03</v>
      </c>
      <c r="AK58" s="68"/>
    </row>
    <row r="59" spans="1:37">
      <c r="A59" s="69">
        <v>38078</v>
      </c>
      <c r="B59" s="68">
        <v>5.6</v>
      </c>
      <c r="C59" s="68">
        <v>7.5</v>
      </c>
      <c r="D59" s="68">
        <v>11.5</v>
      </c>
      <c r="E59" s="68">
        <v>16.899999999999999</v>
      </c>
      <c r="F59" s="68">
        <v>24.9</v>
      </c>
      <c r="G59" s="68">
        <v>34.700000000000003</v>
      </c>
      <c r="H59" s="68">
        <v>46.1</v>
      </c>
      <c r="I59" s="68">
        <v>58.6</v>
      </c>
      <c r="J59" s="68">
        <v>72.900000000000006</v>
      </c>
      <c r="K59" s="68">
        <v>87.7</v>
      </c>
      <c r="L59" s="68">
        <v>103.8</v>
      </c>
      <c r="M59" s="68">
        <v>121.8</v>
      </c>
      <c r="N59" s="68">
        <v>140.5</v>
      </c>
      <c r="O59" s="68">
        <v>160.69999999999999</v>
      </c>
      <c r="P59" s="68">
        <v>181.9</v>
      </c>
      <c r="Q59" s="68">
        <v>204</v>
      </c>
      <c r="R59" s="68">
        <v>226.7</v>
      </c>
      <c r="S59" s="68">
        <v>249.9</v>
      </c>
      <c r="T59" s="68">
        <v>274.10000000000002</v>
      </c>
      <c r="U59" s="68">
        <v>298.39999999999998</v>
      </c>
      <c r="V59" s="68">
        <v>323.8</v>
      </c>
      <c r="W59" s="68">
        <v>349.3</v>
      </c>
      <c r="X59" s="68">
        <v>375</v>
      </c>
      <c r="Y59" s="68">
        <v>401.3</v>
      </c>
      <c r="Z59" s="68">
        <v>427.7</v>
      </c>
      <c r="AA59" s="68">
        <v>454.8</v>
      </c>
      <c r="AB59" s="68">
        <v>481.8</v>
      </c>
      <c r="AC59" s="68">
        <v>509.4</v>
      </c>
      <c r="AD59" s="68">
        <v>537.20000000000005</v>
      </c>
      <c r="AE59" s="68">
        <v>565.1</v>
      </c>
      <c r="AF59" s="68">
        <v>593.20000000000005</v>
      </c>
      <c r="AG59" s="68">
        <v>621.5</v>
      </c>
      <c r="AH59" s="68">
        <v>650</v>
      </c>
      <c r="AI59" s="68">
        <v>678.6</v>
      </c>
      <c r="AJ59" s="68">
        <v>0.03</v>
      </c>
      <c r="AK59" s="68"/>
    </row>
    <row r="60" spans="1:37">
      <c r="A60" s="69">
        <v>38108</v>
      </c>
      <c r="B60" s="68">
        <v>0</v>
      </c>
      <c r="C60" s="68">
        <v>0</v>
      </c>
      <c r="D60" s="68">
        <v>0</v>
      </c>
      <c r="E60" s="68">
        <v>0</v>
      </c>
      <c r="F60" s="68">
        <v>0.1</v>
      </c>
      <c r="G60" s="68">
        <v>0.2</v>
      </c>
      <c r="H60" s="68">
        <v>0.3</v>
      </c>
      <c r="I60" s="68">
        <v>0.5</v>
      </c>
      <c r="J60" s="68">
        <v>0.8</v>
      </c>
      <c r="K60" s="68">
        <v>1.5</v>
      </c>
      <c r="L60" s="68">
        <v>3</v>
      </c>
      <c r="M60" s="68">
        <v>5.6</v>
      </c>
      <c r="N60" s="68">
        <v>9.4</v>
      </c>
      <c r="O60" s="68">
        <v>15.2</v>
      </c>
      <c r="P60" s="68">
        <v>22.9</v>
      </c>
      <c r="Q60" s="68">
        <v>32.9</v>
      </c>
      <c r="R60" s="68">
        <v>43.6</v>
      </c>
      <c r="S60" s="68">
        <v>56</v>
      </c>
      <c r="T60" s="68">
        <v>69.900000000000006</v>
      </c>
      <c r="U60" s="68">
        <v>85</v>
      </c>
      <c r="V60" s="68">
        <v>102.1</v>
      </c>
      <c r="W60" s="68">
        <v>120.4</v>
      </c>
      <c r="X60" s="68">
        <v>139.5</v>
      </c>
      <c r="Y60" s="68">
        <v>160</v>
      </c>
      <c r="Z60" s="68">
        <v>182.4</v>
      </c>
      <c r="AA60" s="68">
        <v>205.8</v>
      </c>
      <c r="AB60" s="68">
        <v>230</v>
      </c>
      <c r="AC60" s="68">
        <v>254.4</v>
      </c>
      <c r="AD60" s="68">
        <v>279.89999999999998</v>
      </c>
      <c r="AE60" s="68">
        <v>305.8</v>
      </c>
      <c r="AF60" s="68">
        <v>332.3</v>
      </c>
      <c r="AG60" s="68">
        <v>359.5</v>
      </c>
      <c r="AH60" s="68">
        <v>386.8</v>
      </c>
      <c r="AI60" s="68">
        <v>414.8</v>
      </c>
      <c r="AJ60" s="68">
        <v>0</v>
      </c>
      <c r="AK60" s="68"/>
    </row>
    <row r="61" spans="1:37">
      <c r="A61" s="69">
        <v>38139</v>
      </c>
      <c r="B61" s="68">
        <v>0</v>
      </c>
      <c r="C61" s="68">
        <v>0</v>
      </c>
      <c r="D61" s="68">
        <v>0</v>
      </c>
      <c r="E61" s="68">
        <v>0</v>
      </c>
      <c r="F61" s="68">
        <v>0</v>
      </c>
      <c r="G61" s="68">
        <v>0</v>
      </c>
      <c r="H61" s="68">
        <v>0</v>
      </c>
      <c r="I61" s="68">
        <v>0</v>
      </c>
      <c r="J61" s="68">
        <v>0</v>
      </c>
      <c r="K61" s="68">
        <v>0</v>
      </c>
      <c r="L61" s="68">
        <v>0</v>
      </c>
      <c r="M61" s="68">
        <v>0.1</v>
      </c>
      <c r="N61" s="68">
        <v>0.2</v>
      </c>
      <c r="O61" s="68">
        <v>1</v>
      </c>
      <c r="P61" s="68">
        <v>2.1</v>
      </c>
      <c r="Q61" s="68">
        <v>3.8</v>
      </c>
      <c r="R61" s="68">
        <v>5.8</v>
      </c>
      <c r="S61" s="68">
        <v>8.6999999999999993</v>
      </c>
      <c r="T61" s="68">
        <v>12.1</v>
      </c>
      <c r="U61" s="68">
        <v>16.2</v>
      </c>
      <c r="V61" s="68">
        <v>21.3</v>
      </c>
      <c r="W61" s="68">
        <v>27</v>
      </c>
      <c r="X61" s="68">
        <v>33.799999999999997</v>
      </c>
      <c r="Y61" s="68">
        <v>41.8</v>
      </c>
      <c r="Z61" s="68">
        <v>50.6</v>
      </c>
      <c r="AA61" s="68">
        <v>61.2</v>
      </c>
      <c r="AB61" s="68">
        <v>73.599999999999994</v>
      </c>
      <c r="AC61" s="68">
        <v>86.5</v>
      </c>
      <c r="AD61" s="68">
        <v>101.2</v>
      </c>
      <c r="AE61" s="68">
        <v>117</v>
      </c>
      <c r="AF61" s="68">
        <v>134.6</v>
      </c>
      <c r="AG61" s="68">
        <v>152.80000000000001</v>
      </c>
      <c r="AH61" s="68">
        <v>172.5</v>
      </c>
      <c r="AI61" s="68">
        <v>193.1</v>
      </c>
      <c r="AJ61" s="68">
        <v>0</v>
      </c>
      <c r="AK61" s="68"/>
    </row>
    <row r="62" spans="1:37">
      <c r="A62" s="69">
        <v>38169</v>
      </c>
      <c r="B62" s="68">
        <v>0</v>
      </c>
      <c r="C62" s="68">
        <v>0</v>
      </c>
      <c r="D62" s="68">
        <v>0</v>
      </c>
      <c r="E62" s="68">
        <v>0</v>
      </c>
      <c r="F62" s="68">
        <v>0</v>
      </c>
      <c r="G62" s="68">
        <v>0</v>
      </c>
      <c r="H62" s="68">
        <v>0</v>
      </c>
      <c r="I62" s="68">
        <v>0</v>
      </c>
      <c r="J62" s="68">
        <v>0</v>
      </c>
      <c r="K62" s="68">
        <v>0</v>
      </c>
      <c r="L62" s="68">
        <v>0</v>
      </c>
      <c r="M62" s="68">
        <v>0</v>
      </c>
      <c r="N62" s="68">
        <v>0</v>
      </c>
      <c r="O62" s="68">
        <v>0</v>
      </c>
      <c r="P62" s="68">
        <v>0</v>
      </c>
      <c r="Q62" s="68">
        <v>0</v>
      </c>
      <c r="R62" s="68">
        <v>0</v>
      </c>
      <c r="S62" s="68">
        <v>0</v>
      </c>
      <c r="T62" s="68">
        <v>0</v>
      </c>
      <c r="U62" s="68">
        <v>0</v>
      </c>
      <c r="V62" s="68">
        <v>0</v>
      </c>
      <c r="W62" s="68">
        <v>0</v>
      </c>
      <c r="X62" s="68">
        <v>0.1</v>
      </c>
      <c r="Y62" s="68">
        <v>0.3</v>
      </c>
      <c r="Z62" s="68">
        <v>0.8</v>
      </c>
      <c r="AA62" s="68">
        <v>2.4</v>
      </c>
      <c r="AB62" s="68">
        <v>5.8</v>
      </c>
      <c r="AC62" s="68">
        <v>11</v>
      </c>
      <c r="AD62" s="68">
        <v>18.7</v>
      </c>
      <c r="AE62" s="68">
        <v>28.3</v>
      </c>
      <c r="AF62" s="68">
        <v>39.5</v>
      </c>
      <c r="AG62" s="68">
        <v>52.7</v>
      </c>
      <c r="AH62" s="68">
        <v>67.400000000000006</v>
      </c>
      <c r="AI62" s="68">
        <v>85</v>
      </c>
      <c r="AJ62" s="68">
        <v>0</v>
      </c>
      <c r="AK62" s="68"/>
    </row>
    <row r="63" spans="1:37">
      <c r="A63" s="69">
        <v>38200</v>
      </c>
      <c r="B63" s="68">
        <v>0</v>
      </c>
      <c r="C63" s="68">
        <v>0</v>
      </c>
      <c r="D63" s="68">
        <v>0</v>
      </c>
      <c r="E63" s="68">
        <v>0</v>
      </c>
      <c r="F63" s="68">
        <v>0</v>
      </c>
      <c r="G63" s="68">
        <v>0</v>
      </c>
      <c r="H63" s="68">
        <v>0</v>
      </c>
      <c r="I63" s="68">
        <v>0</v>
      </c>
      <c r="J63" s="68">
        <v>0</v>
      </c>
      <c r="K63" s="68">
        <v>0</v>
      </c>
      <c r="L63" s="68">
        <v>0</v>
      </c>
      <c r="M63" s="68">
        <v>0</v>
      </c>
      <c r="N63" s="68">
        <v>0</v>
      </c>
      <c r="O63" s="68">
        <v>0</v>
      </c>
      <c r="P63" s="68">
        <v>0</v>
      </c>
      <c r="Q63" s="68">
        <v>0</v>
      </c>
      <c r="R63" s="68">
        <v>0</v>
      </c>
      <c r="S63" s="68">
        <v>0</v>
      </c>
      <c r="T63" s="68">
        <v>0</v>
      </c>
      <c r="U63" s="68">
        <v>0</v>
      </c>
      <c r="V63" s="68">
        <v>0.1</v>
      </c>
      <c r="W63" s="68">
        <v>0.6</v>
      </c>
      <c r="X63" s="68">
        <v>1.6</v>
      </c>
      <c r="Y63" s="68">
        <v>2.8</v>
      </c>
      <c r="Z63" s="68">
        <v>4.9000000000000004</v>
      </c>
      <c r="AA63" s="68">
        <v>7.9</v>
      </c>
      <c r="AB63" s="68">
        <v>12.3</v>
      </c>
      <c r="AC63" s="68">
        <v>18.100000000000001</v>
      </c>
      <c r="AD63" s="68">
        <v>25.6</v>
      </c>
      <c r="AE63" s="68">
        <v>34.200000000000003</v>
      </c>
      <c r="AF63" s="68">
        <v>44.3</v>
      </c>
      <c r="AG63" s="68">
        <v>55.2</v>
      </c>
      <c r="AH63" s="68">
        <v>66.900000000000006</v>
      </c>
      <c r="AI63" s="68">
        <v>80.5</v>
      </c>
      <c r="AJ63" s="68">
        <v>0.03</v>
      </c>
      <c r="AK63" s="68"/>
    </row>
    <row r="64" spans="1:37">
      <c r="A64" s="69">
        <v>38231</v>
      </c>
      <c r="B64" s="68">
        <v>0</v>
      </c>
      <c r="C64" s="68">
        <v>0</v>
      </c>
      <c r="D64" s="68">
        <v>0</v>
      </c>
      <c r="E64" s="68">
        <v>0</v>
      </c>
      <c r="F64" s="68">
        <v>0</v>
      </c>
      <c r="G64" s="68">
        <v>0</v>
      </c>
      <c r="H64" s="68">
        <v>0</v>
      </c>
      <c r="I64" s="68">
        <v>0</v>
      </c>
      <c r="J64" s="68">
        <v>0</v>
      </c>
      <c r="K64" s="68">
        <v>0</v>
      </c>
      <c r="L64" s="68">
        <v>0</v>
      </c>
      <c r="M64" s="68">
        <v>0.1</v>
      </c>
      <c r="N64" s="68">
        <v>0.3</v>
      </c>
      <c r="O64" s="68">
        <v>1</v>
      </c>
      <c r="P64" s="68">
        <v>1.7</v>
      </c>
      <c r="Q64" s="68">
        <v>2.6</v>
      </c>
      <c r="R64" s="68">
        <v>3.9</v>
      </c>
      <c r="S64" s="68">
        <v>5.5</v>
      </c>
      <c r="T64" s="68">
        <v>7.6</v>
      </c>
      <c r="U64" s="68">
        <v>10.6</v>
      </c>
      <c r="V64" s="68">
        <v>14.8</v>
      </c>
      <c r="W64" s="68">
        <v>19.7</v>
      </c>
      <c r="X64" s="68">
        <v>25.7</v>
      </c>
      <c r="Y64" s="68">
        <v>32.9</v>
      </c>
      <c r="Z64" s="68">
        <v>42.6</v>
      </c>
      <c r="AA64" s="68">
        <v>54.1</v>
      </c>
      <c r="AB64" s="68">
        <v>67.8</v>
      </c>
      <c r="AC64" s="68">
        <v>83.2</v>
      </c>
      <c r="AD64" s="68">
        <v>100.2</v>
      </c>
      <c r="AE64" s="68">
        <v>119.2</v>
      </c>
      <c r="AF64" s="68">
        <v>139.19999999999999</v>
      </c>
      <c r="AG64" s="68">
        <v>161.1</v>
      </c>
      <c r="AH64" s="68">
        <v>184</v>
      </c>
      <c r="AI64" s="68">
        <v>208.3</v>
      </c>
      <c r="AJ64" s="68">
        <v>0.03</v>
      </c>
      <c r="AK64" s="68"/>
    </row>
    <row r="65" spans="1:37">
      <c r="A65" s="69">
        <v>38261</v>
      </c>
      <c r="B65" s="68">
        <v>0</v>
      </c>
      <c r="C65" s="68">
        <v>0</v>
      </c>
      <c r="D65" s="68">
        <v>0</v>
      </c>
      <c r="E65" s="68">
        <v>0.2</v>
      </c>
      <c r="F65" s="68">
        <v>0.4</v>
      </c>
      <c r="G65" s="68">
        <v>1</v>
      </c>
      <c r="H65" s="68">
        <v>2.1</v>
      </c>
      <c r="I65" s="68">
        <v>3.8</v>
      </c>
      <c r="J65" s="68">
        <v>6.6</v>
      </c>
      <c r="K65" s="68">
        <v>10.5</v>
      </c>
      <c r="L65" s="68">
        <v>15.4</v>
      </c>
      <c r="M65" s="68">
        <v>23.2</v>
      </c>
      <c r="N65" s="68">
        <v>33.299999999999997</v>
      </c>
      <c r="O65" s="68">
        <v>46</v>
      </c>
      <c r="P65" s="68">
        <v>60</v>
      </c>
      <c r="Q65" s="68">
        <v>75.599999999999994</v>
      </c>
      <c r="R65" s="68">
        <v>92.4</v>
      </c>
      <c r="S65" s="68">
        <v>109.9</v>
      </c>
      <c r="T65" s="68">
        <v>128.6</v>
      </c>
      <c r="U65" s="68">
        <v>149.30000000000001</v>
      </c>
      <c r="V65" s="68">
        <v>171.8</v>
      </c>
      <c r="W65" s="68">
        <v>195.6</v>
      </c>
      <c r="X65" s="68">
        <v>220.8</v>
      </c>
      <c r="Y65" s="68">
        <v>246.7</v>
      </c>
      <c r="Z65" s="68">
        <v>273.89999999999998</v>
      </c>
      <c r="AA65" s="68">
        <v>301.7</v>
      </c>
      <c r="AB65" s="68">
        <v>330.4</v>
      </c>
      <c r="AC65" s="68">
        <v>359.5</v>
      </c>
      <c r="AD65" s="68">
        <v>388.9</v>
      </c>
      <c r="AE65" s="68">
        <v>418.9</v>
      </c>
      <c r="AF65" s="68">
        <v>449.1</v>
      </c>
      <c r="AG65" s="68">
        <v>479.5</v>
      </c>
      <c r="AH65" s="68">
        <v>510.1</v>
      </c>
      <c r="AI65" s="68">
        <v>540.9</v>
      </c>
      <c r="AJ65" s="68">
        <v>0.06</v>
      </c>
      <c r="AK65" s="68"/>
    </row>
    <row r="66" spans="1:37">
      <c r="A66" s="69">
        <v>38292</v>
      </c>
      <c r="B66" s="68">
        <v>27.1</v>
      </c>
      <c r="C66" s="68">
        <v>33</v>
      </c>
      <c r="D66" s="68">
        <v>40.4</v>
      </c>
      <c r="E66" s="68">
        <v>48.6</v>
      </c>
      <c r="F66" s="68">
        <v>58</v>
      </c>
      <c r="G66" s="68">
        <v>68.8</v>
      </c>
      <c r="H66" s="68">
        <v>81.599999999999994</v>
      </c>
      <c r="I66" s="68">
        <v>96.6</v>
      </c>
      <c r="J66" s="68">
        <v>113.3</v>
      </c>
      <c r="K66" s="68">
        <v>131.80000000000001</v>
      </c>
      <c r="L66" s="68">
        <v>151.9</v>
      </c>
      <c r="M66" s="68">
        <v>172.7</v>
      </c>
      <c r="N66" s="68">
        <v>195.2</v>
      </c>
      <c r="O66" s="68">
        <v>218.5</v>
      </c>
      <c r="P66" s="68">
        <v>243</v>
      </c>
      <c r="Q66" s="68">
        <v>268.39999999999998</v>
      </c>
      <c r="R66" s="68">
        <v>295</v>
      </c>
      <c r="S66" s="68">
        <v>322.2</v>
      </c>
      <c r="T66" s="68">
        <v>349.7</v>
      </c>
      <c r="U66" s="68">
        <v>377.7</v>
      </c>
      <c r="V66" s="68">
        <v>406.2</v>
      </c>
      <c r="W66" s="68">
        <v>435</v>
      </c>
      <c r="X66" s="68">
        <v>463.9</v>
      </c>
      <c r="Y66" s="68">
        <v>493.1</v>
      </c>
      <c r="Z66" s="68">
        <v>522.79999999999995</v>
      </c>
      <c r="AA66" s="68">
        <v>552.6</v>
      </c>
      <c r="AB66" s="68">
        <v>582.5</v>
      </c>
      <c r="AC66" s="68">
        <v>612.4</v>
      </c>
      <c r="AD66" s="68">
        <v>642.4</v>
      </c>
      <c r="AE66" s="68">
        <v>672.4</v>
      </c>
      <c r="AF66" s="68">
        <v>702.4</v>
      </c>
      <c r="AG66" s="68">
        <v>732.4</v>
      </c>
      <c r="AH66" s="68">
        <v>762.4</v>
      </c>
      <c r="AI66" s="68">
        <v>792.4</v>
      </c>
      <c r="AJ66" s="68">
        <v>0.03</v>
      </c>
      <c r="AK66" s="68"/>
    </row>
    <row r="67" spans="1:37">
      <c r="A67" s="69">
        <v>38322</v>
      </c>
      <c r="B67" s="68">
        <v>172.4</v>
      </c>
      <c r="C67" s="68">
        <v>190.6</v>
      </c>
      <c r="D67" s="68">
        <v>210.1</v>
      </c>
      <c r="E67" s="68">
        <v>231.1</v>
      </c>
      <c r="F67" s="68">
        <v>254</v>
      </c>
      <c r="G67" s="68">
        <v>278</v>
      </c>
      <c r="H67" s="68">
        <v>304.10000000000002</v>
      </c>
      <c r="I67" s="68">
        <v>330.5</v>
      </c>
      <c r="J67" s="68">
        <v>358.6</v>
      </c>
      <c r="K67" s="68">
        <v>387.3</v>
      </c>
      <c r="L67" s="68">
        <v>416.5</v>
      </c>
      <c r="M67" s="68">
        <v>445.9</v>
      </c>
      <c r="N67" s="68">
        <v>475.5</v>
      </c>
      <c r="O67" s="68">
        <v>505.5</v>
      </c>
      <c r="P67" s="68">
        <v>535.5</v>
      </c>
      <c r="Q67" s="68">
        <v>565.79999999999995</v>
      </c>
      <c r="R67" s="68">
        <v>596.20000000000005</v>
      </c>
      <c r="S67" s="68">
        <v>626.6</v>
      </c>
      <c r="T67" s="68">
        <v>657.4</v>
      </c>
      <c r="U67" s="68">
        <v>688.1</v>
      </c>
      <c r="V67" s="68">
        <v>719</v>
      </c>
      <c r="W67" s="68">
        <v>749.9</v>
      </c>
      <c r="X67" s="68">
        <v>780.8</v>
      </c>
      <c r="Y67" s="68">
        <v>811.8</v>
      </c>
      <c r="Z67" s="68">
        <v>842.8</v>
      </c>
      <c r="AA67" s="68">
        <v>873.8</v>
      </c>
      <c r="AB67" s="68">
        <v>904.8</v>
      </c>
      <c r="AC67" s="68">
        <v>935.8</v>
      </c>
      <c r="AD67" s="68">
        <v>966.8</v>
      </c>
      <c r="AE67" s="68">
        <v>997.8</v>
      </c>
      <c r="AF67" s="68">
        <v>1028.8</v>
      </c>
      <c r="AG67" s="68">
        <v>1059.8</v>
      </c>
      <c r="AH67" s="68">
        <v>1090.8</v>
      </c>
      <c r="AI67" s="68">
        <v>1121.8</v>
      </c>
      <c r="AJ67" s="68">
        <v>0.1</v>
      </c>
      <c r="AK67" s="68"/>
    </row>
    <row r="68" spans="1:37">
      <c r="A68" s="69">
        <v>38353</v>
      </c>
      <c r="B68" s="68">
        <v>388.9</v>
      </c>
      <c r="C68" s="68">
        <v>415.6</v>
      </c>
      <c r="D68" s="68">
        <v>442.9</v>
      </c>
      <c r="E68" s="68">
        <v>470.5</v>
      </c>
      <c r="F68" s="68">
        <v>498.5</v>
      </c>
      <c r="G68" s="68">
        <v>526.79999999999995</v>
      </c>
      <c r="H68" s="68">
        <v>555.70000000000005</v>
      </c>
      <c r="I68" s="68">
        <v>584.6</v>
      </c>
      <c r="J68" s="68">
        <v>613.79999999999995</v>
      </c>
      <c r="K68" s="68">
        <v>643.20000000000005</v>
      </c>
      <c r="L68" s="68">
        <v>672.5</v>
      </c>
      <c r="M68" s="68">
        <v>702.1</v>
      </c>
      <c r="N68" s="68">
        <v>731.9</v>
      </c>
      <c r="O68" s="68">
        <v>761.7</v>
      </c>
      <c r="P68" s="68">
        <v>791.7</v>
      </c>
      <c r="Q68" s="68">
        <v>822</v>
      </c>
      <c r="R68" s="68">
        <v>852.3</v>
      </c>
      <c r="S68" s="68">
        <v>882.7</v>
      </c>
      <c r="T68" s="68">
        <v>913.1</v>
      </c>
      <c r="U68" s="68">
        <v>943.6</v>
      </c>
      <c r="V68" s="68">
        <v>974.2</v>
      </c>
      <c r="W68" s="68">
        <v>1004.9</v>
      </c>
      <c r="X68" s="68">
        <v>1035.5999999999999</v>
      </c>
      <c r="Y68" s="68">
        <v>1066.4000000000001</v>
      </c>
      <c r="Z68" s="68">
        <v>1097.3</v>
      </c>
      <c r="AA68" s="68">
        <v>1128.3</v>
      </c>
      <c r="AB68" s="68">
        <v>1159.3</v>
      </c>
      <c r="AC68" s="68">
        <v>1190.3</v>
      </c>
      <c r="AD68" s="68">
        <v>1221.3</v>
      </c>
      <c r="AE68" s="68">
        <v>1252.3</v>
      </c>
      <c r="AF68" s="68">
        <v>1283.3</v>
      </c>
      <c r="AG68" s="68">
        <v>1314.3</v>
      </c>
      <c r="AH68" s="68">
        <v>1345.3</v>
      </c>
      <c r="AI68" s="68">
        <v>1376.3</v>
      </c>
      <c r="AJ68" s="68">
        <v>0.06</v>
      </c>
      <c r="AK68" s="68"/>
    </row>
    <row r="69" spans="1:37">
      <c r="A69" s="69">
        <v>38384</v>
      </c>
      <c r="B69" s="68">
        <v>201.2</v>
      </c>
      <c r="C69" s="68">
        <v>224.8</v>
      </c>
      <c r="D69" s="68">
        <v>249.4</v>
      </c>
      <c r="E69" s="68">
        <v>274.2</v>
      </c>
      <c r="F69" s="68">
        <v>299.8</v>
      </c>
      <c r="G69" s="68">
        <v>325.8</v>
      </c>
      <c r="H69" s="68">
        <v>352.1</v>
      </c>
      <c r="I69" s="68">
        <v>378.5</v>
      </c>
      <c r="J69" s="68">
        <v>405.3</v>
      </c>
      <c r="K69" s="68">
        <v>432.2</v>
      </c>
      <c r="L69" s="68">
        <v>459.4</v>
      </c>
      <c r="M69" s="68">
        <v>486.8</v>
      </c>
      <c r="N69" s="68">
        <v>514.4</v>
      </c>
      <c r="O69" s="68">
        <v>542.20000000000005</v>
      </c>
      <c r="P69" s="68">
        <v>570.1</v>
      </c>
      <c r="Q69" s="68">
        <v>598</v>
      </c>
      <c r="R69" s="68">
        <v>626</v>
      </c>
      <c r="S69" s="68">
        <v>654</v>
      </c>
      <c r="T69" s="68">
        <v>682</v>
      </c>
      <c r="U69" s="68">
        <v>710</v>
      </c>
      <c r="V69" s="68">
        <v>738</v>
      </c>
      <c r="W69" s="68">
        <v>766</v>
      </c>
      <c r="X69" s="68">
        <v>794</v>
      </c>
      <c r="Y69" s="68">
        <v>822</v>
      </c>
      <c r="Z69" s="68">
        <v>850</v>
      </c>
      <c r="AA69" s="68">
        <v>878</v>
      </c>
      <c r="AB69" s="68">
        <v>906</v>
      </c>
      <c r="AC69" s="68">
        <v>934</v>
      </c>
      <c r="AD69" s="68">
        <v>962</v>
      </c>
      <c r="AE69" s="68">
        <v>990</v>
      </c>
      <c r="AF69" s="68">
        <v>1018</v>
      </c>
      <c r="AG69" s="68">
        <v>1046</v>
      </c>
      <c r="AH69" s="68">
        <v>1074</v>
      </c>
      <c r="AI69" s="68">
        <v>1102</v>
      </c>
      <c r="AJ69" s="68">
        <v>0</v>
      </c>
      <c r="AK69" s="68"/>
    </row>
    <row r="70" spans="1:37">
      <c r="A70" s="69">
        <v>38412</v>
      </c>
      <c r="B70" s="68">
        <v>139.69999999999999</v>
      </c>
      <c r="C70" s="68">
        <v>158.80000000000001</v>
      </c>
      <c r="D70" s="68">
        <v>179.5</v>
      </c>
      <c r="E70" s="68">
        <v>202.1</v>
      </c>
      <c r="F70" s="68">
        <v>226</v>
      </c>
      <c r="G70" s="68">
        <v>251.6</v>
      </c>
      <c r="H70" s="68">
        <v>278.3</v>
      </c>
      <c r="I70" s="68">
        <v>305.8</v>
      </c>
      <c r="J70" s="68">
        <v>334.5</v>
      </c>
      <c r="K70" s="68">
        <v>363.7</v>
      </c>
      <c r="L70" s="68">
        <v>393.4</v>
      </c>
      <c r="M70" s="68">
        <v>423.3</v>
      </c>
      <c r="N70" s="68">
        <v>453.6</v>
      </c>
      <c r="O70" s="68">
        <v>484.3</v>
      </c>
      <c r="P70" s="68">
        <v>515.1</v>
      </c>
      <c r="Q70" s="68">
        <v>545.9</v>
      </c>
      <c r="R70" s="68">
        <v>576.79999999999995</v>
      </c>
      <c r="S70" s="68">
        <v>607.79999999999995</v>
      </c>
      <c r="T70" s="68">
        <v>638.79999999999995</v>
      </c>
      <c r="U70" s="68">
        <v>669.8</v>
      </c>
      <c r="V70" s="68">
        <v>700.8</v>
      </c>
      <c r="W70" s="68">
        <v>731.8</v>
      </c>
      <c r="X70" s="68">
        <v>762.8</v>
      </c>
      <c r="Y70" s="68">
        <v>793.8</v>
      </c>
      <c r="Z70" s="68">
        <v>824.8</v>
      </c>
      <c r="AA70" s="68">
        <v>855.8</v>
      </c>
      <c r="AB70" s="68">
        <v>886.8</v>
      </c>
      <c r="AC70" s="68">
        <v>917.8</v>
      </c>
      <c r="AD70" s="68">
        <v>948.8</v>
      </c>
      <c r="AE70" s="68">
        <v>979.8</v>
      </c>
      <c r="AF70" s="68">
        <v>1010.8</v>
      </c>
      <c r="AG70" s="68">
        <v>1041.8</v>
      </c>
      <c r="AH70" s="68">
        <v>1072.8</v>
      </c>
      <c r="AI70" s="68">
        <v>1103.8</v>
      </c>
      <c r="AJ70" s="68">
        <v>0.03</v>
      </c>
      <c r="AK70" s="68"/>
    </row>
    <row r="71" spans="1:37">
      <c r="A71" s="69">
        <v>38443</v>
      </c>
      <c r="B71" s="68">
        <v>3.3</v>
      </c>
      <c r="C71" s="68">
        <v>4.9000000000000004</v>
      </c>
      <c r="D71" s="68">
        <v>6.9</v>
      </c>
      <c r="E71" s="68">
        <v>9.9</v>
      </c>
      <c r="F71" s="68">
        <v>14.3</v>
      </c>
      <c r="G71" s="68">
        <v>20.100000000000001</v>
      </c>
      <c r="H71" s="68">
        <v>27.4</v>
      </c>
      <c r="I71" s="68">
        <v>36.200000000000003</v>
      </c>
      <c r="J71" s="68">
        <v>46.8</v>
      </c>
      <c r="K71" s="68">
        <v>59.4</v>
      </c>
      <c r="L71" s="68">
        <v>73.400000000000006</v>
      </c>
      <c r="M71" s="68">
        <v>89.8</v>
      </c>
      <c r="N71" s="68">
        <v>108.1</v>
      </c>
      <c r="O71" s="68">
        <v>127.9</v>
      </c>
      <c r="P71" s="68">
        <v>149.30000000000001</v>
      </c>
      <c r="Q71" s="68">
        <v>171.3</v>
      </c>
      <c r="R71" s="68">
        <v>194.4</v>
      </c>
      <c r="S71" s="68">
        <v>217.9</v>
      </c>
      <c r="T71" s="68">
        <v>241.7</v>
      </c>
      <c r="U71" s="68">
        <v>266.3</v>
      </c>
      <c r="V71" s="68">
        <v>291.3</v>
      </c>
      <c r="W71" s="68">
        <v>316.89999999999998</v>
      </c>
      <c r="X71" s="68">
        <v>343.5</v>
      </c>
      <c r="Y71" s="68">
        <v>370.2</v>
      </c>
      <c r="Z71" s="68">
        <v>397.7</v>
      </c>
      <c r="AA71" s="68">
        <v>425.4</v>
      </c>
      <c r="AB71" s="68">
        <v>453.9</v>
      </c>
      <c r="AC71" s="68">
        <v>482.5</v>
      </c>
      <c r="AD71" s="68">
        <v>511.7</v>
      </c>
      <c r="AE71" s="68">
        <v>541</v>
      </c>
      <c r="AF71" s="68">
        <v>570.29999999999995</v>
      </c>
      <c r="AG71" s="68">
        <v>599.6</v>
      </c>
      <c r="AH71" s="68">
        <v>629</v>
      </c>
      <c r="AI71" s="68">
        <v>658.4</v>
      </c>
      <c r="AJ71" s="68">
        <v>0.1</v>
      </c>
      <c r="AK71" s="68"/>
    </row>
    <row r="72" spans="1:37">
      <c r="A72" s="69">
        <v>38473</v>
      </c>
      <c r="B72" s="68">
        <v>0</v>
      </c>
      <c r="C72" s="68">
        <v>0</v>
      </c>
      <c r="D72" s="68">
        <v>0</v>
      </c>
      <c r="E72" s="68">
        <v>0</v>
      </c>
      <c r="F72" s="68">
        <v>0.1</v>
      </c>
      <c r="G72" s="68">
        <v>0.7</v>
      </c>
      <c r="H72" s="68">
        <v>1.8</v>
      </c>
      <c r="I72" s="68">
        <v>3.8</v>
      </c>
      <c r="J72" s="68">
        <v>7.3</v>
      </c>
      <c r="K72" s="68">
        <v>12.9</v>
      </c>
      <c r="L72" s="68">
        <v>20.6</v>
      </c>
      <c r="M72" s="68">
        <v>31</v>
      </c>
      <c r="N72" s="68">
        <v>43.1</v>
      </c>
      <c r="O72" s="68">
        <v>57.8</v>
      </c>
      <c r="P72" s="68">
        <v>74</v>
      </c>
      <c r="Q72" s="68">
        <v>92.8</v>
      </c>
      <c r="R72" s="68">
        <v>112.8</v>
      </c>
      <c r="S72" s="68">
        <v>134.30000000000001</v>
      </c>
      <c r="T72" s="68">
        <v>157.19999999999999</v>
      </c>
      <c r="U72" s="68">
        <v>181.5</v>
      </c>
      <c r="V72" s="68">
        <v>207.2</v>
      </c>
      <c r="W72" s="68">
        <v>234.4</v>
      </c>
      <c r="X72" s="68">
        <v>262.7</v>
      </c>
      <c r="Y72" s="68">
        <v>291.5</v>
      </c>
      <c r="Z72" s="68">
        <v>320.8</v>
      </c>
      <c r="AA72" s="68">
        <v>350.4</v>
      </c>
      <c r="AB72" s="68">
        <v>380.1</v>
      </c>
      <c r="AC72" s="68">
        <v>410</v>
      </c>
      <c r="AD72" s="68">
        <v>440</v>
      </c>
      <c r="AE72" s="68">
        <v>470.1</v>
      </c>
      <c r="AF72" s="68">
        <v>500.3</v>
      </c>
      <c r="AG72" s="68">
        <v>530.6</v>
      </c>
      <c r="AH72" s="68">
        <v>561.1</v>
      </c>
      <c r="AI72" s="68">
        <v>591.5</v>
      </c>
      <c r="AJ72" s="68">
        <v>0</v>
      </c>
      <c r="AK72" s="68"/>
    </row>
    <row r="73" spans="1:37">
      <c r="A73" s="69">
        <v>38504</v>
      </c>
      <c r="B73" s="68">
        <v>0</v>
      </c>
      <c r="C73" s="68">
        <v>0</v>
      </c>
      <c r="D73" s="68">
        <v>0</v>
      </c>
      <c r="E73" s="68">
        <v>0</v>
      </c>
      <c r="F73" s="68">
        <v>0</v>
      </c>
      <c r="G73" s="68">
        <v>0</v>
      </c>
      <c r="H73" s="68">
        <v>0</v>
      </c>
      <c r="I73" s="68">
        <v>0</v>
      </c>
      <c r="J73" s="68">
        <v>0</v>
      </c>
      <c r="K73" s="68">
        <v>0</v>
      </c>
      <c r="L73" s="68">
        <v>0</v>
      </c>
      <c r="M73" s="68">
        <v>0</v>
      </c>
      <c r="N73" s="68">
        <v>0.1</v>
      </c>
      <c r="O73" s="68">
        <v>1.2</v>
      </c>
      <c r="P73" s="68">
        <v>2.7</v>
      </c>
      <c r="Q73" s="68">
        <v>5.2</v>
      </c>
      <c r="R73" s="68">
        <v>8.3000000000000007</v>
      </c>
      <c r="S73" s="68">
        <v>12.8</v>
      </c>
      <c r="T73" s="68">
        <v>18.2</v>
      </c>
      <c r="U73" s="68">
        <v>24.4</v>
      </c>
      <c r="V73" s="68">
        <v>31.9</v>
      </c>
      <c r="W73" s="68">
        <v>39.700000000000003</v>
      </c>
      <c r="X73" s="68">
        <v>47.9</v>
      </c>
      <c r="Y73" s="68">
        <v>57.1</v>
      </c>
      <c r="Z73" s="68">
        <v>66.400000000000006</v>
      </c>
      <c r="AA73" s="68">
        <v>76.400000000000006</v>
      </c>
      <c r="AB73" s="68">
        <v>87</v>
      </c>
      <c r="AC73" s="68">
        <v>98.4</v>
      </c>
      <c r="AD73" s="68">
        <v>110.2</v>
      </c>
      <c r="AE73" s="68">
        <v>123.2</v>
      </c>
      <c r="AF73" s="68">
        <v>136.6</v>
      </c>
      <c r="AG73" s="68">
        <v>151.1</v>
      </c>
      <c r="AH73" s="68">
        <v>166.7</v>
      </c>
      <c r="AI73" s="68">
        <v>183.2</v>
      </c>
      <c r="AJ73" s="68">
        <v>7.0000000000000007E-2</v>
      </c>
      <c r="AK73" s="68"/>
    </row>
    <row r="74" spans="1:37">
      <c r="A74" s="69">
        <v>38534</v>
      </c>
      <c r="B74" s="68">
        <v>0</v>
      </c>
      <c r="C74" s="68">
        <v>0</v>
      </c>
      <c r="D74" s="68">
        <v>0</v>
      </c>
      <c r="E74" s="68">
        <v>0</v>
      </c>
      <c r="F74" s="68">
        <v>0</v>
      </c>
      <c r="G74" s="68">
        <v>0</v>
      </c>
      <c r="H74" s="68">
        <v>0</v>
      </c>
      <c r="I74" s="68">
        <v>0</v>
      </c>
      <c r="J74" s="68">
        <v>0</v>
      </c>
      <c r="K74" s="68">
        <v>0</v>
      </c>
      <c r="L74" s="68">
        <v>0</v>
      </c>
      <c r="M74" s="68">
        <v>0</v>
      </c>
      <c r="N74" s="68">
        <v>0</v>
      </c>
      <c r="O74" s="68">
        <v>0</v>
      </c>
      <c r="P74" s="68">
        <v>0</v>
      </c>
      <c r="Q74" s="68">
        <v>0</v>
      </c>
      <c r="R74" s="68">
        <v>0</v>
      </c>
      <c r="S74" s="68">
        <v>0</v>
      </c>
      <c r="T74" s="68">
        <v>0</v>
      </c>
      <c r="U74" s="68">
        <v>0.3</v>
      </c>
      <c r="V74" s="68">
        <v>1</v>
      </c>
      <c r="W74" s="68">
        <v>1.7</v>
      </c>
      <c r="X74" s="68">
        <v>2.9</v>
      </c>
      <c r="Y74" s="68">
        <v>4.7</v>
      </c>
      <c r="Z74" s="68">
        <v>7</v>
      </c>
      <c r="AA74" s="68">
        <v>10.1</v>
      </c>
      <c r="AB74" s="68">
        <v>14</v>
      </c>
      <c r="AC74" s="68">
        <v>19.3</v>
      </c>
      <c r="AD74" s="68">
        <v>26</v>
      </c>
      <c r="AE74" s="68">
        <v>33.5</v>
      </c>
      <c r="AF74" s="68">
        <v>42</v>
      </c>
      <c r="AG74" s="68">
        <v>51.6</v>
      </c>
      <c r="AH74" s="68">
        <v>63.1</v>
      </c>
      <c r="AI74" s="68">
        <v>75.400000000000006</v>
      </c>
      <c r="AJ74" s="68">
        <v>0.03</v>
      </c>
      <c r="AK74" s="68"/>
    </row>
    <row r="75" spans="1:37">
      <c r="A75" s="69">
        <v>38565</v>
      </c>
      <c r="B75" s="68">
        <v>0</v>
      </c>
      <c r="C75" s="68">
        <v>0</v>
      </c>
      <c r="D75" s="68">
        <v>0</v>
      </c>
      <c r="E75" s="68">
        <v>0</v>
      </c>
      <c r="F75" s="68">
        <v>0</v>
      </c>
      <c r="G75" s="68">
        <v>0</v>
      </c>
      <c r="H75" s="68">
        <v>0</v>
      </c>
      <c r="I75" s="68">
        <v>0</v>
      </c>
      <c r="J75" s="68">
        <v>0</v>
      </c>
      <c r="K75" s="68">
        <v>0</v>
      </c>
      <c r="L75" s="68">
        <v>0</v>
      </c>
      <c r="M75" s="68">
        <v>0</v>
      </c>
      <c r="N75" s="68">
        <v>0</v>
      </c>
      <c r="O75" s="68">
        <v>0</v>
      </c>
      <c r="P75" s="68">
        <v>0</v>
      </c>
      <c r="Q75" s="68">
        <v>0</v>
      </c>
      <c r="R75" s="68">
        <v>0</v>
      </c>
      <c r="S75" s="68">
        <v>0</v>
      </c>
      <c r="T75" s="68">
        <v>0</v>
      </c>
      <c r="U75" s="68">
        <v>0</v>
      </c>
      <c r="V75" s="68">
        <v>0</v>
      </c>
      <c r="W75" s="68">
        <v>0</v>
      </c>
      <c r="X75" s="68">
        <v>0</v>
      </c>
      <c r="Y75" s="68">
        <v>0.1</v>
      </c>
      <c r="Z75" s="68">
        <v>0.4</v>
      </c>
      <c r="AA75" s="68">
        <v>1</v>
      </c>
      <c r="AB75" s="68">
        <v>1.9</v>
      </c>
      <c r="AC75" s="68">
        <v>3.8</v>
      </c>
      <c r="AD75" s="68">
        <v>7.2</v>
      </c>
      <c r="AE75" s="68">
        <v>11.8</v>
      </c>
      <c r="AF75" s="68">
        <v>18.2</v>
      </c>
      <c r="AG75" s="68">
        <v>26.1</v>
      </c>
      <c r="AH75" s="68">
        <v>35.299999999999997</v>
      </c>
      <c r="AI75" s="68">
        <v>46.5</v>
      </c>
      <c r="AJ75" s="68">
        <v>0</v>
      </c>
      <c r="AK75" s="68"/>
    </row>
    <row r="76" spans="1:37">
      <c r="A76" s="69">
        <v>38596</v>
      </c>
      <c r="B76" s="68">
        <v>0</v>
      </c>
      <c r="C76" s="68">
        <v>0</v>
      </c>
      <c r="D76" s="68">
        <v>0</v>
      </c>
      <c r="E76" s="68">
        <v>0</v>
      </c>
      <c r="F76" s="68">
        <v>0</v>
      </c>
      <c r="G76" s="68">
        <v>0</v>
      </c>
      <c r="H76" s="68">
        <v>0</v>
      </c>
      <c r="I76" s="68">
        <v>0</v>
      </c>
      <c r="J76" s="68">
        <v>0</v>
      </c>
      <c r="K76" s="68">
        <v>0</v>
      </c>
      <c r="L76" s="68">
        <v>0</v>
      </c>
      <c r="M76" s="68">
        <v>0</v>
      </c>
      <c r="N76" s="68">
        <v>0.2</v>
      </c>
      <c r="O76" s="68">
        <v>0.4</v>
      </c>
      <c r="P76" s="68">
        <v>0.9</v>
      </c>
      <c r="Q76" s="68">
        <v>1.6</v>
      </c>
      <c r="R76" s="68">
        <v>2.7</v>
      </c>
      <c r="S76" s="68">
        <v>4.2</v>
      </c>
      <c r="T76" s="68">
        <v>6</v>
      </c>
      <c r="U76" s="68">
        <v>7.8</v>
      </c>
      <c r="V76" s="68">
        <v>10</v>
      </c>
      <c r="W76" s="68">
        <v>13.1</v>
      </c>
      <c r="X76" s="68">
        <v>17</v>
      </c>
      <c r="Y76" s="68">
        <v>21.4</v>
      </c>
      <c r="Z76" s="68">
        <v>26.2</v>
      </c>
      <c r="AA76" s="68">
        <v>32.6</v>
      </c>
      <c r="AB76" s="68">
        <v>40.1</v>
      </c>
      <c r="AC76" s="68">
        <v>49.8</v>
      </c>
      <c r="AD76" s="68">
        <v>61</v>
      </c>
      <c r="AE76" s="68">
        <v>74.2</v>
      </c>
      <c r="AF76" s="68">
        <v>89.4</v>
      </c>
      <c r="AG76" s="68">
        <v>106.6</v>
      </c>
      <c r="AH76" s="68">
        <v>125</v>
      </c>
      <c r="AI76" s="68">
        <v>145.6</v>
      </c>
      <c r="AJ76" s="68">
        <v>0.1</v>
      </c>
      <c r="AK76" s="68"/>
    </row>
    <row r="77" spans="1:37">
      <c r="A77" s="69">
        <v>38626</v>
      </c>
      <c r="B77" s="68">
        <v>1.1000000000000001</v>
      </c>
      <c r="C77" s="68">
        <v>1.8</v>
      </c>
      <c r="D77" s="68">
        <v>2.8</v>
      </c>
      <c r="E77" s="68">
        <v>4.5</v>
      </c>
      <c r="F77" s="68">
        <v>7</v>
      </c>
      <c r="G77" s="68">
        <v>10.3</v>
      </c>
      <c r="H77" s="68">
        <v>14.1</v>
      </c>
      <c r="I77" s="68">
        <v>18.3</v>
      </c>
      <c r="J77" s="68">
        <v>23.7</v>
      </c>
      <c r="K77" s="68">
        <v>29.5</v>
      </c>
      <c r="L77" s="68">
        <v>36</v>
      </c>
      <c r="M77" s="68">
        <v>44.1</v>
      </c>
      <c r="N77" s="68">
        <v>52.9</v>
      </c>
      <c r="O77" s="68">
        <v>62.8</v>
      </c>
      <c r="P77" s="68">
        <v>73.400000000000006</v>
      </c>
      <c r="Q77" s="68">
        <v>85.2</v>
      </c>
      <c r="R77" s="68">
        <v>98.9</v>
      </c>
      <c r="S77" s="68">
        <v>114.5</v>
      </c>
      <c r="T77" s="68">
        <v>132.1</v>
      </c>
      <c r="U77" s="68">
        <v>151.30000000000001</v>
      </c>
      <c r="V77" s="68">
        <v>172.2</v>
      </c>
      <c r="W77" s="68">
        <v>194.5</v>
      </c>
      <c r="X77" s="68">
        <v>218.4</v>
      </c>
      <c r="Y77" s="68">
        <v>242.6</v>
      </c>
      <c r="Z77" s="68">
        <v>268</v>
      </c>
      <c r="AA77" s="68">
        <v>293.60000000000002</v>
      </c>
      <c r="AB77" s="68">
        <v>319.60000000000002</v>
      </c>
      <c r="AC77" s="68">
        <v>346.1</v>
      </c>
      <c r="AD77" s="68">
        <v>372.9</v>
      </c>
      <c r="AE77" s="68">
        <v>400.5</v>
      </c>
      <c r="AF77" s="68">
        <v>428.9</v>
      </c>
      <c r="AG77" s="68">
        <v>457.4</v>
      </c>
      <c r="AH77" s="68">
        <v>486.6</v>
      </c>
      <c r="AI77" s="68">
        <v>516</v>
      </c>
      <c r="AJ77" s="68">
        <v>0</v>
      </c>
      <c r="AK77" s="68"/>
    </row>
    <row r="78" spans="1:37">
      <c r="A78" s="69">
        <v>38657</v>
      </c>
      <c r="B78" s="68">
        <v>37.4</v>
      </c>
      <c r="C78" s="68">
        <v>44.8</v>
      </c>
      <c r="D78" s="68">
        <v>52.6</v>
      </c>
      <c r="E78" s="68">
        <v>61.2</v>
      </c>
      <c r="F78" s="68">
        <v>70.5</v>
      </c>
      <c r="G78" s="68">
        <v>81.3</v>
      </c>
      <c r="H78" s="68">
        <v>92.7</v>
      </c>
      <c r="I78" s="68">
        <v>104.5</v>
      </c>
      <c r="J78" s="68">
        <v>117.3</v>
      </c>
      <c r="K78" s="68">
        <v>131.19999999999999</v>
      </c>
      <c r="L78" s="68">
        <v>145.80000000000001</v>
      </c>
      <c r="M78" s="68">
        <v>161.9</v>
      </c>
      <c r="N78" s="68">
        <v>179.1</v>
      </c>
      <c r="O78" s="68">
        <v>198.6</v>
      </c>
      <c r="P78" s="68">
        <v>219.1</v>
      </c>
      <c r="Q78" s="68">
        <v>240.7</v>
      </c>
      <c r="R78" s="68">
        <v>262.8</v>
      </c>
      <c r="S78" s="68">
        <v>286</v>
      </c>
      <c r="T78" s="68">
        <v>310.7</v>
      </c>
      <c r="U78" s="68">
        <v>336.3</v>
      </c>
      <c r="V78" s="68">
        <v>362.8</v>
      </c>
      <c r="W78" s="68">
        <v>390.3</v>
      </c>
      <c r="X78" s="68">
        <v>418.4</v>
      </c>
      <c r="Y78" s="68">
        <v>447</v>
      </c>
      <c r="Z78" s="68">
        <v>476</v>
      </c>
      <c r="AA78" s="68">
        <v>505</v>
      </c>
      <c r="AB78" s="68">
        <v>534.20000000000005</v>
      </c>
      <c r="AC78" s="68">
        <v>563.79999999999995</v>
      </c>
      <c r="AD78" s="68">
        <v>593.5</v>
      </c>
      <c r="AE78" s="68">
        <v>623.29999999999995</v>
      </c>
      <c r="AF78" s="68">
        <v>653.20000000000005</v>
      </c>
      <c r="AG78" s="68">
        <v>683.1</v>
      </c>
      <c r="AH78" s="68">
        <v>713.1</v>
      </c>
      <c r="AI78" s="68">
        <v>743.1</v>
      </c>
      <c r="AJ78" s="68">
        <v>7.0000000000000007E-2</v>
      </c>
      <c r="AK78" s="68"/>
    </row>
    <row r="79" spans="1:37">
      <c r="A79" s="69">
        <v>38687</v>
      </c>
      <c r="B79" s="68">
        <v>204.2</v>
      </c>
      <c r="C79" s="68">
        <v>227.8</v>
      </c>
      <c r="D79" s="68">
        <v>252.4</v>
      </c>
      <c r="E79" s="68">
        <v>278.10000000000002</v>
      </c>
      <c r="F79" s="68">
        <v>304.3</v>
      </c>
      <c r="G79" s="68">
        <v>331.4</v>
      </c>
      <c r="H79" s="68">
        <v>359.9</v>
      </c>
      <c r="I79" s="68">
        <v>389.1</v>
      </c>
      <c r="J79" s="68">
        <v>418.8</v>
      </c>
      <c r="K79" s="68">
        <v>449.1</v>
      </c>
      <c r="L79" s="68">
        <v>479.6</v>
      </c>
      <c r="M79" s="68">
        <v>510.3</v>
      </c>
      <c r="N79" s="68">
        <v>541.20000000000005</v>
      </c>
      <c r="O79" s="68">
        <v>572.20000000000005</v>
      </c>
      <c r="P79" s="68">
        <v>603.20000000000005</v>
      </c>
      <c r="Q79" s="68">
        <v>634.20000000000005</v>
      </c>
      <c r="R79" s="68">
        <v>665.2</v>
      </c>
      <c r="S79" s="68">
        <v>696.2</v>
      </c>
      <c r="T79" s="68">
        <v>727.2</v>
      </c>
      <c r="U79" s="68">
        <v>758.2</v>
      </c>
      <c r="V79" s="68">
        <v>789.2</v>
      </c>
      <c r="W79" s="68">
        <v>820.2</v>
      </c>
      <c r="X79" s="68">
        <v>851.2</v>
      </c>
      <c r="Y79" s="68">
        <v>882.2</v>
      </c>
      <c r="Z79" s="68">
        <v>913.2</v>
      </c>
      <c r="AA79" s="68">
        <v>944.2</v>
      </c>
      <c r="AB79" s="68">
        <v>975.2</v>
      </c>
      <c r="AC79" s="68">
        <v>1006.2</v>
      </c>
      <c r="AD79" s="68">
        <v>1037.2</v>
      </c>
      <c r="AE79" s="68">
        <v>1068.2</v>
      </c>
      <c r="AF79" s="68">
        <v>1099.2</v>
      </c>
      <c r="AG79" s="68">
        <v>1130.2</v>
      </c>
      <c r="AH79" s="68">
        <v>1161.2</v>
      </c>
      <c r="AI79" s="68">
        <v>1192.2</v>
      </c>
      <c r="AJ79" s="68">
        <v>0</v>
      </c>
      <c r="AK79" s="68"/>
    </row>
    <row r="80" spans="1:37">
      <c r="A80" s="69">
        <v>38718</v>
      </c>
      <c r="B80" s="68">
        <v>131.6</v>
      </c>
      <c r="C80" s="68">
        <v>152.30000000000001</v>
      </c>
      <c r="D80" s="68">
        <v>174</v>
      </c>
      <c r="E80" s="68">
        <v>196.6</v>
      </c>
      <c r="F80" s="68">
        <v>220.1</v>
      </c>
      <c r="G80" s="68">
        <v>244.4</v>
      </c>
      <c r="H80" s="68">
        <v>269.39999999999998</v>
      </c>
      <c r="I80" s="68">
        <v>294.89999999999998</v>
      </c>
      <c r="J80" s="68">
        <v>321</v>
      </c>
      <c r="K80" s="68">
        <v>347.4</v>
      </c>
      <c r="L80" s="68">
        <v>374.3</v>
      </c>
      <c r="M80" s="68">
        <v>401.8</v>
      </c>
      <c r="N80" s="68">
        <v>429.6</v>
      </c>
      <c r="O80" s="68">
        <v>458.1</v>
      </c>
      <c r="P80" s="68">
        <v>486.9</v>
      </c>
      <c r="Q80" s="68">
        <v>516.20000000000005</v>
      </c>
      <c r="R80" s="68">
        <v>545.79999999999995</v>
      </c>
      <c r="S80" s="68">
        <v>575.6</v>
      </c>
      <c r="T80" s="68">
        <v>605.79999999999995</v>
      </c>
      <c r="U80" s="68">
        <v>636.20000000000005</v>
      </c>
      <c r="V80" s="68">
        <v>667</v>
      </c>
      <c r="W80" s="68">
        <v>697.7</v>
      </c>
      <c r="X80" s="68">
        <v>728.6</v>
      </c>
      <c r="Y80" s="68">
        <v>759.6</v>
      </c>
      <c r="Z80" s="68">
        <v>790.6</v>
      </c>
      <c r="AA80" s="68">
        <v>821.6</v>
      </c>
      <c r="AB80" s="68">
        <v>852.6</v>
      </c>
      <c r="AC80" s="68">
        <v>883.6</v>
      </c>
      <c r="AD80" s="68">
        <v>914.6</v>
      </c>
      <c r="AE80" s="68">
        <v>945.6</v>
      </c>
      <c r="AF80" s="68">
        <v>976.6</v>
      </c>
      <c r="AG80" s="68">
        <v>1007.6</v>
      </c>
      <c r="AH80" s="68">
        <v>1038.5999999999999</v>
      </c>
      <c r="AI80" s="68">
        <v>1069.5999999999999</v>
      </c>
      <c r="AJ80" s="68">
        <v>0.1</v>
      </c>
      <c r="AK80" s="68"/>
    </row>
    <row r="81" spans="1:37">
      <c r="A81" s="69">
        <v>38749</v>
      </c>
      <c r="B81" s="68">
        <v>234.8</v>
      </c>
      <c r="C81" s="68">
        <v>256.10000000000002</v>
      </c>
      <c r="D81" s="68">
        <v>278.39999999999998</v>
      </c>
      <c r="E81" s="68">
        <v>301.39999999999998</v>
      </c>
      <c r="F81" s="68">
        <v>324.7</v>
      </c>
      <c r="G81" s="68">
        <v>348.2</v>
      </c>
      <c r="H81" s="68">
        <v>372.6</v>
      </c>
      <c r="I81" s="68">
        <v>397.6</v>
      </c>
      <c r="J81" s="68">
        <v>423.2</v>
      </c>
      <c r="K81" s="68">
        <v>449.3</v>
      </c>
      <c r="L81" s="68">
        <v>475.3</v>
      </c>
      <c r="M81" s="68">
        <v>501.9</v>
      </c>
      <c r="N81" s="68">
        <v>528.70000000000005</v>
      </c>
      <c r="O81" s="68">
        <v>555.79999999999995</v>
      </c>
      <c r="P81" s="68">
        <v>583.1</v>
      </c>
      <c r="Q81" s="68">
        <v>610.70000000000005</v>
      </c>
      <c r="R81" s="68">
        <v>638.5</v>
      </c>
      <c r="S81" s="68">
        <v>666.3</v>
      </c>
      <c r="T81" s="68">
        <v>694.2</v>
      </c>
      <c r="U81" s="68">
        <v>722.2</v>
      </c>
      <c r="V81" s="68">
        <v>750.2</v>
      </c>
      <c r="W81" s="68">
        <v>778.2</v>
      </c>
      <c r="X81" s="68">
        <v>806.2</v>
      </c>
      <c r="Y81" s="68">
        <v>834.2</v>
      </c>
      <c r="Z81" s="68">
        <v>862.2</v>
      </c>
      <c r="AA81" s="68">
        <v>890.2</v>
      </c>
      <c r="AB81" s="68">
        <v>918.2</v>
      </c>
      <c r="AC81" s="68">
        <v>946.2</v>
      </c>
      <c r="AD81" s="68">
        <v>974.2</v>
      </c>
      <c r="AE81" s="68">
        <v>1002.2</v>
      </c>
      <c r="AF81" s="68">
        <v>1030.2</v>
      </c>
      <c r="AG81" s="68">
        <v>1058.2</v>
      </c>
      <c r="AH81" s="68">
        <v>1086.2</v>
      </c>
      <c r="AI81" s="68">
        <v>1114.2</v>
      </c>
      <c r="AJ81" s="68">
        <v>0.2</v>
      </c>
      <c r="AK81" s="68"/>
    </row>
    <row r="82" spans="1:37">
      <c r="A82" s="69">
        <v>38777</v>
      </c>
      <c r="B82" s="68">
        <v>112.2</v>
      </c>
      <c r="C82" s="68">
        <v>128.80000000000001</v>
      </c>
      <c r="D82" s="68">
        <v>146.5</v>
      </c>
      <c r="E82" s="68">
        <v>165.5</v>
      </c>
      <c r="F82" s="68">
        <v>185.8</v>
      </c>
      <c r="G82" s="68">
        <v>206.7</v>
      </c>
      <c r="H82" s="68">
        <v>228.9</v>
      </c>
      <c r="I82" s="68">
        <v>251.8</v>
      </c>
      <c r="J82" s="68">
        <v>275.10000000000002</v>
      </c>
      <c r="K82" s="68">
        <v>299.5</v>
      </c>
      <c r="L82" s="68">
        <v>324.60000000000002</v>
      </c>
      <c r="M82" s="68">
        <v>350.1</v>
      </c>
      <c r="N82" s="68">
        <v>376.6</v>
      </c>
      <c r="O82" s="68">
        <v>403.7</v>
      </c>
      <c r="P82" s="68">
        <v>431.2</v>
      </c>
      <c r="Q82" s="68">
        <v>459.1</v>
      </c>
      <c r="R82" s="68">
        <v>487.5</v>
      </c>
      <c r="S82" s="68">
        <v>516.5</v>
      </c>
      <c r="T82" s="68">
        <v>545.9</v>
      </c>
      <c r="U82" s="68">
        <v>575.70000000000005</v>
      </c>
      <c r="V82" s="68">
        <v>605.79999999999995</v>
      </c>
      <c r="W82" s="68">
        <v>636.1</v>
      </c>
      <c r="X82" s="68">
        <v>666.4</v>
      </c>
      <c r="Y82" s="68">
        <v>696.8</v>
      </c>
      <c r="Z82" s="68">
        <v>727.2</v>
      </c>
      <c r="AA82" s="68">
        <v>757.8</v>
      </c>
      <c r="AB82" s="68">
        <v>788.3</v>
      </c>
      <c r="AC82" s="68">
        <v>819</v>
      </c>
      <c r="AD82" s="68">
        <v>849.7</v>
      </c>
      <c r="AE82" s="68">
        <v>880.5</v>
      </c>
      <c r="AF82" s="68">
        <v>911.2</v>
      </c>
      <c r="AG82" s="68">
        <v>942</v>
      </c>
      <c r="AH82" s="68">
        <v>972.8</v>
      </c>
      <c r="AI82" s="68">
        <v>1003.6</v>
      </c>
      <c r="AJ82" s="68">
        <v>0.06</v>
      </c>
      <c r="AK82" s="68"/>
    </row>
    <row r="83" spans="1:37">
      <c r="A83" s="69">
        <v>38808</v>
      </c>
      <c r="B83" s="68">
        <v>2.9</v>
      </c>
      <c r="C83" s="68">
        <v>4.9000000000000004</v>
      </c>
      <c r="D83" s="68">
        <v>7.5</v>
      </c>
      <c r="E83" s="68">
        <v>10.8</v>
      </c>
      <c r="F83" s="68">
        <v>14.7</v>
      </c>
      <c r="G83" s="68">
        <v>19.3</v>
      </c>
      <c r="H83" s="68">
        <v>25.5</v>
      </c>
      <c r="I83" s="68">
        <v>33.799999999999997</v>
      </c>
      <c r="J83" s="68">
        <v>43.9</v>
      </c>
      <c r="K83" s="68">
        <v>56.5</v>
      </c>
      <c r="L83" s="68">
        <v>70.400000000000006</v>
      </c>
      <c r="M83" s="68">
        <v>86.2</v>
      </c>
      <c r="N83" s="68">
        <v>103.1</v>
      </c>
      <c r="O83" s="68">
        <v>121.6</v>
      </c>
      <c r="P83" s="68">
        <v>141.19999999999999</v>
      </c>
      <c r="Q83" s="68">
        <v>162.4</v>
      </c>
      <c r="R83" s="68">
        <v>184.5</v>
      </c>
      <c r="S83" s="68">
        <v>207.8</v>
      </c>
      <c r="T83" s="68">
        <v>232.2</v>
      </c>
      <c r="U83" s="68">
        <v>257.10000000000002</v>
      </c>
      <c r="V83" s="68">
        <v>282.8</v>
      </c>
      <c r="W83" s="68">
        <v>308.89999999999998</v>
      </c>
      <c r="X83" s="68">
        <v>335.3</v>
      </c>
      <c r="Y83" s="68">
        <v>362.3</v>
      </c>
      <c r="Z83" s="68">
        <v>389.6</v>
      </c>
      <c r="AA83" s="68">
        <v>417.3</v>
      </c>
      <c r="AB83" s="68">
        <v>445.4</v>
      </c>
      <c r="AC83" s="68">
        <v>473.8</v>
      </c>
      <c r="AD83" s="68">
        <v>502.3</v>
      </c>
      <c r="AE83" s="68">
        <v>531.1</v>
      </c>
      <c r="AF83" s="68">
        <v>560.20000000000005</v>
      </c>
      <c r="AG83" s="68">
        <v>589.6</v>
      </c>
      <c r="AH83" s="68">
        <v>619.1</v>
      </c>
      <c r="AI83" s="68">
        <v>648.70000000000005</v>
      </c>
      <c r="AJ83" s="68">
        <v>0.03</v>
      </c>
      <c r="AK83" s="68"/>
    </row>
    <row r="84" spans="1:37">
      <c r="A84" s="69">
        <v>38838</v>
      </c>
      <c r="B84" s="68">
        <v>0</v>
      </c>
      <c r="C84" s="68">
        <v>0</v>
      </c>
      <c r="D84" s="68">
        <v>0</v>
      </c>
      <c r="E84" s="68">
        <v>0</v>
      </c>
      <c r="F84" s="68">
        <v>0</v>
      </c>
      <c r="G84" s="68">
        <v>0</v>
      </c>
      <c r="H84" s="68">
        <v>0</v>
      </c>
      <c r="I84" s="68">
        <v>0.1</v>
      </c>
      <c r="J84" s="68">
        <v>0.9</v>
      </c>
      <c r="K84" s="68">
        <v>3.4</v>
      </c>
      <c r="L84" s="68">
        <v>7.8</v>
      </c>
      <c r="M84" s="68">
        <v>14.8</v>
      </c>
      <c r="N84" s="68">
        <v>23.9</v>
      </c>
      <c r="O84" s="68">
        <v>35.200000000000003</v>
      </c>
      <c r="P84" s="68">
        <v>47.5</v>
      </c>
      <c r="Q84" s="68">
        <v>61.1</v>
      </c>
      <c r="R84" s="68">
        <v>76</v>
      </c>
      <c r="S84" s="68">
        <v>91.9</v>
      </c>
      <c r="T84" s="68">
        <v>108.6</v>
      </c>
      <c r="U84" s="68">
        <v>126.5</v>
      </c>
      <c r="V84" s="68">
        <v>145.4</v>
      </c>
      <c r="W84" s="68">
        <v>164.7</v>
      </c>
      <c r="X84" s="68">
        <v>185</v>
      </c>
      <c r="Y84" s="68">
        <v>205.9</v>
      </c>
      <c r="Z84" s="68">
        <v>227.4</v>
      </c>
      <c r="AA84" s="68">
        <v>250.4</v>
      </c>
      <c r="AB84" s="68">
        <v>274</v>
      </c>
      <c r="AC84" s="68">
        <v>298.5</v>
      </c>
      <c r="AD84" s="68">
        <v>324.3</v>
      </c>
      <c r="AE84" s="68">
        <v>351.4</v>
      </c>
      <c r="AF84" s="68">
        <v>378.6</v>
      </c>
      <c r="AG84" s="68">
        <v>407</v>
      </c>
      <c r="AH84" s="68">
        <v>435.5</v>
      </c>
      <c r="AI84" s="68">
        <v>464.5</v>
      </c>
      <c r="AJ84" s="68">
        <v>0.03</v>
      </c>
      <c r="AK84" s="68"/>
    </row>
    <row r="85" spans="1:37">
      <c r="A85" s="69">
        <v>38869</v>
      </c>
      <c r="B85" s="68">
        <v>0</v>
      </c>
      <c r="C85" s="68">
        <v>0</v>
      </c>
      <c r="D85" s="68">
        <v>0</v>
      </c>
      <c r="E85" s="68">
        <v>0</v>
      </c>
      <c r="F85" s="68">
        <v>0</v>
      </c>
      <c r="G85" s="68">
        <v>0</v>
      </c>
      <c r="H85" s="68">
        <v>0</v>
      </c>
      <c r="I85" s="68">
        <v>0</v>
      </c>
      <c r="J85" s="68">
        <v>0</v>
      </c>
      <c r="K85" s="68">
        <v>0</v>
      </c>
      <c r="L85" s="68">
        <v>0</v>
      </c>
      <c r="M85" s="68">
        <v>0</v>
      </c>
      <c r="N85" s="68">
        <v>0</v>
      </c>
      <c r="O85" s="68">
        <v>0</v>
      </c>
      <c r="P85" s="68">
        <v>0</v>
      </c>
      <c r="Q85" s="68">
        <v>0.4</v>
      </c>
      <c r="R85" s="68">
        <v>1.4</v>
      </c>
      <c r="S85" s="68">
        <v>3.4</v>
      </c>
      <c r="T85" s="68">
        <v>5.6</v>
      </c>
      <c r="U85" s="68">
        <v>8.5</v>
      </c>
      <c r="V85" s="68">
        <v>12.2</v>
      </c>
      <c r="W85" s="68">
        <v>17.100000000000001</v>
      </c>
      <c r="X85" s="68">
        <v>23.2</v>
      </c>
      <c r="Y85" s="68">
        <v>30.3</v>
      </c>
      <c r="Z85" s="68">
        <v>38.700000000000003</v>
      </c>
      <c r="AA85" s="68">
        <v>47.6</v>
      </c>
      <c r="AB85" s="68">
        <v>57.8</v>
      </c>
      <c r="AC85" s="68">
        <v>68.900000000000006</v>
      </c>
      <c r="AD85" s="68">
        <v>81.599999999999994</v>
      </c>
      <c r="AE85" s="68">
        <v>95.2</v>
      </c>
      <c r="AF85" s="68">
        <v>110.2</v>
      </c>
      <c r="AG85" s="68">
        <v>126.1</v>
      </c>
      <c r="AH85" s="68">
        <v>143.19999999999999</v>
      </c>
      <c r="AI85" s="68">
        <v>162.1</v>
      </c>
      <c r="AJ85" s="68">
        <v>0</v>
      </c>
      <c r="AK85" s="68"/>
    </row>
    <row r="86" spans="1:37">
      <c r="A86" s="69">
        <v>38899</v>
      </c>
      <c r="B86" s="68">
        <v>0</v>
      </c>
      <c r="C86" s="68">
        <v>0</v>
      </c>
      <c r="D86" s="68">
        <v>0</v>
      </c>
      <c r="E86" s="68">
        <v>0</v>
      </c>
      <c r="F86" s="68">
        <v>0</v>
      </c>
      <c r="G86" s="68">
        <v>0</v>
      </c>
      <c r="H86" s="68">
        <v>0</v>
      </c>
      <c r="I86" s="68">
        <v>0</v>
      </c>
      <c r="J86" s="68">
        <v>0</v>
      </c>
      <c r="K86" s="68">
        <v>0</v>
      </c>
      <c r="L86" s="68">
        <v>0</v>
      </c>
      <c r="M86" s="68">
        <v>0</v>
      </c>
      <c r="N86" s="68">
        <v>0</v>
      </c>
      <c r="O86" s="68">
        <v>0</v>
      </c>
      <c r="P86" s="68">
        <v>0</v>
      </c>
      <c r="Q86" s="68">
        <v>0</v>
      </c>
      <c r="R86" s="68">
        <v>0</v>
      </c>
      <c r="S86" s="68">
        <v>0</v>
      </c>
      <c r="T86" s="68">
        <v>0</v>
      </c>
      <c r="U86" s="68">
        <v>0</v>
      </c>
      <c r="V86" s="68">
        <v>0</v>
      </c>
      <c r="W86" s="68">
        <v>0</v>
      </c>
      <c r="X86" s="68">
        <v>0</v>
      </c>
      <c r="Y86" s="68">
        <v>0</v>
      </c>
      <c r="Z86" s="68">
        <v>0</v>
      </c>
      <c r="AA86" s="68">
        <v>0</v>
      </c>
      <c r="AB86" s="68">
        <v>0.3</v>
      </c>
      <c r="AC86" s="68">
        <v>0.9</v>
      </c>
      <c r="AD86" s="68">
        <v>1.9</v>
      </c>
      <c r="AE86" s="68">
        <v>3.5</v>
      </c>
      <c r="AF86" s="68">
        <v>6.4</v>
      </c>
      <c r="AG86" s="68">
        <v>10.5</v>
      </c>
      <c r="AH86" s="68">
        <v>15.8</v>
      </c>
      <c r="AI86" s="68">
        <v>23.7</v>
      </c>
      <c r="AJ86" s="68">
        <v>0.1</v>
      </c>
      <c r="AK86" s="68"/>
    </row>
    <row r="87" spans="1:37">
      <c r="A87" s="69">
        <v>38930</v>
      </c>
      <c r="B87" s="68">
        <v>0</v>
      </c>
      <c r="C87" s="68">
        <v>0</v>
      </c>
      <c r="D87" s="68">
        <v>0</v>
      </c>
      <c r="E87" s="68">
        <v>0</v>
      </c>
      <c r="F87" s="68">
        <v>0</v>
      </c>
      <c r="G87" s="68">
        <v>0</v>
      </c>
      <c r="H87" s="68">
        <v>0</v>
      </c>
      <c r="I87" s="68">
        <v>0</v>
      </c>
      <c r="J87" s="68">
        <v>0</v>
      </c>
      <c r="K87" s="68">
        <v>0</v>
      </c>
      <c r="L87" s="68">
        <v>0</v>
      </c>
      <c r="M87" s="68">
        <v>0</v>
      </c>
      <c r="N87" s="68">
        <v>0</v>
      </c>
      <c r="O87" s="68">
        <v>0</v>
      </c>
      <c r="P87" s="68">
        <v>0</v>
      </c>
      <c r="Q87" s="68">
        <v>0</v>
      </c>
      <c r="R87" s="68">
        <v>0</v>
      </c>
      <c r="S87" s="68">
        <v>0</v>
      </c>
      <c r="T87" s="68">
        <v>0</v>
      </c>
      <c r="U87" s="68">
        <v>0.1</v>
      </c>
      <c r="V87" s="68">
        <v>0.3</v>
      </c>
      <c r="W87" s="68">
        <v>0.9</v>
      </c>
      <c r="X87" s="68">
        <v>2</v>
      </c>
      <c r="Y87" s="68">
        <v>4.0999999999999996</v>
      </c>
      <c r="Z87" s="68">
        <v>7.7</v>
      </c>
      <c r="AA87" s="68">
        <v>12.7</v>
      </c>
      <c r="AB87" s="68">
        <v>18.3</v>
      </c>
      <c r="AC87" s="68">
        <v>25.3</v>
      </c>
      <c r="AD87" s="68">
        <v>33.4</v>
      </c>
      <c r="AE87" s="68">
        <v>42.8</v>
      </c>
      <c r="AF87" s="68">
        <v>52.9</v>
      </c>
      <c r="AG87" s="68">
        <v>65.400000000000006</v>
      </c>
      <c r="AH87" s="68">
        <v>79.3</v>
      </c>
      <c r="AI87" s="68">
        <v>95.7</v>
      </c>
      <c r="AJ87" s="68">
        <v>0.06</v>
      </c>
      <c r="AK87" s="68"/>
    </row>
    <row r="88" spans="1:37">
      <c r="A88" s="69">
        <v>38961</v>
      </c>
      <c r="B88" s="68">
        <v>0</v>
      </c>
      <c r="C88" s="68">
        <v>0</v>
      </c>
      <c r="D88" s="68">
        <v>0</v>
      </c>
      <c r="E88" s="68">
        <v>0</v>
      </c>
      <c r="F88" s="68">
        <v>0</v>
      </c>
      <c r="G88" s="68">
        <v>0</v>
      </c>
      <c r="H88" s="68">
        <v>0</v>
      </c>
      <c r="I88" s="68">
        <v>0</v>
      </c>
      <c r="J88" s="68">
        <v>0</v>
      </c>
      <c r="K88" s="68">
        <v>0</v>
      </c>
      <c r="L88" s="68">
        <v>0</v>
      </c>
      <c r="M88" s="68">
        <v>0.2</v>
      </c>
      <c r="N88" s="68">
        <v>0.3</v>
      </c>
      <c r="O88" s="68">
        <v>0.6</v>
      </c>
      <c r="P88" s="68">
        <v>1.2</v>
      </c>
      <c r="Q88" s="68">
        <v>2</v>
      </c>
      <c r="R88" s="68">
        <v>3.5</v>
      </c>
      <c r="S88" s="68">
        <v>5.4</v>
      </c>
      <c r="T88" s="68">
        <v>8</v>
      </c>
      <c r="U88" s="68">
        <v>11.2</v>
      </c>
      <c r="V88" s="68">
        <v>15.2</v>
      </c>
      <c r="W88" s="68">
        <v>19.8</v>
      </c>
      <c r="X88" s="68">
        <v>25.4</v>
      </c>
      <c r="Y88" s="68">
        <v>32.1</v>
      </c>
      <c r="Z88" s="68">
        <v>40.5</v>
      </c>
      <c r="AA88" s="68">
        <v>50.8</v>
      </c>
      <c r="AB88" s="68">
        <v>64.3</v>
      </c>
      <c r="AC88" s="68">
        <v>80.400000000000006</v>
      </c>
      <c r="AD88" s="68">
        <v>99.2</v>
      </c>
      <c r="AE88" s="68">
        <v>120.1</v>
      </c>
      <c r="AF88" s="68">
        <v>142</v>
      </c>
      <c r="AG88" s="68">
        <v>165</v>
      </c>
      <c r="AH88" s="68">
        <v>189.8</v>
      </c>
      <c r="AI88" s="68">
        <v>215.6</v>
      </c>
      <c r="AJ88" s="68">
        <v>0.03</v>
      </c>
      <c r="AK88" s="68"/>
    </row>
    <row r="89" spans="1:37">
      <c r="A89" s="69">
        <v>38991</v>
      </c>
      <c r="B89" s="68">
        <v>0.1</v>
      </c>
      <c r="C89" s="68">
        <v>0.3</v>
      </c>
      <c r="D89" s="68">
        <v>0.5</v>
      </c>
      <c r="E89" s="68">
        <v>1</v>
      </c>
      <c r="F89" s="68">
        <v>1.7</v>
      </c>
      <c r="G89" s="68">
        <v>2.8</v>
      </c>
      <c r="H89" s="68">
        <v>4.7</v>
      </c>
      <c r="I89" s="68">
        <v>7.9</v>
      </c>
      <c r="J89" s="68">
        <v>11.8</v>
      </c>
      <c r="K89" s="68">
        <v>17.5</v>
      </c>
      <c r="L89" s="68">
        <v>24.4</v>
      </c>
      <c r="M89" s="68">
        <v>32.6</v>
      </c>
      <c r="N89" s="68">
        <v>42.1</v>
      </c>
      <c r="O89" s="68">
        <v>52.4</v>
      </c>
      <c r="P89" s="68">
        <v>64.900000000000006</v>
      </c>
      <c r="Q89" s="68">
        <v>78.7</v>
      </c>
      <c r="R89" s="68">
        <v>94.2</v>
      </c>
      <c r="S89" s="68">
        <v>110.8</v>
      </c>
      <c r="T89" s="68">
        <v>129.69999999999999</v>
      </c>
      <c r="U89" s="68">
        <v>150</v>
      </c>
      <c r="V89" s="68">
        <v>171.5</v>
      </c>
      <c r="W89" s="68">
        <v>193.9</v>
      </c>
      <c r="X89" s="68">
        <v>217.6</v>
      </c>
      <c r="Y89" s="68">
        <v>242.6</v>
      </c>
      <c r="Z89" s="68">
        <v>268.5</v>
      </c>
      <c r="AA89" s="68">
        <v>295.10000000000002</v>
      </c>
      <c r="AB89" s="68">
        <v>322.60000000000002</v>
      </c>
      <c r="AC89" s="68">
        <v>350.9</v>
      </c>
      <c r="AD89" s="68">
        <v>379.4</v>
      </c>
      <c r="AE89" s="68">
        <v>408.3</v>
      </c>
      <c r="AF89" s="68">
        <v>437.2</v>
      </c>
      <c r="AG89" s="68">
        <v>466.9</v>
      </c>
      <c r="AH89" s="68">
        <v>496.6</v>
      </c>
      <c r="AI89" s="68">
        <v>526.6</v>
      </c>
      <c r="AJ89" s="68">
        <v>0</v>
      </c>
      <c r="AK89" s="68"/>
    </row>
    <row r="90" spans="1:37">
      <c r="A90" s="69">
        <v>39022</v>
      </c>
      <c r="B90" s="68">
        <v>5.8</v>
      </c>
      <c r="C90" s="68">
        <v>8.8000000000000007</v>
      </c>
      <c r="D90" s="68">
        <v>13</v>
      </c>
      <c r="E90" s="68">
        <v>18.8</v>
      </c>
      <c r="F90" s="68">
        <v>25.4</v>
      </c>
      <c r="G90" s="68">
        <v>33</v>
      </c>
      <c r="H90" s="68">
        <v>42</v>
      </c>
      <c r="I90" s="68">
        <v>52.7</v>
      </c>
      <c r="J90" s="68">
        <v>65</v>
      </c>
      <c r="K90" s="68">
        <v>78.5</v>
      </c>
      <c r="L90" s="68">
        <v>92.7</v>
      </c>
      <c r="M90" s="68">
        <v>107.5</v>
      </c>
      <c r="N90" s="68">
        <v>123.2</v>
      </c>
      <c r="O90" s="68">
        <v>140.1</v>
      </c>
      <c r="P90" s="68">
        <v>157.5</v>
      </c>
      <c r="Q90" s="68">
        <v>176.5</v>
      </c>
      <c r="R90" s="68">
        <v>196.6</v>
      </c>
      <c r="S90" s="68">
        <v>218.4</v>
      </c>
      <c r="T90" s="68">
        <v>241.5</v>
      </c>
      <c r="U90" s="68">
        <v>265.5</v>
      </c>
      <c r="V90" s="68">
        <v>290.10000000000002</v>
      </c>
      <c r="W90" s="68">
        <v>315.60000000000002</v>
      </c>
      <c r="X90" s="68">
        <v>341.8</v>
      </c>
      <c r="Y90" s="68">
        <v>368.4</v>
      </c>
      <c r="Z90" s="68">
        <v>395.8</v>
      </c>
      <c r="AA90" s="68">
        <v>423.9</v>
      </c>
      <c r="AB90" s="68">
        <v>452.7</v>
      </c>
      <c r="AC90" s="68">
        <v>481.6</v>
      </c>
      <c r="AD90" s="68">
        <v>510.6</v>
      </c>
      <c r="AE90" s="68">
        <v>540.1</v>
      </c>
      <c r="AF90" s="68">
        <v>570</v>
      </c>
      <c r="AG90" s="68">
        <v>599.9</v>
      </c>
      <c r="AH90" s="68">
        <v>629.9</v>
      </c>
      <c r="AI90" s="68">
        <v>659.9</v>
      </c>
      <c r="AJ90" s="68">
        <v>7.0000000000000007E-2</v>
      </c>
      <c r="AK90" s="68"/>
    </row>
    <row r="91" spans="1:37">
      <c r="A91" s="69">
        <v>39052</v>
      </c>
      <c r="B91" s="68">
        <v>64.2</v>
      </c>
      <c r="C91" s="68">
        <v>76.2</v>
      </c>
      <c r="D91" s="68">
        <v>89.1</v>
      </c>
      <c r="E91" s="68">
        <v>103.4</v>
      </c>
      <c r="F91" s="68">
        <v>119.4</v>
      </c>
      <c r="G91" s="68">
        <v>136.80000000000001</v>
      </c>
      <c r="H91" s="68">
        <v>156.1</v>
      </c>
      <c r="I91" s="68">
        <v>176.7</v>
      </c>
      <c r="J91" s="68">
        <v>198.1</v>
      </c>
      <c r="K91" s="68">
        <v>221.5</v>
      </c>
      <c r="L91" s="68">
        <v>245.6</v>
      </c>
      <c r="M91" s="68">
        <v>271.10000000000002</v>
      </c>
      <c r="N91" s="68">
        <v>297.10000000000002</v>
      </c>
      <c r="O91" s="68">
        <v>324.10000000000002</v>
      </c>
      <c r="P91" s="68">
        <v>352</v>
      </c>
      <c r="Q91" s="68">
        <v>380.7</v>
      </c>
      <c r="R91" s="68">
        <v>409.9</v>
      </c>
      <c r="S91" s="68">
        <v>439.5</v>
      </c>
      <c r="T91" s="68">
        <v>469.2</v>
      </c>
      <c r="U91" s="68">
        <v>499.1</v>
      </c>
      <c r="V91" s="68">
        <v>529.1</v>
      </c>
      <c r="W91" s="68">
        <v>559.1</v>
      </c>
      <c r="X91" s="68">
        <v>589.1</v>
      </c>
      <c r="Y91" s="68">
        <v>619.20000000000005</v>
      </c>
      <c r="Z91" s="68">
        <v>649.20000000000005</v>
      </c>
      <c r="AA91" s="68">
        <v>679.4</v>
      </c>
      <c r="AB91" s="68">
        <v>709.9</v>
      </c>
      <c r="AC91" s="68">
        <v>740.6</v>
      </c>
      <c r="AD91" s="68">
        <v>771.5</v>
      </c>
      <c r="AE91" s="68">
        <v>802.5</v>
      </c>
      <c r="AF91" s="68">
        <v>833.5</v>
      </c>
      <c r="AG91" s="68">
        <v>864.5</v>
      </c>
      <c r="AH91" s="68">
        <v>895.5</v>
      </c>
      <c r="AI91" s="68">
        <v>926.5</v>
      </c>
      <c r="AJ91" s="68">
        <v>0</v>
      </c>
      <c r="AK91" s="68"/>
    </row>
    <row r="92" spans="1:37">
      <c r="A92" s="69">
        <v>39083</v>
      </c>
      <c r="B92" s="68">
        <v>245.6</v>
      </c>
      <c r="C92" s="68">
        <v>266.5</v>
      </c>
      <c r="D92" s="68">
        <v>288.10000000000002</v>
      </c>
      <c r="E92" s="68">
        <v>310.39999999999998</v>
      </c>
      <c r="F92" s="68">
        <v>333.6</v>
      </c>
      <c r="G92" s="68">
        <v>357</v>
      </c>
      <c r="H92" s="68">
        <v>381.6</v>
      </c>
      <c r="I92" s="68">
        <v>407</v>
      </c>
      <c r="J92" s="68">
        <v>433.1</v>
      </c>
      <c r="K92" s="68">
        <v>459.8</v>
      </c>
      <c r="L92" s="68">
        <v>487.2</v>
      </c>
      <c r="M92" s="68">
        <v>515.20000000000005</v>
      </c>
      <c r="N92" s="68">
        <v>543.79999999999995</v>
      </c>
      <c r="O92" s="68">
        <v>572.70000000000005</v>
      </c>
      <c r="P92" s="68">
        <v>601.70000000000005</v>
      </c>
      <c r="Q92" s="68">
        <v>631</v>
      </c>
      <c r="R92" s="68">
        <v>660.4</v>
      </c>
      <c r="S92" s="68">
        <v>689.7</v>
      </c>
      <c r="T92" s="68">
        <v>719.3</v>
      </c>
      <c r="U92" s="68">
        <v>748.9</v>
      </c>
      <c r="V92" s="68">
        <v>778.8</v>
      </c>
      <c r="W92" s="68">
        <v>808.8</v>
      </c>
      <c r="X92" s="68">
        <v>838.9</v>
      </c>
      <c r="Y92" s="68">
        <v>869.2</v>
      </c>
      <c r="Z92" s="68">
        <v>899.5</v>
      </c>
      <c r="AA92" s="68">
        <v>930</v>
      </c>
      <c r="AB92" s="68">
        <v>960.7</v>
      </c>
      <c r="AC92" s="68">
        <v>991.5</v>
      </c>
      <c r="AD92" s="68">
        <v>1022.3</v>
      </c>
      <c r="AE92" s="68">
        <v>1053.2</v>
      </c>
      <c r="AF92" s="68">
        <v>1084.0999999999999</v>
      </c>
      <c r="AG92" s="68">
        <v>1115.0999999999999</v>
      </c>
      <c r="AH92" s="68">
        <v>1146.0999999999999</v>
      </c>
      <c r="AI92" s="68">
        <v>1177.0999999999999</v>
      </c>
      <c r="AJ92" s="68">
        <v>0.6</v>
      </c>
      <c r="AK92" s="68"/>
    </row>
    <row r="93" spans="1:37">
      <c r="A93" s="69">
        <v>39114</v>
      </c>
      <c r="B93" s="68">
        <v>326.2</v>
      </c>
      <c r="C93" s="68">
        <v>352.5</v>
      </c>
      <c r="D93" s="68">
        <v>379.2</v>
      </c>
      <c r="E93" s="68">
        <v>406.3</v>
      </c>
      <c r="F93" s="68">
        <v>433.7</v>
      </c>
      <c r="G93" s="68">
        <v>461.1</v>
      </c>
      <c r="H93" s="68">
        <v>488.7</v>
      </c>
      <c r="I93" s="68">
        <v>516.5</v>
      </c>
      <c r="J93" s="68">
        <v>544.29999999999995</v>
      </c>
      <c r="K93" s="68">
        <v>572.1</v>
      </c>
      <c r="L93" s="68">
        <v>600.1</v>
      </c>
      <c r="M93" s="68">
        <v>628.1</v>
      </c>
      <c r="N93" s="68">
        <v>656.1</v>
      </c>
      <c r="O93" s="68">
        <v>684.1</v>
      </c>
      <c r="P93" s="68">
        <v>712.1</v>
      </c>
      <c r="Q93" s="68">
        <v>740.1</v>
      </c>
      <c r="R93" s="68">
        <v>768.1</v>
      </c>
      <c r="S93" s="68">
        <v>796.1</v>
      </c>
      <c r="T93" s="68">
        <v>824.1</v>
      </c>
      <c r="U93" s="68">
        <v>852.1</v>
      </c>
      <c r="V93" s="68">
        <v>880.1</v>
      </c>
      <c r="W93" s="68">
        <v>908.1</v>
      </c>
      <c r="X93" s="68">
        <v>936.1</v>
      </c>
      <c r="Y93" s="68">
        <v>964.1</v>
      </c>
      <c r="Z93" s="68">
        <v>992.1</v>
      </c>
      <c r="AA93" s="68">
        <v>1020.1</v>
      </c>
      <c r="AB93" s="68">
        <v>1048.0999999999999</v>
      </c>
      <c r="AC93" s="68">
        <v>1076.0999999999999</v>
      </c>
      <c r="AD93" s="68">
        <v>1104.0999999999999</v>
      </c>
      <c r="AE93" s="68">
        <v>1132.0999999999999</v>
      </c>
      <c r="AF93" s="68">
        <v>1160.0999999999999</v>
      </c>
      <c r="AG93" s="68">
        <v>1188.0999999999999</v>
      </c>
      <c r="AH93" s="68">
        <v>1216.0999999999999</v>
      </c>
      <c r="AI93" s="68">
        <v>1244.0999999999999</v>
      </c>
      <c r="AJ93" s="68">
        <v>0.04</v>
      </c>
      <c r="AK93" s="68"/>
    </row>
    <row r="94" spans="1:37">
      <c r="A94" s="69">
        <v>39142</v>
      </c>
      <c r="B94" s="68">
        <v>153.69999999999999</v>
      </c>
      <c r="C94" s="68">
        <v>168.8</v>
      </c>
      <c r="D94" s="68">
        <v>185.4</v>
      </c>
      <c r="E94" s="68">
        <v>203.1</v>
      </c>
      <c r="F94" s="68">
        <v>221.4</v>
      </c>
      <c r="G94" s="68">
        <v>241.3</v>
      </c>
      <c r="H94" s="68">
        <v>262.2</v>
      </c>
      <c r="I94" s="68">
        <v>283.8</v>
      </c>
      <c r="J94" s="68">
        <v>306.8</v>
      </c>
      <c r="K94" s="68">
        <v>330.5</v>
      </c>
      <c r="L94" s="68">
        <v>355.1</v>
      </c>
      <c r="M94" s="68">
        <v>380.2</v>
      </c>
      <c r="N94" s="68">
        <v>405.8</v>
      </c>
      <c r="O94" s="68">
        <v>432.2</v>
      </c>
      <c r="P94" s="68">
        <v>459.3</v>
      </c>
      <c r="Q94" s="68">
        <v>487.2</v>
      </c>
      <c r="R94" s="68">
        <v>515.5</v>
      </c>
      <c r="S94" s="68">
        <v>545.20000000000005</v>
      </c>
      <c r="T94" s="68">
        <v>574.79999999999995</v>
      </c>
      <c r="U94" s="68">
        <v>604.9</v>
      </c>
      <c r="V94" s="68">
        <v>635.1</v>
      </c>
      <c r="W94" s="68">
        <v>665.6</v>
      </c>
      <c r="X94" s="68">
        <v>696.1</v>
      </c>
      <c r="Y94" s="68">
        <v>726.7</v>
      </c>
      <c r="Z94" s="68">
        <v>757.4</v>
      </c>
      <c r="AA94" s="68">
        <v>788.1</v>
      </c>
      <c r="AB94" s="68">
        <v>818.9</v>
      </c>
      <c r="AC94" s="68">
        <v>849.8</v>
      </c>
      <c r="AD94" s="68">
        <v>880.6</v>
      </c>
      <c r="AE94" s="68">
        <v>911.5</v>
      </c>
      <c r="AF94" s="68">
        <v>942.4</v>
      </c>
      <c r="AG94" s="68">
        <v>973.4</v>
      </c>
      <c r="AH94" s="68">
        <v>1004.4</v>
      </c>
      <c r="AI94" s="68">
        <v>1035.3</v>
      </c>
      <c r="AJ94" s="68">
        <v>0.03</v>
      </c>
      <c r="AK94" s="68"/>
    </row>
    <row r="95" spans="1:37">
      <c r="A95" s="69">
        <v>39173</v>
      </c>
      <c r="B95" s="68">
        <v>17.8</v>
      </c>
      <c r="C95" s="68">
        <v>24.9</v>
      </c>
      <c r="D95" s="68">
        <v>33.200000000000003</v>
      </c>
      <c r="E95" s="68">
        <v>43.8</v>
      </c>
      <c r="F95" s="68">
        <v>57.2</v>
      </c>
      <c r="G95" s="68">
        <v>71.7</v>
      </c>
      <c r="H95" s="68">
        <v>87.2</v>
      </c>
      <c r="I95" s="68">
        <v>103.4</v>
      </c>
      <c r="J95" s="68">
        <v>121.3</v>
      </c>
      <c r="K95" s="68">
        <v>140.19999999999999</v>
      </c>
      <c r="L95" s="68">
        <v>160.80000000000001</v>
      </c>
      <c r="M95" s="68">
        <v>183.1</v>
      </c>
      <c r="N95" s="68">
        <v>206.2</v>
      </c>
      <c r="O95" s="68">
        <v>230.5</v>
      </c>
      <c r="P95" s="68">
        <v>255.4</v>
      </c>
      <c r="Q95" s="68">
        <v>280.7</v>
      </c>
      <c r="R95" s="68">
        <v>306.39999999999998</v>
      </c>
      <c r="S95" s="68">
        <v>332.5</v>
      </c>
      <c r="T95" s="68">
        <v>358.8</v>
      </c>
      <c r="U95" s="68">
        <v>385.6</v>
      </c>
      <c r="V95" s="68">
        <v>412.7</v>
      </c>
      <c r="W95" s="68">
        <v>439.9</v>
      </c>
      <c r="X95" s="68">
        <v>467.6</v>
      </c>
      <c r="Y95" s="68">
        <v>495.1</v>
      </c>
      <c r="Z95" s="68">
        <v>522.79999999999995</v>
      </c>
      <c r="AA95" s="68">
        <v>550.79999999999995</v>
      </c>
      <c r="AB95" s="68">
        <v>578.9</v>
      </c>
      <c r="AC95" s="68">
        <v>607</v>
      </c>
      <c r="AD95" s="68">
        <v>635.29999999999995</v>
      </c>
      <c r="AE95" s="68">
        <v>663.9</v>
      </c>
      <c r="AF95" s="68">
        <v>692.6</v>
      </c>
      <c r="AG95" s="68">
        <v>721.4</v>
      </c>
      <c r="AH95" s="68">
        <v>750.5</v>
      </c>
      <c r="AI95" s="68">
        <v>779.8</v>
      </c>
      <c r="AJ95" s="68">
        <v>0</v>
      </c>
      <c r="AK95" s="68"/>
    </row>
    <row r="96" spans="1:37">
      <c r="A96" s="69">
        <v>39203</v>
      </c>
      <c r="B96" s="68">
        <v>0</v>
      </c>
      <c r="C96" s="68">
        <v>0</v>
      </c>
      <c r="D96" s="68">
        <v>0</v>
      </c>
      <c r="E96" s="68">
        <v>0</v>
      </c>
      <c r="F96" s="68">
        <v>0</v>
      </c>
      <c r="G96" s="68">
        <v>0.2</v>
      </c>
      <c r="H96" s="68">
        <v>1.2</v>
      </c>
      <c r="I96" s="68">
        <v>2.4</v>
      </c>
      <c r="J96" s="68">
        <v>4</v>
      </c>
      <c r="K96" s="68">
        <v>6.3</v>
      </c>
      <c r="L96" s="68">
        <v>9.5</v>
      </c>
      <c r="M96" s="68">
        <v>13.4</v>
      </c>
      <c r="N96" s="68">
        <v>18.2</v>
      </c>
      <c r="O96" s="68">
        <v>23.9</v>
      </c>
      <c r="P96" s="68">
        <v>30.9</v>
      </c>
      <c r="Q96" s="68">
        <v>38.9</v>
      </c>
      <c r="R96" s="68">
        <v>48.1</v>
      </c>
      <c r="S96" s="68">
        <v>58.2</v>
      </c>
      <c r="T96" s="68">
        <v>69.3</v>
      </c>
      <c r="U96" s="68">
        <v>81.2</v>
      </c>
      <c r="V96" s="68">
        <v>94</v>
      </c>
      <c r="W96" s="68">
        <v>108.3</v>
      </c>
      <c r="X96" s="68">
        <v>123.6</v>
      </c>
      <c r="Y96" s="68">
        <v>139.69999999999999</v>
      </c>
      <c r="Z96" s="68">
        <v>156.9</v>
      </c>
      <c r="AA96" s="68">
        <v>175.2</v>
      </c>
      <c r="AB96" s="68">
        <v>194.6</v>
      </c>
      <c r="AC96" s="68">
        <v>215.3</v>
      </c>
      <c r="AD96" s="68">
        <v>236.8</v>
      </c>
      <c r="AE96" s="68">
        <v>259.3</v>
      </c>
      <c r="AF96" s="68">
        <v>282.39999999999998</v>
      </c>
      <c r="AG96" s="68">
        <v>306.10000000000002</v>
      </c>
      <c r="AH96" s="68">
        <v>330.3</v>
      </c>
      <c r="AI96" s="68">
        <v>355</v>
      </c>
      <c r="AJ96" s="68">
        <v>0.03</v>
      </c>
      <c r="AK96" s="68"/>
    </row>
    <row r="97" spans="1:37">
      <c r="A97" s="69">
        <v>39234</v>
      </c>
      <c r="B97" s="68">
        <v>0</v>
      </c>
      <c r="C97" s="68">
        <v>0</v>
      </c>
      <c r="D97" s="68">
        <v>0</v>
      </c>
      <c r="E97" s="68">
        <v>0</v>
      </c>
      <c r="F97" s="68">
        <v>0</v>
      </c>
      <c r="G97" s="68">
        <v>0</v>
      </c>
      <c r="H97" s="68">
        <v>0</v>
      </c>
      <c r="I97" s="68">
        <v>0</v>
      </c>
      <c r="J97" s="68">
        <v>0</v>
      </c>
      <c r="K97" s="68">
        <v>0</v>
      </c>
      <c r="L97" s="68">
        <v>0</v>
      </c>
      <c r="M97" s="68">
        <v>0</v>
      </c>
      <c r="N97" s="68">
        <v>0</v>
      </c>
      <c r="O97" s="68">
        <v>0</v>
      </c>
      <c r="P97" s="68">
        <v>0.2</v>
      </c>
      <c r="Q97" s="68">
        <v>0.6</v>
      </c>
      <c r="R97" s="68">
        <v>1.5</v>
      </c>
      <c r="S97" s="68">
        <v>3</v>
      </c>
      <c r="T97" s="68">
        <v>4.9000000000000004</v>
      </c>
      <c r="U97" s="68">
        <v>7.7</v>
      </c>
      <c r="V97" s="68">
        <v>11.5</v>
      </c>
      <c r="W97" s="68">
        <v>16.600000000000001</v>
      </c>
      <c r="X97" s="68">
        <v>23</v>
      </c>
      <c r="Y97" s="68">
        <v>30.6</v>
      </c>
      <c r="Z97" s="68">
        <v>39.1</v>
      </c>
      <c r="AA97" s="68">
        <v>47.9</v>
      </c>
      <c r="AB97" s="68">
        <v>58.4</v>
      </c>
      <c r="AC97" s="68">
        <v>69.5</v>
      </c>
      <c r="AD97" s="68">
        <v>82.2</v>
      </c>
      <c r="AE97" s="68">
        <v>96</v>
      </c>
      <c r="AF97" s="68">
        <v>111.3</v>
      </c>
      <c r="AG97" s="68">
        <v>127.7</v>
      </c>
      <c r="AH97" s="68">
        <v>146.19999999999999</v>
      </c>
      <c r="AI97" s="68">
        <v>165.4</v>
      </c>
      <c r="AJ97" s="68">
        <v>7.0000000000000007E-2</v>
      </c>
      <c r="AK97" s="68"/>
    </row>
    <row r="98" spans="1:37">
      <c r="A98" s="69">
        <v>39264</v>
      </c>
      <c r="B98" s="68">
        <v>0</v>
      </c>
      <c r="C98" s="68">
        <v>0</v>
      </c>
      <c r="D98" s="68">
        <v>0</v>
      </c>
      <c r="E98" s="68">
        <v>0</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0.2</v>
      </c>
      <c r="W98" s="68">
        <v>0.5</v>
      </c>
      <c r="X98" s="68">
        <v>0.8</v>
      </c>
      <c r="Y98" s="68">
        <v>1.6</v>
      </c>
      <c r="Z98" s="68">
        <v>2.6</v>
      </c>
      <c r="AA98" s="68">
        <v>4.0999999999999996</v>
      </c>
      <c r="AB98" s="68">
        <v>6.2</v>
      </c>
      <c r="AC98" s="68">
        <v>10.1</v>
      </c>
      <c r="AD98" s="68">
        <v>15.8</v>
      </c>
      <c r="AE98" s="68">
        <v>22.4</v>
      </c>
      <c r="AF98" s="68">
        <v>31.1</v>
      </c>
      <c r="AG98" s="68">
        <v>40.6</v>
      </c>
      <c r="AH98" s="68">
        <v>52.6</v>
      </c>
      <c r="AI98" s="68">
        <v>65.8</v>
      </c>
      <c r="AJ98" s="68">
        <v>0.06</v>
      </c>
      <c r="AK98" s="68"/>
    </row>
    <row r="99" spans="1:37">
      <c r="A99" s="69">
        <v>39295</v>
      </c>
      <c r="B99" s="68">
        <v>0</v>
      </c>
      <c r="C99" s="68">
        <v>0</v>
      </c>
      <c r="D99" s="68">
        <v>0</v>
      </c>
      <c r="E99" s="68">
        <v>0</v>
      </c>
      <c r="F99" s="68">
        <v>0</v>
      </c>
      <c r="G99" s="68">
        <v>0</v>
      </c>
      <c r="H99" s="68">
        <v>0</v>
      </c>
      <c r="I99" s="68">
        <v>0</v>
      </c>
      <c r="J99" s="68">
        <v>0</v>
      </c>
      <c r="K99" s="68">
        <v>0</v>
      </c>
      <c r="L99" s="68">
        <v>0</v>
      </c>
      <c r="M99" s="68">
        <v>0</v>
      </c>
      <c r="N99" s="68">
        <v>0</v>
      </c>
      <c r="O99" s="68">
        <v>0</v>
      </c>
      <c r="P99" s="68">
        <v>0</v>
      </c>
      <c r="Q99" s="68">
        <v>0</v>
      </c>
      <c r="R99" s="68">
        <v>0</v>
      </c>
      <c r="S99" s="68">
        <v>0</v>
      </c>
      <c r="T99" s="68">
        <v>0</v>
      </c>
      <c r="U99" s="68">
        <v>0.1</v>
      </c>
      <c r="V99" s="68">
        <v>0.6</v>
      </c>
      <c r="W99" s="68">
        <v>1.6</v>
      </c>
      <c r="X99" s="68">
        <v>3.1</v>
      </c>
      <c r="Y99" s="68">
        <v>5</v>
      </c>
      <c r="Z99" s="68">
        <v>7.4</v>
      </c>
      <c r="AA99" s="68">
        <v>10.199999999999999</v>
      </c>
      <c r="AB99" s="68">
        <v>14.8</v>
      </c>
      <c r="AC99" s="68">
        <v>20.3</v>
      </c>
      <c r="AD99" s="68">
        <v>27.3</v>
      </c>
      <c r="AE99" s="68">
        <v>35.4</v>
      </c>
      <c r="AF99" s="68">
        <v>44.9</v>
      </c>
      <c r="AG99" s="68">
        <v>55.7</v>
      </c>
      <c r="AH99" s="68">
        <v>67.7</v>
      </c>
      <c r="AI99" s="68">
        <v>81.3</v>
      </c>
      <c r="AJ99" s="68">
        <v>0.2</v>
      </c>
      <c r="AK99" s="68"/>
    </row>
    <row r="100" spans="1:37">
      <c r="A100" s="69">
        <v>39326</v>
      </c>
      <c r="B100" s="68">
        <v>0</v>
      </c>
      <c r="C100" s="68">
        <v>0</v>
      </c>
      <c r="D100" s="68">
        <v>0</v>
      </c>
      <c r="E100" s="68">
        <v>0</v>
      </c>
      <c r="F100" s="68">
        <v>0</v>
      </c>
      <c r="G100" s="68">
        <v>0</v>
      </c>
      <c r="H100" s="68">
        <v>0</v>
      </c>
      <c r="I100" s="68">
        <v>0</v>
      </c>
      <c r="J100" s="68">
        <v>0</v>
      </c>
      <c r="K100" s="68">
        <v>0</v>
      </c>
      <c r="L100" s="68">
        <v>0</v>
      </c>
      <c r="M100" s="68">
        <v>0</v>
      </c>
      <c r="N100" s="68">
        <v>0.1</v>
      </c>
      <c r="O100" s="68">
        <v>0.5</v>
      </c>
      <c r="P100" s="68">
        <v>1.3</v>
      </c>
      <c r="Q100" s="68">
        <v>2.2000000000000002</v>
      </c>
      <c r="R100" s="68">
        <v>3.4</v>
      </c>
      <c r="S100" s="68">
        <v>5.2</v>
      </c>
      <c r="T100" s="68">
        <v>7.1</v>
      </c>
      <c r="U100" s="68">
        <v>9.6999999999999993</v>
      </c>
      <c r="V100" s="68">
        <v>12.5</v>
      </c>
      <c r="W100" s="68">
        <v>16.7</v>
      </c>
      <c r="X100" s="68">
        <v>21.4</v>
      </c>
      <c r="Y100" s="68">
        <v>27.3</v>
      </c>
      <c r="Z100" s="68">
        <v>36.200000000000003</v>
      </c>
      <c r="AA100" s="68">
        <v>46.6</v>
      </c>
      <c r="AB100" s="68">
        <v>59.5</v>
      </c>
      <c r="AC100" s="68">
        <v>73.2</v>
      </c>
      <c r="AD100" s="68">
        <v>88.4</v>
      </c>
      <c r="AE100" s="68">
        <v>104.5</v>
      </c>
      <c r="AF100" s="68">
        <v>121.8</v>
      </c>
      <c r="AG100" s="68">
        <v>139.69999999999999</v>
      </c>
      <c r="AH100" s="68">
        <v>158.69999999999999</v>
      </c>
      <c r="AI100" s="68">
        <v>178.6</v>
      </c>
      <c r="AJ100" s="68">
        <v>0.1</v>
      </c>
      <c r="AK100" s="68"/>
    </row>
    <row r="101" spans="1:37">
      <c r="A101" s="69">
        <v>39356</v>
      </c>
      <c r="B101" s="68">
        <v>0.1</v>
      </c>
      <c r="C101" s="68">
        <v>0.2</v>
      </c>
      <c r="D101" s="68">
        <v>0.4</v>
      </c>
      <c r="E101" s="68">
        <v>0.7</v>
      </c>
      <c r="F101" s="68">
        <v>1.1000000000000001</v>
      </c>
      <c r="G101" s="68">
        <v>1.7</v>
      </c>
      <c r="H101" s="68">
        <v>2.4</v>
      </c>
      <c r="I101" s="68">
        <v>3.3</v>
      </c>
      <c r="J101" s="68">
        <v>4.9000000000000004</v>
      </c>
      <c r="K101" s="68">
        <v>7.4</v>
      </c>
      <c r="L101" s="68">
        <v>10.1</v>
      </c>
      <c r="M101" s="68">
        <v>13.5</v>
      </c>
      <c r="N101" s="68">
        <v>17</v>
      </c>
      <c r="O101" s="68">
        <v>21.4</v>
      </c>
      <c r="P101" s="68">
        <v>26.6</v>
      </c>
      <c r="Q101" s="68">
        <v>32.4</v>
      </c>
      <c r="R101" s="68">
        <v>38.6</v>
      </c>
      <c r="S101" s="68">
        <v>46.1</v>
      </c>
      <c r="T101" s="68">
        <v>55.5</v>
      </c>
      <c r="U101" s="68">
        <v>67</v>
      </c>
      <c r="V101" s="68">
        <v>81.099999999999994</v>
      </c>
      <c r="W101" s="68">
        <v>96.4</v>
      </c>
      <c r="X101" s="68">
        <v>115</v>
      </c>
      <c r="Y101" s="68">
        <v>134.4</v>
      </c>
      <c r="Z101" s="68">
        <v>155.19999999999999</v>
      </c>
      <c r="AA101" s="68">
        <v>177.8</v>
      </c>
      <c r="AB101" s="68">
        <v>201.7</v>
      </c>
      <c r="AC101" s="68">
        <v>225.9</v>
      </c>
      <c r="AD101" s="68">
        <v>251</v>
      </c>
      <c r="AE101" s="68">
        <v>276.60000000000002</v>
      </c>
      <c r="AF101" s="68">
        <v>302.7</v>
      </c>
      <c r="AG101" s="68">
        <v>329.5</v>
      </c>
      <c r="AH101" s="68">
        <v>357.5</v>
      </c>
      <c r="AI101" s="68">
        <v>385.7</v>
      </c>
      <c r="AJ101" s="68">
        <v>0.03</v>
      </c>
      <c r="AK101" s="68"/>
    </row>
    <row r="102" spans="1:37">
      <c r="A102" s="69">
        <v>39387</v>
      </c>
      <c r="B102" s="68">
        <v>32.799999999999997</v>
      </c>
      <c r="C102" s="68">
        <v>42.3</v>
      </c>
      <c r="D102" s="68">
        <v>54.3</v>
      </c>
      <c r="E102" s="68">
        <v>66.900000000000006</v>
      </c>
      <c r="F102" s="68">
        <v>81.400000000000006</v>
      </c>
      <c r="G102" s="68">
        <v>97.3</v>
      </c>
      <c r="H102" s="68">
        <v>113.9</v>
      </c>
      <c r="I102" s="68">
        <v>132.6</v>
      </c>
      <c r="J102" s="68">
        <v>152.30000000000001</v>
      </c>
      <c r="K102" s="68">
        <v>173.5</v>
      </c>
      <c r="L102" s="68">
        <v>195.7</v>
      </c>
      <c r="M102" s="68">
        <v>219.1</v>
      </c>
      <c r="N102" s="68">
        <v>243.3</v>
      </c>
      <c r="O102" s="68">
        <v>268.5</v>
      </c>
      <c r="P102" s="68">
        <v>294.10000000000002</v>
      </c>
      <c r="Q102" s="68">
        <v>320.3</v>
      </c>
      <c r="R102" s="68">
        <v>346.7</v>
      </c>
      <c r="S102" s="68">
        <v>373.7</v>
      </c>
      <c r="T102" s="68">
        <v>401.1</v>
      </c>
      <c r="U102" s="68">
        <v>428.9</v>
      </c>
      <c r="V102" s="68">
        <v>457.5</v>
      </c>
      <c r="W102" s="68">
        <v>486.3</v>
      </c>
      <c r="X102" s="68">
        <v>515.29999999999995</v>
      </c>
      <c r="Y102" s="68">
        <v>544.5</v>
      </c>
      <c r="Z102" s="68">
        <v>573.9</v>
      </c>
      <c r="AA102" s="68">
        <v>603.5</v>
      </c>
      <c r="AB102" s="68">
        <v>633.1</v>
      </c>
      <c r="AC102" s="68">
        <v>663</v>
      </c>
      <c r="AD102" s="68">
        <v>692.9</v>
      </c>
      <c r="AE102" s="68">
        <v>722.9</v>
      </c>
      <c r="AF102" s="68">
        <v>752.9</v>
      </c>
      <c r="AG102" s="68">
        <v>782.8</v>
      </c>
      <c r="AH102" s="68">
        <v>812.9</v>
      </c>
      <c r="AI102" s="68">
        <v>842.9</v>
      </c>
      <c r="AJ102" s="68">
        <v>0</v>
      </c>
      <c r="AK102" s="68"/>
    </row>
    <row r="103" spans="1:37">
      <c r="A103" s="69">
        <v>39417</v>
      </c>
      <c r="B103" s="68">
        <v>199.3</v>
      </c>
      <c r="C103" s="68">
        <v>224.7</v>
      </c>
      <c r="D103" s="68">
        <v>251.3</v>
      </c>
      <c r="E103" s="68">
        <v>278.7</v>
      </c>
      <c r="F103" s="68">
        <v>306.89999999999998</v>
      </c>
      <c r="G103" s="68">
        <v>336.2</v>
      </c>
      <c r="H103" s="68">
        <v>365.6</v>
      </c>
      <c r="I103" s="68">
        <v>395.6</v>
      </c>
      <c r="J103" s="68">
        <v>425.8</v>
      </c>
      <c r="K103" s="68">
        <v>456.3</v>
      </c>
      <c r="L103" s="68">
        <v>487</v>
      </c>
      <c r="M103" s="68">
        <v>517.79999999999995</v>
      </c>
      <c r="N103" s="68">
        <v>548.6</v>
      </c>
      <c r="O103" s="68">
        <v>579.5</v>
      </c>
      <c r="P103" s="68">
        <v>610.4</v>
      </c>
      <c r="Q103" s="68">
        <v>641.4</v>
      </c>
      <c r="R103" s="68">
        <v>672.4</v>
      </c>
      <c r="S103" s="68">
        <v>703.4</v>
      </c>
      <c r="T103" s="68">
        <v>734.4</v>
      </c>
      <c r="U103" s="68">
        <v>765.4</v>
      </c>
      <c r="V103" s="68">
        <v>796.4</v>
      </c>
      <c r="W103" s="68">
        <v>827.4</v>
      </c>
      <c r="X103" s="68">
        <v>858.4</v>
      </c>
      <c r="Y103" s="68">
        <v>889.4</v>
      </c>
      <c r="Z103" s="68">
        <v>920.4</v>
      </c>
      <c r="AA103" s="68">
        <v>951.4</v>
      </c>
      <c r="AB103" s="68">
        <v>982.4</v>
      </c>
      <c r="AC103" s="68">
        <v>1013.4</v>
      </c>
      <c r="AD103" s="68">
        <v>1044.4000000000001</v>
      </c>
      <c r="AE103" s="68">
        <v>1075.4000000000001</v>
      </c>
      <c r="AF103" s="68">
        <v>1106.4000000000001</v>
      </c>
      <c r="AG103" s="68">
        <v>1137.4000000000001</v>
      </c>
      <c r="AH103" s="68">
        <v>1168.4000000000001</v>
      </c>
      <c r="AI103" s="68">
        <v>1199.4000000000001</v>
      </c>
      <c r="AJ103" s="68">
        <v>0.06</v>
      </c>
      <c r="AK103" s="68"/>
    </row>
    <row r="104" spans="1:37">
      <c r="A104" s="69">
        <v>39448</v>
      </c>
      <c r="B104" s="68">
        <v>207.6</v>
      </c>
      <c r="C104" s="68">
        <v>229.9</v>
      </c>
      <c r="D104" s="68">
        <v>253.9</v>
      </c>
      <c r="E104" s="68">
        <v>278.39999999999998</v>
      </c>
      <c r="F104" s="68">
        <v>303.7</v>
      </c>
      <c r="G104" s="68">
        <v>329.3</v>
      </c>
      <c r="H104" s="68">
        <v>355.7</v>
      </c>
      <c r="I104" s="68">
        <v>382.7</v>
      </c>
      <c r="J104" s="68">
        <v>409.9</v>
      </c>
      <c r="K104" s="68">
        <v>437.7</v>
      </c>
      <c r="L104" s="68">
        <v>465.7</v>
      </c>
      <c r="M104" s="68">
        <v>494.4</v>
      </c>
      <c r="N104" s="68">
        <v>523.4</v>
      </c>
      <c r="O104" s="68">
        <v>552.70000000000005</v>
      </c>
      <c r="P104" s="68">
        <v>582.1</v>
      </c>
      <c r="Q104" s="68">
        <v>611.9</v>
      </c>
      <c r="R104" s="68">
        <v>641.9</v>
      </c>
      <c r="S104" s="68">
        <v>672.1</v>
      </c>
      <c r="T104" s="68">
        <v>702.3</v>
      </c>
      <c r="U104" s="68">
        <v>732.7</v>
      </c>
      <c r="V104" s="68">
        <v>763.3</v>
      </c>
      <c r="W104" s="68">
        <v>794</v>
      </c>
      <c r="X104" s="68">
        <v>824.7</v>
      </c>
      <c r="Y104" s="68">
        <v>855.4</v>
      </c>
      <c r="Z104" s="68">
        <v>886.2</v>
      </c>
      <c r="AA104" s="68">
        <v>917</v>
      </c>
      <c r="AB104" s="68">
        <v>947.9</v>
      </c>
      <c r="AC104" s="68">
        <v>978.7</v>
      </c>
      <c r="AD104" s="68">
        <v>1009.6</v>
      </c>
      <c r="AE104" s="68">
        <v>1040.5999999999999</v>
      </c>
      <c r="AF104" s="68">
        <v>1071.5999999999999</v>
      </c>
      <c r="AG104" s="68">
        <v>1102.5999999999999</v>
      </c>
      <c r="AH104" s="68">
        <v>1133.5999999999999</v>
      </c>
      <c r="AI104" s="68">
        <v>1164.5999999999999</v>
      </c>
      <c r="AJ104" s="68">
        <v>0.03</v>
      </c>
      <c r="AK104" s="68"/>
    </row>
    <row r="105" spans="1:37">
      <c r="A105" s="69">
        <v>39479</v>
      </c>
      <c r="B105" s="68">
        <v>189.1</v>
      </c>
      <c r="C105" s="68">
        <v>211.7</v>
      </c>
      <c r="D105" s="68">
        <v>235.7</v>
      </c>
      <c r="E105" s="68">
        <v>260.39999999999998</v>
      </c>
      <c r="F105" s="68">
        <v>285.7</v>
      </c>
      <c r="G105" s="68">
        <v>311.8</v>
      </c>
      <c r="H105" s="68">
        <v>338.3</v>
      </c>
      <c r="I105" s="68">
        <v>365.4</v>
      </c>
      <c r="J105" s="68">
        <v>393</v>
      </c>
      <c r="K105" s="68">
        <v>420.9</v>
      </c>
      <c r="L105" s="68">
        <v>448.8</v>
      </c>
      <c r="M105" s="68">
        <v>476.9</v>
      </c>
      <c r="N105" s="68">
        <v>505</v>
      </c>
      <c r="O105" s="68">
        <v>533.20000000000005</v>
      </c>
      <c r="P105" s="68">
        <v>561.5</v>
      </c>
      <c r="Q105" s="68">
        <v>589.79999999999995</v>
      </c>
      <c r="R105" s="68">
        <v>618.1</v>
      </c>
      <c r="S105" s="68">
        <v>646.5</v>
      </c>
      <c r="T105" s="68">
        <v>674.9</v>
      </c>
      <c r="U105" s="68">
        <v>703.5</v>
      </c>
      <c r="V105" s="68">
        <v>732.2</v>
      </c>
      <c r="W105" s="68">
        <v>761</v>
      </c>
      <c r="X105" s="68">
        <v>789.8</v>
      </c>
      <c r="Y105" s="68">
        <v>818.6</v>
      </c>
      <c r="Z105" s="68">
        <v>847.6</v>
      </c>
      <c r="AA105" s="68">
        <v>876.6</v>
      </c>
      <c r="AB105" s="68">
        <v>905.6</v>
      </c>
      <c r="AC105" s="68">
        <v>934.6</v>
      </c>
      <c r="AD105" s="68">
        <v>963.6</v>
      </c>
      <c r="AE105" s="68">
        <v>992.6</v>
      </c>
      <c r="AF105" s="68">
        <v>1021.6</v>
      </c>
      <c r="AG105" s="68">
        <v>1050.5999999999999</v>
      </c>
      <c r="AH105" s="68">
        <v>1079.5999999999999</v>
      </c>
      <c r="AI105" s="68">
        <v>1108.5999999999999</v>
      </c>
      <c r="AJ105" s="68">
        <v>7.0000000000000007E-2</v>
      </c>
      <c r="AK105" s="68"/>
    </row>
    <row r="106" spans="1:37">
      <c r="A106" s="69">
        <v>39508</v>
      </c>
      <c r="B106" s="68">
        <v>76.3</v>
      </c>
      <c r="C106" s="68">
        <v>95</v>
      </c>
      <c r="D106" s="68">
        <v>116.5</v>
      </c>
      <c r="E106" s="68">
        <v>139.5</v>
      </c>
      <c r="F106" s="68">
        <v>163.69999999999999</v>
      </c>
      <c r="G106" s="68">
        <v>189.4</v>
      </c>
      <c r="H106" s="68">
        <v>215.6</v>
      </c>
      <c r="I106" s="68">
        <v>242.8</v>
      </c>
      <c r="J106" s="68">
        <v>270.3</v>
      </c>
      <c r="K106" s="68">
        <v>298.3</v>
      </c>
      <c r="L106" s="68">
        <v>326.7</v>
      </c>
      <c r="M106" s="68">
        <v>355.6</v>
      </c>
      <c r="N106" s="68">
        <v>384.8</v>
      </c>
      <c r="O106" s="68">
        <v>414.2</v>
      </c>
      <c r="P106" s="68">
        <v>443.5</v>
      </c>
      <c r="Q106" s="68">
        <v>473.3</v>
      </c>
      <c r="R106" s="68">
        <v>503.3</v>
      </c>
      <c r="S106" s="68">
        <v>533.6</v>
      </c>
      <c r="T106" s="68">
        <v>563.9</v>
      </c>
      <c r="U106" s="68">
        <v>594.29999999999995</v>
      </c>
      <c r="V106" s="68">
        <v>625</v>
      </c>
      <c r="W106" s="68">
        <v>655.8</v>
      </c>
      <c r="X106" s="68">
        <v>686.8</v>
      </c>
      <c r="Y106" s="68">
        <v>717.7</v>
      </c>
      <c r="Z106" s="68">
        <v>748.7</v>
      </c>
      <c r="AA106" s="68">
        <v>779.7</v>
      </c>
      <c r="AB106" s="68">
        <v>810.6</v>
      </c>
      <c r="AC106" s="68">
        <v>841.6</v>
      </c>
      <c r="AD106" s="68">
        <v>872.5</v>
      </c>
      <c r="AE106" s="68">
        <v>903.5</v>
      </c>
      <c r="AF106" s="68">
        <v>934.5</v>
      </c>
      <c r="AG106" s="68">
        <v>965.4</v>
      </c>
      <c r="AH106" s="68">
        <v>996.4</v>
      </c>
      <c r="AI106" s="68">
        <v>1027.3</v>
      </c>
      <c r="AJ106" s="68">
        <v>0.03</v>
      </c>
      <c r="AK106" s="68"/>
    </row>
    <row r="107" spans="1:37">
      <c r="A107" s="69">
        <v>39539</v>
      </c>
      <c r="B107" s="68">
        <v>3</v>
      </c>
      <c r="C107" s="68">
        <v>5.2</v>
      </c>
      <c r="D107" s="68">
        <v>8.3000000000000007</v>
      </c>
      <c r="E107" s="68">
        <v>12.5</v>
      </c>
      <c r="F107" s="68">
        <v>17.7</v>
      </c>
      <c r="G107" s="68">
        <v>23.8</v>
      </c>
      <c r="H107" s="68">
        <v>31.3</v>
      </c>
      <c r="I107" s="68">
        <v>39.700000000000003</v>
      </c>
      <c r="J107" s="68">
        <v>49.5</v>
      </c>
      <c r="K107" s="68">
        <v>61.6</v>
      </c>
      <c r="L107" s="68">
        <v>75.5</v>
      </c>
      <c r="M107" s="68">
        <v>92</v>
      </c>
      <c r="N107" s="68">
        <v>110.1</v>
      </c>
      <c r="O107" s="68">
        <v>130</v>
      </c>
      <c r="P107" s="68">
        <v>150.4</v>
      </c>
      <c r="Q107" s="68">
        <v>172.4</v>
      </c>
      <c r="R107" s="68">
        <v>195.6</v>
      </c>
      <c r="S107" s="68">
        <v>219.9</v>
      </c>
      <c r="T107" s="68">
        <v>244.5</v>
      </c>
      <c r="U107" s="68">
        <v>269.89999999999998</v>
      </c>
      <c r="V107" s="68">
        <v>295.89999999999998</v>
      </c>
      <c r="W107" s="68">
        <v>322.3</v>
      </c>
      <c r="X107" s="68">
        <v>349</v>
      </c>
      <c r="Y107" s="68">
        <v>376.1</v>
      </c>
      <c r="Z107" s="68">
        <v>403.7</v>
      </c>
      <c r="AA107" s="68">
        <v>431.4</v>
      </c>
      <c r="AB107" s="68">
        <v>459.3</v>
      </c>
      <c r="AC107" s="68">
        <v>487.5</v>
      </c>
      <c r="AD107" s="68">
        <v>515.9</v>
      </c>
      <c r="AE107" s="68">
        <v>544.4</v>
      </c>
      <c r="AF107" s="68">
        <v>573</v>
      </c>
      <c r="AG107" s="68">
        <v>601.79999999999995</v>
      </c>
      <c r="AH107" s="68">
        <v>630.79999999999995</v>
      </c>
      <c r="AI107" s="68">
        <v>659.8</v>
      </c>
      <c r="AJ107" s="68">
        <v>0.03</v>
      </c>
      <c r="AK107" s="68"/>
    </row>
    <row r="108" spans="1:37">
      <c r="A108" s="69">
        <v>39569</v>
      </c>
      <c r="B108" s="68">
        <v>0</v>
      </c>
      <c r="C108" s="68">
        <v>0</v>
      </c>
      <c r="D108" s="68">
        <v>0</v>
      </c>
      <c r="E108" s="68">
        <v>0.1</v>
      </c>
      <c r="F108" s="68">
        <v>0.3</v>
      </c>
      <c r="G108" s="68">
        <v>0.5</v>
      </c>
      <c r="H108" s="68">
        <v>0.7</v>
      </c>
      <c r="I108" s="68">
        <v>1.2</v>
      </c>
      <c r="J108" s="68">
        <v>2.1</v>
      </c>
      <c r="K108" s="68">
        <v>3.8</v>
      </c>
      <c r="L108" s="68">
        <v>6.8</v>
      </c>
      <c r="M108" s="68">
        <v>11.3</v>
      </c>
      <c r="N108" s="68">
        <v>17.3</v>
      </c>
      <c r="O108" s="68">
        <v>25.4</v>
      </c>
      <c r="P108" s="68">
        <v>34.799999999999997</v>
      </c>
      <c r="Q108" s="68">
        <v>45</v>
      </c>
      <c r="R108" s="68">
        <v>56.7</v>
      </c>
      <c r="S108" s="68">
        <v>69.8</v>
      </c>
      <c r="T108" s="68">
        <v>83.8</v>
      </c>
      <c r="U108" s="68">
        <v>99.3</v>
      </c>
      <c r="V108" s="68">
        <v>116.3</v>
      </c>
      <c r="W108" s="68">
        <v>135.19999999999999</v>
      </c>
      <c r="X108" s="68">
        <v>155.19999999999999</v>
      </c>
      <c r="Y108" s="68">
        <v>176</v>
      </c>
      <c r="Z108" s="68">
        <v>198.4</v>
      </c>
      <c r="AA108" s="68">
        <v>220.9</v>
      </c>
      <c r="AB108" s="68">
        <v>244.9</v>
      </c>
      <c r="AC108" s="68">
        <v>270.39999999999998</v>
      </c>
      <c r="AD108" s="68">
        <v>296.10000000000002</v>
      </c>
      <c r="AE108" s="68">
        <v>323.10000000000002</v>
      </c>
      <c r="AF108" s="68">
        <v>350.5</v>
      </c>
      <c r="AG108" s="68">
        <v>378.8</v>
      </c>
      <c r="AH108" s="68">
        <v>407.9</v>
      </c>
      <c r="AI108" s="68">
        <v>436.7</v>
      </c>
      <c r="AJ108" s="68">
        <v>0.03</v>
      </c>
      <c r="AK108" s="68"/>
    </row>
    <row r="109" spans="1:37">
      <c r="A109" s="69">
        <v>39600</v>
      </c>
      <c r="B109" s="68">
        <v>0</v>
      </c>
      <c r="C109" s="68">
        <v>0</v>
      </c>
      <c r="D109" s="68">
        <v>0</v>
      </c>
      <c r="E109" s="68">
        <v>0</v>
      </c>
      <c r="F109" s="68">
        <v>0</v>
      </c>
      <c r="G109" s="68">
        <v>0</v>
      </c>
      <c r="H109" s="68">
        <v>0</v>
      </c>
      <c r="I109" s="68">
        <v>0</v>
      </c>
      <c r="J109" s="68">
        <v>0</v>
      </c>
      <c r="K109" s="68">
        <v>0</v>
      </c>
      <c r="L109" s="68">
        <v>0</v>
      </c>
      <c r="M109" s="68">
        <v>0</v>
      </c>
      <c r="N109" s="68">
        <v>0</v>
      </c>
      <c r="O109" s="68">
        <v>0</v>
      </c>
      <c r="P109" s="68">
        <v>0</v>
      </c>
      <c r="Q109" s="68">
        <v>0.1</v>
      </c>
      <c r="R109" s="68">
        <v>0.4</v>
      </c>
      <c r="S109" s="68">
        <v>1</v>
      </c>
      <c r="T109" s="68">
        <v>2</v>
      </c>
      <c r="U109" s="68">
        <v>3.1</v>
      </c>
      <c r="V109" s="68">
        <v>5.3</v>
      </c>
      <c r="W109" s="68">
        <v>7.8</v>
      </c>
      <c r="X109" s="68">
        <v>10.9</v>
      </c>
      <c r="Y109" s="68">
        <v>15.1</v>
      </c>
      <c r="Z109" s="68">
        <v>20.5</v>
      </c>
      <c r="AA109" s="68">
        <v>26.3</v>
      </c>
      <c r="AB109" s="68">
        <v>33.799999999999997</v>
      </c>
      <c r="AC109" s="68">
        <v>42.7</v>
      </c>
      <c r="AD109" s="68">
        <v>53.2</v>
      </c>
      <c r="AE109" s="68">
        <v>65</v>
      </c>
      <c r="AF109" s="68">
        <v>78</v>
      </c>
      <c r="AG109" s="68">
        <v>91.6</v>
      </c>
      <c r="AH109" s="68">
        <v>107.4</v>
      </c>
      <c r="AI109" s="68">
        <v>123.7</v>
      </c>
      <c r="AJ109" s="68">
        <v>0.03</v>
      </c>
      <c r="AK109" s="68"/>
    </row>
    <row r="110" spans="1:37">
      <c r="A110" s="69">
        <v>39630</v>
      </c>
      <c r="B110" s="68">
        <v>0</v>
      </c>
      <c r="C110" s="68">
        <v>0</v>
      </c>
      <c r="D110" s="68">
        <v>0</v>
      </c>
      <c r="E110" s="68">
        <v>0</v>
      </c>
      <c r="F110" s="68">
        <v>0</v>
      </c>
      <c r="G110" s="68">
        <v>0</v>
      </c>
      <c r="H110" s="68">
        <v>0</v>
      </c>
      <c r="I110" s="68">
        <v>0</v>
      </c>
      <c r="J110" s="68">
        <v>0</v>
      </c>
      <c r="K110" s="68">
        <v>0</v>
      </c>
      <c r="L110" s="68">
        <v>0</v>
      </c>
      <c r="M110" s="68">
        <v>0</v>
      </c>
      <c r="N110" s="68">
        <v>0</v>
      </c>
      <c r="O110" s="68">
        <v>0</v>
      </c>
      <c r="P110" s="68">
        <v>0</v>
      </c>
      <c r="Q110" s="68">
        <v>0</v>
      </c>
      <c r="R110" s="68">
        <v>0</v>
      </c>
      <c r="S110" s="68">
        <v>0</v>
      </c>
      <c r="T110" s="68">
        <v>0</v>
      </c>
      <c r="U110" s="68">
        <v>0</v>
      </c>
      <c r="V110" s="68">
        <v>0</v>
      </c>
      <c r="W110" s="68">
        <v>0</v>
      </c>
      <c r="X110" s="68">
        <v>0</v>
      </c>
      <c r="Y110" s="68">
        <v>0</v>
      </c>
      <c r="Z110" s="68">
        <v>0</v>
      </c>
      <c r="AA110" s="68">
        <v>0.3</v>
      </c>
      <c r="AB110" s="68">
        <v>1</v>
      </c>
      <c r="AC110" s="68">
        <v>2.2000000000000002</v>
      </c>
      <c r="AD110" s="68">
        <v>3.9</v>
      </c>
      <c r="AE110" s="68">
        <v>6.7</v>
      </c>
      <c r="AF110" s="68">
        <v>10.199999999999999</v>
      </c>
      <c r="AG110" s="68">
        <v>15.6</v>
      </c>
      <c r="AH110" s="68">
        <v>22.9</v>
      </c>
      <c r="AI110" s="68">
        <v>31.5</v>
      </c>
      <c r="AJ110" s="68">
        <v>0.03</v>
      </c>
      <c r="AK110" s="68"/>
    </row>
    <row r="111" spans="1:37">
      <c r="A111" s="69">
        <v>39661</v>
      </c>
      <c r="B111" s="68">
        <v>0</v>
      </c>
      <c r="C111" s="68">
        <v>0</v>
      </c>
      <c r="D111" s="68">
        <v>0</v>
      </c>
      <c r="E111" s="68">
        <v>0</v>
      </c>
      <c r="F111" s="68">
        <v>0</v>
      </c>
      <c r="G111" s="68">
        <v>0</v>
      </c>
      <c r="H111" s="68">
        <v>0</v>
      </c>
      <c r="I111" s="68">
        <v>0</v>
      </c>
      <c r="J111" s="68">
        <v>0</v>
      </c>
      <c r="K111" s="68">
        <v>0</v>
      </c>
      <c r="L111" s="68">
        <v>0</v>
      </c>
      <c r="M111" s="68">
        <v>0</v>
      </c>
      <c r="N111" s="68">
        <v>0</v>
      </c>
      <c r="O111" s="68">
        <v>0</v>
      </c>
      <c r="P111" s="68">
        <v>0</v>
      </c>
      <c r="Q111" s="68">
        <v>0</v>
      </c>
      <c r="R111" s="68">
        <v>0</v>
      </c>
      <c r="S111" s="68">
        <v>0</v>
      </c>
      <c r="T111" s="68">
        <v>0</v>
      </c>
      <c r="U111" s="68">
        <v>0.1</v>
      </c>
      <c r="V111" s="68">
        <v>0.2</v>
      </c>
      <c r="W111" s="68">
        <v>0.4</v>
      </c>
      <c r="X111" s="68">
        <v>0.8</v>
      </c>
      <c r="Y111" s="68">
        <v>1.7</v>
      </c>
      <c r="Z111" s="68">
        <v>2.9</v>
      </c>
      <c r="AA111" s="68">
        <v>4.8</v>
      </c>
      <c r="AB111" s="68">
        <v>7.7</v>
      </c>
      <c r="AC111" s="68">
        <v>12.8</v>
      </c>
      <c r="AD111" s="68">
        <v>20</v>
      </c>
      <c r="AE111" s="68">
        <v>29.8</v>
      </c>
      <c r="AF111" s="68">
        <v>42</v>
      </c>
      <c r="AG111" s="68">
        <v>56.4</v>
      </c>
      <c r="AH111" s="68">
        <v>73.3</v>
      </c>
      <c r="AI111" s="68">
        <v>92.2</v>
      </c>
      <c r="AJ111" s="68">
        <v>0.03</v>
      </c>
      <c r="AK111" s="68"/>
    </row>
    <row r="112" spans="1:37">
      <c r="A112" s="69">
        <v>39692</v>
      </c>
      <c r="B112" s="68">
        <v>0</v>
      </c>
      <c r="C112" s="68">
        <v>0</v>
      </c>
      <c r="D112" s="68">
        <v>0</v>
      </c>
      <c r="E112" s="68">
        <v>0</v>
      </c>
      <c r="F112" s="68">
        <v>0</v>
      </c>
      <c r="G112" s="68">
        <v>0</v>
      </c>
      <c r="H112" s="68">
        <v>0</v>
      </c>
      <c r="I112" s="68">
        <v>0</v>
      </c>
      <c r="J112" s="68">
        <v>0</v>
      </c>
      <c r="K112" s="68">
        <v>0</v>
      </c>
      <c r="L112" s="68">
        <v>0</v>
      </c>
      <c r="M112" s="68">
        <v>0.1</v>
      </c>
      <c r="N112" s="68">
        <v>0.3</v>
      </c>
      <c r="O112" s="68">
        <v>0.9</v>
      </c>
      <c r="P112" s="68">
        <v>1.8</v>
      </c>
      <c r="Q112" s="68">
        <v>3.2</v>
      </c>
      <c r="R112" s="68">
        <v>5</v>
      </c>
      <c r="S112" s="68">
        <v>7.6</v>
      </c>
      <c r="T112" s="68">
        <v>10.9</v>
      </c>
      <c r="U112" s="68">
        <v>14.4</v>
      </c>
      <c r="V112" s="68">
        <v>18.899999999999999</v>
      </c>
      <c r="W112" s="68">
        <v>24</v>
      </c>
      <c r="X112" s="68">
        <v>30.1</v>
      </c>
      <c r="Y112" s="68">
        <v>38.200000000000003</v>
      </c>
      <c r="Z112" s="68">
        <v>48.2</v>
      </c>
      <c r="AA112" s="68">
        <v>59.7</v>
      </c>
      <c r="AB112" s="68">
        <v>73.3</v>
      </c>
      <c r="AC112" s="68">
        <v>88.4</v>
      </c>
      <c r="AD112" s="68">
        <v>105.6</v>
      </c>
      <c r="AE112" s="68">
        <v>124.7</v>
      </c>
      <c r="AF112" s="68">
        <v>145.5</v>
      </c>
      <c r="AG112" s="68">
        <v>166.9</v>
      </c>
      <c r="AH112" s="68">
        <v>189.3</v>
      </c>
      <c r="AI112" s="68">
        <v>212.7</v>
      </c>
      <c r="AJ112" s="68">
        <v>0.03</v>
      </c>
      <c r="AK112" s="68"/>
    </row>
    <row r="113" spans="1:37">
      <c r="A113" s="69">
        <v>39722</v>
      </c>
      <c r="B113" s="68">
        <v>2.2000000000000002</v>
      </c>
      <c r="C113" s="68">
        <v>3.6</v>
      </c>
      <c r="D113" s="68">
        <v>5.6</v>
      </c>
      <c r="E113" s="68">
        <v>8.1</v>
      </c>
      <c r="F113" s="68">
        <v>11.2</v>
      </c>
      <c r="G113" s="68">
        <v>15</v>
      </c>
      <c r="H113" s="68">
        <v>19.2</v>
      </c>
      <c r="I113" s="68">
        <v>24.3</v>
      </c>
      <c r="J113" s="68">
        <v>30.6</v>
      </c>
      <c r="K113" s="68">
        <v>37.700000000000003</v>
      </c>
      <c r="L113" s="68">
        <v>46</v>
      </c>
      <c r="M113" s="68">
        <v>55</v>
      </c>
      <c r="N113" s="68">
        <v>65</v>
      </c>
      <c r="O113" s="68">
        <v>76.5</v>
      </c>
      <c r="P113" s="68">
        <v>89.4</v>
      </c>
      <c r="Q113" s="68">
        <v>103.4</v>
      </c>
      <c r="R113" s="68">
        <v>118.1</v>
      </c>
      <c r="S113" s="68">
        <v>134.19999999999999</v>
      </c>
      <c r="T113" s="68">
        <v>151.9</v>
      </c>
      <c r="U113" s="68">
        <v>170.9</v>
      </c>
      <c r="V113" s="68">
        <v>190.8</v>
      </c>
      <c r="W113" s="68">
        <v>211.9</v>
      </c>
      <c r="X113" s="68">
        <v>234.2</v>
      </c>
      <c r="Y113" s="68">
        <v>258.3</v>
      </c>
      <c r="Z113" s="68">
        <v>284.3</v>
      </c>
      <c r="AA113" s="68">
        <v>310.89999999999998</v>
      </c>
      <c r="AB113" s="68">
        <v>339.2</v>
      </c>
      <c r="AC113" s="68">
        <v>367.8</v>
      </c>
      <c r="AD113" s="68">
        <v>397.1</v>
      </c>
      <c r="AE113" s="68">
        <v>426.8</v>
      </c>
      <c r="AF113" s="68">
        <v>456.8</v>
      </c>
      <c r="AG113" s="68">
        <v>487.1</v>
      </c>
      <c r="AH113" s="68">
        <v>517.5</v>
      </c>
      <c r="AI113" s="68">
        <v>548.29999999999995</v>
      </c>
      <c r="AJ113" s="68">
        <v>0</v>
      </c>
      <c r="AK113" s="68"/>
    </row>
    <row r="114" spans="1:37">
      <c r="A114" s="69">
        <v>39753</v>
      </c>
      <c r="B114" s="68">
        <v>68.599999999999994</v>
      </c>
      <c r="C114" s="68">
        <v>79</v>
      </c>
      <c r="D114" s="68">
        <v>90</v>
      </c>
      <c r="E114" s="68">
        <v>102.3</v>
      </c>
      <c r="F114" s="68">
        <v>115.7</v>
      </c>
      <c r="G114" s="68">
        <v>129.6</v>
      </c>
      <c r="H114" s="68">
        <v>144.80000000000001</v>
      </c>
      <c r="I114" s="68">
        <v>161.19999999999999</v>
      </c>
      <c r="J114" s="68">
        <v>178.4</v>
      </c>
      <c r="K114" s="68">
        <v>196.9</v>
      </c>
      <c r="L114" s="68">
        <v>215.7</v>
      </c>
      <c r="M114" s="68">
        <v>235.6</v>
      </c>
      <c r="N114" s="68">
        <v>256</v>
      </c>
      <c r="O114" s="68">
        <v>277.10000000000002</v>
      </c>
      <c r="P114" s="68">
        <v>298.89999999999998</v>
      </c>
      <c r="Q114" s="68">
        <v>321</v>
      </c>
      <c r="R114" s="68">
        <v>343.9</v>
      </c>
      <c r="S114" s="68">
        <v>368</v>
      </c>
      <c r="T114" s="68">
        <v>393.3</v>
      </c>
      <c r="U114" s="68">
        <v>420.2</v>
      </c>
      <c r="V114" s="68">
        <v>447.7</v>
      </c>
      <c r="W114" s="68">
        <v>476.1</v>
      </c>
      <c r="X114" s="68">
        <v>504.9</v>
      </c>
      <c r="Y114" s="68">
        <v>533.9</v>
      </c>
      <c r="Z114" s="68">
        <v>563.1</v>
      </c>
      <c r="AA114" s="68">
        <v>592.29999999999995</v>
      </c>
      <c r="AB114" s="68">
        <v>621.70000000000005</v>
      </c>
      <c r="AC114" s="68">
        <v>651.1</v>
      </c>
      <c r="AD114" s="68">
        <v>680.8</v>
      </c>
      <c r="AE114" s="68">
        <v>710.7</v>
      </c>
      <c r="AF114" s="68">
        <v>740.5</v>
      </c>
      <c r="AG114" s="68">
        <v>770.6</v>
      </c>
      <c r="AH114" s="68">
        <v>800.5</v>
      </c>
      <c r="AI114" s="68">
        <v>830.6</v>
      </c>
      <c r="AJ114" s="68">
        <v>0</v>
      </c>
      <c r="AK114" s="68"/>
    </row>
    <row r="115" spans="1:37">
      <c r="A115" s="69">
        <v>39783</v>
      </c>
      <c r="B115" s="68">
        <v>170.5</v>
      </c>
      <c r="C115" s="68">
        <v>190.4</v>
      </c>
      <c r="D115" s="68">
        <v>210.8</v>
      </c>
      <c r="E115" s="68">
        <v>232.4</v>
      </c>
      <c r="F115" s="68">
        <v>255.1</v>
      </c>
      <c r="G115" s="68">
        <v>278.2</v>
      </c>
      <c r="H115" s="68">
        <v>302.2</v>
      </c>
      <c r="I115" s="68">
        <v>326.5</v>
      </c>
      <c r="J115" s="68">
        <v>351.8</v>
      </c>
      <c r="K115" s="68">
        <v>377.6</v>
      </c>
      <c r="L115" s="68">
        <v>404</v>
      </c>
      <c r="M115" s="68">
        <v>431.1</v>
      </c>
      <c r="N115" s="68">
        <v>458.6</v>
      </c>
      <c r="O115" s="68">
        <v>486.4</v>
      </c>
      <c r="P115" s="68">
        <v>514.29999999999995</v>
      </c>
      <c r="Q115" s="68">
        <v>542.6</v>
      </c>
      <c r="R115" s="68">
        <v>571</v>
      </c>
      <c r="S115" s="68">
        <v>599.79999999999995</v>
      </c>
      <c r="T115" s="68">
        <v>628.79999999999995</v>
      </c>
      <c r="U115" s="68">
        <v>657.9</v>
      </c>
      <c r="V115" s="68">
        <v>687.2</v>
      </c>
      <c r="W115" s="68">
        <v>716.5</v>
      </c>
      <c r="X115" s="68">
        <v>746.2</v>
      </c>
      <c r="Y115" s="68">
        <v>776.3</v>
      </c>
      <c r="Z115" s="68">
        <v>807</v>
      </c>
      <c r="AA115" s="68">
        <v>837.8</v>
      </c>
      <c r="AB115" s="68">
        <v>868.8</v>
      </c>
      <c r="AC115" s="68">
        <v>899.8</v>
      </c>
      <c r="AD115" s="68">
        <v>930.8</v>
      </c>
      <c r="AE115" s="68">
        <v>961.8</v>
      </c>
      <c r="AF115" s="68">
        <v>992.8</v>
      </c>
      <c r="AG115" s="68">
        <v>1023.8</v>
      </c>
      <c r="AH115" s="68">
        <v>1054.8</v>
      </c>
      <c r="AI115" s="68">
        <v>1085.8</v>
      </c>
      <c r="AJ115" s="68">
        <v>0</v>
      </c>
      <c r="AK115" s="68"/>
    </row>
    <row r="116" spans="1:37">
      <c r="A116" s="69">
        <v>39814</v>
      </c>
      <c r="B116" s="68">
        <v>395.3</v>
      </c>
      <c r="C116" s="68">
        <v>425.9</v>
      </c>
      <c r="D116" s="68">
        <v>456.9</v>
      </c>
      <c r="E116" s="68">
        <v>487.9</v>
      </c>
      <c r="F116" s="68">
        <v>518.9</v>
      </c>
      <c r="G116" s="68">
        <v>549.9</v>
      </c>
      <c r="H116" s="68">
        <v>580.9</v>
      </c>
      <c r="I116" s="68">
        <v>611.9</v>
      </c>
      <c r="J116" s="68">
        <v>642.9</v>
      </c>
      <c r="K116" s="68">
        <v>673.9</v>
      </c>
      <c r="L116" s="68">
        <v>704.9</v>
      </c>
      <c r="M116" s="68">
        <v>735.9</v>
      </c>
      <c r="N116" s="68">
        <v>766.9</v>
      </c>
      <c r="O116" s="68">
        <v>797.9</v>
      </c>
      <c r="P116" s="68">
        <v>828.9</v>
      </c>
      <c r="Q116" s="68">
        <v>859.9</v>
      </c>
      <c r="R116" s="68">
        <v>890.9</v>
      </c>
      <c r="S116" s="68">
        <v>921.9</v>
      </c>
      <c r="T116" s="68">
        <v>952.9</v>
      </c>
      <c r="U116" s="68">
        <v>983.9</v>
      </c>
      <c r="V116" s="68">
        <v>1014.9</v>
      </c>
      <c r="W116" s="68">
        <v>1045.9000000000001</v>
      </c>
      <c r="X116" s="68">
        <v>1076.9000000000001</v>
      </c>
      <c r="Y116" s="68">
        <v>1107.9000000000001</v>
      </c>
      <c r="Z116" s="68">
        <v>1138.9000000000001</v>
      </c>
      <c r="AA116" s="68">
        <v>1169.9000000000001</v>
      </c>
      <c r="AB116" s="68">
        <v>1200.9000000000001</v>
      </c>
      <c r="AC116" s="68">
        <v>1231.9000000000001</v>
      </c>
      <c r="AD116" s="68">
        <v>1262.9000000000001</v>
      </c>
      <c r="AE116" s="68">
        <v>1293.9000000000001</v>
      </c>
      <c r="AF116" s="68">
        <v>1324.9</v>
      </c>
      <c r="AG116" s="68">
        <v>1355.9</v>
      </c>
      <c r="AH116" s="68">
        <v>1386.9</v>
      </c>
      <c r="AI116" s="68">
        <v>1417.9</v>
      </c>
      <c r="AJ116" s="68">
        <v>0</v>
      </c>
      <c r="AK116" s="68"/>
    </row>
    <row r="117" spans="1:37">
      <c r="A117" s="69">
        <v>39845</v>
      </c>
      <c r="B117" s="68">
        <v>191.5</v>
      </c>
      <c r="C117" s="68">
        <v>212.6</v>
      </c>
      <c r="D117" s="68">
        <v>234.6</v>
      </c>
      <c r="E117" s="68">
        <v>257.39999999999998</v>
      </c>
      <c r="F117" s="68">
        <v>281.3</v>
      </c>
      <c r="G117" s="68">
        <v>305.5</v>
      </c>
      <c r="H117" s="68">
        <v>330.2</v>
      </c>
      <c r="I117" s="68">
        <v>355</v>
      </c>
      <c r="J117" s="68">
        <v>380.6</v>
      </c>
      <c r="K117" s="68">
        <v>406.1</v>
      </c>
      <c r="L117" s="68">
        <v>432.1</v>
      </c>
      <c r="M117" s="68">
        <v>458.6</v>
      </c>
      <c r="N117" s="68">
        <v>485.3</v>
      </c>
      <c r="O117" s="68">
        <v>512.4</v>
      </c>
      <c r="P117" s="68">
        <v>539.70000000000005</v>
      </c>
      <c r="Q117" s="68">
        <v>567.20000000000005</v>
      </c>
      <c r="R117" s="68">
        <v>594.79999999999995</v>
      </c>
      <c r="S117" s="68">
        <v>622.5</v>
      </c>
      <c r="T117" s="68">
        <v>650.20000000000005</v>
      </c>
      <c r="U117" s="68">
        <v>678</v>
      </c>
      <c r="V117" s="68">
        <v>705.9</v>
      </c>
      <c r="W117" s="68">
        <v>733.8</v>
      </c>
      <c r="X117" s="68">
        <v>761.8</v>
      </c>
      <c r="Y117" s="68">
        <v>789.8</v>
      </c>
      <c r="Z117" s="68">
        <v>817.8</v>
      </c>
      <c r="AA117" s="68">
        <v>845.8</v>
      </c>
      <c r="AB117" s="68">
        <v>873.8</v>
      </c>
      <c r="AC117" s="68">
        <v>901.8</v>
      </c>
      <c r="AD117" s="68">
        <v>929.8</v>
      </c>
      <c r="AE117" s="68">
        <v>957.8</v>
      </c>
      <c r="AF117" s="68">
        <v>985.8</v>
      </c>
      <c r="AG117" s="68">
        <v>1013.8</v>
      </c>
      <c r="AH117" s="68">
        <v>1041.8</v>
      </c>
      <c r="AI117" s="68">
        <v>1069.8</v>
      </c>
      <c r="AJ117" s="68">
        <v>0</v>
      </c>
      <c r="AK117" s="68"/>
    </row>
    <row r="118" spans="1:37">
      <c r="A118" s="69">
        <v>39873</v>
      </c>
      <c r="B118" s="68">
        <v>122.4</v>
      </c>
      <c r="C118" s="68">
        <v>138.69999999999999</v>
      </c>
      <c r="D118" s="68">
        <v>156.30000000000001</v>
      </c>
      <c r="E118" s="68">
        <v>175.4</v>
      </c>
      <c r="F118" s="68">
        <v>196.5</v>
      </c>
      <c r="G118" s="68">
        <v>218.6</v>
      </c>
      <c r="H118" s="68">
        <v>242.2</v>
      </c>
      <c r="I118" s="68">
        <v>267.10000000000002</v>
      </c>
      <c r="J118" s="68">
        <v>293</v>
      </c>
      <c r="K118" s="68">
        <v>319.7</v>
      </c>
      <c r="L118" s="68">
        <v>347</v>
      </c>
      <c r="M118" s="68">
        <v>375.2</v>
      </c>
      <c r="N118" s="68">
        <v>403.6</v>
      </c>
      <c r="O118" s="68">
        <v>432.3</v>
      </c>
      <c r="P118" s="68">
        <v>461.7</v>
      </c>
      <c r="Q118" s="68">
        <v>491.5</v>
      </c>
      <c r="R118" s="68">
        <v>521.4</v>
      </c>
      <c r="S118" s="68">
        <v>551.5</v>
      </c>
      <c r="T118" s="68">
        <v>581.6</v>
      </c>
      <c r="U118" s="68">
        <v>612</v>
      </c>
      <c r="V118" s="68">
        <v>642.6</v>
      </c>
      <c r="W118" s="68">
        <v>673.2</v>
      </c>
      <c r="X118" s="68">
        <v>703.9</v>
      </c>
      <c r="Y118" s="68">
        <v>734.9</v>
      </c>
      <c r="Z118" s="68">
        <v>765.8</v>
      </c>
      <c r="AA118" s="68">
        <v>796.8</v>
      </c>
      <c r="AB118" s="68">
        <v>827.7</v>
      </c>
      <c r="AC118" s="68">
        <v>858.7</v>
      </c>
      <c r="AD118" s="68">
        <v>889.7</v>
      </c>
      <c r="AE118" s="68">
        <v>920.6</v>
      </c>
      <c r="AF118" s="68">
        <v>951.6</v>
      </c>
      <c r="AG118" s="68">
        <v>982.5</v>
      </c>
      <c r="AH118" s="68">
        <v>1013.5</v>
      </c>
      <c r="AI118" s="68">
        <v>1044.5</v>
      </c>
      <c r="AJ118" s="68">
        <v>0.06</v>
      </c>
      <c r="AK118" s="68"/>
    </row>
    <row r="119" spans="1:37">
      <c r="A119" s="69">
        <v>39904</v>
      </c>
      <c r="B119" s="68">
        <v>3.2</v>
      </c>
      <c r="C119" s="68">
        <v>5.4</v>
      </c>
      <c r="D119" s="68">
        <v>8.6</v>
      </c>
      <c r="E119" s="68">
        <v>12.6</v>
      </c>
      <c r="F119" s="68">
        <v>18</v>
      </c>
      <c r="G119" s="68">
        <v>25</v>
      </c>
      <c r="H119" s="68">
        <v>33.6</v>
      </c>
      <c r="I119" s="68">
        <v>43.2</v>
      </c>
      <c r="J119" s="68">
        <v>54.1</v>
      </c>
      <c r="K119" s="68">
        <v>67.099999999999994</v>
      </c>
      <c r="L119" s="68">
        <v>82</v>
      </c>
      <c r="M119" s="68">
        <v>98.2</v>
      </c>
      <c r="N119" s="68">
        <v>115.7</v>
      </c>
      <c r="O119" s="68">
        <v>133.9</v>
      </c>
      <c r="P119" s="68">
        <v>153.1</v>
      </c>
      <c r="Q119" s="68">
        <v>173.4</v>
      </c>
      <c r="R119" s="68">
        <v>194.1</v>
      </c>
      <c r="S119" s="68">
        <v>216.5</v>
      </c>
      <c r="T119" s="68">
        <v>239.9</v>
      </c>
      <c r="U119" s="68">
        <v>264</v>
      </c>
      <c r="V119" s="68">
        <v>288.8</v>
      </c>
      <c r="W119" s="68">
        <v>314.10000000000002</v>
      </c>
      <c r="X119" s="68">
        <v>339.8</v>
      </c>
      <c r="Y119" s="68">
        <v>366.1</v>
      </c>
      <c r="Z119" s="68">
        <v>392.5</v>
      </c>
      <c r="AA119" s="68">
        <v>419.3</v>
      </c>
      <c r="AB119" s="68">
        <v>446.4</v>
      </c>
      <c r="AC119" s="68">
        <v>473.8</v>
      </c>
      <c r="AD119" s="68">
        <v>501.2</v>
      </c>
      <c r="AE119" s="68">
        <v>529.1</v>
      </c>
      <c r="AF119" s="68">
        <v>557.1</v>
      </c>
      <c r="AG119" s="68">
        <v>585.20000000000005</v>
      </c>
      <c r="AH119" s="68">
        <v>613.4</v>
      </c>
      <c r="AI119" s="68">
        <v>641.79999999999995</v>
      </c>
      <c r="AJ119" s="68">
        <v>0</v>
      </c>
      <c r="AK119" s="68"/>
    </row>
    <row r="120" spans="1:37">
      <c r="A120" s="69">
        <v>39934</v>
      </c>
      <c r="B120" s="68">
        <v>0</v>
      </c>
      <c r="C120" s="68">
        <v>0</v>
      </c>
      <c r="D120" s="68">
        <v>0</v>
      </c>
      <c r="E120" s="68">
        <v>0</v>
      </c>
      <c r="F120" s="68">
        <v>0</v>
      </c>
      <c r="G120" s="68">
        <v>0</v>
      </c>
      <c r="H120" s="68">
        <v>0</v>
      </c>
      <c r="I120" s="68">
        <v>0</v>
      </c>
      <c r="J120" s="68">
        <v>0</v>
      </c>
      <c r="K120" s="68">
        <v>0.4</v>
      </c>
      <c r="L120" s="68">
        <v>1.2</v>
      </c>
      <c r="M120" s="68">
        <v>2.9</v>
      </c>
      <c r="N120" s="68">
        <v>5.6</v>
      </c>
      <c r="O120" s="68">
        <v>10.9</v>
      </c>
      <c r="P120" s="68">
        <v>17.5</v>
      </c>
      <c r="Q120" s="68">
        <v>25.6</v>
      </c>
      <c r="R120" s="68">
        <v>34.700000000000003</v>
      </c>
      <c r="S120" s="68">
        <v>45.1</v>
      </c>
      <c r="T120" s="68">
        <v>57.2</v>
      </c>
      <c r="U120" s="68">
        <v>70.7</v>
      </c>
      <c r="V120" s="68">
        <v>85.5</v>
      </c>
      <c r="W120" s="68">
        <v>101.9</v>
      </c>
      <c r="X120" s="68">
        <v>119.3</v>
      </c>
      <c r="Y120" s="68">
        <v>138</v>
      </c>
      <c r="Z120" s="68">
        <v>157.69999999999999</v>
      </c>
      <c r="AA120" s="68">
        <v>178.7</v>
      </c>
      <c r="AB120" s="68">
        <v>201</v>
      </c>
      <c r="AC120" s="68">
        <v>224.5</v>
      </c>
      <c r="AD120" s="68">
        <v>249.1</v>
      </c>
      <c r="AE120" s="68">
        <v>274.8</v>
      </c>
      <c r="AF120" s="68">
        <v>301</v>
      </c>
      <c r="AG120" s="68">
        <v>327.9</v>
      </c>
      <c r="AH120" s="68">
        <v>355.6</v>
      </c>
      <c r="AI120" s="68">
        <v>383.4</v>
      </c>
      <c r="AJ120" s="68">
        <v>0</v>
      </c>
      <c r="AK120" s="68"/>
    </row>
    <row r="121" spans="1:37">
      <c r="A121" s="69">
        <v>39965</v>
      </c>
      <c r="B121" s="68">
        <v>0</v>
      </c>
      <c r="C121" s="68">
        <v>0</v>
      </c>
      <c r="D121" s="68">
        <v>0</v>
      </c>
      <c r="E121" s="68">
        <v>0</v>
      </c>
      <c r="F121" s="68">
        <v>0</v>
      </c>
      <c r="G121" s="68">
        <v>0</v>
      </c>
      <c r="H121" s="68">
        <v>0</v>
      </c>
      <c r="I121" s="68">
        <v>0</v>
      </c>
      <c r="J121" s="68">
        <v>0</v>
      </c>
      <c r="K121" s="68">
        <v>0</v>
      </c>
      <c r="L121" s="68">
        <v>0</v>
      </c>
      <c r="M121" s="68">
        <v>0.1</v>
      </c>
      <c r="N121" s="68">
        <v>0.2</v>
      </c>
      <c r="O121" s="68">
        <v>0.4</v>
      </c>
      <c r="P121" s="68">
        <v>0.8</v>
      </c>
      <c r="Q121" s="68">
        <v>1.1000000000000001</v>
      </c>
      <c r="R121" s="68">
        <v>1.6</v>
      </c>
      <c r="S121" s="68">
        <v>2.9</v>
      </c>
      <c r="T121" s="68">
        <v>5.5</v>
      </c>
      <c r="U121" s="68">
        <v>10</v>
      </c>
      <c r="V121" s="68">
        <v>15.8</v>
      </c>
      <c r="W121" s="68">
        <v>22.7</v>
      </c>
      <c r="X121" s="68">
        <v>31.4</v>
      </c>
      <c r="Y121" s="68">
        <v>41.7</v>
      </c>
      <c r="Z121" s="68">
        <v>55.6</v>
      </c>
      <c r="AA121" s="68">
        <v>71.5</v>
      </c>
      <c r="AB121" s="68">
        <v>91</v>
      </c>
      <c r="AC121" s="68">
        <v>112.1</v>
      </c>
      <c r="AD121" s="68">
        <v>135.19999999999999</v>
      </c>
      <c r="AE121" s="68">
        <v>158.69999999999999</v>
      </c>
      <c r="AF121" s="68">
        <v>183.6</v>
      </c>
      <c r="AG121" s="68">
        <v>209.6</v>
      </c>
      <c r="AH121" s="68">
        <v>236.1</v>
      </c>
      <c r="AI121" s="68">
        <v>263.60000000000002</v>
      </c>
      <c r="AJ121" s="68">
        <v>0</v>
      </c>
      <c r="AK121" s="68"/>
    </row>
    <row r="122" spans="1:37">
      <c r="A122" s="69">
        <v>39995</v>
      </c>
      <c r="B122" s="68">
        <v>0</v>
      </c>
      <c r="C122" s="68">
        <v>0</v>
      </c>
      <c r="D122" s="68">
        <v>0</v>
      </c>
      <c r="E122" s="68">
        <v>0</v>
      </c>
      <c r="F122" s="68">
        <v>0</v>
      </c>
      <c r="G122" s="68">
        <v>0</v>
      </c>
      <c r="H122" s="68">
        <v>0</v>
      </c>
      <c r="I122" s="68">
        <v>0</v>
      </c>
      <c r="J122" s="68">
        <v>0</v>
      </c>
      <c r="K122" s="68">
        <v>0</v>
      </c>
      <c r="L122" s="68">
        <v>0</v>
      </c>
      <c r="M122" s="68">
        <v>0</v>
      </c>
      <c r="N122" s="68">
        <v>0</v>
      </c>
      <c r="O122" s="68">
        <v>0</v>
      </c>
      <c r="P122" s="68">
        <v>0</v>
      </c>
      <c r="Q122" s="68">
        <v>0</v>
      </c>
      <c r="R122" s="68">
        <v>0</v>
      </c>
      <c r="S122" s="68">
        <v>0</v>
      </c>
      <c r="T122" s="68">
        <v>0</v>
      </c>
      <c r="U122" s="68">
        <v>0</v>
      </c>
      <c r="V122" s="68">
        <v>0</v>
      </c>
      <c r="W122" s="68">
        <v>0.4</v>
      </c>
      <c r="X122" s="68">
        <v>1.8</v>
      </c>
      <c r="Y122" s="68">
        <v>3.8</v>
      </c>
      <c r="Z122" s="68">
        <v>7.4</v>
      </c>
      <c r="AA122" s="68">
        <v>12.3</v>
      </c>
      <c r="AB122" s="68">
        <v>19.2</v>
      </c>
      <c r="AC122" s="68">
        <v>27.6</v>
      </c>
      <c r="AD122" s="68">
        <v>38.200000000000003</v>
      </c>
      <c r="AE122" s="68">
        <v>49.9</v>
      </c>
      <c r="AF122" s="68">
        <v>62.6</v>
      </c>
      <c r="AG122" s="68">
        <v>76.3</v>
      </c>
      <c r="AH122" s="68">
        <v>90.9</v>
      </c>
      <c r="AI122" s="68">
        <v>107.2</v>
      </c>
      <c r="AJ122" s="68">
        <v>0.03</v>
      </c>
      <c r="AK122" s="68"/>
    </row>
    <row r="123" spans="1:37">
      <c r="A123" s="69">
        <v>40026</v>
      </c>
      <c r="B123" s="68">
        <v>0</v>
      </c>
      <c r="C123" s="68">
        <v>0</v>
      </c>
      <c r="D123" s="68">
        <v>0</v>
      </c>
      <c r="E123" s="68">
        <v>0</v>
      </c>
      <c r="F123" s="68">
        <v>0</v>
      </c>
      <c r="G123" s="68">
        <v>0</v>
      </c>
      <c r="H123" s="68">
        <v>0</v>
      </c>
      <c r="I123" s="68">
        <v>0</v>
      </c>
      <c r="J123" s="68">
        <v>0</v>
      </c>
      <c r="K123" s="68">
        <v>0</v>
      </c>
      <c r="L123" s="68">
        <v>0</v>
      </c>
      <c r="M123" s="68">
        <v>0</v>
      </c>
      <c r="N123" s="68">
        <v>0</v>
      </c>
      <c r="O123" s="68">
        <v>0</v>
      </c>
      <c r="P123" s="68">
        <v>0</v>
      </c>
      <c r="Q123" s="68">
        <v>0</v>
      </c>
      <c r="R123" s="68">
        <v>0</v>
      </c>
      <c r="S123" s="68">
        <v>0</v>
      </c>
      <c r="T123" s="68">
        <v>0</v>
      </c>
      <c r="U123" s="68">
        <v>0.5</v>
      </c>
      <c r="V123" s="68">
        <v>1.1000000000000001</v>
      </c>
      <c r="W123" s="68">
        <v>1.6</v>
      </c>
      <c r="X123" s="68">
        <v>2.4</v>
      </c>
      <c r="Y123" s="68">
        <v>3.2</v>
      </c>
      <c r="Z123" s="68">
        <v>4.7</v>
      </c>
      <c r="AA123" s="68">
        <v>6.6</v>
      </c>
      <c r="AB123" s="68">
        <v>8.9</v>
      </c>
      <c r="AC123" s="68">
        <v>12.2</v>
      </c>
      <c r="AD123" s="68">
        <v>16.2</v>
      </c>
      <c r="AE123" s="68">
        <v>21.9</v>
      </c>
      <c r="AF123" s="68">
        <v>28.6</v>
      </c>
      <c r="AG123" s="68">
        <v>37</v>
      </c>
      <c r="AH123" s="68">
        <v>47</v>
      </c>
      <c r="AI123" s="68">
        <v>58.2</v>
      </c>
      <c r="AJ123" s="68">
        <v>0</v>
      </c>
      <c r="AK123" s="68"/>
    </row>
    <row r="124" spans="1:37">
      <c r="A124" s="69">
        <v>40057</v>
      </c>
      <c r="B124" s="68">
        <v>0</v>
      </c>
      <c r="C124" s="68">
        <v>0</v>
      </c>
      <c r="D124" s="68">
        <v>0</v>
      </c>
      <c r="E124" s="68">
        <v>0</v>
      </c>
      <c r="F124" s="68">
        <v>0</v>
      </c>
      <c r="G124" s="68">
        <v>0</v>
      </c>
      <c r="H124" s="68">
        <v>0</v>
      </c>
      <c r="I124" s="68">
        <v>0</v>
      </c>
      <c r="J124" s="68">
        <v>0</v>
      </c>
      <c r="K124" s="68">
        <v>0</v>
      </c>
      <c r="L124" s="68">
        <v>0.1</v>
      </c>
      <c r="M124" s="68">
        <v>0.3</v>
      </c>
      <c r="N124" s="68">
        <v>0.4</v>
      </c>
      <c r="O124" s="68">
        <v>1</v>
      </c>
      <c r="P124" s="68">
        <v>1.7</v>
      </c>
      <c r="Q124" s="68">
        <v>2.6</v>
      </c>
      <c r="R124" s="68">
        <v>4.2</v>
      </c>
      <c r="S124" s="68">
        <v>6.4</v>
      </c>
      <c r="T124" s="68">
        <v>9.1999999999999993</v>
      </c>
      <c r="U124" s="68">
        <v>13</v>
      </c>
      <c r="V124" s="68">
        <v>18.5</v>
      </c>
      <c r="W124" s="68">
        <v>25.4</v>
      </c>
      <c r="X124" s="68">
        <v>33.700000000000003</v>
      </c>
      <c r="Y124" s="68">
        <v>43.7</v>
      </c>
      <c r="Z124" s="68">
        <v>55.6</v>
      </c>
      <c r="AA124" s="68">
        <v>69.599999999999994</v>
      </c>
      <c r="AB124" s="68">
        <v>86</v>
      </c>
      <c r="AC124" s="68">
        <v>104.5</v>
      </c>
      <c r="AD124" s="68">
        <v>124.4</v>
      </c>
      <c r="AE124" s="68">
        <v>145.80000000000001</v>
      </c>
      <c r="AF124" s="68">
        <v>168.6</v>
      </c>
      <c r="AG124" s="68">
        <v>192.1</v>
      </c>
      <c r="AH124" s="68">
        <v>216.8</v>
      </c>
      <c r="AI124" s="68">
        <v>241.8</v>
      </c>
      <c r="AJ124" s="68">
        <v>0</v>
      </c>
      <c r="AK124" s="68"/>
    </row>
    <row r="125" spans="1:37">
      <c r="A125" s="69">
        <v>40087</v>
      </c>
      <c r="B125" s="68">
        <v>1.8</v>
      </c>
      <c r="C125" s="68">
        <v>3</v>
      </c>
      <c r="D125" s="68">
        <v>5</v>
      </c>
      <c r="E125" s="68">
        <v>7.3</v>
      </c>
      <c r="F125" s="68">
        <v>9.9</v>
      </c>
      <c r="G125" s="68">
        <v>13.3</v>
      </c>
      <c r="H125" s="68">
        <v>18.399999999999999</v>
      </c>
      <c r="I125" s="68">
        <v>24.1</v>
      </c>
      <c r="J125" s="68">
        <v>30.6</v>
      </c>
      <c r="K125" s="68">
        <v>38.799999999999997</v>
      </c>
      <c r="L125" s="68">
        <v>49</v>
      </c>
      <c r="M125" s="68">
        <v>60.4</v>
      </c>
      <c r="N125" s="68">
        <v>73</v>
      </c>
      <c r="O125" s="68">
        <v>87.6</v>
      </c>
      <c r="P125" s="68">
        <v>103.3</v>
      </c>
      <c r="Q125" s="68">
        <v>120.5</v>
      </c>
      <c r="R125" s="68">
        <v>138.19999999999999</v>
      </c>
      <c r="S125" s="68">
        <v>157.69999999999999</v>
      </c>
      <c r="T125" s="68">
        <v>178.8</v>
      </c>
      <c r="U125" s="68">
        <v>200.4</v>
      </c>
      <c r="V125" s="68">
        <v>223.8</v>
      </c>
      <c r="W125" s="68">
        <v>247.9</v>
      </c>
      <c r="X125" s="68">
        <v>273</v>
      </c>
      <c r="Y125" s="68">
        <v>298.89999999999998</v>
      </c>
      <c r="Z125" s="68">
        <v>326.2</v>
      </c>
      <c r="AA125" s="68">
        <v>354</v>
      </c>
      <c r="AB125" s="68">
        <v>382.4</v>
      </c>
      <c r="AC125" s="68">
        <v>411.7</v>
      </c>
      <c r="AD125" s="68">
        <v>441.7</v>
      </c>
      <c r="AE125" s="68">
        <v>471.9</v>
      </c>
      <c r="AF125" s="68">
        <v>502.6</v>
      </c>
      <c r="AG125" s="68">
        <v>533.29999999999995</v>
      </c>
      <c r="AH125" s="68">
        <v>564.1</v>
      </c>
      <c r="AI125" s="68">
        <v>594.9</v>
      </c>
      <c r="AJ125" s="68">
        <v>0.03</v>
      </c>
      <c r="AK125" s="68"/>
    </row>
    <row r="126" spans="1:37">
      <c r="A126" s="69">
        <v>40118</v>
      </c>
      <c r="B126" s="68">
        <v>1.1000000000000001</v>
      </c>
      <c r="C126" s="68">
        <v>2.4</v>
      </c>
      <c r="D126" s="68">
        <v>3.6</v>
      </c>
      <c r="E126" s="68">
        <v>5.6</v>
      </c>
      <c r="F126" s="68">
        <v>8.1999999999999993</v>
      </c>
      <c r="G126" s="68">
        <v>11.8</v>
      </c>
      <c r="H126" s="68">
        <v>17</v>
      </c>
      <c r="I126" s="68">
        <v>23.3</v>
      </c>
      <c r="J126" s="68">
        <v>31.3</v>
      </c>
      <c r="K126" s="68">
        <v>41.7</v>
      </c>
      <c r="L126" s="68">
        <v>55.1</v>
      </c>
      <c r="M126" s="68">
        <v>72</v>
      </c>
      <c r="N126" s="68">
        <v>90.7</v>
      </c>
      <c r="O126" s="68">
        <v>111</v>
      </c>
      <c r="P126" s="68">
        <v>132.5</v>
      </c>
      <c r="Q126" s="68">
        <v>155.4</v>
      </c>
      <c r="R126" s="68">
        <v>178.9</v>
      </c>
      <c r="S126" s="68">
        <v>203.9</v>
      </c>
      <c r="T126" s="68">
        <v>229.6</v>
      </c>
      <c r="U126" s="68">
        <v>256.10000000000002</v>
      </c>
      <c r="V126" s="68">
        <v>283.10000000000002</v>
      </c>
      <c r="W126" s="68">
        <v>310.8</v>
      </c>
      <c r="X126" s="68">
        <v>339.3</v>
      </c>
      <c r="Y126" s="68">
        <v>368.1</v>
      </c>
      <c r="Z126" s="68">
        <v>397.1</v>
      </c>
      <c r="AA126" s="68">
        <v>426.2</v>
      </c>
      <c r="AB126" s="68">
        <v>455.4</v>
      </c>
      <c r="AC126" s="68">
        <v>484.9</v>
      </c>
      <c r="AD126" s="68">
        <v>514.5</v>
      </c>
      <c r="AE126" s="68">
        <v>544.29999999999995</v>
      </c>
      <c r="AF126" s="68">
        <v>574.20000000000005</v>
      </c>
      <c r="AG126" s="68">
        <v>604.29999999999995</v>
      </c>
      <c r="AH126" s="68">
        <v>634.29999999999995</v>
      </c>
      <c r="AI126" s="68">
        <v>664.4</v>
      </c>
      <c r="AJ126" s="68">
        <v>0</v>
      </c>
      <c r="AK126" s="68"/>
    </row>
    <row r="127" spans="1:37">
      <c r="A127" s="69">
        <v>40148</v>
      </c>
      <c r="B127" s="68">
        <v>220.1</v>
      </c>
      <c r="C127" s="68">
        <v>241.6</v>
      </c>
      <c r="D127" s="68">
        <v>264.5</v>
      </c>
      <c r="E127" s="68">
        <v>288.39999999999998</v>
      </c>
      <c r="F127" s="68">
        <v>313.2</v>
      </c>
      <c r="G127" s="68">
        <v>338.9</v>
      </c>
      <c r="H127" s="68">
        <v>365.7</v>
      </c>
      <c r="I127" s="68">
        <v>392.7</v>
      </c>
      <c r="J127" s="68">
        <v>420</v>
      </c>
      <c r="K127" s="68">
        <v>447.9</v>
      </c>
      <c r="L127" s="68">
        <v>476</v>
      </c>
      <c r="M127" s="68">
        <v>504.7</v>
      </c>
      <c r="N127" s="68">
        <v>533.79999999999995</v>
      </c>
      <c r="O127" s="68">
        <v>563.1</v>
      </c>
      <c r="P127" s="68">
        <v>592.79999999999995</v>
      </c>
      <c r="Q127" s="68">
        <v>622.79999999999995</v>
      </c>
      <c r="R127" s="68">
        <v>653</v>
      </c>
      <c r="S127" s="68">
        <v>683.3</v>
      </c>
      <c r="T127" s="68">
        <v>713.6</v>
      </c>
      <c r="U127" s="68">
        <v>743.9</v>
      </c>
      <c r="V127" s="68">
        <v>774.3</v>
      </c>
      <c r="W127" s="68">
        <v>804.7</v>
      </c>
      <c r="X127" s="68">
        <v>835.2</v>
      </c>
      <c r="Y127" s="68">
        <v>865.6</v>
      </c>
      <c r="Z127" s="68">
        <v>896.2</v>
      </c>
      <c r="AA127" s="68">
        <v>926.8</v>
      </c>
      <c r="AB127" s="68">
        <v>957.4</v>
      </c>
      <c r="AC127" s="68">
        <v>988.1</v>
      </c>
      <c r="AD127" s="68">
        <v>1018.8</v>
      </c>
      <c r="AE127" s="68">
        <v>1049.5999999999999</v>
      </c>
      <c r="AF127" s="68">
        <v>1080.4000000000001</v>
      </c>
      <c r="AG127" s="68">
        <v>1111.3</v>
      </c>
      <c r="AH127" s="68">
        <v>1142.3</v>
      </c>
      <c r="AI127" s="68">
        <v>1173.3</v>
      </c>
      <c r="AJ127" s="68">
        <v>0</v>
      </c>
      <c r="AK127" s="68"/>
    </row>
    <row r="128" spans="1:37">
      <c r="A128" s="69">
        <v>40179</v>
      </c>
      <c r="B128" s="68">
        <v>280.60000000000002</v>
      </c>
      <c r="C128" s="68">
        <v>308</v>
      </c>
      <c r="D128" s="68">
        <v>335.9</v>
      </c>
      <c r="E128" s="68">
        <v>364.4</v>
      </c>
      <c r="F128" s="68">
        <v>393.4</v>
      </c>
      <c r="G128" s="68">
        <v>422.5</v>
      </c>
      <c r="H128" s="68">
        <v>452</v>
      </c>
      <c r="I128" s="68">
        <v>481.7</v>
      </c>
      <c r="J128" s="68">
        <v>511.5</v>
      </c>
      <c r="K128" s="68">
        <v>541.6</v>
      </c>
      <c r="L128" s="68">
        <v>571.9</v>
      </c>
      <c r="M128" s="68">
        <v>602.1</v>
      </c>
      <c r="N128" s="68">
        <v>632.5</v>
      </c>
      <c r="O128" s="68">
        <v>663</v>
      </c>
      <c r="P128" s="68">
        <v>693.4</v>
      </c>
      <c r="Q128" s="68">
        <v>724.2</v>
      </c>
      <c r="R128" s="68">
        <v>755</v>
      </c>
      <c r="S128" s="68">
        <v>785.9</v>
      </c>
      <c r="T128" s="68">
        <v>816.8</v>
      </c>
      <c r="U128" s="68">
        <v>847.8</v>
      </c>
      <c r="V128" s="68">
        <v>878.8</v>
      </c>
      <c r="W128" s="68">
        <v>909.8</v>
      </c>
      <c r="X128" s="68">
        <v>940.8</v>
      </c>
      <c r="Y128" s="68">
        <v>971.8</v>
      </c>
      <c r="Z128" s="68">
        <v>1002.8</v>
      </c>
      <c r="AA128" s="68">
        <v>1033.8</v>
      </c>
      <c r="AB128" s="68">
        <v>1064.8</v>
      </c>
      <c r="AC128" s="68">
        <v>1095.8</v>
      </c>
      <c r="AD128" s="68">
        <v>1126.8</v>
      </c>
      <c r="AE128" s="68">
        <v>1157.8</v>
      </c>
      <c r="AF128" s="68">
        <v>1188.8</v>
      </c>
      <c r="AG128" s="68">
        <v>1219.8</v>
      </c>
      <c r="AH128" s="68">
        <v>1250.8</v>
      </c>
      <c r="AI128" s="68">
        <v>1281.8</v>
      </c>
      <c r="AJ128" s="68">
        <v>0</v>
      </c>
      <c r="AK128" s="68"/>
    </row>
    <row r="129" spans="1:37">
      <c r="A129" s="69">
        <v>40210</v>
      </c>
      <c r="B129" s="68">
        <v>159</v>
      </c>
      <c r="C129" s="68">
        <v>182.7</v>
      </c>
      <c r="D129" s="68">
        <v>207.9</v>
      </c>
      <c r="E129" s="68">
        <v>233.6</v>
      </c>
      <c r="F129" s="68">
        <v>260.2</v>
      </c>
      <c r="G129" s="68">
        <v>287.2</v>
      </c>
      <c r="H129" s="68">
        <v>314.5</v>
      </c>
      <c r="I129" s="68">
        <v>342.1</v>
      </c>
      <c r="J129" s="68">
        <v>369.8</v>
      </c>
      <c r="K129" s="68">
        <v>397.6</v>
      </c>
      <c r="L129" s="68">
        <v>425.5</v>
      </c>
      <c r="M129" s="68">
        <v>453.4</v>
      </c>
      <c r="N129" s="68">
        <v>481.3</v>
      </c>
      <c r="O129" s="68">
        <v>509.3</v>
      </c>
      <c r="P129" s="68">
        <v>537.29999999999995</v>
      </c>
      <c r="Q129" s="68">
        <v>565.29999999999995</v>
      </c>
      <c r="R129" s="68">
        <v>593.29999999999995</v>
      </c>
      <c r="S129" s="68">
        <v>621.29999999999995</v>
      </c>
      <c r="T129" s="68">
        <v>649.29999999999995</v>
      </c>
      <c r="U129" s="68">
        <v>677.3</v>
      </c>
      <c r="V129" s="68">
        <v>705.3</v>
      </c>
      <c r="W129" s="68">
        <v>733.3</v>
      </c>
      <c r="X129" s="68">
        <v>761.3</v>
      </c>
      <c r="Y129" s="68">
        <v>789.3</v>
      </c>
      <c r="Z129" s="68">
        <v>817.3</v>
      </c>
      <c r="AA129" s="68">
        <v>845.3</v>
      </c>
      <c r="AB129" s="68">
        <v>873.3</v>
      </c>
      <c r="AC129" s="68">
        <v>901.3</v>
      </c>
      <c r="AD129" s="68">
        <v>929.3</v>
      </c>
      <c r="AE129" s="68">
        <v>957.3</v>
      </c>
      <c r="AF129" s="68">
        <v>985.3</v>
      </c>
      <c r="AG129" s="68">
        <v>1013.3</v>
      </c>
      <c r="AH129" s="68">
        <v>1041.3</v>
      </c>
      <c r="AI129" s="68">
        <v>1069.3</v>
      </c>
      <c r="AJ129" s="68">
        <v>0</v>
      </c>
      <c r="AK129" s="68"/>
    </row>
    <row r="130" spans="1:37">
      <c r="A130" s="69">
        <v>40238</v>
      </c>
      <c r="B130" s="68">
        <v>24.7</v>
      </c>
      <c r="C130" s="68">
        <v>31.9</v>
      </c>
      <c r="D130" s="68">
        <v>41.1</v>
      </c>
      <c r="E130" s="68">
        <v>51.9</v>
      </c>
      <c r="F130" s="68">
        <v>65</v>
      </c>
      <c r="G130" s="68">
        <v>80.3</v>
      </c>
      <c r="H130" s="68">
        <v>97.5</v>
      </c>
      <c r="I130" s="68">
        <v>116.6</v>
      </c>
      <c r="J130" s="68">
        <v>137.1</v>
      </c>
      <c r="K130" s="68">
        <v>158.80000000000001</v>
      </c>
      <c r="L130" s="68">
        <v>182.1</v>
      </c>
      <c r="M130" s="68">
        <v>206.1</v>
      </c>
      <c r="N130" s="68">
        <v>230.9</v>
      </c>
      <c r="O130" s="68">
        <v>256</v>
      </c>
      <c r="P130" s="68">
        <v>281.89999999999998</v>
      </c>
      <c r="Q130" s="68">
        <v>308.3</v>
      </c>
      <c r="R130" s="68">
        <v>335.6</v>
      </c>
      <c r="S130" s="68">
        <v>363.4</v>
      </c>
      <c r="T130" s="68">
        <v>391.4</v>
      </c>
      <c r="U130" s="68">
        <v>420</v>
      </c>
      <c r="V130" s="68">
        <v>449.1</v>
      </c>
      <c r="W130" s="68">
        <v>478.3</v>
      </c>
      <c r="X130" s="68">
        <v>507.7</v>
      </c>
      <c r="Y130" s="68">
        <v>537.4</v>
      </c>
      <c r="Z130" s="68">
        <v>567.1</v>
      </c>
      <c r="AA130" s="68">
        <v>597.1</v>
      </c>
      <c r="AB130" s="68">
        <v>627.1</v>
      </c>
      <c r="AC130" s="68">
        <v>657.5</v>
      </c>
      <c r="AD130" s="68">
        <v>688</v>
      </c>
      <c r="AE130" s="68">
        <v>718.6</v>
      </c>
      <c r="AF130" s="68">
        <v>749.1</v>
      </c>
      <c r="AG130" s="68">
        <v>779.8</v>
      </c>
      <c r="AH130" s="68">
        <v>810.5</v>
      </c>
      <c r="AI130" s="68">
        <v>841.3</v>
      </c>
      <c r="AJ130" s="68">
        <v>0</v>
      </c>
      <c r="AK130" s="68"/>
    </row>
    <row r="131" spans="1:37">
      <c r="A131" s="69">
        <v>40269</v>
      </c>
      <c r="B131" s="68">
        <v>0.4</v>
      </c>
      <c r="C131" s="68">
        <v>0.6</v>
      </c>
      <c r="D131" s="68">
        <v>1.5</v>
      </c>
      <c r="E131" s="68">
        <v>2.7</v>
      </c>
      <c r="F131" s="68">
        <v>5.4</v>
      </c>
      <c r="G131" s="68">
        <v>8.1999999999999993</v>
      </c>
      <c r="H131" s="68">
        <v>12.2</v>
      </c>
      <c r="I131" s="68">
        <v>17.2</v>
      </c>
      <c r="J131" s="68">
        <v>23.1</v>
      </c>
      <c r="K131" s="68">
        <v>29.7</v>
      </c>
      <c r="L131" s="68">
        <v>37.799999999999997</v>
      </c>
      <c r="M131" s="68">
        <v>47.6</v>
      </c>
      <c r="N131" s="68">
        <v>59.4</v>
      </c>
      <c r="O131" s="68">
        <v>73.400000000000006</v>
      </c>
      <c r="P131" s="68">
        <v>88.7</v>
      </c>
      <c r="Q131" s="68">
        <v>105.6</v>
      </c>
      <c r="R131" s="68">
        <v>124</v>
      </c>
      <c r="S131" s="68">
        <v>143.5</v>
      </c>
      <c r="T131" s="68">
        <v>164.2</v>
      </c>
      <c r="U131" s="68">
        <v>185.4</v>
      </c>
      <c r="V131" s="68">
        <v>207.7</v>
      </c>
      <c r="W131" s="68">
        <v>231</v>
      </c>
      <c r="X131" s="68">
        <v>254.8</v>
      </c>
      <c r="Y131" s="68">
        <v>279.60000000000002</v>
      </c>
      <c r="Z131" s="68">
        <v>305.3</v>
      </c>
      <c r="AA131" s="68">
        <v>331.5</v>
      </c>
      <c r="AB131" s="68">
        <v>357.8</v>
      </c>
      <c r="AC131" s="68">
        <v>384.5</v>
      </c>
      <c r="AD131" s="68">
        <v>411.7</v>
      </c>
      <c r="AE131" s="68">
        <v>439.2</v>
      </c>
      <c r="AF131" s="68">
        <v>467.1</v>
      </c>
      <c r="AG131" s="68">
        <v>495</v>
      </c>
      <c r="AH131" s="68">
        <v>523.70000000000005</v>
      </c>
      <c r="AI131" s="68">
        <v>552.29999999999995</v>
      </c>
      <c r="AJ131" s="68">
        <v>0</v>
      </c>
      <c r="AK131" s="68"/>
    </row>
    <row r="132" spans="1:37">
      <c r="A132" s="69">
        <v>40299</v>
      </c>
      <c r="B132" s="68">
        <v>0</v>
      </c>
      <c r="C132" s="68">
        <v>0</v>
      </c>
      <c r="D132" s="68">
        <v>0</v>
      </c>
      <c r="E132" s="68">
        <v>0</v>
      </c>
      <c r="F132" s="68">
        <v>0.3</v>
      </c>
      <c r="G132" s="68">
        <v>0.7</v>
      </c>
      <c r="H132" s="68">
        <v>1.4</v>
      </c>
      <c r="I132" s="68">
        <v>2.1</v>
      </c>
      <c r="J132" s="68">
        <v>3.2</v>
      </c>
      <c r="K132" s="68">
        <v>4.5</v>
      </c>
      <c r="L132" s="68">
        <v>6</v>
      </c>
      <c r="M132" s="68">
        <v>8.4</v>
      </c>
      <c r="N132" s="68">
        <v>10.9</v>
      </c>
      <c r="O132" s="68">
        <v>14</v>
      </c>
      <c r="P132" s="68">
        <v>17.899999999999999</v>
      </c>
      <c r="Q132" s="68">
        <v>22.9</v>
      </c>
      <c r="R132" s="68">
        <v>28.9</v>
      </c>
      <c r="S132" s="68">
        <v>36</v>
      </c>
      <c r="T132" s="68">
        <v>44</v>
      </c>
      <c r="U132" s="68">
        <v>53</v>
      </c>
      <c r="V132" s="68">
        <v>63.5</v>
      </c>
      <c r="W132" s="68">
        <v>75.900000000000006</v>
      </c>
      <c r="X132" s="68">
        <v>88.9</v>
      </c>
      <c r="Y132" s="68">
        <v>103.4</v>
      </c>
      <c r="Z132" s="68">
        <v>119.1</v>
      </c>
      <c r="AA132" s="68">
        <v>135.4</v>
      </c>
      <c r="AB132" s="68">
        <v>152.80000000000001</v>
      </c>
      <c r="AC132" s="68">
        <v>171.4</v>
      </c>
      <c r="AD132" s="68">
        <v>191.4</v>
      </c>
      <c r="AE132" s="68">
        <v>213.2</v>
      </c>
      <c r="AF132" s="68">
        <v>235.5</v>
      </c>
      <c r="AG132" s="68">
        <v>258.8</v>
      </c>
      <c r="AH132" s="68">
        <v>282.7</v>
      </c>
      <c r="AI132" s="68">
        <v>307.3</v>
      </c>
      <c r="AJ132" s="68">
        <v>0.1</v>
      </c>
      <c r="AK132" s="68"/>
    </row>
    <row r="133" spans="1:37">
      <c r="A133" s="69">
        <v>40330</v>
      </c>
      <c r="B133" s="68">
        <v>0</v>
      </c>
      <c r="C133" s="68">
        <v>0</v>
      </c>
      <c r="D133" s="68">
        <v>0</v>
      </c>
      <c r="E133" s="68">
        <v>0</v>
      </c>
      <c r="F133" s="68">
        <v>0</v>
      </c>
      <c r="G133" s="68">
        <v>0</v>
      </c>
      <c r="H133" s="68">
        <v>0</v>
      </c>
      <c r="I133" s="68">
        <v>0</v>
      </c>
      <c r="J133" s="68">
        <v>0</v>
      </c>
      <c r="K133" s="68">
        <v>0</v>
      </c>
      <c r="L133" s="68">
        <v>0</v>
      </c>
      <c r="M133" s="68">
        <v>0</v>
      </c>
      <c r="N133" s="68">
        <v>0</v>
      </c>
      <c r="O133" s="68">
        <v>0</v>
      </c>
      <c r="P133" s="68">
        <v>0</v>
      </c>
      <c r="Q133" s="68">
        <v>0</v>
      </c>
      <c r="R133" s="68">
        <v>0.1</v>
      </c>
      <c r="S133" s="68">
        <v>0.3</v>
      </c>
      <c r="T133" s="68">
        <v>0.8</v>
      </c>
      <c r="U133" s="68">
        <v>2</v>
      </c>
      <c r="V133" s="68">
        <v>3.8</v>
      </c>
      <c r="W133" s="68">
        <v>6.1</v>
      </c>
      <c r="X133" s="68">
        <v>9.3000000000000007</v>
      </c>
      <c r="Y133" s="68">
        <v>13.5</v>
      </c>
      <c r="Z133" s="68">
        <v>19</v>
      </c>
      <c r="AA133" s="68">
        <v>25.4</v>
      </c>
      <c r="AB133" s="68">
        <v>32.9</v>
      </c>
      <c r="AC133" s="68">
        <v>42</v>
      </c>
      <c r="AD133" s="68">
        <v>52.2</v>
      </c>
      <c r="AE133" s="68">
        <v>63.6</v>
      </c>
      <c r="AF133" s="68">
        <v>76.7</v>
      </c>
      <c r="AG133" s="68">
        <v>90.6</v>
      </c>
      <c r="AH133" s="68">
        <v>106.2</v>
      </c>
      <c r="AI133" s="68">
        <v>123.3</v>
      </c>
      <c r="AJ133" s="68">
        <v>0</v>
      </c>
      <c r="AK133" s="68"/>
    </row>
    <row r="134" spans="1:37">
      <c r="A134" s="69">
        <v>40360</v>
      </c>
      <c r="B134" s="68">
        <v>0</v>
      </c>
      <c r="C134" s="68">
        <v>0</v>
      </c>
      <c r="D134" s="68">
        <v>0</v>
      </c>
      <c r="E134" s="68">
        <v>0</v>
      </c>
      <c r="F134" s="68">
        <v>0</v>
      </c>
      <c r="G134" s="68">
        <v>0</v>
      </c>
      <c r="H134" s="68">
        <v>0</v>
      </c>
      <c r="I134" s="68">
        <v>0</v>
      </c>
      <c r="J134" s="68">
        <v>0</v>
      </c>
      <c r="K134" s="68">
        <v>0</v>
      </c>
      <c r="L134" s="68">
        <v>0</v>
      </c>
      <c r="M134" s="68">
        <v>0</v>
      </c>
      <c r="N134" s="68">
        <v>0</v>
      </c>
      <c r="O134" s="68">
        <v>0</v>
      </c>
      <c r="P134" s="68">
        <v>0</v>
      </c>
      <c r="Q134" s="68">
        <v>0</v>
      </c>
      <c r="R134" s="68">
        <v>0</v>
      </c>
      <c r="S134" s="68">
        <v>0</v>
      </c>
      <c r="T134" s="68">
        <v>0</v>
      </c>
      <c r="U134" s="68">
        <v>0</v>
      </c>
      <c r="V134" s="68">
        <v>0</v>
      </c>
      <c r="W134" s="68">
        <v>0</v>
      </c>
      <c r="X134" s="68">
        <v>0</v>
      </c>
      <c r="Y134" s="68">
        <v>0.1</v>
      </c>
      <c r="Z134" s="68">
        <v>0.3</v>
      </c>
      <c r="AA134" s="68">
        <v>0.9</v>
      </c>
      <c r="AB134" s="68">
        <v>1.7</v>
      </c>
      <c r="AC134" s="68">
        <v>2.6</v>
      </c>
      <c r="AD134" s="68">
        <v>4.3</v>
      </c>
      <c r="AE134" s="68">
        <v>6.5</v>
      </c>
      <c r="AF134" s="68">
        <v>9.4</v>
      </c>
      <c r="AG134" s="68">
        <v>13.3</v>
      </c>
      <c r="AH134" s="68">
        <v>17.899999999999999</v>
      </c>
      <c r="AI134" s="68">
        <v>24.2</v>
      </c>
      <c r="AJ134" s="68">
        <v>0.1</v>
      </c>
      <c r="AK134" s="68"/>
    </row>
    <row r="135" spans="1:37">
      <c r="A135" s="69">
        <v>40391</v>
      </c>
      <c r="B135" s="68">
        <v>0</v>
      </c>
      <c r="C135" s="68">
        <v>0</v>
      </c>
      <c r="D135" s="68">
        <v>0</v>
      </c>
      <c r="E135" s="68">
        <v>0</v>
      </c>
      <c r="F135" s="68">
        <v>0</v>
      </c>
      <c r="G135" s="68">
        <v>0</v>
      </c>
      <c r="H135" s="68">
        <v>0</v>
      </c>
      <c r="I135" s="68">
        <v>0</v>
      </c>
      <c r="J135" s="68">
        <v>0</v>
      </c>
      <c r="K135" s="68">
        <v>0</v>
      </c>
      <c r="L135" s="68">
        <v>0</v>
      </c>
      <c r="M135" s="68">
        <v>0</v>
      </c>
      <c r="N135" s="68">
        <v>0</v>
      </c>
      <c r="O135" s="68">
        <v>0</v>
      </c>
      <c r="P135" s="68">
        <v>0</v>
      </c>
      <c r="Q135" s="68">
        <v>0</v>
      </c>
      <c r="R135" s="68">
        <v>0</v>
      </c>
      <c r="S135" s="68">
        <v>0</v>
      </c>
      <c r="T135" s="68">
        <v>0</v>
      </c>
      <c r="U135" s="68">
        <v>0</v>
      </c>
      <c r="V135" s="68">
        <v>0</v>
      </c>
      <c r="W135" s="68">
        <v>0</v>
      </c>
      <c r="X135" s="68">
        <v>0</v>
      </c>
      <c r="Y135" s="68">
        <v>0</v>
      </c>
      <c r="Z135" s="68">
        <v>0.6</v>
      </c>
      <c r="AA135" s="68">
        <v>2.1</v>
      </c>
      <c r="AB135" s="68">
        <v>5.2</v>
      </c>
      <c r="AC135" s="68">
        <v>9.9</v>
      </c>
      <c r="AD135" s="68">
        <v>16.100000000000001</v>
      </c>
      <c r="AE135" s="68">
        <v>23.7</v>
      </c>
      <c r="AF135" s="68">
        <v>32.700000000000003</v>
      </c>
      <c r="AG135" s="68">
        <v>43</v>
      </c>
      <c r="AH135" s="68">
        <v>54.2</v>
      </c>
      <c r="AI135" s="68">
        <v>66.8</v>
      </c>
      <c r="AJ135" s="68">
        <v>0.2</v>
      </c>
      <c r="AK135" s="68"/>
    </row>
    <row r="136" spans="1:37">
      <c r="A136" s="69">
        <v>40422</v>
      </c>
      <c r="B136" s="68">
        <v>0</v>
      </c>
      <c r="C136" s="68">
        <v>0</v>
      </c>
      <c r="D136" s="68">
        <v>0</v>
      </c>
      <c r="E136" s="68">
        <v>0</v>
      </c>
      <c r="F136" s="68">
        <v>0</v>
      </c>
      <c r="G136" s="68">
        <v>0</v>
      </c>
      <c r="H136" s="68">
        <v>0</v>
      </c>
      <c r="I136" s="68">
        <v>0</v>
      </c>
      <c r="J136" s="68">
        <v>0</v>
      </c>
      <c r="K136" s="68">
        <v>0</v>
      </c>
      <c r="L136" s="68">
        <v>0</v>
      </c>
      <c r="M136" s="68">
        <v>0</v>
      </c>
      <c r="N136" s="68">
        <v>0</v>
      </c>
      <c r="O136" s="68">
        <v>0</v>
      </c>
      <c r="P136" s="68">
        <v>0</v>
      </c>
      <c r="Q136" s="68">
        <v>0</v>
      </c>
      <c r="R136" s="68">
        <v>0.2</v>
      </c>
      <c r="S136" s="68">
        <v>0.6</v>
      </c>
      <c r="T136" s="68">
        <v>1.1000000000000001</v>
      </c>
      <c r="U136" s="68">
        <v>1.8</v>
      </c>
      <c r="V136" s="68">
        <v>3.2</v>
      </c>
      <c r="W136" s="68">
        <v>5.8</v>
      </c>
      <c r="X136" s="68">
        <v>10.1</v>
      </c>
      <c r="Y136" s="68">
        <v>15.8</v>
      </c>
      <c r="Z136" s="68">
        <v>23.5</v>
      </c>
      <c r="AA136" s="68">
        <v>32.799999999999997</v>
      </c>
      <c r="AB136" s="68">
        <v>43.5</v>
      </c>
      <c r="AC136" s="68">
        <v>55.1</v>
      </c>
      <c r="AD136" s="68">
        <v>68.5</v>
      </c>
      <c r="AE136" s="68">
        <v>83.4</v>
      </c>
      <c r="AF136" s="68">
        <v>99.1</v>
      </c>
      <c r="AG136" s="68">
        <v>116.8</v>
      </c>
      <c r="AH136" s="68">
        <v>135</v>
      </c>
      <c r="AI136" s="68">
        <v>154.5</v>
      </c>
      <c r="AJ136" s="68">
        <v>0</v>
      </c>
      <c r="AK136" s="68"/>
    </row>
    <row r="137" spans="1:37">
      <c r="A137" s="69">
        <v>40452</v>
      </c>
      <c r="B137" s="68">
        <v>0</v>
      </c>
      <c r="C137" s="68">
        <v>0</v>
      </c>
      <c r="D137" s="68">
        <v>0.1</v>
      </c>
      <c r="E137" s="68">
        <v>0.2</v>
      </c>
      <c r="F137" s="68">
        <v>0.8</v>
      </c>
      <c r="G137" s="68">
        <v>1.6</v>
      </c>
      <c r="H137" s="68">
        <v>2.9</v>
      </c>
      <c r="I137" s="68">
        <v>4.9000000000000004</v>
      </c>
      <c r="J137" s="68">
        <v>7.7</v>
      </c>
      <c r="K137" s="68">
        <v>11.4</v>
      </c>
      <c r="L137" s="68">
        <v>16.5</v>
      </c>
      <c r="M137" s="68">
        <v>22.5</v>
      </c>
      <c r="N137" s="68">
        <v>29.5</v>
      </c>
      <c r="O137" s="68">
        <v>37.700000000000003</v>
      </c>
      <c r="P137" s="68">
        <v>47.2</v>
      </c>
      <c r="Q137" s="68">
        <v>58.8</v>
      </c>
      <c r="R137" s="68">
        <v>72</v>
      </c>
      <c r="S137" s="68">
        <v>87.1</v>
      </c>
      <c r="T137" s="68">
        <v>103.4</v>
      </c>
      <c r="U137" s="68">
        <v>122.3</v>
      </c>
      <c r="V137" s="68">
        <v>144</v>
      </c>
      <c r="W137" s="68">
        <v>167.3</v>
      </c>
      <c r="X137" s="68">
        <v>191.4</v>
      </c>
      <c r="Y137" s="68">
        <v>216.3</v>
      </c>
      <c r="Z137" s="68">
        <v>241.6</v>
      </c>
      <c r="AA137" s="68">
        <v>266.8</v>
      </c>
      <c r="AB137" s="68">
        <v>293</v>
      </c>
      <c r="AC137" s="68">
        <v>320.2</v>
      </c>
      <c r="AD137" s="68">
        <v>348</v>
      </c>
      <c r="AE137" s="68">
        <v>376.7</v>
      </c>
      <c r="AF137" s="68">
        <v>405.5</v>
      </c>
      <c r="AG137" s="68">
        <v>434.7</v>
      </c>
      <c r="AH137" s="68">
        <v>464.3</v>
      </c>
      <c r="AI137" s="68">
        <v>494</v>
      </c>
      <c r="AJ137" s="68">
        <v>0.06</v>
      </c>
      <c r="AK137" s="68"/>
    </row>
    <row r="138" spans="1:37">
      <c r="A138" s="69">
        <v>40483</v>
      </c>
      <c r="B138" s="68">
        <v>14.3</v>
      </c>
      <c r="C138" s="68">
        <v>20</v>
      </c>
      <c r="D138" s="68">
        <v>27.2</v>
      </c>
      <c r="E138" s="68">
        <v>35.4</v>
      </c>
      <c r="F138" s="68">
        <v>45.1</v>
      </c>
      <c r="G138" s="68">
        <v>56.2</v>
      </c>
      <c r="H138" s="68">
        <v>69</v>
      </c>
      <c r="I138" s="68">
        <v>83.3</v>
      </c>
      <c r="J138" s="68">
        <v>99.3</v>
      </c>
      <c r="K138" s="68">
        <v>117.1</v>
      </c>
      <c r="L138" s="68">
        <v>136.30000000000001</v>
      </c>
      <c r="M138" s="68">
        <v>157.5</v>
      </c>
      <c r="N138" s="68">
        <v>179.6</v>
      </c>
      <c r="O138" s="68">
        <v>204.5</v>
      </c>
      <c r="P138" s="68">
        <v>229.9</v>
      </c>
      <c r="Q138" s="68">
        <v>257.10000000000002</v>
      </c>
      <c r="R138" s="68">
        <v>284.8</v>
      </c>
      <c r="S138" s="68">
        <v>312.89999999999998</v>
      </c>
      <c r="T138" s="68">
        <v>341.7</v>
      </c>
      <c r="U138" s="68">
        <v>370.3</v>
      </c>
      <c r="V138" s="68">
        <v>399.5</v>
      </c>
      <c r="W138" s="68">
        <v>428.6</v>
      </c>
      <c r="X138" s="68">
        <v>458</v>
      </c>
      <c r="Y138" s="68">
        <v>487.7</v>
      </c>
      <c r="Z138" s="68">
        <v>517.5</v>
      </c>
      <c r="AA138" s="68">
        <v>547.5</v>
      </c>
      <c r="AB138" s="68">
        <v>577.5</v>
      </c>
      <c r="AC138" s="68">
        <v>607.5</v>
      </c>
      <c r="AD138" s="68">
        <v>637.6</v>
      </c>
      <c r="AE138" s="68">
        <v>667.6</v>
      </c>
      <c r="AF138" s="68">
        <v>697.7</v>
      </c>
      <c r="AG138" s="68">
        <v>727.7</v>
      </c>
      <c r="AH138" s="68">
        <v>757.8</v>
      </c>
      <c r="AI138" s="68">
        <v>787.8</v>
      </c>
      <c r="AJ138" s="68">
        <v>0.03</v>
      </c>
      <c r="AK138" s="68"/>
    </row>
    <row r="139" spans="1:37">
      <c r="A139" s="69">
        <v>40513</v>
      </c>
      <c r="B139" s="68">
        <v>212.3</v>
      </c>
      <c r="C139" s="68">
        <v>237.8</v>
      </c>
      <c r="D139" s="68">
        <v>263.89999999999998</v>
      </c>
      <c r="E139" s="68">
        <v>290.7</v>
      </c>
      <c r="F139" s="68">
        <v>317.8</v>
      </c>
      <c r="G139" s="68">
        <v>345.2</v>
      </c>
      <c r="H139" s="68">
        <v>372.9</v>
      </c>
      <c r="I139" s="68">
        <v>401</v>
      </c>
      <c r="J139" s="68">
        <v>429.6</v>
      </c>
      <c r="K139" s="68">
        <v>458.5</v>
      </c>
      <c r="L139" s="68">
        <v>487.6</v>
      </c>
      <c r="M139" s="68">
        <v>517.1</v>
      </c>
      <c r="N139" s="68">
        <v>546.9</v>
      </c>
      <c r="O139" s="68">
        <v>577.1</v>
      </c>
      <c r="P139" s="68">
        <v>607.4</v>
      </c>
      <c r="Q139" s="68">
        <v>638.1</v>
      </c>
      <c r="R139" s="68">
        <v>668.9</v>
      </c>
      <c r="S139" s="68">
        <v>699.9</v>
      </c>
      <c r="T139" s="68">
        <v>730.9</v>
      </c>
      <c r="U139" s="68">
        <v>761.9</v>
      </c>
      <c r="V139" s="68">
        <v>792.9</v>
      </c>
      <c r="W139" s="68">
        <v>823.9</v>
      </c>
      <c r="X139" s="68">
        <v>854.9</v>
      </c>
      <c r="Y139" s="68">
        <v>885.9</v>
      </c>
      <c r="Z139" s="68">
        <v>916.9</v>
      </c>
      <c r="AA139" s="68">
        <v>947.9</v>
      </c>
      <c r="AB139" s="68">
        <v>978.9</v>
      </c>
      <c r="AC139" s="68">
        <v>1009.9</v>
      </c>
      <c r="AD139" s="68">
        <v>1040.9000000000001</v>
      </c>
      <c r="AE139" s="68">
        <v>1071.9000000000001</v>
      </c>
      <c r="AF139" s="68">
        <v>1102.9000000000001</v>
      </c>
      <c r="AG139" s="68">
        <v>1133.9000000000001</v>
      </c>
      <c r="AH139" s="68">
        <v>1164.9000000000001</v>
      </c>
      <c r="AI139" s="68">
        <v>1195.9000000000001</v>
      </c>
      <c r="AJ139" s="68">
        <v>0.2</v>
      </c>
      <c r="AK139" s="68"/>
    </row>
    <row r="140" spans="1:37">
      <c r="A140" s="69">
        <v>40544</v>
      </c>
      <c r="B140" s="68">
        <v>331.8</v>
      </c>
      <c r="C140" s="68">
        <v>360.5</v>
      </c>
      <c r="D140" s="68">
        <v>389.8</v>
      </c>
      <c r="E140" s="68">
        <v>419.2</v>
      </c>
      <c r="F140" s="68">
        <v>448.7</v>
      </c>
      <c r="G140" s="68">
        <v>478.3</v>
      </c>
      <c r="H140" s="68">
        <v>508</v>
      </c>
      <c r="I140" s="68">
        <v>537.9</v>
      </c>
      <c r="J140" s="68">
        <v>568.1</v>
      </c>
      <c r="K140" s="68">
        <v>598.4</v>
      </c>
      <c r="L140" s="68">
        <v>628.9</v>
      </c>
      <c r="M140" s="68">
        <v>659.5</v>
      </c>
      <c r="N140" s="68">
        <v>690.1</v>
      </c>
      <c r="O140" s="68">
        <v>720.9</v>
      </c>
      <c r="P140" s="68">
        <v>751.7</v>
      </c>
      <c r="Q140" s="68">
        <v>782.6</v>
      </c>
      <c r="R140" s="68">
        <v>813.5</v>
      </c>
      <c r="S140" s="68">
        <v>844.4</v>
      </c>
      <c r="T140" s="68">
        <v>875.4</v>
      </c>
      <c r="U140" s="68">
        <v>906.4</v>
      </c>
      <c r="V140" s="68">
        <v>937.4</v>
      </c>
      <c r="W140" s="68">
        <v>968.4</v>
      </c>
      <c r="X140" s="68">
        <v>999.4</v>
      </c>
      <c r="Y140" s="68">
        <v>1030.4000000000001</v>
      </c>
      <c r="Z140" s="68">
        <v>1061.4000000000001</v>
      </c>
      <c r="AA140" s="68">
        <v>1092.4000000000001</v>
      </c>
      <c r="AB140" s="68">
        <v>1123.4000000000001</v>
      </c>
      <c r="AC140" s="68">
        <v>1154.4000000000001</v>
      </c>
      <c r="AD140" s="68">
        <v>1185.4000000000001</v>
      </c>
      <c r="AE140" s="68">
        <v>1216.4000000000001</v>
      </c>
      <c r="AF140" s="68">
        <v>1247.4000000000001</v>
      </c>
      <c r="AG140" s="68">
        <v>1278.4000000000001</v>
      </c>
      <c r="AH140" s="68">
        <v>1309.4000000000001</v>
      </c>
      <c r="AI140" s="68">
        <v>1340.4</v>
      </c>
      <c r="AJ140" s="68">
        <v>0</v>
      </c>
      <c r="AK140" s="68"/>
    </row>
    <row r="141" spans="1:37">
      <c r="A141" s="69">
        <v>40575</v>
      </c>
      <c r="B141" s="68">
        <v>236.8</v>
      </c>
      <c r="C141" s="68">
        <v>259.8</v>
      </c>
      <c r="D141" s="68">
        <v>284.2</v>
      </c>
      <c r="E141" s="68">
        <v>308.89999999999998</v>
      </c>
      <c r="F141" s="68">
        <v>334.6</v>
      </c>
      <c r="G141" s="68">
        <v>360.5</v>
      </c>
      <c r="H141" s="68">
        <v>386.6</v>
      </c>
      <c r="I141" s="68">
        <v>413.2</v>
      </c>
      <c r="J141" s="68">
        <v>439.9</v>
      </c>
      <c r="K141" s="68">
        <v>466.5</v>
      </c>
      <c r="L141" s="68">
        <v>493.3</v>
      </c>
      <c r="M141" s="68">
        <v>520.20000000000005</v>
      </c>
      <c r="N141" s="68">
        <v>547.29999999999995</v>
      </c>
      <c r="O141" s="68">
        <v>574.5</v>
      </c>
      <c r="P141" s="68">
        <v>601.9</v>
      </c>
      <c r="Q141" s="68">
        <v>629.4</v>
      </c>
      <c r="R141" s="68">
        <v>656.8</v>
      </c>
      <c r="S141" s="68">
        <v>684.5</v>
      </c>
      <c r="T141" s="68">
        <v>712.2</v>
      </c>
      <c r="U141" s="68">
        <v>740</v>
      </c>
      <c r="V141" s="68">
        <v>767.8</v>
      </c>
      <c r="W141" s="68">
        <v>795.7</v>
      </c>
      <c r="X141" s="68">
        <v>823.7</v>
      </c>
      <c r="Y141" s="68">
        <v>851.7</v>
      </c>
      <c r="Z141" s="68">
        <v>879.7</v>
      </c>
      <c r="AA141" s="68">
        <v>907.7</v>
      </c>
      <c r="AB141" s="68">
        <v>935.7</v>
      </c>
      <c r="AC141" s="68">
        <v>963.7</v>
      </c>
      <c r="AD141" s="68">
        <v>991.7</v>
      </c>
      <c r="AE141" s="68">
        <v>1019.7</v>
      </c>
      <c r="AF141" s="68">
        <v>1047.7</v>
      </c>
      <c r="AG141" s="68">
        <v>1075.7</v>
      </c>
      <c r="AH141" s="68">
        <v>1103.7</v>
      </c>
      <c r="AI141" s="68">
        <v>1131.7</v>
      </c>
      <c r="AJ141" s="68">
        <v>0</v>
      </c>
      <c r="AK141" s="68"/>
    </row>
    <row r="142" spans="1:37">
      <c r="A142" s="69">
        <v>40603</v>
      </c>
      <c r="B142" s="68">
        <v>86.7</v>
      </c>
      <c r="C142" s="68">
        <v>103.6</v>
      </c>
      <c r="D142" s="68">
        <v>122.2</v>
      </c>
      <c r="E142" s="68">
        <v>142.19999999999999</v>
      </c>
      <c r="F142" s="68">
        <v>163.5</v>
      </c>
      <c r="G142" s="68">
        <v>186</v>
      </c>
      <c r="H142" s="68">
        <v>209</v>
      </c>
      <c r="I142" s="68">
        <v>233.5</v>
      </c>
      <c r="J142" s="68">
        <v>258.60000000000002</v>
      </c>
      <c r="K142" s="68">
        <v>284.5</v>
      </c>
      <c r="L142" s="68">
        <v>311.10000000000002</v>
      </c>
      <c r="M142" s="68">
        <v>338.4</v>
      </c>
      <c r="N142" s="68">
        <v>366.2</v>
      </c>
      <c r="O142" s="68">
        <v>394.1</v>
      </c>
      <c r="P142" s="68">
        <v>422.5</v>
      </c>
      <c r="Q142" s="68">
        <v>451.4</v>
      </c>
      <c r="R142" s="68">
        <v>480.8</v>
      </c>
      <c r="S142" s="68">
        <v>510.1</v>
      </c>
      <c r="T142" s="68">
        <v>539.70000000000005</v>
      </c>
      <c r="U142" s="68">
        <v>569.70000000000005</v>
      </c>
      <c r="V142" s="68">
        <v>599.6</v>
      </c>
      <c r="W142" s="68">
        <v>629.79999999999995</v>
      </c>
      <c r="X142" s="68">
        <v>660</v>
      </c>
      <c r="Y142" s="68">
        <v>690.5</v>
      </c>
      <c r="Z142" s="68">
        <v>721.1</v>
      </c>
      <c r="AA142" s="68">
        <v>751.5</v>
      </c>
      <c r="AB142" s="68">
        <v>782.3</v>
      </c>
      <c r="AC142" s="68">
        <v>812.9</v>
      </c>
      <c r="AD142" s="68">
        <v>843.7</v>
      </c>
      <c r="AE142" s="68">
        <v>874.5</v>
      </c>
      <c r="AF142" s="68">
        <v>905.3</v>
      </c>
      <c r="AG142" s="68">
        <v>936.2</v>
      </c>
      <c r="AH142" s="68">
        <v>967.1</v>
      </c>
      <c r="AI142" s="68">
        <v>998.1</v>
      </c>
      <c r="AJ142" s="68">
        <v>0</v>
      </c>
      <c r="AK142" s="68"/>
    </row>
    <row r="143" spans="1:37">
      <c r="A143" s="69">
        <v>40634</v>
      </c>
      <c r="B143" s="68">
        <v>3</v>
      </c>
      <c r="C143" s="68">
        <v>5.8</v>
      </c>
      <c r="D143" s="68">
        <v>8.9</v>
      </c>
      <c r="E143" s="68">
        <v>12.8</v>
      </c>
      <c r="F143" s="68">
        <v>17.7</v>
      </c>
      <c r="G143" s="68">
        <v>24.2</v>
      </c>
      <c r="H143" s="68">
        <v>32.5</v>
      </c>
      <c r="I143" s="68">
        <v>42.4</v>
      </c>
      <c r="J143" s="68">
        <v>54.6</v>
      </c>
      <c r="K143" s="68">
        <v>68.099999999999994</v>
      </c>
      <c r="L143" s="68">
        <v>82.5</v>
      </c>
      <c r="M143" s="68">
        <v>97.9</v>
      </c>
      <c r="N143" s="68">
        <v>114.8</v>
      </c>
      <c r="O143" s="68">
        <v>132.5</v>
      </c>
      <c r="P143" s="68">
        <v>151.19999999999999</v>
      </c>
      <c r="Q143" s="68">
        <v>171</v>
      </c>
      <c r="R143" s="68">
        <v>191.9</v>
      </c>
      <c r="S143" s="68">
        <v>213.8</v>
      </c>
      <c r="T143" s="68">
        <v>236.4</v>
      </c>
      <c r="U143" s="68">
        <v>259.60000000000002</v>
      </c>
      <c r="V143" s="68">
        <v>283.7</v>
      </c>
      <c r="W143" s="68">
        <v>308</v>
      </c>
      <c r="X143" s="68">
        <v>333.3</v>
      </c>
      <c r="Y143" s="68">
        <v>359.4</v>
      </c>
      <c r="Z143" s="68">
        <v>386</v>
      </c>
      <c r="AA143" s="68">
        <v>412.9</v>
      </c>
      <c r="AB143" s="68">
        <v>440</v>
      </c>
      <c r="AC143" s="68">
        <v>467.9</v>
      </c>
      <c r="AD143" s="68">
        <v>496.2</v>
      </c>
      <c r="AE143" s="68">
        <v>524.6</v>
      </c>
      <c r="AF143" s="68">
        <v>553.4</v>
      </c>
      <c r="AG143" s="68">
        <v>582.5</v>
      </c>
      <c r="AH143" s="68">
        <v>611.79999999999995</v>
      </c>
      <c r="AI143" s="68">
        <v>641.29999999999995</v>
      </c>
      <c r="AJ143" s="68">
        <v>0.03</v>
      </c>
      <c r="AK143" s="68"/>
    </row>
    <row r="144" spans="1:37">
      <c r="A144" s="69">
        <v>40664</v>
      </c>
      <c r="B144" s="68">
        <v>0</v>
      </c>
      <c r="C144" s="68">
        <v>0</v>
      </c>
      <c r="D144" s="68">
        <v>0</v>
      </c>
      <c r="E144" s="68">
        <v>0</v>
      </c>
      <c r="F144" s="68">
        <v>0</v>
      </c>
      <c r="G144" s="68">
        <v>0</v>
      </c>
      <c r="H144" s="68">
        <v>0</v>
      </c>
      <c r="I144" s="68">
        <v>0</v>
      </c>
      <c r="J144" s="68">
        <v>0</v>
      </c>
      <c r="K144" s="68">
        <v>0.4</v>
      </c>
      <c r="L144" s="68">
        <v>1.2</v>
      </c>
      <c r="M144" s="68">
        <v>3.7</v>
      </c>
      <c r="N144" s="68">
        <v>7.5</v>
      </c>
      <c r="O144" s="68">
        <v>13.2</v>
      </c>
      <c r="P144" s="68">
        <v>20.2</v>
      </c>
      <c r="Q144" s="68">
        <v>30.1</v>
      </c>
      <c r="R144" s="68">
        <v>42.5</v>
      </c>
      <c r="S144" s="68">
        <v>56.7</v>
      </c>
      <c r="T144" s="68">
        <v>72</v>
      </c>
      <c r="U144" s="68">
        <v>88.6</v>
      </c>
      <c r="V144" s="68">
        <v>106.4</v>
      </c>
      <c r="W144" s="68">
        <v>125.1</v>
      </c>
      <c r="X144" s="68">
        <v>145</v>
      </c>
      <c r="Y144" s="68">
        <v>165.5</v>
      </c>
      <c r="Z144" s="68">
        <v>186.6</v>
      </c>
      <c r="AA144" s="68">
        <v>208.8</v>
      </c>
      <c r="AB144" s="68">
        <v>231.6</v>
      </c>
      <c r="AC144" s="68">
        <v>255</v>
      </c>
      <c r="AD144" s="68">
        <v>278.7</v>
      </c>
      <c r="AE144" s="68">
        <v>303.39999999999998</v>
      </c>
      <c r="AF144" s="68">
        <v>328.7</v>
      </c>
      <c r="AG144" s="68">
        <v>355</v>
      </c>
      <c r="AH144" s="68">
        <v>381.8</v>
      </c>
      <c r="AI144" s="68">
        <v>409.4</v>
      </c>
      <c r="AJ144" s="68">
        <v>0.03</v>
      </c>
      <c r="AK144" s="68"/>
    </row>
    <row r="145" spans="1:37">
      <c r="A145" s="69">
        <v>40695</v>
      </c>
      <c r="B145" s="68">
        <v>0</v>
      </c>
      <c r="C145" s="68">
        <v>0</v>
      </c>
      <c r="D145" s="68">
        <v>0</v>
      </c>
      <c r="E145" s="68">
        <v>0</v>
      </c>
      <c r="F145" s="68">
        <v>0</v>
      </c>
      <c r="G145" s="68">
        <v>0</v>
      </c>
      <c r="H145" s="68">
        <v>0</v>
      </c>
      <c r="I145" s="68">
        <v>0</v>
      </c>
      <c r="J145" s="68">
        <v>0</v>
      </c>
      <c r="K145" s="68">
        <v>0</v>
      </c>
      <c r="L145" s="68">
        <v>0</v>
      </c>
      <c r="M145" s="68">
        <v>0</v>
      </c>
      <c r="N145" s="68">
        <v>0</v>
      </c>
      <c r="O145" s="68">
        <v>0.1</v>
      </c>
      <c r="P145" s="68">
        <v>0.3</v>
      </c>
      <c r="Q145" s="68">
        <v>0.7</v>
      </c>
      <c r="R145" s="68">
        <v>1.1000000000000001</v>
      </c>
      <c r="S145" s="68">
        <v>2.1</v>
      </c>
      <c r="T145" s="68">
        <v>4</v>
      </c>
      <c r="U145" s="68">
        <v>6.6</v>
      </c>
      <c r="V145" s="68">
        <v>10.8</v>
      </c>
      <c r="W145" s="68">
        <v>16.399999999999999</v>
      </c>
      <c r="X145" s="68">
        <v>23.6</v>
      </c>
      <c r="Y145" s="68">
        <v>31.5</v>
      </c>
      <c r="Z145" s="68">
        <v>40.700000000000003</v>
      </c>
      <c r="AA145" s="68">
        <v>51.1</v>
      </c>
      <c r="AB145" s="68">
        <v>62.8</v>
      </c>
      <c r="AC145" s="68">
        <v>75.2</v>
      </c>
      <c r="AD145" s="68">
        <v>88.6</v>
      </c>
      <c r="AE145" s="68">
        <v>103.6</v>
      </c>
      <c r="AF145" s="68">
        <v>119.8</v>
      </c>
      <c r="AG145" s="68">
        <v>136.80000000000001</v>
      </c>
      <c r="AH145" s="68">
        <v>155.19999999999999</v>
      </c>
      <c r="AI145" s="68">
        <v>175.1</v>
      </c>
      <c r="AJ145" s="68">
        <v>0</v>
      </c>
      <c r="AK145" s="68"/>
    </row>
    <row r="146" spans="1:37">
      <c r="A146" s="69">
        <v>40725</v>
      </c>
      <c r="B146" s="68">
        <v>0</v>
      </c>
      <c r="C146" s="68">
        <v>0</v>
      </c>
      <c r="D146" s="68">
        <v>0</v>
      </c>
      <c r="E146" s="68">
        <v>0</v>
      </c>
      <c r="F146" s="68">
        <v>0</v>
      </c>
      <c r="G146" s="68">
        <v>0</v>
      </c>
      <c r="H146" s="68">
        <v>0</v>
      </c>
      <c r="I146" s="68">
        <v>0</v>
      </c>
      <c r="J146" s="68">
        <v>0</v>
      </c>
      <c r="K146" s="68">
        <v>0</v>
      </c>
      <c r="L146" s="68">
        <v>0</v>
      </c>
      <c r="M146" s="68">
        <v>0</v>
      </c>
      <c r="N146" s="68">
        <v>0</v>
      </c>
      <c r="O146" s="68">
        <v>0</v>
      </c>
      <c r="P146" s="68">
        <v>0</v>
      </c>
      <c r="Q146" s="68">
        <v>0</v>
      </c>
      <c r="R146" s="68">
        <v>0</v>
      </c>
      <c r="S146" s="68">
        <v>0</v>
      </c>
      <c r="T146" s="68">
        <v>0</v>
      </c>
      <c r="U146" s="68">
        <v>0</v>
      </c>
      <c r="V146" s="68">
        <v>0</v>
      </c>
      <c r="W146" s="68">
        <v>0</v>
      </c>
      <c r="X146" s="68">
        <v>0</v>
      </c>
      <c r="Y146" s="68">
        <v>0</v>
      </c>
      <c r="Z146" s="68">
        <v>0</v>
      </c>
      <c r="AA146" s="68">
        <v>0</v>
      </c>
      <c r="AB146" s="68">
        <v>0</v>
      </c>
      <c r="AC146" s="68">
        <v>0.3</v>
      </c>
      <c r="AD146" s="68">
        <v>0.8</v>
      </c>
      <c r="AE146" s="68">
        <v>2.2000000000000002</v>
      </c>
      <c r="AF146" s="68">
        <v>4.5999999999999996</v>
      </c>
      <c r="AG146" s="68">
        <v>8.1999999999999993</v>
      </c>
      <c r="AH146" s="68">
        <v>13.4</v>
      </c>
      <c r="AI146" s="68">
        <v>20.100000000000001</v>
      </c>
      <c r="AJ146" s="68">
        <v>0.03</v>
      </c>
      <c r="AK146" s="68"/>
    </row>
    <row r="147" spans="1:37">
      <c r="A147" s="69">
        <v>40756</v>
      </c>
      <c r="B147" s="68">
        <v>0</v>
      </c>
      <c r="C147" s="68">
        <v>0</v>
      </c>
      <c r="D147" s="68">
        <v>0</v>
      </c>
      <c r="E147" s="68">
        <v>0</v>
      </c>
      <c r="F147" s="68">
        <v>0</v>
      </c>
      <c r="G147" s="68">
        <v>0</v>
      </c>
      <c r="H147" s="68">
        <v>0</v>
      </c>
      <c r="I147" s="68">
        <v>0</v>
      </c>
      <c r="J147" s="68">
        <v>0</v>
      </c>
      <c r="K147" s="68">
        <v>0</v>
      </c>
      <c r="L147" s="68">
        <v>0</v>
      </c>
      <c r="M147" s="68">
        <v>0</v>
      </c>
      <c r="N147" s="68">
        <v>0</v>
      </c>
      <c r="O147" s="68">
        <v>0</v>
      </c>
      <c r="P147" s="68">
        <v>0</v>
      </c>
      <c r="Q147" s="68">
        <v>0</v>
      </c>
      <c r="R147" s="68">
        <v>0</v>
      </c>
      <c r="S147" s="68">
        <v>0</v>
      </c>
      <c r="T147" s="68">
        <v>0</v>
      </c>
      <c r="U147" s="68">
        <v>0</v>
      </c>
      <c r="V147" s="68">
        <v>0</v>
      </c>
      <c r="W147" s="68">
        <v>0</v>
      </c>
      <c r="X147" s="68">
        <v>0</v>
      </c>
      <c r="Y147" s="68">
        <v>0</v>
      </c>
      <c r="Z147" s="68">
        <v>0</v>
      </c>
      <c r="AA147" s="68">
        <v>0.1</v>
      </c>
      <c r="AB147" s="68">
        <v>0.8</v>
      </c>
      <c r="AC147" s="68">
        <v>2.1</v>
      </c>
      <c r="AD147" s="68">
        <v>4</v>
      </c>
      <c r="AE147" s="68">
        <v>6.7</v>
      </c>
      <c r="AF147" s="68">
        <v>10.7</v>
      </c>
      <c r="AG147" s="68">
        <v>16.5</v>
      </c>
      <c r="AH147" s="68">
        <v>24.1</v>
      </c>
      <c r="AI147" s="68">
        <v>34</v>
      </c>
      <c r="AJ147" s="68">
        <v>0</v>
      </c>
      <c r="AK147" s="68"/>
    </row>
    <row r="148" spans="1:37">
      <c r="A148" s="69">
        <v>40787</v>
      </c>
      <c r="B148" s="68">
        <v>0</v>
      </c>
      <c r="C148" s="68">
        <v>0</v>
      </c>
      <c r="D148" s="68">
        <v>0</v>
      </c>
      <c r="E148" s="68">
        <v>0</v>
      </c>
      <c r="F148" s="68">
        <v>0</v>
      </c>
      <c r="G148" s="68">
        <v>0</v>
      </c>
      <c r="H148" s="68">
        <v>0</v>
      </c>
      <c r="I148" s="68">
        <v>0</v>
      </c>
      <c r="J148" s="68">
        <v>0</v>
      </c>
      <c r="K148" s="68">
        <v>0</v>
      </c>
      <c r="L148" s="68">
        <v>0</v>
      </c>
      <c r="M148" s="68">
        <v>0</v>
      </c>
      <c r="N148" s="68">
        <v>0.1</v>
      </c>
      <c r="O148" s="68">
        <v>0.2</v>
      </c>
      <c r="P148" s="68">
        <v>0.6</v>
      </c>
      <c r="Q148" s="68">
        <v>1.1000000000000001</v>
      </c>
      <c r="R148" s="68">
        <v>2.1</v>
      </c>
      <c r="S148" s="68">
        <v>3.2</v>
      </c>
      <c r="T148" s="68">
        <v>4.5</v>
      </c>
      <c r="U148" s="68">
        <v>6.3</v>
      </c>
      <c r="V148" s="68">
        <v>8.6</v>
      </c>
      <c r="W148" s="68">
        <v>11.4</v>
      </c>
      <c r="X148" s="68">
        <v>15.2</v>
      </c>
      <c r="Y148" s="68">
        <v>20</v>
      </c>
      <c r="Z148" s="68">
        <v>26.6</v>
      </c>
      <c r="AA148" s="68">
        <v>35.6</v>
      </c>
      <c r="AB148" s="68">
        <v>45.5</v>
      </c>
      <c r="AC148" s="68">
        <v>57.1</v>
      </c>
      <c r="AD148" s="68">
        <v>70.400000000000006</v>
      </c>
      <c r="AE148" s="68">
        <v>85.2</v>
      </c>
      <c r="AF148" s="68">
        <v>102</v>
      </c>
      <c r="AG148" s="68">
        <v>120.1</v>
      </c>
      <c r="AH148" s="68">
        <v>139.5</v>
      </c>
      <c r="AI148" s="68">
        <v>161.1</v>
      </c>
      <c r="AJ148" s="68">
        <v>7.0000000000000007E-2</v>
      </c>
      <c r="AK148" s="68"/>
    </row>
    <row r="149" spans="1:37">
      <c r="A149" s="69">
        <v>40817</v>
      </c>
      <c r="B149" s="68">
        <v>2.7</v>
      </c>
      <c r="C149" s="68">
        <v>3.9</v>
      </c>
      <c r="D149" s="68">
        <v>5.6</v>
      </c>
      <c r="E149" s="68">
        <v>7.8</v>
      </c>
      <c r="F149" s="68">
        <v>10</v>
      </c>
      <c r="G149" s="68">
        <v>12.4</v>
      </c>
      <c r="H149" s="68">
        <v>15</v>
      </c>
      <c r="I149" s="68">
        <v>18.100000000000001</v>
      </c>
      <c r="J149" s="68">
        <v>21.9</v>
      </c>
      <c r="K149" s="68">
        <v>25.9</v>
      </c>
      <c r="L149" s="68">
        <v>30.4</v>
      </c>
      <c r="M149" s="68">
        <v>35.700000000000003</v>
      </c>
      <c r="N149" s="68">
        <v>42.1</v>
      </c>
      <c r="O149" s="68">
        <v>49.4</v>
      </c>
      <c r="P149" s="68">
        <v>56.9</v>
      </c>
      <c r="Q149" s="68">
        <v>64.8</v>
      </c>
      <c r="R149" s="68">
        <v>73.099999999999994</v>
      </c>
      <c r="S149" s="68">
        <v>82.4</v>
      </c>
      <c r="T149" s="68">
        <v>92.8</v>
      </c>
      <c r="U149" s="68">
        <v>105.1</v>
      </c>
      <c r="V149" s="68">
        <v>118.7</v>
      </c>
      <c r="W149" s="68">
        <v>134</v>
      </c>
      <c r="X149" s="68">
        <v>151.5</v>
      </c>
      <c r="Y149" s="68">
        <v>171.3</v>
      </c>
      <c r="Z149" s="68">
        <v>192.9</v>
      </c>
      <c r="AA149" s="68">
        <v>216</v>
      </c>
      <c r="AB149" s="68">
        <v>240.8</v>
      </c>
      <c r="AC149" s="68">
        <v>266.3</v>
      </c>
      <c r="AD149" s="68">
        <v>293.3</v>
      </c>
      <c r="AE149" s="68">
        <v>321.3</v>
      </c>
      <c r="AF149" s="68">
        <v>349.9</v>
      </c>
      <c r="AG149" s="68">
        <v>378.7</v>
      </c>
      <c r="AH149" s="68">
        <v>407.8</v>
      </c>
      <c r="AI149" s="68">
        <v>437.1</v>
      </c>
      <c r="AJ149" s="68">
        <v>0</v>
      </c>
      <c r="AK149" s="68"/>
    </row>
    <row r="150" spans="1:37">
      <c r="A150" s="69">
        <v>40848</v>
      </c>
      <c r="B150" s="68">
        <v>4.2</v>
      </c>
      <c r="C150" s="68">
        <v>7.2</v>
      </c>
      <c r="D150" s="68">
        <v>10.8</v>
      </c>
      <c r="E150" s="68">
        <v>15.4</v>
      </c>
      <c r="F150" s="68">
        <v>20.8</v>
      </c>
      <c r="G150" s="68">
        <v>27</v>
      </c>
      <c r="H150" s="68">
        <v>33.9</v>
      </c>
      <c r="I150" s="68">
        <v>42.3</v>
      </c>
      <c r="J150" s="68">
        <v>52.5</v>
      </c>
      <c r="K150" s="68">
        <v>63.1</v>
      </c>
      <c r="L150" s="68">
        <v>75.2</v>
      </c>
      <c r="M150" s="68">
        <v>88.2</v>
      </c>
      <c r="N150" s="68">
        <v>102.1</v>
      </c>
      <c r="O150" s="68">
        <v>116.6</v>
      </c>
      <c r="P150" s="68">
        <v>132.6</v>
      </c>
      <c r="Q150" s="68">
        <v>149.69999999999999</v>
      </c>
      <c r="R150" s="68">
        <v>168.6</v>
      </c>
      <c r="S150" s="68">
        <v>188.4</v>
      </c>
      <c r="T150" s="68">
        <v>210.5</v>
      </c>
      <c r="U150" s="68">
        <v>233.1</v>
      </c>
      <c r="V150" s="68">
        <v>257.2</v>
      </c>
      <c r="W150" s="68">
        <v>282.3</v>
      </c>
      <c r="X150" s="68">
        <v>308.3</v>
      </c>
      <c r="Y150" s="68">
        <v>335.1</v>
      </c>
      <c r="Z150" s="68">
        <v>362.4</v>
      </c>
      <c r="AA150" s="68">
        <v>390.5</v>
      </c>
      <c r="AB150" s="68">
        <v>419.4</v>
      </c>
      <c r="AC150" s="68">
        <v>448.3</v>
      </c>
      <c r="AD150" s="68">
        <v>478</v>
      </c>
      <c r="AE150" s="68">
        <v>507.6</v>
      </c>
      <c r="AF150" s="68">
        <v>537.6</v>
      </c>
      <c r="AG150" s="68">
        <v>567.6</v>
      </c>
      <c r="AH150" s="68">
        <v>597.6</v>
      </c>
      <c r="AI150" s="68">
        <v>627.70000000000005</v>
      </c>
      <c r="AJ150" s="68">
        <v>0</v>
      </c>
      <c r="AK150" s="68"/>
    </row>
    <row r="151" spans="1:37">
      <c r="A151" s="69">
        <v>40878</v>
      </c>
      <c r="B151" s="68">
        <v>76.8</v>
      </c>
      <c r="C151" s="68">
        <v>89.4</v>
      </c>
      <c r="D151" s="68">
        <v>104.1</v>
      </c>
      <c r="E151" s="68">
        <v>121</v>
      </c>
      <c r="F151" s="68">
        <v>138.69999999999999</v>
      </c>
      <c r="G151" s="68">
        <v>157.30000000000001</v>
      </c>
      <c r="H151" s="68">
        <v>177.6</v>
      </c>
      <c r="I151" s="68">
        <v>198.6</v>
      </c>
      <c r="J151" s="68">
        <v>221</v>
      </c>
      <c r="K151" s="68">
        <v>244.1</v>
      </c>
      <c r="L151" s="68">
        <v>268.60000000000002</v>
      </c>
      <c r="M151" s="68">
        <v>294.10000000000002</v>
      </c>
      <c r="N151" s="68">
        <v>320.39999999999998</v>
      </c>
      <c r="O151" s="68">
        <v>347.1</v>
      </c>
      <c r="P151" s="68">
        <v>374.3</v>
      </c>
      <c r="Q151" s="68">
        <v>401.9</v>
      </c>
      <c r="R151" s="68">
        <v>430.1</v>
      </c>
      <c r="S151" s="68">
        <v>459.1</v>
      </c>
      <c r="T151" s="68">
        <v>488.5</v>
      </c>
      <c r="U151" s="68">
        <v>518.20000000000005</v>
      </c>
      <c r="V151" s="68">
        <v>548.6</v>
      </c>
      <c r="W151" s="68">
        <v>579.20000000000005</v>
      </c>
      <c r="X151" s="68">
        <v>609.70000000000005</v>
      </c>
      <c r="Y151" s="68">
        <v>640.5</v>
      </c>
      <c r="Z151" s="68">
        <v>671.5</v>
      </c>
      <c r="AA151" s="68">
        <v>702.5</v>
      </c>
      <c r="AB151" s="68">
        <v>733.5</v>
      </c>
      <c r="AC151" s="68">
        <v>764.5</v>
      </c>
      <c r="AD151" s="68">
        <v>795.5</v>
      </c>
      <c r="AE151" s="68">
        <v>826.5</v>
      </c>
      <c r="AF151" s="68">
        <v>857.5</v>
      </c>
      <c r="AG151" s="68">
        <v>888.5</v>
      </c>
      <c r="AH151" s="68">
        <v>919.5</v>
      </c>
      <c r="AI151" s="68">
        <v>950.5</v>
      </c>
      <c r="AJ151" s="68">
        <v>0</v>
      </c>
      <c r="AK151" s="68"/>
    </row>
    <row r="152" spans="1:37">
      <c r="A152" s="69">
        <v>40909</v>
      </c>
      <c r="B152" s="68">
        <v>183.4</v>
      </c>
      <c r="C152" s="68">
        <v>203.2</v>
      </c>
      <c r="D152" s="68">
        <v>224.7</v>
      </c>
      <c r="E152" s="68">
        <v>247.5</v>
      </c>
      <c r="F152" s="68">
        <v>272.39999999999998</v>
      </c>
      <c r="G152" s="68">
        <v>297.89999999999998</v>
      </c>
      <c r="H152" s="68">
        <v>324.8</v>
      </c>
      <c r="I152" s="68">
        <v>352.4</v>
      </c>
      <c r="J152" s="68">
        <v>380.5</v>
      </c>
      <c r="K152" s="68">
        <v>408.9</v>
      </c>
      <c r="L152" s="68">
        <v>438</v>
      </c>
      <c r="M152" s="68">
        <v>467.5</v>
      </c>
      <c r="N152" s="68">
        <v>497.3</v>
      </c>
      <c r="O152" s="68">
        <v>527.20000000000005</v>
      </c>
      <c r="P152" s="68">
        <v>557.6</v>
      </c>
      <c r="Q152" s="68">
        <v>588.1</v>
      </c>
      <c r="R152" s="68">
        <v>618.79999999999995</v>
      </c>
      <c r="S152" s="68">
        <v>649.4</v>
      </c>
      <c r="T152" s="68">
        <v>680.2</v>
      </c>
      <c r="U152" s="68">
        <v>711.1</v>
      </c>
      <c r="V152" s="68">
        <v>742</v>
      </c>
      <c r="W152" s="68">
        <v>773</v>
      </c>
      <c r="X152" s="68">
        <v>804</v>
      </c>
      <c r="Y152" s="68">
        <v>835</v>
      </c>
      <c r="Z152" s="68">
        <v>866</v>
      </c>
      <c r="AA152" s="68">
        <v>897</v>
      </c>
      <c r="AB152" s="68">
        <v>928</v>
      </c>
      <c r="AC152" s="68">
        <v>959</v>
      </c>
      <c r="AD152" s="68">
        <v>990</v>
      </c>
      <c r="AE152" s="68">
        <v>1021</v>
      </c>
      <c r="AF152" s="68">
        <v>1052</v>
      </c>
      <c r="AG152" s="68">
        <v>1083</v>
      </c>
      <c r="AH152" s="68">
        <v>1114</v>
      </c>
      <c r="AI152" s="68">
        <v>1145</v>
      </c>
      <c r="AJ152" s="68">
        <v>0</v>
      </c>
      <c r="AK152" s="68"/>
    </row>
    <row r="153" spans="1:37">
      <c r="A153" s="69">
        <v>40940</v>
      </c>
      <c r="B153" s="68">
        <v>90.1</v>
      </c>
      <c r="C153" s="68">
        <v>106.1</v>
      </c>
      <c r="D153" s="68">
        <v>124.5</v>
      </c>
      <c r="E153" s="68">
        <v>143.9</v>
      </c>
      <c r="F153" s="68">
        <v>165</v>
      </c>
      <c r="G153" s="68">
        <v>187.9</v>
      </c>
      <c r="H153" s="68">
        <v>211.8</v>
      </c>
      <c r="I153" s="68">
        <v>236.8</v>
      </c>
      <c r="J153" s="68">
        <v>262.60000000000002</v>
      </c>
      <c r="K153" s="68">
        <v>288.7</v>
      </c>
      <c r="L153" s="68">
        <v>315.7</v>
      </c>
      <c r="M153" s="68">
        <v>342.8</v>
      </c>
      <c r="N153" s="68">
        <v>370.3</v>
      </c>
      <c r="O153" s="68">
        <v>398.2</v>
      </c>
      <c r="P153" s="68">
        <v>426.2</v>
      </c>
      <c r="Q153" s="68">
        <v>454.6</v>
      </c>
      <c r="R153" s="68">
        <v>483</v>
      </c>
      <c r="S153" s="68">
        <v>511.6</v>
      </c>
      <c r="T153" s="68">
        <v>540.29999999999995</v>
      </c>
      <c r="U153" s="68">
        <v>569.20000000000005</v>
      </c>
      <c r="V153" s="68">
        <v>598</v>
      </c>
      <c r="W153" s="68">
        <v>627</v>
      </c>
      <c r="X153" s="68">
        <v>656</v>
      </c>
      <c r="Y153" s="68">
        <v>685</v>
      </c>
      <c r="Z153" s="68">
        <v>714</v>
      </c>
      <c r="AA153" s="68">
        <v>743</v>
      </c>
      <c r="AB153" s="68">
        <v>772</v>
      </c>
      <c r="AC153" s="68">
        <v>801</v>
      </c>
      <c r="AD153" s="68">
        <v>830</v>
      </c>
      <c r="AE153" s="68">
        <v>859</v>
      </c>
      <c r="AF153" s="68">
        <v>888</v>
      </c>
      <c r="AG153" s="68">
        <v>917</v>
      </c>
      <c r="AH153" s="68">
        <v>946</v>
      </c>
      <c r="AI153" s="68">
        <v>975</v>
      </c>
      <c r="AJ153" s="68">
        <v>0</v>
      </c>
      <c r="AK153" s="68"/>
    </row>
    <row r="154" spans="1:37">
      <c r="A154" s="69">
        <v>40969</v>
      </c>
      <c r="B154" s="68">
        <v>41.1</v>
      </c>
      <c r="C154" s="68">
        <v>49.3</v>
      </c>
      <c r="D154" s="68">
        <v>58.9</v>
      </c>
      <c r="E154" s="68">
        <v>69.8</v>
      </c>
      <c r="F154" s="68">
        <v>81.599999999999994</v>
      </c>
      <c r="G154" s="68">
        <v>95.3</v>
      </c>
      <c r="H154" s="68">
        <v>110.6</v>
      </c>
      <c r="I154" s="68">
        <v>127.1</v>
      </c>
      <c r="J154" s="68">
        <v>145.5</v>
      </c>
      <c r="K154" s="68">
        <v>164.4</v>
      </c>
      <c r="L154" s="68">
        <v>184.8</v>
      </c>
      <c r="M154" s="68">
        <v>206</v>
      </c>
      <c r="N154" s="68">
        <v>227.6</v>
      </c>
      <c r="O154" s="68">
        <v>250.3</v>
      </c>
      <c r="P154" s="68">
        <v>273.39999999999998</v>
      </c>
      <c r="Q154" s="68">
        <v>296.7</v>
      </c>
      <c r="R154" s="68">
        <v>320.5</v>
      </c>
      <c r="S154" s="68">
        <v>344.9</v>
      </c>
      <c r="T154" s="68">
        <v>369.2</v>
      </c>
      <c r="U154" s="68">
        <v>393.7</v>
      </c>
      <c r="V154" s="68">
        <v>419.1</v>
      </c>
      <c r="W154" s="68">
        <v>444.5</v>
      </c>
      <c r="X154" s="68">
        <v>470.6</v>
      </c>
      <c r="Y154" s="68">
        <v>497.3</v>
      </c>
      <c r="Z154" s="68">
        <v>524.4</v>
      </c>
      <c r="AA154" s="68">
        <v>552.1</v>
      </c>
      <c r="AB154" s="68">
        <v>579.70000000000005</v>
      </c>
      <c r="AC154" s="68">
        <v>607.70000000000005</v>
      </c>
      <c r="AD154" s="68">
        <v>636.1</v>
      </c>
      <c r="AE154" s="68">
        <v>664.7</v>
      </c>
      <c r="AF154" s="68">
        <v>693.5</v>
      </c>
      <c r="AG154" s="68">
        <v>722.5</v>
      </c>
      <c r="AH154" s="68">
        <v>751.8</v>
      </c>
      <c r="AI154" s="68">
        <v>781.2</v>
      </c>
      <c r="AJ154" s="68">
        <v>0</v>
      </c>
      <c r="AK154" s="68"/>
    </row>
    <row r="155" spans="1:37">
      <c r="A155" s="69">
        <v>41000</v>
      </c>
      <c r="B155" s="68">
        <v>0.7</v>
      </c>
      <c r="C155" s="68">
        <v>1.5</v>
      </c>
      <c r="D155" s="68">
        <v>3</v>
      </c>
      <c r="E155" s="68">
        <v>4.8</v>
      </c>
      <c r="F155" s="68">
        <v>7.3</v>
      </c>
      <c r="G155" s="68">
        <v>11.1</v>
      </c>
      <c r="H155" s="68">
        <v>15.4</v>
      </c>
      <c r="I155" s="68">
        <v>20.8</v>
      </c>
      <c r="J155" s="68">
        <v>27.5</v>
      </c>
      <c r="K155" s="68">
        <v>35.9</v>
      </c>
      <c r="L155" s="68">
        <v>45.7</v>
      </c>
      <c r="M155" s="68">
        <v>57.1</v>
      </c>
      <c r="N155" s="68">
        <v>70.400000000000006</v>
      </c>
      <c r="O155" s="68">
        <v>84.9</v>
      </c>
      <c r="P155" s="68">
        <v>101.1</v>
      </c>
      <c r="Q155" s="68">
        <v>118.4</v>
      </c>
      <c r="R155" s="68">
        <v>137.19999999999999</v>
      </c>
      <c r="S155" s="68">
        <v>156.69999999999999</v>
      </c>
      <c r="T155" s="68">
        <v>177.3</v>
      </c>
      <c r="U155" s="68">
        <v>198.7</v>
      </c>
      <c r="V155" s="68">
        <v>221.3</v>
      </c>
      <c r="W155" s="68">
        <v>244.3</v>
      </c>
      <c r="X155" s="68">
        <v>268.10000000000002</v>
      </c>
      <c r="Y155" s="68">
        <v>292.7</v>
      </c>
      <c r="Z155" s="68">
        <v>318.2</v>
      </c>
      <c r="AA155" s="68">
        <v>344.1</v>
      </c>
      <c r="AB155" s="68">
        <v>370.7</v>
      </c>
      <c r="AC155" s="68">
        <v>397.5</v>
      </c>
      <c r="AD155" s="68">
        <v>424.4</v>
      </c>
      <c r="AE155" s="68">
        <v>451.7</v>
      </c>
      <c r="AF155" s="68">
        <v>479.3</v>
      </c>
      <c r="AG155" s="68">
        <v>507.1</v>
      </c>
      <c r="AH155" s="68">
        <v>534.9</v>
      </c>
      <c r="AI155" s="68">
        <v>563.20000000000005</v>
      </c>
      <c r="AJ155" s="68">
        <v>0.03</v>
      </c>
      <c r="AK155" s="68"/>
    </row>
    <row r="156" spans="1:37">
      <c r="A156" s="69">
        <v>41030</v>
      </c>
      <c r="B156" s="68">
        <v>0</v>
      </c>
      <c r="C156" s="68">
        <v>0</v>
      </c>
      <c r="D156" s="68">
        <v>0</v>
      </c>
      <c r="E156" s="68">
        <v>0</v>
      </c>
      <c r="F156" s="68">
        <v>0</v>
      </c>
      <c r="G156" s="68">
        <v>0</v>
      </c>
      <c r="H156" s="68">
        <v>0</v>
      </c>
      <c r="I156" s="68">
        <v>0</v>
      </c>
      <c r="J156" s="68">
        <v>0.3</v>
      </c>
      <c r="K156" s="68">
        <v>1.3</v>
      </c>
      <c r="L156" s="68">
        <v>3.5</v>
      </c>
      <c r="M156" s="68">
        <v>6.3</v>
      </c>
      <c r="N156" s="68">
        <v>9.6</v>
      </c>
      <c r="O156" s="68">
        <v>14.5</v>
      </c>
      <c r="P156" s="68">
        <v>20</v>
      </c>
      <c r="Q156" s="68">
        <v>26.5</v>
      </c>
      <c r="R156" s="68">
        <v>33.799999999999997</v>
      </c>
      <c r="S156" s="68">
        <v>42.2</v>
      </c>
      <c r="T156" s="68">
        <v>52.2</v>
      </c>
      <c r="U156" s="68">
        <v>62.9</v>
      </c>
      <c r="V156" s="68">
        <v>75.8</v>
      </c>
      <c r="W156" s="68">
        <v>89.6</v>
      </c>
      <c r="X156" s="68">
        <v>104.9</v>
      </c>
      <c r="Y156" s="68">
        <v>121.2</v>
      </c>
      <c r="Z156" s="68">
        <v>140</v>
      </c>
      <c r="AA156" s="68">
        <v>160</v>
      </c>
      <c r="AB156" s="68">
        <v>181.3</v>
      </c>
      <c r="AC156" s="68">
        <v>204</v>
      </c>
      <c r="AD156" s="68">
        <v>227.6</v>
      </c>
      <c r="AE156" s="68">
        <v>252.3</v>
      </c>
      <c r="AF156" s="68">
        <v>278.10000000000002</v>
      </c>
      <c r="AG156" s="68">
        <v>304.8</v>
      </c>
      <c r="AH156" s="68">
        <v>332.3</v>
      </c>
      <c r="AI156" s="68">
        <v>360.7</v>
      </c>
      <c r="AJ156" s="68">
        <v>0</v>
      </c>
      <c r="AK156" s="68"/>
    </row>
    <row r="157" spans="1:37">
      <c r="A157" s="69">
        <v>41061</v>
      </c>
      <c r="B157" s="68">
        <v>0</v>
      </c>
      <c r="C157" s="68">
        <v>0</v>
      </c>
      <c r="D157" s="68">
        <v>0</v>
      </c>
      <c r="E157" s="68">
        <v>0</v>
      </c>
      <c r="F157" s="68">
        <v>0</v>
      </c>
      <c r="G157" s="68">
        <v>0</v>
      </c>
      <c r="H157" s="68">
        <v>0</v>
      </c>
      <c r="I157" s="68">
        <v>0</v>
      </c>
      <c r="J157" s="68">
        <v>0</v>
      </c>
      <c r="K157" s="68">
        <v>0</v>
      </c>
      <c r="L157" s="68">
        <v>0</v>
      </c>
      <c r="M157" s="68">
        <v>0</v>
      </c>
      <c r="N157" s="68">
        <v>0</v>
      </c>
      <c r="O157" s="68">
        <v>0.4</v>
      </c>
      <c r="P157" s="68">
        <v>1.4</v>
      </c>
      <c r="Q157" s="68">
        <v>3.1</v>
      </c>
      <c r="R157" s="68">
        <v>4.8</v>
      </c>
      <c r="S157" s="68">
        <v>7.5</v>
      </c>
      <c r="T157" s="68">
        <v>10.9</v>
      </c>
      <c r="U157" s="68">
        <v>15.1</v>
      </c>
      <c r="V157" s="68">
        <v>20.3</v>
      </c>
      <c r="W157" s="68">
        <v>26.6</v>
      </c>
      <c r="X157" s="68">
        <v>33.9</v>
      </c>
      <c r="Y157" s="68">
        <v>42.8</v>
      </c>
      <c r="Z157" s="68">
        <v>52.9</v>
      </c>
      <c r="AA157" s="68">
        <v>65</v>
      </c>
      <c r="AB157" s="68">
        <v>78.8</v>
      </c>
      <c r="AC157" s="68">
        <v>93.7</v>
      </c>
      <c r="AD157" s="68">
        <v>109.8</v>
      </c>
      <c r="AE157" s="68">
        <v>127.4</v>
      </c>
      <c r="AF157" s="68">
        <v>146.19999999999999</v>
      </c>
      <c r="AG157" s="68">
        <v>165.5</v>
      </c>
      <c r="AH157" s="68">
        <v>185.9</v>
      </c>
      <c r="AI157" s="68">
        <v>207</v>
      </c>
      <c r="AJ157" s="68">
        <v>0.03</v>
      </c>
      <c r="AK157" s="68"/>
    </row>
    <row r="158" spans="1:37">
      <c r="A158" s="69">
        <v>41091</v>
      </c>
      <c r="B158" s="68">
        <v>0</v>
      </c>
      <c r="C158" s="68">
        <v>0</v>
      </c>
      <c r="D158" s="68">
        <v>0</v>
      </c>
      <c r="E158" s="68">
        <v>0</v>
      </c>
      <c r="F158" s="68">
        <v>0</v>
      </c>
      <c r="G158" s="68">
        <v>0</v>
      </c>
      <c r="H158" s="68">
        <v>0</v>
      </c>
      <c r="I158" s="68">
        <v>0</v>
      </c>
      <c r="J158" s="68">
        <v>0</v>
      </c>
      <c r="K158" s="68">
        <v>0</v>
      </c>
      <c r="L158" s="68">
        <v>0</v>
      </c>
      <c r="M158" s="68">
        <v>0</v>
      </c>
      <c r="N158" s="68">
        <v>0</v>
      </c>
      <c r="O158" s="68">
        <v>0</v>
      </c>
      <c r="P158" s="68">
        <v>0</v>
      </c>
      <c r="Q158" s="68">
        <v>0</v>
      </c>
      <c r="R158" s="68">
        <v>0</v>
      </c>
      <c r="S158" s="68">
        <v>0</v>
      </c>
      <c r="T158" s="68">
        <v>0</v>
      </c>
      <c r="U158" s="68">
        <v>0</v>
      </c>
      <c r="V158" s="68">
        <v>0</v>
      </c>
      <c r="W158" s="68">
        <v>0</v>
      </c>
      <c r="X158" s="68">
        <v>0</v>
      </c>
      <c r="Y158" s="68">
        <v>0</v>
      </c>
      <c r="Z158" s="68">
        <v>0</v>
      </c>
      <c r="AA158" s="68">
        <v>0.2</v>
      </c>
      <c r="AB158" s="68">
        <v>0.6</v>
      </c>
      <c r="AC158" s="68">
        <v>1.5</v>
      </c>
      <c r="AD158" s="68">
        <v>3</v>
      </c>
      <c r="AE158" s="68">
        <v>5.9</v>
      </c>
      <c r="AF158" s="68">
        <v>10.199999999999999</v>
      </c>
      <c r="AG158" s="68">
        <v>16</v>
      </c>
      <c r="AH158" s="68">
        <v>24.1</v>
      </c>
      <c r="AI158" s="68">
        <v>33.4</v>
      </c>
      <c r="AJ158" s="68">
        <v>0.2</v>
      </c>
      <c r="AK158" s="68"/>
    </row>
    <row r="159" spans="1:37">
      <c r="A159" s="69">
        <v>41122</v>
      </c>
      <c r="B159" s="68">
        <v>0</v>
      </c>
      <c r="C159" s="68">
        <v>0</v>
      </c>
      <c r="D159" s="68">
        <v>0</v>
      </c>
      <c r="E159" s="68">
        <v>0</v>
      </c>
      <c r="F159" s="68">
        <v>0</v>
      </c>
      <c r="G159" s="68">
        <v>0</v>
      </c>
      <c r="H159" s="68">
        <v>0</v>
      </c>
      <c r="I159" s="68">
        <v>0</v>
      </c>
      <c r="J159" s="68">
        <v>0</v>
      </c>
      <c r="K159" s="68">
        <v>0</v>
      </c>
      <c r="L159" s="68">
        <v>0</v>
      </c>
      <c r="M159" s="68">
        <v>0</v>
      </c>
      <c r="N159" s="68">
        <v>0</v>
      </c>
      <c r="O159" s="68">
        <v>0</v>
      </c>
      <c r="P159" s="68">
        <v>0</v>
      </c>
      <c r="Q159" s="68">
        <v>0</v>
      </c>
      <c r="R159" s="68">
        <v>0</v>
      </c>
      <c r="S159" s="68">
        <v>0</v>
      </c>
      <c r="T159" s="68">
        <v>0</v>
      </c>
      <c r="U159" s="68">
        <v>0</v>
      </c>
      <c r="V159" s="68">
        <v>0</v>
      </c>
      <c r="W159" s="68">
        <v>0</v>
      </c>
      <c r="X159" s="68">
        <v>0</v>
      </c>
      <c r="Y159" s="68">
        <v>0</v>
      </c>
      <c r="Z159" s="68">
        <v>0</v>
      </c>
      <c r="AA159" s="68">
        <v>0.1</v>
      </c>
      <c r="AB159" s="68">
        <v>0.7</v>
      </c>
      <c r="AC159" s="68">
        <v>1.5</v>
      </c>
      <c r="AD159" s="68">
        <v>2.7</v>
      </c>
      <c r="AE159" s="68">
        <v>5</v>
      </c>
      <c r="AF159" s="68">
        <v>8.1</v>
      </c>
      <c r="AG159" s="68">
        <v>13.2</v>
      </c>
      <c r="AH159" s="68">
        <v>20.2</v>
      </c>
      <c r="AI159" s="68">
        <v>28.7</v>
      </c>
      <c r="AJ159" s="68">
        <v>0</v>
      </c>
      <c r="AK159" s="68"/>
    </row>
    <row r="160" spans="1:37">
      <c r="A160" s="69">
        <v>41153</v>
      </c>
      <c r="B160" s="68">
        <v>0</v>
      </c>
      <c r="C160" s="68">
        <v>0</v>
      </c>
      <c r="D160" s="68">
        <v>0</v>
      </c>
      <c r="E160" s="68">
        <v>0</v>
      </c>
      <c r="F160" s="68">
        <v>0</v>
      </c>
      <c r="G160" s="68">
        <v>0</v>
      </c>
      <c r="H160" s="68">
        <v>0</v>
      </c>
      <c r="I160" s="68">
        <v>0</v>
      </c>
      <c r="J160" s="68">
        <v>0</v>
      </c>
      <c r="K160" s="68">
        <v>0</v>
      </c>
      <c r="L160" s="68">
        <v>0</v>
      </c>
      <c r="M160" s="68">
        <v>0</v>
      </c>
      <c r="N160" s="68">
        <v>0</v>
      </c>
      <c r="O160" s="68">
        <v>0.1</v>
      </c>
      <c r="P160" s="68">
        <v>0.5</v>
      </c>
      <c r="Q160" s="68">
        <v>1.1000000000000001</v>
      </c>
      <c r="R160" s="68">
        <v>2</v>
      </c>
      <c r="S160" s="68">
        <v>3.6</v>
      </c>
      <c r="T160" s="68">
        <v>6.5</v>
      </c>
      <c r="U160" s="68">
        <v>10.7</v>
      </c>
      <c r="V160" s="68">
        <v>17.100000000000001</v>
      </c>
      <c r="W160" s="68">
        <v>24.3</v>
      </c>
      <c r="X160" s="68">
        <v>32.1</v>
      </c>
      <c r="Y160" s="68">
        <v>41</v>
      </c>
      <c r="Z160" s="68">
        <v>51.3</v>
      </c>
      <c r="AA160" s="68">
        <v>62.8</v>
      </c>
      <c r="AB160" s="68">
        <v>75.5</v>
      </c>
      <c r="AC160" s="68">
        <v>90.3</v>
      </c>
      <c r="AD160" s="68">
        <v>107</v>
      </c>
      <c r="AE160" s="68">
        <v>125.7</v>
      </c>
      <c r="AF160" s="68">
        <v>145.4</v>
      </c>
      <c r="AG160" s="68">
        <v>166.6</v>
      </c>
      <c r="AH160" s="68">
        <v>188.8</v>
      </c>
      <c r="AI160" s="68">
        <v>212.5</v>
      </c>
      <c r="AJ160" s="68">
        <v>0</v>
      </c>
      <c r="AK160" s="68"/>
    </row>
    <row r="161" spans="1:37">
      <c r="A161" s="69">
        <v>41183</v>
      </c>
      <c r="B161" s="68">
        <v>0.4</v>
      </c>
      <c r="C161" s="68">
        <v>0.6</v>
      </c>
      <c r="D161" s="68">
        <v>0.9</v>
      </c>
      <c r="E161" s="68">
        <v>1.3</v>
      </c>
      <c r="F161" s="68">
        <v>1.8</v>
      </c>
      <c r="G161" s="68">
        <v>2.2999999999999998</v>
      </c>
      <c r="H161" s="68">
        <v>3</v>
      </c>
      <c r="I161" s="68">
        <v>3.9</v>
      </c>
      <c r="J161" s="68">
        <v>4.7</v>
      </c>
      <c r="K161" s="68">
        <v>6.1</v>
      </c>
      <c r="L161" s="68">
        <v>8.6999999999999993</v>
      </c>
      <c r="M161" s="68">
        <v>12.4</v>
      </c>
      <c r="N161" s="68">
        <v>16.7</v>
      </c>
      <c r="O161" s="68">
        <v>21.8</v>
      </c>
      <c r="P161" s="68">
        <v>28.3</v>
      </c>
      <c r="Q161" s="68">
        <v>36.4</v>
      </c>
      <c r="R161" s="68">
        <v>46.9</v>
      </c>
      <c r="S161" s="68">
        <v>60.1</v>
      </c>
      <c r="T161" s="68">
        <v>75.5</v>
      </c>
      <c r="U161" s="68">
        <v>92.3</v>
      </c>
      <c r="V161" s="68">
        <v>110.9</v>
      </c>
      <c r="W161" s="68">
        <v>130.69999999999999</v>
      </c>
      <c r="X161" s="68">
        <v>151.6</v>
      </c>
      <c r="Y161" s="68">
        <v>174.9</v>
      </c>
      <c r="Z161" s="68">
        <v>199.9</v>
      </c>
      <c r="AA161" s="68">
        <v>225.9</v>
      </c>
      <c r="AB161" s="68">
        <v>253.1</v>
      </c>
      <c r="AC161" s="68">
        <v>281.10000000000002</v>
      </c>
      <c r="AD161" s="68">
        <v>309.7</v>
      </c>
      <c r="AE161" s="68">
        <v>338.8</v>
      </c>
      <c r="AF161" s="68">
        <v>368.5</v>
      </c>
      <c r="AG161" s="68">
        <v>398.1</v>
      </c>
      <c r="AH161" s="68">
        <v>428</v>
      </c>
      <c r="AI161" s="68">
        <v>458.2</v>
      </c>
      <c r="AJ161" s="68">
        <v>0</v>
      </c>
      <c r="AK161" s="68"/>
    </row>
    <row r="162" spans="1:37">
      <c r="A162" s="69">
        <v>41214</v>
      </c>
      <c r="B162" s="68">
        <v>31.5</v>
      </c>
      <c r="C162" s="68">
        <v>42.8</v>
      </c>
      <c r="D162" s="68">
        <v>56.2</v>
      </c>
      <c r="E162" s="68">
        <v>71.099999999999994</v>
      </c>
      <c r="F162" s="68">
        <v>87.6</v>
      </c>
      <c r="G162" s="68">
        <v>105</v>
      </c>
      <c r="H162" s="68">
        <v>124</v>
      </c>
      <c r="I162" s="68">
        <v>144.80000000000001</v>
      </c>
      <c r="J162" s="68">
        <v>166.7</v>
      </c>
      <c r="K162" s="68">
        <v>190.1</v>
      </c>
      <c r="L162" s="68">
        <v>214.7</v>
      </c>
      <c r="M162" s="68">
        <v>239.7</v>
      </c>
      <c r="N162" s="68">
        <v>266.10000000000002</v>
      </c>
      <c r="O162" s="68">
        <v>292.5</v>
      </c>
      <c r="P162" s="68">
        <v>319.8</v>
      </c>
      <c r="Q162" s="68">
        <v>347.7</v>
      </c>
      <c r="R162" s="68">
        <v>376.1</v>
      </c>
      <c r="S162" s="68">
        <v>404.5</v>
      </c>
      <c r="T162" s="68">
        <v>433.4</v>
      </c>
      <c r="U162" s="68">
        <v>462.4</v>
      </c>
      <c r="V162" s="68">
        <v>491.6</v>
      </c>
      <c r="W162" s="68">
        <v>520.79999999999995</v>
      </c>
      <c r="X162" s="68">
        <v>550.20000000000005</v>
      </c>
      <c r="Y162" s="68">
        <v>579.70000000000005</v>
      </c>
      <c r="Z162" s="68">
        <v>609.4</v>
      </c>
      <c r="AA162" s="68">
        <v>639.20000000000005</v>
      </c>
      <c r="AB162" s="68">
        <v>669.1</v>
      </c>
      <c r="AC162" s="68">
        <v>699</v>
      </c>
      <c r="AD162" s="68">
        <v>729.1</v>
      </c>
      <c r="AE162" s="68">
        <v>759.1</v>
      </c>
      <c r="AF162" s="68">
        <v>789.2</v>
      </c>
      <c r="AG162" s="68">
        <v>819.2</v>
      </c>
      <c r="AH162" s="68">
        <v>849.3</v>
      </c>
      <c r="AI162" s="68">
        <v>879.3</v>
      </c>
      <c r="AJ162" s="68">
        <v>0</v>
      </c>
      <c r="AK162" s="68"/>
    </row>
    <row r="163" spans="1:37">
      <c r="A163" s="69">
        <v>41244</v>
      </c>
      <c r="B163" s="68">
        <v>87.4</v>
      </c>
      <c r="C163" s="68">
        <v>104.6</v>
      </c>
      <c r="D163" s="68">
        <v>123.1</v>
      </c>
      <c r="E163" s="68">
        <v>142.5</v>
      </c>
      <c r="F163" s="68">
        <v>162.69999999999999</v>
      </c>
      <c r="G163" s="68">
        <v>183.9</v>
      </c>
      <c r="H163" s="68">
        <v>207.1</v>
      </c>
      <c r="I163" s="68">
        <v>231.7</v>
      </c>
      <c r="J163" s="68">
        <v>257.8</v>
      </c>
      <c r="K163" s="68">
        <v>284.39999999999998</v>
      </c>
      <c r="L163" s="68">
        <v>312</v>
      </c>
      <c r="M163" s="68">
        <v>339.8</v>
      </c>
      <c r="N163" s="68">
        <v>368.2</v>
      </c>
      <c r="O163" s="68">
        <v>396.9</v>
      </c>
      <c r="P163" s="68">
        <v>425.8</v>
      </c>
      <c r="Q163" s="68">
        <v>455.1</v>
      </c>
      <c r="R163" s="68">
        <v>484.5</v>
      </c>
      <c r="S163" s="68">
        <v>514.20000000000005</v>
      </c>
      <c r="T163" s="68">
        <v>544.20000000000005</v>
      </c>
      <c r="U163" s="68">
        <v>574.79999999999995</v>
      </c>
      <c r="V163" s="68">
        <v>605.5</v>
      </c>
      <c r="W163" s="68">
        <v>636.5</v>
      </c>
      <c r="X163" s="68">
        <v>667.4</v>
      </c>
      <c r="Y163" s="68">
        <v>698.4</v>
      </c>
      <c r="Z163" s="68">
        <v>729.4</v>
      </c>
      <c r="AA163" s="68">
        <v>760.4</v>
      </c>
      <c r="AB163" s="68">
        <v>791.4</v>
      </c>
      <c r="AC163" s="68">
        <v>822.4</v>
      </c>
      <c r="AD163" s="68">
        <v>853.4</v>
      </c>
      <c r="AE163" s="68">
        <v>884.4</v>
      </c>
      <c r="AF163" s="68">
        <v>915.4</v>
      </c>
      <c r="AG163" s="68">
        <v>946.4</v>
      </c>
      <c r="AH163" s="68">
        <v>977.4</v>
      </c>
      <c r="AI163" s="68">
        <v>1008.4</v>
      </c>
      <c r="AJ163" s="68">
        <v>0.06</v>
      </c>
      <c r="AK163" s="68"/>
    </row>
    <row r="164" spans="1:37">
      <c r="A164" s="69">
        <v>41275</v>
      </c>
      <c r="B164" s="68">
        <v>254.7</v>
      </c>
      <c r="C164" s="68">
        <v>276.10000000000002</v>
      </c>
      <c r="D164" s="68">
        <v>298.8</v>
      </c>
      <c r="E164" s="68">
        <v>322.39999999999998</v>
      </c>
      <c r="F164" s="68">
        <v>347</v>
      </c>
      <c r="G164" s="68">
        <v>373</v>
      </c>
      <c r="H164" s="68">
        <v>399.6</v>
      </c>
      <c r="I164" s="68">
        <v>426.8</v>
      </c>
      <c r="J164" s="68">
        <v>454.5</v>
      </c>
      <c r="K164" s="68">
        <v>482.7</v>
      </c>
      <c r="L164" s="68">
        <v>511.1</v>
      </c>
      <c r="M164" s="68">
        <v>539.9</v>
      </c>
      <c r="N164" s="68">
        <v>568.79999999999995</v>
      </c>
      <c r="O164" s="68">
        <v>598.20000000000005</v>
      </c>
      <c r="P164" s="68">
        <v>627.6</v>
      </c>
      <c r="Q164" s="68">
        <v>657.1</v>
      </c>
      <c r="R164" s="68">
        <v>687</v>
      </c>
      <c r="S164" s="68">
        <v>717.1</v>
      </c>
      <c r="T164" s="68">
        <v>747.1</v>
      </c>
      <c r="U164" s="68">
        <v>777.2</v>
      </c>
      <c r="V164" s="68">
        <v>807.5</v>
      </c>
      <c r="W164" s="68">
        <v>838</v>
      </c>
      <c r="X164" s="68">
        <v>868.9</v>
      </c>
      <c r="Y164" s="68">
        <v>899.9</v>
      </c>
      <c r="Z164" s="68">
        <v>930.9</v>
      </c>
      <c r="AA164" s="68">
        <v>961.9</v>
      </c>
      <c r="AB164" s="68">
        <v>992.9</v>
      </c>
      <c r="AC164" s="68">
        <v>1023.9</v>
      </c>
      <c r="AD164" s="68">
        <v>1054.9000000000001</v>
      </c>
      <c r="AE164" s="68">
        <v>1085.9000000000001</v>
      </c>
      <c r="AF164" s="68">
        <v>1116.9000000000001</v>
      </c>
      <c r="AG164" s="68">
        <v>1147.9000000000001</v>
      </c>
      <c r="AH164" s="68">
        <v>1178.9000000000001</v>
      </c>
      <c r="AI164" s="68">
        <v>1209.9000000000001</v>
      </c>
      <c r="AJ164" s="68">
        <v>0</v>
      </c>
      <c r="AK164" s="68"/>
    </row>
    <row r="165" spans="1:37">
      <c r="A165" s="69">
        <v>41306</v>
      </c>
      <c r="B165" s="68">
        <v>207.1</v>
      </c>
      <c r="C165" s="68">
        <v>231.2</v>
      </c>
      <c r="D165" s="68">
        <v>256.7</v>
      </c>
      <c r="E165" s="68">
        <v>282.8</v>
      </c>
      <c r="F165" s="68">
        <v>309.5</v>
      </c>
      <c r="G165" s="68">
        <v>336.5</v>
      </c>
      <c r="H165" s="68">
        <v>364.1</v>
      </c>
      <c r="I165" s="68">
        <v>391.9</v>
      </c>
      <c r="J165" s="68">
        <v>419.8</v>
      </c>
      <c r="K165" s="68">
        <v>447.7</v>
      </c>
      <c r="L165" s="68">
        <v>475.7</v>
      </c>
      <c r="M165" s="68">
        <v>503.7</v>
      </c>
      <c r="N165" s="68">
        <v>531.70000000000005</v>
      </c>
      <c r="O165" s="68">
        <v>559.70000000000005</v>
      </c>
      <c r="P165" s="68">
        <v>587.70000000000005</v>
      </c>
      <c r="Q165" s="68">
        <v>615.70000000000005</v>
      </c>
      <c r="R165" s="68">
        <v>643.70000000000005</v>
      </c>
      <c r="S165" s="68">
        <v>671.7</v>
      </c>
      <c r="T165" s="68">
        <v>699.7</v>
      </c>
      <c r="U165" s="68">
        <v>727.7</v>
      </c>
      <c r="V165" s="68">
        <v>755.7</v>
      </c>
      <c r="W165" s="68">
        <v>783.7</v>
      </c>
      <c r="X165" s="68">
        <v>811.7</v>
      </c>
      <c r="Y165" s="68">
        <v>839.7</v>
      </c>
      <c r="Z165" s="68">
        <v>867.7</v>
      </c>
      <c r="AA165" s="68">
        <v>895.7</v>
      </c>
      <c r="AB165" s="68">
        <v>923.7</v>
      </c>
      <c r="AC165" s="68">
        <v>951.7</v>
      </c>
      <c r="AD165" s="68">
        <v>979.7</v>
      </c>
      <c r="AE165" s="68">
        <v>1007.7</v>
      </c>
      <c r="AF165" s="68">
        <v>1035.7</v>
      </c>
      <c r="AG165" s="68">
        <v>1063.7</v>
      </c>
      <c r="AH165" s="68">
        <v>1091.7</v>
      </c>
      <c r="AI165" s="68">
        <v>1119.7</v>
      </c>
      <c r="AJ165" s="68">
        <v>0.04</v>
      </c>
      <c r="AK165" s="68"/>
    </row>
    <row r="166" spans="1:37">
      <c r="A166" s="69">
        <v>41334</v>
      </c>
      <c r="B166" s="68">
        <v>87.4</v>
      </c>
      <c r="C166" s="68">
        <v>106.5</v>
      </c>
      <c r="D166" s="68">
        <v>127.7</v>
      </c>
      <c r="E166" s="68">
        <v>149.80000000000001</v>
      </c>
      <c r="F166" s="68">
        <v>173.8</v>
      </c>
      <c r="G166" s="68">
        <v>198.2</v>
      </c>
      <c r="H166" s="68">
        <v>223.7</v>
      </c>
      <c r="I166" s="68">
        <v>250</v>
      </c>
      <c r="J166" s="68">
        <v>276.8</v>
      </c>
      <c r="K166" s="68">
        <v>304.2</v>
      </c>
      <c r="L166" s="68">
        <v>332.3</v>
      </c>
      <c r="M166" s="68">
        <v>360.8</v>
      </c>
      <c r="N166" s="68">
        <v>389.7</v>
      </c>
      <c r="O166" s="68">
        <v>419.3</v>
      </c>
      <c r="P166" s="68">
        <v>449.5</v>
      </c>
      <c r="Q166" s="68">
        <v>480.1</v>
      </c>
      <c r="R166" s="68">
        <v>510.8</v>
      </c>
      <c r="S166" s="68">
        <v>541.6</v>
      </c>
      <c r="T166" s="68">
        <v>572.5</v>
      </c>
      <c r="U166" s="68">
        <v>603.4</v>
      </c>
      <c r="V166" s="68">
        <v>634.20000000000005</v>
      </c>
      <c r="W166" s="68">
        <v>665.2</v>
      </c>
      <c r="X166" s="68">
        <v>696.1</v>
      </c>
      <c r="Y166" s="68">
        <v>727.1</v>
      </c>
      <c r="Z166" s="68">
        <v>758</v>
      </c>
      <c r="AA166" s="68">
        <v>789</v>
      </c>
      <c r="AB166" s="68">
        <v>820</v>
      </c>
      <c r="AC166" s="68">
        <v>850.9</v>
      </c>
      <c r="AD166" s="68">
        <v>881.9</v>
      </c>
      <c r="AE166" s="68">
        <v>912.8</v>
      </c>
      <c r="AF166" s="68">
        <v>943.8</v>
      </c>
      <c r="AG166" s="68">
        <v>974.8</v>
      </c>
      <c r="AH166" s="68">
        <v>1005.7</v>
      </c>
      <c r="AI166" s="68">
        <v>1036.7</v>
      </c>
      <c r="AJ166" s="68">
        <v>0</v>
      </c>
      <c r="AK166" s="68"/>
    </row>
    <row r="167" spans="1:37">
      <c r="A167" s="69">
        <v>41365</v>
      </c>
      <c r="B167" s="68">
        <v>9.4</v>
      </c>
      <c r="C167" s="68">
        <v>13</v>
      </c>
      <c r="D167" s="68">
        <v>17.7</v>
      </c>
      <c r="E167" s="68">
        <v>23.1</v>
      </c>
      <c r="F167" s="68">
        <v>29.7</v>
      </c>
      <c r="G167" s="68">
        <v>37.200000000000003</v>
      </c>
      <c r="H167" s="68">
        <v>46</v>
      </c>
      <c r="I167" s="68">
        <v>56.1</v>
      </c>
      <c r="J167" s="68">
        <v>68.099999999999994</v>
      </c>
      <c r="K167" s="68">
        <v>81.400000000000006</v>
      </c>
      <c r="L167" s="68">
        <v>96.7</v>
      </c>
      <c r="M167" s="68">
        <v>114</v>
      </c>
      <c r="N167" s="68">
        <v>132.6</v>
      </c>
      <c r="O167" s="68">
        <v>152.19999999999999</v>
      </c>
      <c r="P167" s="68">
        <v>173.3</v>
      </c>
      <c r="Q167" s="68">
        <v>195.4</v>
      </c>
      <c r="R167" s="68">
        <v>218.2</v>
      </c>
      <c r="S167" s="68">
        <v>241.7</v>
      </c>
      <c r="T167" s="68">
        <v>266.10000000000002</v>
      </c>
      <c r="U167" s="68">
        <v>291.10000000000002</v>
      </c>
      <c r="V167" s="68">
        <v>317.3</v>
      </c>
      <c r="W167" s="68">
        <v>343.9</v>
      </c>
      <c r="X167" s="68">
        <v>371.2</v>
      </c>
      <c r="Y167" s="68">
        <v>398.8</v>
      </c>
      <c r="Z167" s="68">
        <v>427.1</v>
      </c>
      <c r="AA167" s="68">
        <v>455.6</v>
      </c>
      <c r="AB167" s="68">
        <v>484.2</v>
      </c>
      <c r="AC167" s="68">
        <v>513.29999999999995</v>
      </c>
      <c r="AD167" s="68">
        <v>542.79999999999995</v>
      </c>
      <c r="AE167" s="68">
        <v>572.20000000000005</v>
      </c>
      <c r="AF167" s="68">
        <v>601.70000000000005</v>
      </c>
      <c r="AG167" s="68">
        <v>631.29999999999995</v>
      </c>
      <c r="AH167" s="68">
        <v>660.9</v>
      </c>
      <c r="AI167" s="68">
        <v>690.6</v>
      </c>
      <c r="AJ167" s="68">
        <v>0</v>
      </c>
      <c r="AK167" s="68"/>
    </row>
    <row r="168" spans="1:37">
      <c r="A168" s="69">
        <v>41395</v>
      </c>
      <c r="B168" s="68">
        <v>0</v>
      </c>
      <c r="C168" s="68">
        <v>0</v>
      </c>
      <c r="D168" s="68">
        <v>0</v>
      </c>
      <c r="E168" s="68">
        <v>0</v>
      </c>
      <c r="F168" s="68">
        <v>0.2</v>
      </c>
      <c r="G168" s="68">
        <v>0.5</v>
      </c>
      <c r="H168" s="68">
        <v>1.3</v>
      </c>
      <c r="I168" s="68">
        <v>2.5</v>
      </c>
      <c r="J168" s="68">
        <v>4.2</v>
      </c>
      <c r="K168" s="68">
        <v>6.3</v>
      </c>
      <c r="L168" s="68">
        <v>9.1</v>
      </c>
      <c r="M168" s="68">
        <v>13.1</v>
      </c>
      <c r="N168" s="68">
        <v>17.8</v>
      </c>
      <c r="O168" s="68">
        <v>23.6</v>
      </c>
      <c r="P168" s="68">
        <v>30.7</v>
      </c>
      <c r="Q168" s="68">
        <v>39.4</v>
      </c>
      <c r="R168" s="68">
        <v>49.2</v>
      </c>
      <c r="S168" s="68">
        <v>60.9</v>
      </c>
      <c r="T168" s="68">
        <v>74.2</v>
      </c>
      <c r="U168" s="68">
        <v>88.9</v>
      </c>
      <c r="V168" s="68">
        <v>105.4</v>
      </c>
      <c r="W168" s="68">
        <v>123.3</v>
      </c>
      <c r="X168" s="68">
        <v>141.9</v>
      </c>
      <c r="Y168" s="68">
        <v>162.30000000000001</v>
      </c>
      <c r="Z168" s="68">
        <v>183.4</v>
      </c>
      <c r="AA168" s="68">
        <v>206.1</v>
      </c>
      <c r="AB168" s="68">
        <v>229.8</v>
      </c>
      <c r="AC168" s="68">
        <v>254.4</v>
      </c>
      <c r="AD168" s="68">
        <v>280.10000000000002</v>
      </c>
      <c r="AE168" s="68">
        <v>306.5</v>
      </c>
      <c r="AF168" s="68">
        <v>333</v>
      </c>
      <c r="AG168" s="68">
        <v>360.6</v>
      </c>
      <c r="AH168" s="68">
        <v>388.2</v>
      </c>
      <c r="AI168" s="68">
        <v>416.2</v>
      </c>
      <c r="AJ168" s="68">
        <v>0.03</v>
      </c>
      <c r="AK168" s="68"/>
    </row>
    <row r="169" spans="1:37">
      <c r="A169" s="69">
        <v>41426</v>
      </c>
      <c r="B169" s="68">
        <v>0</v>
      </c>
      <c r="C169" s="68">
        <v>0</v>
      </c>
      <c r="D169" s="68">
        <v>0</v>
      </c>
      <c r="E169" s="68">
        <v>0</v>
      </c>
      <c r="F169" s="68">
        <v>0</v>
      </c>
      <c r="G169" s="68">
        <v>0</v>
      </c>
      <c r="H169" s="68">
        <v>0</v>
      </c>
      <c r="I169" s="68">
        <v>0</v>
      </c>
      <c r="J169" s="68">
        <v>0</v>
      </c>
      <c r="K169" s="68">
        <v>0</v>
      </c>
      <c r="L169" s="68">
        <v>0</v>
      </c>
      <c r="M169" s="68">
        <v>0</v>
      </c>
      <c r="N169" s="68">
        <v>0</v>
      </c>
      <c r="O169" s="68">
        <v>0</v>
      </c>
      <c r="P169" s="68">
        <v>0</v>
      </c>
      <c r="Q169" s="68">
        <v>0</v>
      </c>
      <c r="R169" s="68">
        <v>0.1</v>
      </c>
      <c r="S169" s="68">
        <v>0.7</v>
      </c>
      <c r="T169" s="68">
        <v>1.8</v>
      </c>
      <c r="U169" s="68">
        <v>3.8</v>
      </c>
      <c r="V169" s="68">
        <v>6.7</v>
      </c>
      <c r="W169" s="68">
        <v>10.5</v>
      </c>
      <c r="X169" s="68">
        <v>14.9</v>
      </c>
      <c r="Y169" s="68">
        <v>20.5</v>
      </c>
      <c r="Z169" s="68">
        <v>26.5</v>
      </c>
      <c r="AA169" s="68">
        <v>33.799999999999997</v>
      </c>
      <c r="AB169" s="68">
        <v>42.8</v>
      </c>
      <c r="AC169" s="68">
        <v>53.3</v>
      </c>
      <c r="AD169" s="68">
        <v>64.8</v>
      </c>
      <c r="AE169" s="68">
        <v>77.7</v>
      </c>
      <c r="AF169" s="68">
        <v>91.7</v>
      </c>
      <c r="AG169" s="68">
        <v>107.5</v>
      </c>
      <c r="AH169" s="68">
        <v>123.8</v>
      </c>
      <c r="AI169" s="68">
        <v>141.80000000000001</v>
      </c>
      <c r="AJ169" s="68">
        <v>0</v>
      </c>
      <c r="AK169" s="68"/>
    </row>
    <row r="170" spans="1:37">
      <c r="A170" s="69">
        <v>41456</v>
      </c>
      <c r="B170" s="68">
        <v>0</v>
      </c>
      <c r="C170" s="68">
        <v>0</v>
      </c>
      <c r="D170" s="68">
        <v>0</v>
      </c>
      <c r="E170" s="68">
        <v>0</v>
      </c>
      <c r="F170" s="68">
        <v>0</v>
      </c>
      <c r="G170" s="68">
        <v>0</v>
      </c>
      <c r="H170" s="68">
        <v>0</v>
      </c>
      <c r="I170" s="68">
        <v>0</v>
      </c>
      <c r="J170" s="68">
        <v>0</v>
      </c>
      <c r="K170" s="68">
        <v>0</v>
      </c>
      <c r="L170" s="68">
        <v>0</v>
      </c>
      <c r="M170" s="68">
        <v>0</v>
      </c>
      <c r="N170" s="68">
        <v>0</v>
      </c>
      <c r="O170" s="68">
        <v>0</v>
      </c>
      <c r="P170" s="68">
        <v>0</v>
      </c>
      <c r="Q170" s="68">
        <v>0</v>
      </c>
      <c r="R170" s="68">
        <v>0</v>
      </c>
      <c r="S170" s="68">
        <v>0</v>
      </c>
      <c r="T170" s="68">
        <v>0</v>
      </c>
      <c r="U170" s="68">
        <v>0</v>
      </c>
      <c r="V170" s="68">
        <v>0</v>
      </c>
      <c r="W170" s="68">
        <v>0</v>
      </c>
      <c r="X170" s="68">
        <v>0</v>
      </c>
      <c r="Y170" s="68">
        <v>0</v>
      </c>
      <c r="Z170" s="68">
        <v>0.3</v>
      </c>
      <c r="AA170" s="68">
        <v>1.1000000000000001</v>
      </c>
      <c r="AB170" s="68">
        <v>2.8</v>
      </c>
      <c r="AC170" s="68">
        <v>4.8</v>
      </c>
      <c r="AD170" s="68">
        <v>7</v>
      </c>
      <c r="AE170" s="68">
        <v>9.9</v>
      </c>
      <c r="AF170" s="68">
        <v>14.4</v>
      </c>
      <c r="AG170" s="68">
        <v>19.899999999999999</v>
      </c>
      <c r="AH170" s="68">
        <v>26.9</v>
      </c>
      <c r="AI170" s="68">
        <v>35.5</v>
      </c>
      <c r="AJ170" s="68">
        <v>0</v>
      </c>
      <c r="AK170" s="68"/>
    </row>
    <row r="171" spans="1:37">
      <c r="A171" s="69">
        <v>41487</v>
      </c>
      <c r="B171" s="68">
        <v>0</v>
      </c>
      <c r="C171" s="68">
        <v>0</v>
      </c>
      <c r="D171" s="68">
        <v>0</v>
      </c>
      <c r="E171" s="68">
        <v>0</v>
      </c>
      <c r="F171" s="68">
        <v>0</v>
      </c>
      <c r="G171" s="68">
        <v>0</v>
      </c>
      <c r="H171" s="68">
        <v>0</v>
      </c>
      <c r="I171" s="68">
        <v>0</v>
      </c>
      <c r="J171" s="68">
        <v>0</v>
      </c>
      <c r="K171" s="68">
        <v>0</v>
      </c>
      <c r="L171" s="68">
        <v>0</v>
      </c>
      <c r="M171" s="68">
        <v>0</v>
      </c>
      <c r="N171" s="68">
        <v>0</v>
      </c>
      <c r="O171" s="68">
        <v>0</v>
      </c>
      <c r="P171" s="68">
        <v>0</v>
      </c>
      <c r="Q171" s="68">
        <v>0</v>
      </c>
      <c r="R171" s="68">
        <v>0</v>
      </c>
      <c r="S171" s="68">
        <v>0</v>
      </c>
      <c r="T171" s="68">
        <v>0</v>
      </c>
      <c r="U171" s="68">
        <v>0</v>
      </c>
      <c r="V171" s="68">
        <v>0</v>
      </c>
      <c r="W171" s="68">
        <v>0</v>
      </c>
      <c r="X171" s="68">
        <v>0</v>
      </c>
      <c r="Y171" s="68">
        <v>0.2</v>
      </c>
      <c r="Z171" s="68">
        <v>0.7</v>
      </c>
      <c r="AA171" s="68">
        <v>2</v>
      </c>
      <c r="AB171" s="68">
        <v>4.2</v>
      </c>
      <c r="AC171" s="68">
        <v>7.5</v>
      </c>
      <c r="AD171" s="68">
        <v>12.4</v>
      </c>
      <c r="AE171" s="68">
        <v>18.8</v>
      </c>
      <c r="AF171" s="68">
        <v>27</v>
      </c>
      <c r="AG171" s="68">
        <v>36.9</v>
      </c>
      <c r="AH171" s="68">
        <v>48.1</v>
      </c>
      <c r="AI171" s="68">
        <v>60.9</v>
      </c>
      <c r="AJ171" s="68">
        <v>0.6</v>
      </c>
      <c r="AK171" s="68"/>
    </row>
    <row r="172" spans="1:37">
      <c r="A172" s="69">
        <v>41518</v>
      </c>
      <c r="B172" s="68">
        <v>0</v>
      </c>
      <c r="C172" s="68">
        <v>0</v>
      </c>
      <c r="D172" s="68">
        <v>0</v>
      </c>
      <c r="E172" s="68">
        <v>0</v>
      </c>
      <c r="F172" s="68">
        <v>0</v>
      </c>
      <c r="G172" s="68">
        <v>0</v>
      </c>
      <c r="H172" s="68">
        <v>0</v>
      </c>
      <c r="I172" s="68">
        <v>0</v>
      </c>
      <c r="J172" s="68">
        <v>0.1</v>
      </c>
      <c r="K172" s="68">
        <v>0.2</v>
      </c>
      <c r="L172" s="68">
        <v>0.5</v>
      </c>
      <c r="M172" s="68">
        <v>1</v>
      </c>
      <c r="N172" s="68">
        <v>1.5</v>
      </c>
      <c r="O172" s="68">
        <v>2.2999999999999998</v>
      </c>
      <c r="P172" s="68">
        <v>3.3</v>
      </c>
      <c r="Q172" s="68">
        <v>5</v>
      </c>
      <c r="R172" s="68">
        <v>7.1</v>
      </c>
      <c r="S172" s="68">
        <v>10.4</v>
      </c>
      <c r="T172" s="68">
        <v>14.3</v>
      </c>
      <c r="U172" s="68">
        <v>19.100000000000001</v>
      </c>
      <c r="V172" s="68">
        <v>26</v>
      </c>
      <c r="W172" s="68">
        <v>34.1</v>
      </c>
      <c r="X172" s="68">
        <v>43.5</v>
      </c>
      <c r="Y172" s="68">
        <v>54.2</v>
      </c>
      <c r="Z172" s="68">
        <v>66.5</v>
      </c>
      <c r="AA172" s="68">
        <v>80.7</v>
      </c>
      <c r="AB172" s="68">
        <v>95.3</v>
      </c>
      <c r="AC172" s="68">
        <v>111.1</v>
      </c>
      <c r="AD172" s="68">
        <v>128.1</v>
      </c>
      <c r="AE172" s="68">
        <v>146</v>
      </c>
      <c r="AF172" s="68">
        <v>165</v>
      </c>
      <c r="AG172" s="68">
        <v>185.3</v>
      </c>
      <c r="AH172" s="68">
        <v>206.8</v>
      </c>
      <c r="AI172" s="68">
        <v>229.7</v>
      </c>
      <c r="AJ172" s="68">
        <v>0</v>
      </c>
      <c r="AK172" s="68"/>
    </row>
    <row r="173" spans="1:37">
      <c r="A173" s="69">
        <v>41548</v>
      </c>
      <c r="B173" s="68">
        <v>0.3</v>
      </c>
      <c r="C173" s="68">
        <v>0.7</v>
      </c>
      <c r="D173" s="68">
        <v>1.1000000000000001</v>
      </c>
      <c r="E173" s="68">
        <v>2</v>
      </c>
      <c r="F173" s="68">
        <v>3.4</v>
      </c>
      <c r="G173" s="68">
        <v>5.0999999999999996</v>
      </c>
      <c r="H173" s="68">
        <v>7.3</v>
      </c>
      <c r="I173" s="68">
        <v>10.5</v>
      </c>
      <c r="J173" s="68">
        <v>14.1</v>
      </c>
      <c r="K173" s="68">
        <v>18.399999999999999</v>
      </c>
      <c r="L173" s="68">
        <v>23.4</v>
      </c>
      <c r="M173" s="68">
        <v>29</v>
      </c>
      <c r="N173" s="68">
        <v>35.799999999999997</v>
      </c>
      <c r="O173" s="68">
        <v>43.4</v>
      </c>
      <c r="P173" s="68">
        <v>52.3</v>
      </c>
      <c r="Q173" s="68">
        <v>61.8</v>
      </c>
      <c r="R173" s="68">
        <v>73.099999999999994</v>
      </c>
      <c r="S173" s="68">
        <v>85.5</v>
      </c>
      <c r="T173" s="68">
        <v>99.1</v>
      </c>
      <c r="U173" s="68">
        <v>114.9</v>
      </c>
      <c r="V173" s="68">
        <v>131.80000000000001</v>
      </c>
      <c r="W173" s="68">
        <v>150.5</v>
      </c>
      <c r="X173" s="68">
        <v>170.2</v>
      </c>
      <c r="Y173" s="68">
        <v>191.5</v>
      </c>
      <c r="Z173" s="68">
        <v>214.5</v>
      </c>
      <c r="AA173" s="68">
        <v>238.8</v>
      </c>
      <c r="AB173" s="68">
        <v>264.5</v>
      </c>
      <c r="AC173" s="68">
        <v>290.60000000000002</v>
      </c>
      <c r="AD173" s="68">
        <v>317.7</v>
      </c>
      <c r="AE173" s="68">
        <v>345.8</v>
      </c>
      <c r="AF173" s="68">
        <v>374.1</v>
      </c>
      <c r="AG173" s="68">
        <v>403.1</v>
      </c>
      <c r="AH173" s="68">
        <v>432</v>
      </c>
      <c r="AI173" s="68">
        <v>461.3</v>
      </c>
      <c r="AJ173" s="68">
        <v>0</v>
      </c>
      <c r="AK173" s="68"/>
    </row>
    <row r="174" spans="1:37">
      <c r="A174" s="69">
        <v>41579</v>
      </c>
      <c r="B174" s="68">
        <v>74.2</v>
      </c>
      <c r="C174" s="68">
        <v>85</v>
      </c>
      <c r="D174" s="68">
        <v>96.6</v>
      </c>
      <c r="E174" s="68">
        <v>109</v>
      </c>
      <c r="F174" s="68">
        <v>122.3</v>
      </c>
      <c r="G174" s="68">
        <v>136.80000000000001</v>
      </c>
      <c r="H174" s="68">
        <v>153.30000000000001</v>
      </c>
      <c r="I174" s="68">
        <v>171.1</v>
      </c>
      <c r="J174" s="68">
        <v>190.7</v>
      </c>
      <c r="K174" s="68">
        <v>210.9</v>
      </c>
      <c r="L174" s="68">
        <v>232.2</v>
      </c>
      <c r="M174" s="68">
        <v>254.5</v>
      </c>
      <c r="N174" s="68">
        <v>276.8</v>
      </c>
      <c r="O174" s="68">
        <v>300.5</v>
      </c>
      <c r="P174" s="68">
        <v>324.2</v>
      </c>
      <c r="Q174" s="68">
        <v>348.7</v>
      </c>
      <c r="R174" s="68">
        <v>373.4</v>
      </c>
      <c r="S174" s="68">
        <v>399.3</v>
      </c>
      <c r="T174" s="68">
        <v>425.5</v>
      </c>
      <c r="U174" s="68">
        <v>452.1</v>
      </c>
      <c r="V174" s="68">
        <v>479</v>
      </c>
      <c r="W174" s="68">
        <v>506.2</v>
      </c>
      <c r="X174" s="68">
        <v>533.79999999999995</v>
      </c>
      <c r="Y174" s="68">
        <v>561.79999999999995</v>
      </c>
      <c r="Z174" s="68">
        <v>590.29999999999995</v>
      </c>
      <c r="AA174" s="68">
        <v>619</v>
      </c>
      <c r="AB174" s="68">
        <v>648</v>
      </c>
      <c r="AC174" s="68">
        <v>677.2</v>
      </c>
      <c r="AD174" s="68">
        <v>706.7</v>
      </c>
      <c r="AE174" s="68">
        <v>736.4</v>
      </c>
      <c r="AF174" s="68">
        <v>766.2</v>
      </c>
      <c r="AG174" s="68">
        <v>796</v>
      </c>
      <c r="AH174" s="68">
        <v>826</v>
      </c>
      <c r="AI174" s="68">
        <v>856</v>
      </c>
      <c r="AJ174" s="68">
        <v>0</v>
      </c>
      <c r="AK174" s="68"/>
    </row>
    <row r="175" spans="1:37">
      <c r="A175" s="69">
        <v>41609</v>
      </c>
      <c r="B175" s="68">
        <v>201.2</v>
      </c>
      <c r="C175" s="68">
        <v>223.9</v>
      </c>
      <c r="D175" s="68">
        <v>248</v>
      </c>
      <c r="E175" s="68">
        <v>272.8</v>
      </c>
      <c r="F175" s="68">
        <v>298.7</v>
      </c>
      <c r="G175" s="68">
        <v>325</v>
      </c>
      <c r="H175" s="68">
        <v>352.2</v>
      </c>
      <c r="I175" s="68">
        <v>380</v>
      </c>
      <c r="J175" s="68">
        <v>408.2</v>
      </c>
      <c r="K175" s="68">
        <v>436.6</v>
      </c>
      <c r="L175" s="68">
        <v>465.3</v>
      </c>
      <c r="M175" s="68">
        <v>494.4</v>
      </c>
      <c r="N175" s="68">
        <v>523.79999999999995</v>
      </c>
      <c r="O175" s="68">
        <v>553.6</v>
      </c>
      <c r="P175" s="68">
        <v>583.70000000000005</v>
      </c>
      <c r="Q175" s="68">
        <v>614.1</v>
      </c>
      <c r="R175" s="68">
        <v>644.6</v>
      </c>
      <c r="S175" s="68">
        <v>675.2</v>
      </c>
      <c r="T175" s="68">
        <v>706.1</v>
      </c>
      <c r="U175" s="68">
        <v>737.1</v>
      </c>
      <c r="V175" s="68">
        <v>768.1</v>
      </c>
      <c r="W175" s="68">
        <v>799.1</v>
      </c>
      <c r="X175" s="68">
        <v>830.1</v>
      </c>
      <c r="Y175" s="68">
        <v>861.1</v>
      </c>
      <c r="Z175" s="68">
        <v>892.1</v>
      </c>
      <c r="AA175" s="68">
        <v>923.1</v>
      </c>
      <c r="AB175" s="68">
        <v>954.1</v>
      </c>
      <c r="AC175" s="68">
        <v>985.1</v>
      </c>
      <c r="AD175" s="68">
        <v>1016.1</v>
      </c>
      <c r="AE175" s="68">
        <v>1047.0999999999999</v>
      </c>
      <c r="AF175" s="68">
        <v>1078.0999999999999</v>
      </c>
      <c r="AG175" s="68">
        <v>1109.0999999999999</v>
      </c>
      <c r="AH175" s="68">
        <v>1140.0999999999999</v>
      </c>
      <c r="AI175" s="68">
        <v>1171.0999999999999</v>
      </c>
      <c r="AJ175" s="68">
        <v>0</v>
      </c>
      <c r="AK175" s="68"/>
    </row>
    <row r="176" spans="1:37">
      <c r="A176" s="69">
        <v>41640</v>
      </c>
      <c r="B176" s="68">
        <v>379.2</v>
      </c>
      <c r="C176" s="68">
        <v>404.3</v>
      </c>
      <c r="D176" s="68">
        <v>429.7</v>
      </c>
      <c r="E176" s="68">
        <v>455.9</v>
      </c>
      <c r="F176" s="68">
        <v>482.2</v>
      </c>
      <c r="G176" s="68">
        <v>508.9</v>
      </c>
      <c r="H176" s="68">
        <v>535.9</v>
      </c>
      <c r="I176" s="68">
        <v>563.5</v>
      </c>
      <c r="J176" s="68">
        <v>591.70000000000005</v>
      </c>
      <c r="K176" s="68">
        <v>620.5</v>
      </c>
      <c r="L176" s="68">
        <v>649.9</v>
      </c>
      <c r="M176" s="68">
        <v>679.6</v>
      </c>
      <c r="N176" s="68">
        <v>709.7</v>
      </c>
      <c r="O176" s="68">
        <v>739.7</v>
      </c>
      <c r="P176" s="68">
        <v>769.9</v>
      </c>
      <c r="Q176" s="68">
        <v>800.1</v>
      </c>
      <c r="R176" s="68">
        <v>830.5</v>
      </c>
      <c r="S176" s="68">
        <v>861.1</v>
      </c>
      <c r="T176" s="68">
        <v>891.7</v>
      </c>
      <c r="U176" s="68">
        <v>922.5</v>
      </c>
      <c r="V176" s="68">
        <v>953.5</v>
      </c>
      <c r="W176" s="68">
        <v>984.5</v>
      </c>
      <c r="X176" s="68">
        <v>1015.5</v>
      </c>
      <c r="Y176" s="68">
        <v>1046.5</v>
      </c>
      <c r="Z176" s="68">
        <v>1077.5</v>
      </c>
      <c r="AA176" s="68">
        <v>1108.5</v>
      </c>
      <c r="AB176" s="68">
        <v>1139.5</v>
      </c>
      <c r="AC176" s="68">
        <v>1170.5</v>
      </c>
      <c r="AD176" s="68">
        <v>1201.5</v>
      </c>
      <c r="AE176" s="68">
        <v>1232.5</v>
      </c>
      <c r="AF176" s="68">
        <v>1263.5</v>
      </c>
      <c r="AG176" s="68">
        <v>1294.5</v>
      </c>
      <c r="AH176" s="68">
        <v>1325.5</v>
      </c>
      <c r="AI176" s="68">
        <v>1356.5</v>
      </c>
      <c r="AJ176" s="68">
        <v>0.03</v>
      </c>
      <c r="AK176" s="68"/>
    </row>
    <row r="177" spans="1:37">
      <c r="A177" s="69">
        <v>41671</v>
      </c>
      <c r="B177" s="68">
        <v>271.39999999999998</v>
      </c>
      <c r="C177" s="68">
        <v>295.89999999999998</v>
      </c>
      <c r="D177" s="68">
        <v>320.7</v>
      </c>
      <c r="E177" s="68">
        <v>346</v>
      </c>
      <c r="F177" s="68">
        <v>371.7</v>
      </c>
      <c r="G177" s="68">
        <v>397.9</v>
      </c>
      <c r="H177" s="68">
        <v>424.4</v>
      </c>
      <c r="I177" s="68">
        <v>451.2</v>
      </c>
      <c r="J177" s="68">
        <v>478</v>
      </c>
      <c r="K177" s="68">
        <v>505.2</v>
      </c>
      <c r="L177" s="68">
        <v>532.5</v>
      </c>
      <c r="M177" s="68">
        <v>560</v>
      </c>
      <c r="N177" s="68">
        <v>587.6</v>
      </c>
      <c r="O177" s="68">
        <v>615.4</v>
      </c>
      <c r="P177" s="68">
        <v>643.29999999999995</v>
      </c>
      <c r="Q177" s="68">
        <v>671.2</v>
      </c>
      <c r="R177" s="68">
        <v>699.2</v>
      </c>
      <c r="S177" s="68">
        <v>727.2</v>
      </c>
      <c r="T177" s="68">
        <v>755.2</v>
      </c>
      <c r="U177" s="68">
        <v>783.2</v>
      </c>
      <c r="V177" s="68">
        <v>811.2</v>
      </c>
      <c r="W177" s="68">
        <v>839.2</v>
      </c>
      <c r="X177" s="68">
        <v>867.2</v>
      </c>
      <c r="Y177" s="68">
        <v>895.2</v>
      </c>
      <c r="Z177" s="68">
        <v>923.2</v>
      </c>
      <c r="AA177" s="68">
        <v>951.2</v>
      </c>
      <c r="AB177" s="68">
        <v>979.2</v>
      </c>
      <c r="AC177" s="68">
        <v>1007.2</v>
      </c>
      <c r="AD177" s="68">
        <v>1035.2</v>
      </c>
      <c r="AE177" s="68">
        <v>1063.2</v>
      </c>
      <c r="AF177" s="68">
        <v>1091.2</v>
      </c>
      <c r="AG177" s="68">
        <v>1119.2</v>
      </c>
      <c r="AH177" s="68">
        <v>1147.2</v>
      </c>
      <c r="AI177" s="68">
        <v>1175.2</v>
      </c>
      <c r="AJ177" s="68">
        <v>0</v>
      </c>
      <c r="AK177" s="68"/>
    </row>
    <row r="178" spans="1:37">
      <c r="A178" s="69">
        <v>41699</v>
      </c>
      <c r="B178" s="68">
        <v>204.5</v>
      </c>
      <c r="C178" s="68">
        <v>226.7</v>
      </c>
      <c r="D178" s="68">
        <v>250.1</v>
      </c>
      <c r="E178" s="68">
        <v>274.5</v>
      </c>
      <c r="F178" s="68">
        <v>300.10000000000002</v>
      </c>
      <c r="G178" s="68">
        <v>326.5</v>
      </c>
      <c r="H178" s="68">
        <v>353.7</v>
      </c>
      <c r="I178" s="68">
        <v>381.6</v>
      </c>
      <c r="J178" s="68">
        <v>409.4</v>
      </c>
      <c r="K178" s="68">
        <v>437.6</v>
      </c>
      <c r="L178" s="68">
        <v>465.9</v>
      </c>
      <c r="M178" s="68">
        <v>494.5</v>
      </c>
      <c r="N178" s="68">
        <v>523.4</v>
      </c>
      <c r="O178" s="68">
        <v>552.6</v>
      </c>
      <c r="P178" s="68">
        <v>582.4</v>
      </c>
      <c r="Q178" s="68">
        <v>612.5</v>
      </c>
      <c r="R178" s="68">
        <v>642.6</v>
      </c>
      <c r="S178" s="68">
        <v>673</v>
      </c>
      <c r="T178" s="68">
        <v>703.5</v>
      </c>
      <c r="U178" s="68">
        <v>734.2</v>
      </c>
      <c r="V178" s="68">
        <v>764.9</v>
      </c>
      <c r="W178" s="68">
        <v>795.8</v>
      </c>
      <c r="X178" s="68">
        <v>826.8</v>
      </c>
      <c r="Y178" s="68">
        <v>857.7</v>
      </c>
      <c r="Z178" s="68">
        <v>888.7</v>
      </c>
      <c r="AA178" s="68">
        <v>919.6</v>
      </c>
      <c r="AB178" s="68">
        <v>950.6</v>
      </c>
      <c r="AC178" s="68">
        <v>981.6</v>
      </c>
      <c r="AD178" s="68">
        <v>1012.5</v>
      </c>
      <c r="AE178" s="68">
        <v>1043.5</v>
      </c>
      <c r="AF178" s="68">
        <v>1074.4000000000001</v>
      </c>
      <c r="AG178" s="68">
        <v>1105.4000000000001</v>
      </c>
      <c r="AH178" s="68">
        <v>1136.3</v>
      </c>
      <c r="AI178" s="68">
        <v>1167.3</v>
      </c>
      <c r="AJ178" s="68">
        <v>0.1</v>
      </c>
      <c r="AK178" s="68"/>
    </row>
    <row r="179" spans="1:37">
      <c r="A179" s="69">
        <v>41730</v>
      </c>
      <c r="B179" s="68">
        <v>6.9</v>
      </c>
      <c r="C179" s="68">
        <v>10.3</v>
      </c>
      <c r="D179" s="68">
        <v>14.9</v>
      </c>
      <c r="E179" s="68">
        <v>21.3</v>
      </c>
      <c r="F179" s="68">
        <v>28.8</v>
      </c>
      <c r="G179" s="68">
        <v>38.299999999999997</v>
      </c>
      <c r="H179" s="68">
        <v>50.3</v>
      </c>
      <c r="I179" s="68">
        <v>63.6</v>
      </c>
      <c r="J179" s="68">
        <v>78.099999999999994</v>
      </c>
      <c r="K179" s="68">
        <v>94</v>
      </c>
      <c r="L179" s="68">
        <v>110.7</v>
      </c>
      <c r="M179" s="68">
        <v>128.80000000000001</v>
      </c>
      <c r="N179" s="68">
        <v>147.69999999999999</v>
      </c>
      <c r="O179" s="68">
        <v>167.7</v>
      </c>
      <c r="P179" s="68">
        <v>188.6</v>
      </c>
      <c r="Q179" s="68">
        <v>210.6</v>
      </c>
      <c r="R179" s="68">
        <v>233.1</v>
      </c>
      <c r="S179" s="68">
        <v>256.5</v>
      </c>
      <c r="T179" s="68">
        <v>280.5</v>
      </c>
      <c r="U179" s="68">
        <v>305.3</v>
      </c>
      <c r="V179" s="68">
        <v>330.8</v>
      </c>
      <c r="W179" s="68">
        <v>356.8</v>
      </c>
      <c r="X179" s="68">
        <v>383.4</v>
      </c>
      <c r="Y179" s="68">
        <v>410.2</v>
      </c>
      <c r="Z179" s="68">
        <v>437.7</v>
      </c>
      <c r="AA179" s="68">
        <v>465.7</v>
      </c>
      <c r="AB179" s="68">
        <v>494.1</v>
      </c>
      <c r="AC179" s="68">
        <v>522.70000000000005</v>
      </c>
      <c r="AD179" s="68">
        <v>551.4</v>
      </c>
      <c r="AE179" s="68">
        <v>580.4</v>
      </c>
      <c r="AF179" s="68">
        <v>609.5</v>
      </c>
      <c r="AG179" s="68">
        <v>639</v>
      </c>
      <c r="AH179" s="68">
        <v>668.6</v>
      </c>
      <c r="AI179" s="68">
        <v>698.2</v>
      </c>
      <c r="AJ179" s="68">
        <v>7.0000000000000007E-2</v>
      </c>
      <c r="AK179" s="68"/>
    </row>
    <row r="180" spans="1:37">
      <c r="A180" s="69">
        <v>41760</v>
      </c>
      <c r="B180" s="68">
        <v>0</v>
      </c>
      <c r="C180" s="68">
        <v>0</v>
      </c>
      <c r="D180" s="68">
        <v>0</v>
      </c>
      <c r="E180" s="68">
        <v>0</v>
      </c>
      <c r="F180" s="68">
        <v>0</v>
      </c>
      <c r="G180" s="68">
        <v>0</v>
      </c>
      <c r="H180" s="68">
        <v>0</v>
      </c>
      <c r="I180" s="68">
        <v>0.3</v>
      </c>
      <c r="J180" s="68">
        <v>0.8</v>
      </c>
      <c r="K180" s="68">
        <v>1.6</v>
      </c>
      <c r="L180" s="68">
        <v>3</v>
      </c>
      <c r="M180" s="68">
        <v>5.3</v>
      </c>
      <c r="N180" s="68">
        <v>7.6</v>
      </c>
      <c r="O180" s="68">
        <v>12</v>
      </c>
      <c r="P180" s="68">
        <v>17.3</v>
      </c>
      <c r="Q180" s="68">
        <v>24.4</v>
      </c>
      <c r="R180" s="68">
        <v>33.6</v>
      </c>
      <c r="S180" s="68">
        <v>44.5</v>
      </c>
      <c r="T180" s="68">
        <v>57.3</v>
      </c>
      <c r="U180" s="68">
        <v>71.8</v>
      </c>
      <c r="V180" s="68">
        <v>88</v>
      </c>
      <c r="W180" s="68">
        <v>105.8</v>
      </c>
      <c r="X180" s="68">
        <v>125.6</v>
      </c>
      <c r="Y180" s="68">
        <v>146.30000000000001</v>
      </c>
      <c r="Z180" s="68">
        <v>168.5</v>
      </c>
      <c r="AA180" s="68">
        <v>191.8</v>
      </c>
      <c r="AB180" s="68">
        <v>216.8</v>
      </c>
      <c r="AC180" s="68">
        <v>242.8</v>
      </c>
      <c r="AD180" s="68">
        <v>269.7</v>
      </c>
      <c r="AE180" s="68">
        <v>296.89999999999998</v>
      </c>
      <c r="AF180" s="68">
        <v>324.60000000000002</v>
      </c>
      <c r="AG180" s="68">
        <v>352.7</v>
      </c>
      <c r="AH180" s="68">
        <v>380.7</v>
      </c>
      <c r="AI180" s="68">
        <v>409</v>
      </c>
      <c r="AJ180" s="68">
        <v>0.1</v>
      </c>
      <c r="AK180" s="68"/>
    </row>
    <row r="181" spans="1:37">
      <c r="A181" s="69">
        <v>41791</v>
      </c>
      <c r="B181" s="68">
        <v>0</v>
      </c>
      <c r="C181" s="68">
        <v>0</v>
      </c>
      <c r="D181" s="68">
        <v>0</v>
      </c>
      <c r="E181" s="68">
        <v>0</v>
      </c>
      <c r="F181" s="68">
        <v>0</v>
      </c>
      <c r="G181" s="68">
        <v>0</v>
      </c>
      <c r="H181" s="68">
        <v>0</v>
      </c>
      <c r="I181" s="68">
        <v>0</v>
      </c>
      <c r="J181" s="68">
        <v>0</v>
      </c>
      <c r="K181" s="68">
        <v>0</v>
      </c>
      <c r="L181" s="68">
        <v>0</v>
      </c>
      <c r="M181" s="68">
        <v>0</v>
      </c>
      <c r="N181" s="68">
        <v>0</v>
      </c>
      <c r="O181" s="68">
        <v>0</v>
      </c>
      <c r="P181" s="68">
        <v>0</v>
      </c>
      <c r="Q181" s="68">
        <v>0.1</v>
      </c>
      <c r="R181" s="68">
        <v>0.4</v>
      </c>
      <c r="S181" s="68">
        <v>0.6</v>
      </c>
      <c r="T181" s="68">
        <v>0.9</v>
      </c>
      <c r="U181" s="68">
        <v>1.5</v>
      </c>
      <c r="V181" s="68">
        <v>2.5</v>
      </c>
      <c r="W181" s="68">
        <v>4.7</v>
      </c>
      <c r="X181" s="68">
        <v>8.6</v>
      </c>
      <c r="Y181" s="68">
        <v>13.8</v>
      </c>
      <c r="Z181" s="68">
        <v>20.8</v>
      </c>
      <c r="AA181" s="68">
        <v>29.3</v>
      </c>
      <c r="AB181" s="68">
        <v>39.5</v>
      </c>
      <c r="AC181" s="68">
        <v>50.8</v>
      </c>
      <c r="AD181" s="68">
        <v>63.9</v>
      </c>
      <c r="AE181" s="68">
        <v>77.099999999999994</v>
      </c>
      <c r="AF181" s="68">
        <v>91.9</v>
      </c>
      <c r="AG181" s="68">
        <v>107.6</v>
      </c>
      <c r="AH181" s="68">
        <v>125.2</v>
      </c>
      <c r="AI181" s="68">
        <v>143.9</v>
      </c>
      <c r="AJ181" s="68">
        <v>7.0000000000000007E-2</v>
      </c>
      <c r="AK181" s="68"/>
    </row>
    <row r="182" spans="1:37">
      <c r="A182" s="69">
        <v>41821</v>
      </c>
      <c r="B182" s="68">
        <v>0</v>
      </c>
      <c r="C182" s="68">
        <v>0</v>
      </c>
      <c r="D182" s="68">
        <v>0</v>
      </c>
      <c r="E182" s="68">
        <v>0</v>
      </c>
      <c r="F182" s="68">
        <v>0</v>
      </c>
      <c r="G182" s="68">
        <v>0</v>
      </c>
      <c r="H182" s="68">
        <v>0</v>
      </c>
      <c r="I182" s="68">
        <v>0</v>
      </c>
      <c r="J182" s="68">
        <v>0</v>
      </c>
      <c r="K182" s="68">
        <v>0</v>
      </c>
      <c r="L182" s="68">
        <v>0</v>
      </c>
      <c r="M182" s="68">
        <v>0</v>
      </c>
      <c r="N182" s="68">
        <v>0</v>
      </c>
      <c r="O182" s="68">
        <v>0</v>
      </c>
      <c r="P182" s="68">
        <v>0</v>
      </c>
      <c r="Q182" s="68">
        <v>0</v>
      </c>
      <c r="R182" s="68">
        <v>0</v>
      </c>
      <c r="S182" s="68">
        <v>0</v>
      </c>
      <c r="T182" s="68">
        <v>0</v>
      </c>
      <c r="U182" s="68">
        <v>0</v>
      </c>
      <c r="V182" s="68">
        <v>0</v>
      </c>
      <c r="W182" s="68">
        <v>0</v>
      </c>
      <c r="X182" s="68">
        <v>0</v>
      </c>
      <c r="Y182" s="68">
        <v>0.2</v>
      </c>
      <c r="Z182" s="68">
        <v>0.5</v>
      </c>
      <c r="AA182" s="68">
        <v>1.1000000000000001</v>
      </c>
      <c r="AB182" s="68">
        <v>2.2999999999999998</v>
      </c>
      <c r="AC182" s="68">
        <v>4.7</v>
      </c>
      <c r="AD182" s="68">
        <v>8.1</v>
      </c>
      <c r="AE182" s="68">
        <v>13</v>
      </c>
      <c r="AF182" s="68">
        <v>18.5</v>
      </c>
      <c r="AG182" s="68">
        <v>25.6</v>
      </c>
      <c r="AH182" s="68">
        <v>34.5</v>
      </c>
      <c r="AI182" s="68">
        <v>45.1</v>
      </c>
      <c r="AJ182" s="68">
        <v>0.2</v>
      </c>
      <c r="AK182" s="68"/>
    </row>
    <row r="183" spans="1:37">
      <c r="A183" s="69">
        <v>41852</v>
      </c>
      <c r="B183" s="68">
        <v>0</v>
      </c>
      <c r="C183" s="68">
        <v>0</v>
      </c>
      <c r="D183" s="68">
        <v>0</v>
      </c>
      <c r="E183" s="68">
        <v>0</v>
      </c>
      <c r="F183" s="68">
        <v>0</v>
      </c>
      <c r="G183" s="68">
        <v>0</v>
      </c>
      <c r="H183" s="68">
        <v>0</v>
      </c>
      <c r="I183" s="68">
        <v>0</v>
      </c>
      <c r="J183" s="68">
        <v>0</v>
      </c>
      <c r="K183" s="68">
        <v>0</v>
      </c>
      <c r="L183" s="68">
        <v>0</v>
      </c>
      <c r="M183" s="68">
        <v>0</v>
      </c>
      <c r="N183" s="68">
        <v>0</v>
      </c>
      <c r="O183" s="68">
        <v>0</v>
      </c>
      <c r="P183" s="68">
        <v>0</v>
      </c>
      <c r="Q183" s="68">
        <v>0</v>
      </c>
      <c r="R183" s="68">
        <v>0</v>
      </c>
      <c r="S183" s="68">
        <v>0</v>
      </c>
      <c r="T183" s="68">
        <v>0</v>
      </c>
      <c r="U183" s="68">
        <v>0</v>
      </c>
      <c r="V183" s="68">
        <v>0</v>
      </c>
      <c r="W183" s="68">
        <v>0.1</v>
      </c>
      <c r="X183" s="68">
        <v>0.3</v>
      </c>
      <c r="Y183" s="68">
        <v>0.9</v>
      </c>
      <c r="Z183" s="68">
        <v>2.1</v>
      </c>
      <c r="AA183" s="68">
        <v>3.9</v>
      </c>
      <c r="AB183" s="68">
        <v>7.5</v>
      </c>
      <c r="AC183" s="68">
        <v>13.2</v>
      </c>
      <c r="AD183" s="68">
        <v>20.6</v>
      </c>
      <c r="AE183" s="68">
        <v>29.5</v>
      </c>
      <c r="AF183" s="68">
        <v>41.4</v>
      </c>
      <c r="AG183" s="68">
        <v>55.1</v>
      </c>
      <c r="AH183" s="68">
        <v>70.2</v>
      </c>
      <c r="AI183" s="68">
        <v>87.3</v>
      </c>
      <c r="AJ183" s="68">
        <v>0.4</v>
      </c>
      <c r="AK183" s="68"/>
    </row>
    <row r="184" spans="1:37">
      <c r="A184" s="69">
        <v>41883</v>
      </c>
      <c r="B184" s="68">
        <v>0</v>
      </c>
      <c r="C184" s="68">
        <v>0</v>
      </c>
      <c r="D184" s="68">
        <v>0</v>
      </c>
      <c r="E184" s="68">
        <v>0</v>
      </c>
      <c r="F184" s="68">
        <v>0</v>
      </c>
      <c r="G184" s="68">
        <v>0</v>
      </c>
      <c r="H184" s="68">
        <v>0</v>
      </c>
      <c r="I184" s="68">
        <v>0</v>
      </c>
      <c r="J184" s="68">
        <v>0</v>
      </c>
      <c r="K184" s="68">
        <v>0</v>
      </c>
      <c r="L184" s="68">
        <v>0</v>
      </c>
      <c r="M184" s="68">
        <v>0.5</v>
      </c>
      <c r="N184" s="68">
        <v>1</v>
      </c>
      <c r="O184" s="68">
        <v>1.8</v>
      </c>
      <c r="P184" s="68">
        <v>3</v>
      </c>
      <c r="Q184" s="68">
        <v>4.4000000000000004</v>
      </c>
      <c r="R184" s="68">
        <v>6.1</v>
      </c>
      <c r="S184" s="68">
        <v>8.5</v>
      </c>
      <c r="T184" s="68">
        <v>11.2</v>
      </c>
      <c r="U184" s="68">
        <v>15.7</v>
      </c>
      <c r="V184" s="68">
        <v>21.6</v>
      </c>
      <c r="W184" s="68">
        <v>28.6</v>
      </c>
      <c r="X184" s="68">
        <v>36.299999999999997</v>
      </c>
      <c r="Y184" s="68">
        <v>45</v>
      </c>
      <c r="Z184" s="68">
        <v>55.1</v>
      </c>
      <c r="AA184" s="68">
        <v>66.900000000000006</v>
      </c>
      <c r="AB184" s="68">
        <v>80.5</v>
      </c>
      <c r="AC184" s="68">
        <v>95.1</v>
      </c>
      <c r="AD184" s="68">
        <v>111.3</v>
      </c>
      <c r="AE184" s="68">
        <v>128.69999999999999</v>
      </c>
      <c r="AF184" s="68">
        <v>147.19999999999999</v>
      </c>
      <c r="AG184" s="68">
        <v>167</v>
      </c>
      <c r="AH184" s="68">
        <v>187.5</v>
      </c>
      <c r="AI184" s="68">
        <v>209.3</v>
      </c>
      <c r="AJ184" s="68">
        <v>0.1</v>
      </c>
      <c r="AK184" s="68"/>
    </row>
    <row r="185" spans="1:37">
      <c r="A185" s="69">
        <v>41913</v>
      </c>
      <c r="B185" s="68">
        <v>0</v>
      </c>
      <c r="C185" s="68">
        <v>0</v>
      </c>
      <c r="D185" s="68">
        <v>0</v>
      </c>
      <c r="E185" s="68">
        <v>0.2</v>
      </c>
      <c r="F185" s="68">
        <v>0.5</v>
      </c>
      <c r="G185" s="68">
        <v>0.9</v>
      </c>
      <c r="H185" s="68">
        <v>1.2</v>
      </c>
      <c r="I185" s="68">
        <v>1.7</v>
      </c>
      <c r="J185" s="68">
        <v>2.2999999999999998</v>
      </c>
      <c r="K185" s="68">
        <v>4</v>
      </c>
      <c r="L185" s="68">
        <v>6.1</v>
      </c>
      <c r="M185" s="68">
        <v>9.6999999999999993</v>
      </c>
      <c r="N185" s="68">
        <v>14.7</v>
      </c>
      <c r="O185" s="68">
        <v>21.6</v>
      </c>
      <c r="P185" s="68">
        <v>30.8</v>
      </c>
      <c r="Q185" s="68">
        <v>41.4</v>
      </c>
      <c r="R185" s="68">
        <v>53.9</v>
      </c>
      <c r="S185" s="68">
        <v>67.8</v>
      </c>
      <c r="T185" s="68">
        <v>84</v>
      </c>
      <c r="U185" s="68">
        <v>101.7</v>
      </c>
      <c r="V185" s="68">
        <v>121.5</v>
      </c>
      <c r="W185" s="68">
        <v>142.30000000000001</v>
      </c>
      <c r="X185" s="68">
        <v>164.6</v>
      </c>
      <c r="Y185" s="68">
        <v>187.6</v>
      </c>
      <c r="Z185" s="68">
        <v>211.7</v>
      </c>
      <c r="AA185" s="68">
        <v>236.7</v>
      </c>
      <c r="AB185" s="68">
        <v>262.8</v>
      </c>
      <c r="AC185" s="68">
        <v>289.5</v>
      </c>
      <c r="AD185" s="68">
        <v>316.89999999999998</v>
      </c>
      <c r="AE185" s="68">
        <v>345</v>
      </c>
      <c r="AF185" s="68">
        <v>373.7</v>
      </c>
      <c r="AG185" s="68">
        <v>402.8</v>
      </c>
      <c r="AH185" s="68">
        <v>432.3</v>
      </c>
      <c r="AI185" s="68">
        <v>462.2</v>
      </c>
      <c r="AJ185" s="68">
        <v>0.1</v>
      </c>
      <c r="AK185" s="68"/>
    </row>
    <row r="186" spans="1:37">
      <c r="A186" s="69">
        <v>41944</v>
      </c>
      <c r="B186" s="68">
        <v>56.2</v>
      </c>
      <c r="C186" s="68">
        <v>66.8</v>
      </c>
      <c r="D186" s="68">
        <v>78.7</v>
      </c>
      <c r="E186" s="68">
        <v>91.4</v>
      </c>
      <c r="F186" s="68">
        <v>105.7</v>
      </c>
      <c r="G186" s="68">
        <v>120.7</v>
      </c>
      <c r="H186" s="68">
        <v>137.19999999999999</v>
      </c>
      <c r="I186" s="68">
        <v>154.4</v>
      </c>
      <c r="J186" s="68">
        <v>173.1</v>
      </c>
      <c r="K186" s="68">
        <v>192.8</v>
      </c>
      <c r="L186" s="68">
        <v>213.3</v>
      </c>
      <c r="M186" s="68">
        <v>235.1</v>
      </c>
      <c r="N186" s="68">
        <v>257.60000000000002</v>
      </c>
      <c r="O186" s="68">
        <v>281.2</v>
      </c>
      <c r="P186" s="68">
        <v>305.60000000000002</v>
      </c>
      <c r="Q186" s="68">
        <v>330.9</v>
      </c>
      <c r="R186" s="68">
        <v>356.7</v>
      </c>
      <c r="S186" s="68">
        <v>383.5</v>
      </c>
      <c r="T186" s="68">
        <v>410.4</v>
      </c>
      <c r="U186" s="68">
        <v>438.3</v>
      </c>
      <c r="V186" s="68">
        <v>466.5</v>
      </c>
      <c r="W186" s="68">
        <v>495</v>
      </c>
      <c r="X186" s="68">
        <v>523.70000000000005</v>
      </c>
      <c r="Y186" s="68">
        <v>552.79999999999995</v>
      </c>
      <c r="Z186" s="68">
        <v>581.9</v>
      </c>
      <c r="AA186" s="68">
        <v>611.4</v>
      </c>
      <c r="AB186" s="68">
        <v>641.20000000000005</v>
      </c>
      <c r="AC186" s="68">
        <v>671.1</v>
      </c>
      <c r="AD186" s="68">
        <v>701.2</v>
      </c>
      <c r="AE186" s="68">
        <v>731.2</v>
      </c>
      <c r="AF186" s="68">
        <v>761.2</v>
      </c>
      <c r="AG186" s="68">
        <v>791.3</v>
      </c>
      <c r="AH186" s="68">
        <v>821.3</v>
      </c>
      <c r="AI186" s="68">
        <v>851.4</v>
      </c>
      <c r="AJ186" s="68">
        <v>7.0000000000000007E-2</v>
      </c>
      <c r="AK186" s="68"/>
    </row>
    <row r="187" spans="1:37">
      <c r="A187" s="69">
        <v>41974</v>
      </c>
      <c r="B187" s="68">
        <v>90.7</v>
      </c>
      <c r="C187" s="68">
        <v>105.9</v>
      </c>
      <c r="D187" s="68">
        <v>122.8</v>
      </c>
      <c r="E187" s="68">
        <v>141.30000000000001</v>
      </c>
      <c r="F187" s="68">
        <v>161.80000000000001</v>
      </c>
      <c r="G187" s="68">
        <v>183.6</v>
      </c>
      <c r="H187" s="68">
        <v>207.3</v>
      </c>
      <c r="I187" s="68">
        <v>232.1</v>
      </c>
      <c r="J187" s="68">
        <v>258.39999999999998</v>
      </c>
      <c r="K187" s="68">
        <v>285.8</v>
      </c>
      <c r="L187" s="68">
        <v>314</v>
      </c>
      <c r="M187" s="68">
        <v>342.7</v>
      </c>
      <c r="N187" s="68">
        <v>371.8</v>
      </c>
      <c r="O187" s="68">
        <v>401.3</v>
      </c>
      <c r="P187" s="68">
        <v>431.2</v>
      </c>
      <c r="Q187" s="68">
        <v>461.5</v>
      </c>
      <c r="R187" s="68">
        <v>491.9</v>
      </c>
      <c r="S187" s="68">
        <v>522.29999999999995</v>
      </c>
      <c r="T187" s="68">
        <v>552.70000000000005</v>
      </c>
      <c r="U187" s="68">
        <v>583.4</v>
      </c>
      <c r="V187" s="68">
        <v>614</v>
      </c>
      <c r="W187" s="68">
        <v>644.79999999999995</v>
      </c>
      <c r="X187" s="68">
        <v>675.6</v>
      </c>
      <c r="Y187" s="68">
        <v>706.5</v>
      </c>
      <c r="Z187" s="68">
        <v>737.4</v>
      </c>
      <c r="AA187" s="68">
        <v>768.4</v>
      </c>
      <c r="AB187" s="68">
        <v>799.4</v>
      </c>
      <c r="AC187" s="68">
        <v>830.4</v>
      </c>
      <c r="AD187" s="68">
        <v>861.4</v>
      </c>
      <c r="AE187" s="68">
        <v>892.4</v>
      </c>
      <c r="AF187" s="68">
        <v>923.4</v>
      </c>
      <c r="AG187" s="68">
        <v>954.4</v>
      </c>
      <c r="AH187" s="68">
        <v>985.4</v>
      </c>
      <c r="AI187" s="68">
        <v>1016.4</v>
      </c>
      <c r="AJ187" s="68">
        <v>0.03</v>
      </c>
      <c r="AK187" s="68"/>
    </row>
    <row r="188" spans="1:37">
      <c r="A188" s="69">
        <v>42005</v>
      </c>
      <c r="B188" s="68">
        <v>376</v>
      </c>
      <c r="C188" s="68">
        <v>404.8</v>
      </c>
      <c r="D188" s="68">
        <v>433.7</v>
      </c>
      <c r="E188" s="68">
        <v>463.2</v>
      </c>
      <c r="F188" s="68">
        <v>492.9</v>
      </c>
      <c r="G188" s="68">
        <v>522.79999999999995</v>
      </c>
      <c r="H188" s="68">
        <v>552.79999999999995</v>
      </c>
      <c r="I188" s="68">
        <v>583.1</v>
      </c>
      <c r="J188" s="68">
        <v>613.29999999999995</v>
      </c>
      <c r="K188" s="68">
        <v>643.70000000000005</v>
      </c>
      <c r="L188" s="68">
        <v>674.2</v>
      </c>
      <c r="M188" s="68">
        <v>704.9</v>
      </c>
      <c r="N188" s="68">
        <v>735.8</v>
      </c>
      <c r="O188" s="68">
        <v>766.7</v>
      </c>
      <c r="P188" s="68">
        <v>797.6</v>
      </c>
      <c r="Q188" s="68">
        <v>828.6</v>
      </c>
      <c r="R188" s="68">
        <v>859.6</v>
      </c>
      <c r="S188" s="68">
        <v>890.6</v>
      </c>
      <c r="T188" s="68">
        <v>921.6</v>
      </c>
      <c r="U188" s="68">
        <v>952.6</v>
      </c>
      <c r="V188" s="68">
        <v>983.6</v>
      </c>
      <c r="W188" s="68">
        <v>1014.6</v>
      </c>
      <c r="X188" s="68">
        <v>1045.5999999999999</v>
      </c>
      <c r="Y188" s="68">
        <v>1076.5999999999999</v>
      </c>
      <c r="Z188" s="68">
        <v>1107.5999999999999</v>
      </c>
      <c r="AA188" s="68">
        <v>1138.5999999999999</v>
      </c>
      <c r="AB188" s="68">
        <v>1169.5999999999999</v>
      </c>
      <c r="AC188" s="68">
        <v>1200.5999999999999</v>
      </c>
      <c r="AD188" s="68">
        <v>1231.5999999999999</v>
      </c>
      <c r="AE188" s="68">
        <v>1262.5999999999999</v>
      </c>
      <c r="AF188" s="68">
        <v>1293.5999999999999</v>
      </c>
      <c r="AG188" s="68">
        <v>1324.6</v>
      </c>
      <c r="AH188" s="68">
        <v>1355.6</v>
      </c>
      <c r="AI188" s="68">
        <v>1386.6</v>
      </c>
      <c r="AJ188" s="68">
        <v>0.1</v>
      </c>
      <c r="AK188" s="68"/>
    </row>
    <row r="189" spans="1:37">
      <c r="A189" s="69">
        <v>42036</v>
      </c>
      <c r="B189" s="68">
        <v>515.4</v>
      </c>
      <c r="C189" s="68">
        <v>543.4</v>
      </c>
      <c r="D189" s="68">
        <v>571.4</v>
      </c>
      <c r="E189" s="68">
        <v>599.4</v>
      </c>
      <c r="F189" s="68">
        <v>627.4</v>
      </c>
      <c r="G189" s="68">
        <v>655.4</v>
      </c>
      <c r="H189" s="68">
        <v>683.4</v>
      </c>
      <c r="I189" s="68">
        <v>711.4</v>
      </c>
      <c r="J189" s="68">
        <v>739.4</v>
      </c>
      <c r="K189" s="68">
        <v>767.4</v>
      </c>
      <c r="L189" s="68">
        <v>795.4</v>
      </c>
      <c r="M189" s="68">
        <v>823.4</v>
      </c>
      <c r="N189" s="68">
        <v>851.4</v>
      </c>
      <c r="O189" s="68">
        <v>879.4</v>
      </c>
      <c r="P189" s="68">
        <v>907.4</v>
      </c>
      <c r="Q189" s="68">
        <v>935.4</v>
      </c>
      <c r="R189" s="68">
        <v>963.4</v>
      </c>
      <c r="S189" s="68">
        <v>991.4</v>
      </c>
      <c r="T189" s="68">
        <v>1019.4</v>
      </c>
      <c r="U189" s="68">
        <v>1047.4000000000001</v>
      </c>
      <c r="V189" s="68">
        <v>1075.4000000000001</v>
      </c>
      <c r="W189" s="68">
        <v>1103.4000000000001</v>
      </c>
      <c r="X189" s="68">
        <v>1131.4000000000001</v>
      </c>
      <c r="Y189" s="68">
        <v>1159.4000000000001</v>
      </c>
      <c r="Z189" s="68">
        <v>1187.4000000000001</v>
      </c>
      <c r="AA189" s="68">
        <v>1215.4000000000001</v>
      </c>
      <c r="AB189" s="68">
        <v>1243.4000000000001</v>
      </c>
      <c r="AC189" s="68">
        <v>1271.4000000000001</v>
      </c>
      <c r="AD189" s="68">
        <v>1299.4000000000001</v>
      </c>
      <c r="AE189" s="68">
        <v>1327.4</v>
      </c>
      <c r="AF189" s="68">
        <v>1355.4</v>
      </c>
      <c r="AG189" s="68">
        <v>1383.4</v>
      </c>
      <c r="AH189" s="68">
        <v>1411.4</v>
      </c>
      <c r="AI189" s="68">
        <v>1439.4</v>
      </c>
      <c r="AJ189" s="68">
        <v>0.1</v>
      </c>
      <c r="AK189" s="68"/>
    </row>
    <row r="190" spans="1:37">
      <c r="A190" s="69">
        <v>42064</v>
      </c>
      <c r="B190" s="68">
        <v>195.4</v>
      </c>
      <c r="C190" s="68">
        <v>218.7</v>
      </c>
      <c r="D190" s="68">
        <v>243.5</v>
      </c>
      <c r="E190" s="68">
        <v>269.2</v>
      </c>
      <c r="F190" s="68">
        <v>295.89999999999998</v>
      </c>
      <c r="G190" s="68">
        <v>323.3</v>
      </c>
      <c r="H190" s="68">
        <v>351.2</v>
      </c>
      <c r="I190" s="68">
        <v>379.9</v>
      </c>
      <c r="J190" s="68">
        <v>408.8</v>
      </c>
      <c r="K190" s="68">
        <v>438.5</v>
      </c>
      <c r="L190" s="68">
        <v>468.1</v>
      </c>
      <c r="M190" s="68">
        <v>498.2</v>
      </c>
      <c r="N190" s="68">
        <v>528.4</v>
      </c>
      <c r="O190" s="68">
        <v>558.9</v>
      </c>
      <c r="P190" s="68">
        <v>589.5</v>
      </c>
      <c r="Q190" s="68">
        <v>620</v>
      </c>
      <c r="R190" s="68">
        <v>650.70000000000005</v>
      </c>
      <c r="S190" s="68">
        <v>681.4</v>
      </c>
      <c r="T190" s="68">
        <v>712.3</v>
      </c>
      <c r="U190" s="68">
        <v>743.3</v>
      </c>
      <c r="V190" s="68">
        <v>774.2</v>
      </c>
      <c r="W190" s="68">
        <v>805.2</v>
      </c>
      <c r="X190" s="68">
        <v>836.1</v>
      </c>
      <c r="Y190" s="68">
        <v>867.1</v>
      </c>
      <c r="Z190" s="68">
        <v>898</v>
      </c>
      <c r="AA190" s="68">
        <v>929</v>
      </c>
      <c r="AB190" s="68">
        <v>960</v>
      </c>
      <c r="AC190" s="68">
        <v>990.9</v>
      </c>
      <c r="AD190" s="68">
        <v>1021.9</v>
      </c>
      <c r="AE190" s="68">
        <v>1052.8</v>
      </c>
      <c r="AF190" s="68">
        <v>1083.8</v>
      </c>
      <c r="AG190" s="68">
        <v>1114.8</v>
      </c>
      <c r="AH190" s="68">
        <v>1145.7</v>
      </c>
      <c r="AI190" s="68">
        <v>1176.7</v>
      </c>
      <c r="AJ190" s="68">
        <v>0.2</v>
      </c>
      <c r="AK190" s="68"/>
    </row>
    <row r="191" spans="1:37">
      <c r="A191" s="69">
        <v>42095</v>
      </c>
      <c r="B191" s="68">
        <v>9.9</v>
      </c>
      <c r="C191" s="68">
        <v>14.6</v>
      </c>
      <c r="D191" s="68">
        <v>20.3</v>
      </c>
      <c r="E191" s="68">
        <v>27.1</v>
      </c>
      <c r="F191" s="68">
        <v>34.700000000000003</v>
      </c>
      <c r="G191" s="68">
        <v>43.1</v>
      </c>
      <c r="H191" s="68">
        <v>52</v>
      </c>
      <c r="I191" s="68">
        <v>62.9</v>
      </c>
      <c r="J191" s="68">
        <v>74.599999999999994</v>
      </c>
      <c r="K191" s="68">
        <v>88</v>
      </c>
      <c r="L191" s="68">
        <v>102.3</v>
      </c>
      <c r="M191" s="68">
        <v>118.3</v>
      </c>
      <c r="N191" s="68">
        <v>135.6</v>
      </c>
      <c r="O191" s="68">
        <v>154.6</v>
      </c>
      <c r="P191" s="68">
        <v>175</v>
      </c>
      <c r="Q191" s="68">
        <v>196.7</v>
      </c>
      <c r="R191" s="68">
        <v>219.4</v>
      </c>
      <c r="S191" s="68">
        <v>243.2</v>
      </c>
      <c r="T191" s="68">
        <v>268</v>
      </c>
      <c r="U191" s="68">
        <v>293.7</v>
      </c>
      <c r="V191" s="68">
        <v>319.89999999999998</v>
      </c>
      <c r="W191" s="68">
        <v>346.6</v>
      </c>
      <c r="X191" s="68">
        <v>373.7</v>
      </c>
      <c r="Y191" s="68">
        <v>401.1</v>
      </c>
      <c r="Z191" s="68">
        <v>428.9</v>
      </c>
      <c r="AA191" s="68">
        <v>457.3</v>
      </c>
      <c r="AB191" s="68">
        <v>485.9</v>
      </c>
      <c r="AC191" s="68">
        <v>515.1</v>
      </c>
      <c r="AD191" s="68">
        <v>544.29999999999995</v>
      </c>
      <c r="AE191" s="68">
        <v>573.9</v>
      </c>
      <c r="AF191" s="68">
        <v>603.6</v>
      </c>
      <c r="AG191" s="68">
        <v>633.5</v>
      </c>
      <c r="AH191" s="68">
        <v>663.5</v>
      </c>
      <c r="AI191" s="68">
        <v>693.5</v>
      </c>
      <c r="AJ191" s="68">
        <v>0.2</v>
      </c>
      <c r="AK191" s="68"/>
    </row>
    <row r="192" spans="1:37">
      <c r="A192" s="69">
        <v>42125</v>
      </c>
      <c r="B192" s="68">
        <v>0</v>
      </c>
      <c r="C192" s="68">
        <v>0</v>
      </c>
      <c r="D192" s="68">
        <v>0.1</v>
      </c>
      <c r="E192" s="68">
        <v>0.6</v>
      </c>
      <c r="F192" s="68">
        <v>1.1000000000000001</v>
      </c>
      <c r="G192" s="68">
        <v>1.8</v>
      </c>
      <c r="H192" s="68">
        <v>2.4</v>
      </c>
      <c r="I192" s="68">
        <v>3.4</v>
      </c>
      <c r="J192" s="68">
        <v>4.7</v>
      </c>
      <c r="K192" s="68">
        <v>6.6</v>
      </c>
      <c r="L192" s="68">
        <v>9</v>
      </c>
      <c r="M192" s="68">
        <v>12.1</v>
      </c>
      <c r="N192" s="68">
        <v>16</v>
      </c>
      <c r="O192" s="68">
        <v>20.6</v>
      </c>
      <c r="P192" s="68">
        <v>26</v>
      </c>
      <c r="Q192" s="68">
        <v>32.200000000000003</v>
      </c>
      <c r="R192" s="68">
        <v>39.200000000000003</v>
      </c>
      <c r="S192" s="68">
        <v>47</v>
      </c>
      <c r="T192" s="68">
        <v>56.4</v>
      </c>
      <c r="U192" s="68">
        <v>66.599999999999994</v>
      </c>
      <c r="V192" s="68">
        <v>77.8</v>
      </c>
      <c r="W192" s="68">
        <v>90.1</v>
      </c>
      <c r="X192" s="68">
        <v>104</v>
      </c>
      <c r="Y192" s="68">
        <v>118.7</v>
      </c>
      <c r="Z192" s="68">
        <v>134.5</v>
      </c>
      <c r="AA192" s="68">
        <v>150.9</v>
      </c>
      <c r="AB192" s="68">
        <v>169.1</v>
      </c>
      <c r="AC192" s="68">
        <v>188.3</v>
      </c>
      <c r="AD192" s="68">
        <v>208.8</v>
      </c>
      <c r="AE192" s="68">
        <v>230.4</v>
      </c>
      <c r="AF192" s="68">
        <v>253.3</v>
      </c>
      <c r="AG192" s="68">
        <v>276.60000000000002</v>
      </c>
      <c r="AH192" s="68">
        <v>301.10000000000002</v>
      </c>
      <c r="AI192" s="68">
        <v>326.2</v>
      </c>
      <c r="AJ192" s="68">
        <v>0.2</v>
      </c>
      <c r="AK192" s="68"/>
    </row>
    <row r="193" spans="1:37">
      <c r="A193" s="69">
        <v>42156</v>
      </c>
      <c r="B193" s="68">
        <v>0</v>
      </c>
      <c r="C193" s="68">
        <v>0</v>
      </c>
      <c r="D193" s="68">
        <v>0</v>
      </c>
      <c r="E193" s="68">
        <v>0</v>
      </c>
      <c r="F193" s="68">
        <v>0</v>
      </c>
      <c r="G193" s="68">
        <v>0</v>
      </c>
      <c r="H193" s="68">
        <v>0</v>
      </c>
      <c r="I193" s="68">
        <v>0</v>
      </c>
      <c r="J193" s="68">
        <v>0</v>
      </c>
      <c r="K193" s="68">
        <v>0.3</v>
      </c>
      <c r="L193" s="68">
        <v>1.5</v>
      </c>
      <c r="M193" s="68">
        <v>3.4</v>
      </c>
      <c r="N193" s="68">
        <v>5.9</v>
      </c>
      <c r="O193" s="68">
        <v>8.6</v>
      </c>
      <c r="P193" s="68">
        <v>11.7</v>
      </c>
      <c r="Q193" s="68">
        <v>15.2</v>
      </c>
      <c r="R193" s="68">
        <v>19.5</v>
      </c>
      <c r="S193" s="68">
        <v>24.7</v>
      </c>
      <c r="T193" s="68">
        <v>30.7</v>
      </c>
      <c r="U193" s="68">
        <v>37.9</v>
      </c>
      <c r="V193" s="68">
        <v>45.5</v>
      </c>
      <c r="W193" s="68">
        <v>54.2</v>
      </c>
      <c r="X193" s="68">
        <v>63.5</v>
      </c>
      <c r="Y193" s="68">
        <v>73.099999999999994</v>
      </c>
      <c r="Z193" s="68">
        <v>84.4</v>
      </c>
      <c r="AA193" s="68">
        <v>96.3</v>
      </c>
      <c r="AB193" s="68">
        <v>110.2</v>
      </c>
      <c r="AC193" s="68">
        <v>125.3</v>
      </c>
      <c r="AD193" s="68">
        <v>141.80000000000001</v>
      </c>
      <c r="AE193" s="68">
        <v>160.1</v>
      </c>
      <c r="AF193" s="68">
        <v>179.7</v>
      </c>
      <c r="AG193" s="68">
        <v>200.3</v>
      </c>
      <c r="AH193" s="68">
        <v>221.9</v>
      </c>
      <c r="AI193" s="68">
        <v>245.2</v>
      </c>
      <c r="AJ193" s="68">
        <v>0.3</v>
      </c>
      <c r="AK193" s="68"/>
    </row>
    <row r="194" spans="1:37">
      <c r="A194" s="69">
        <v>42186</v>
      </c>
      <c r="B194" s="68">
        <v>0</v>
      </c>
      <c r="C194" s="68">
        <v>0</v>
      </c>
      <c r="D194" s="68">
        <v>0</v>
      </c>
      <c r="E194" s="68">
        <v>0</v>
      </c>
      <c r="F194" s="68">
        <v>0</v>
      </c>
      <c r="G194" s="68">
        <v>0</v>
      </c>
      <c r="H194" s="68">
        <v>0</v>
      </c>
      <c r="I194" s="68">
        <v>0</v>
      </c>
      <c r="J194" s="68">
        <v>0</v>
      </c>
      <c r="K194" s="68">
        <v>0</v>
      </c>
      <c r="L194" s="68">
        <v>0</v>
      </c>
      <c r="M194" s="68">
        <v>0</v>
      </c>
      <c r="N194" s="68">
        <v>0</v>
      </c>
      <c r="O194" s="68">
        <v>0</v>
      </c>
      <c r="P194" s="68">
        <v>0</v>
      </c>
      <c r="Q194" s="68">
        <v>0</v>
      </c>
      <c r="R194" s="68">
        <v>0</v>
      </c>
      <c r="S194" s="68">
        <v>0</v>
      </c>
      <c r="T194" s="68">
        <v>0</v>
      </c>
      <c r="U194" s="68">
        <v>0</v>
      </c>
      <c r="V194" s="68">
        <v>0</v>
      </c>
      <c r="W194" s="68">
        <v>0</v>
      </c>
      <c r="X194" s="68">
        <v>0</v>
      </c>
      <c r="Y194" s="68">
        <v>0.2</v>
      </c>
      <c r="Z194" s="68">
        <v>0.5</v>
      </c>
      <c r="AA194" s="68">
        <v>1.6</v>
      </c>
      <c r="AB194" s="68">
        <v>3.8</v>
      </c>
      <c r="AC194" s="68">
        <v>6.9</v>
      </c>
      <c r="AD194" s="68">
        <v>11.4</v>
      </c>
      <c r="AE194" s="68">
        <v>16.899999999999999</v>
      </c>
      <c r="AF194" s="68">
        <v>23.9</v>
      </c>
      <c r="AG194" s="68">
        <v>32.700000000000003</v>
      </c>
      <c r="AH194" s="68">
        <v>41.7</v>
      </c>
      <c r="AI194" s="68">
        <v>52.2</v>
      </c>
      <c r="AJ194" s="68">
        <v>0.3</v>
      </c>
      <c r="AK194" s="68"/>
    </row>
    <row r="195" spans="1:37">
      <c r="A195" s="69">
        <v>42217</v>
      </c>
      <c r="B195" s="68">
        <v>0</v>
      </c>
      <c r="C195" s="68">
        <v>0</v>
      </c>
      <c r="D195" s="68">
        <v>0</v>
      </c>
      <c r="E195" s="68">
        <v>0</v>
      </c>
      <c r="F195" s="68">
        <v>0</v>
      </c>
      <c r="G195" s="68">
        <v>0</v>
      </c>
      <c r="H195" s="68">
        <v>0</v>
      </c>
      <c r="I195" s="68">
        <v>0</v>
      </c>
      <c r="J195" s="68">
        <v>0</v>
      </c>
      <c r="K195" s="68">
        <v>0</v>
      </c>
      <c r="L195" s="68">
        <v>0</v>
      </c>
      <c r="M195" s="68">
        <v>0</v>
      </c>
      <c r="N195" s="68">
        <v>0</v>
      </c>
      <c r="O195" s="68">
        <v>0</v>
      </c>
      <c r="P195" s="68">
        <v>0</v>
      </c>
      <c r="Q195" s="68">
        <v>0</v>
      </c>
      <c r="R195" s="68">
        <v>0</v>
      </c>
      <c r="S195" s="68">
        <v>0</v>
      </c>
      <c r="T195" s="68">
        <v>0</v>
      </c>
      <c r="U195" s="68">
        <v>0</v>
      </c>
      <c r="V195" s="68">
        <v>0</v>
      </c>
      <c r="W195" s="68">
        <v>0</v>
      </c>
      <c r="X195" s="68">
        <v>0</v>
      </c>
      <c r="Y195" s="68">
        <v>0</v>
      </c>
      <c r="Z195" s="68">
        <v>0</v>
      </c>
      <c r="AA195" s="68">
        <v>0.3</v>
      </c>
      <c r="AB195" s="68">
        <v>0.8</v>
      </c>
      <c r="AC195" s="68">
        <v>1.8</v>
      </c>
      <c r="AD195" s="68">
        <v>4.3</v>
      </c>
      <c r="AE195" s="68">
        <v>7.5</v>
      </c>
      <c r="AF195" s="68">
        <v>11.3</v>
      </c>
      <c r="AG195" s="68">
        <v>17.3</v>
      </c>
      <c r="AH195" s="68">
        <v>25.7</v>
      </c>
      <c r="AI195" s="68">
        <v>36.4</v>
      </c>
      <c r="AJ195" s="68">
        <v>0.2</v>
      </c>
      <c r="AK195" s="68"/>
    </row>
    <row r="196" spans="1:37">
      <c r="A196" s="69">
        <v>42248</v>
      </c>
      <c r="B196" s="68">
        <v>0</v>
      </c>
      <c r="C196" s="68">
        <v>0</v>
      </c>
      <c r="D196" s="68">
        <v>0</v>
      </c>
      <c r="E196" s="68">
        <v>0</v>
      </c>
      <c r="F196" s="68">
        <v>0</v>
      </c>
      <c r="G196" s="68">
        <v>0</v>
      </c>
      <c r="H196" s="68">
        <v>0</v>
      </c>
      <c r="I196" s="68">
        <v>0</v>
      </c>
      <c r="J196" s="68">
        <v>0</v>
      </c>
      <c r="K196" s="68">
        <v>0</v>
      </c>
      <c r="L196" s="68">
        <v>0</v>
      </c>
      <c r="M196" s="68">
        <v>0</v>
      </c>
      <c r="N196" s="68">
        <v>0.2</v>
      </c>
      <c r="O196" s="68">
        <v>0.4</v>
      </c>
      <c r="P196" s="68">
        <v>0.7</v>
      </c>
      <c r="Q196" s="68">
        <v>1.1000000000000001</v>
      </c>
      <c r="R196" s="68">
        <v>1.6</v>
      </c>
      <c r="S196" s="68">
        <v>2.5</v>
      </c>
      <c r="T196" s="68">
        <v>3.5</v>
      </c>
      <c r="U196" s="68">
        <v>5</v>
      </c>
      <c r="V196" s="68">
        <v>7.1</v>
      </c>
      <c r="W196" s="68">
        <v>9.5</v>
      </c>
      <c r="X196" s="68">
        <v>12.8</v>
      </c>
      <c r="Y196" s="68">
        <v>17.100000000000001</v>
      </c>
      <c r="Z196" s="68">
        <v>21.7</v>
      </c>
      <c r="AA196" s="68">
        <v>27.9</v>
      </c>
      <c r="AB196" s="68">
        <v>35.799999999999997</v>
      </c>
      <c r="AC196" s="68">
        <v>45.3</v>
      </c>
      <c r="AD196" s="68">
        <v>57.2</v>
      </c>
      <c r="AE196" s="68">
        <v>70.3</v>
      </c>
      <c r="AF196" s="68">
        <v>84.9</v>
      </c>
      <c r="AG196" s="68">
        <v>100.7</v>
      </c>
      <c r="AH196" s="68">
        <v>117.4</v>
      </c>
      <c r="AI196" s="68">
        <v>135.80000000000001</v>
      </c>
      <c r="AJ196" s="68">
        <v>0.2</v>
      </c>
      <c r="AK196" s="68"/>
    </row>
    <row r="197" spans="1:37">
      <c r="A197" s="69">
        <v>42278</v>
      </c>
      <c r="B197" s="68">
        <v>3</v>
      </c>
      <c r="C197" s="68">
        <v>3.9</v>
      </c>
      <c r="D197" s="68">
        <v>5.5</v>
      </c>
      <c r="E197" s="68">
        <v>7.3</v>
      </c>
      <c r="F197" s="68">
        <v>9.3000000000000007</v>
      </c>
      <c r="G197" s="68">
        <v>11.7</v>
      </c>
      <c r="H197" s="68">
        <v>14.4</v>
      </c>
      <c r="I197" s="68">
        <v>17.8</v>
      </c>
      <c r="J197" s="68">
        <v>22</v>
      </c>
      <c r="K197" s="68">
        <v>26.7</v>
      </c>
      <c r="L197" s="68">
        <v>32.1</v>
      </c>
      <c r="M197" s="68">
        <v>38.4</v>
      </c>
      <c r="N197" s="68">
        <v>46.1</v>
      </c>
      <c r="O197" s="68">
        <v>56.1</v>
      </c>
      <c r="P197" s="68">
        <v>67.3</v>
      </c>
      <c r="Q197" s="68">
        <v>80.599999999999994</v>
      </c>
      <c r="R197" s="68">
        <v>96.3</v>
      </c>
      <c r="S197" s="68">
        <v>113.4</v>
      </c>
      <c r="T197" s="68">
        <v>132.5</v>
      </c>
      <c r="U197" s="68">
        <v>152.19999999999999</v>
      </c>
      <c r="V197" s="68">
        <v>174.3</v>
      </c>
      <c r="W197" s="68">
        <v>197.2</v>
      </c>
      <c r="X197" s="68">
        <v>221.3</v>
      </c>
      <c r="Y197" s="68">
        <v>246.4</v>
      </c>
      <c r="Z197" s="68">
        <v>272.39999999999998</v>
      </c>
      <c r="AA197" s="68">
        <v>298.89999999999998</v>
      </c>
      <c r="AB197" s="68">
        <v>325.8</v>
      </c>
      <c r="AC197" s="68">
        <v>353.7</v>
      </c>
      <c r="AD197" s="68">
        <v>381.9</v>
      </c>
      <c r="AE197" s="68">
        <v>410.5</v>
      </c>
      <c r="AF197" s="68">
        <v>439.9</v>
      </c>
      <c r="AG197" s="68">
        <v>469.4</v>
      </c>
      <c r="AH197" s="68">
        <v>499.3</v>
      </c>
      <c r="AI197" s="68">
        <v>529.70000000000005</v>
      </c>
      <c r="AJ197" s="68">
        <v>0.3</v>
      </c>
      <c r="AK197" s="68"/>
    </row>
    <row r="198" spans="1:37">
      <c r="A198" s="69">
        <v>42309</v>
      </c>
      <c r="B198" s="68">
        <v>15.4</v>
      </c>
      <c r="C198" s="68">
        <v>20.2</v>
      </c>
      <c r="D198" s="68">
        <v>25.6</v>
      </c>
      <c r="E198" s="68">
        <v>31.8</v>
      </c>
      <c r="F198" s="68">
        <v>39</v>
      </c>
      <c r="G198" s="68">
        <v>47.2</v>
      </c>
      <c r="H198" s="68">
        <v>56.1</v>
      </c>
      <c r="I198" s="68">
        <v>66.7</v>
      </c>
      <c r="J198" s="68">
        <v>77.900000000000006</v>
      </c>
      <c r="K198" s="68">
        <v>90.2</v>
      </c>
      <c r="L198" s="68">
        <v>104.3</v>
      </c>
      <c r="M198" s="68">
        <v>119.5</v>
      </c>
      <c r="N198" s="68">
        <v>135.9</v>
      </c>
      <c r="O198" s="68">
        <v>153.69999999999999</v>
      </c>
      <c r="P198" s="68">
        <v>172.5</v>
      </c>
      <c r="Q198" s="68">
        <v>192.4</v>
      </c>
      <c r="R198" s="68">
        <v>213.7</v>
      </c>
      <c r="S198" s="68">
        <v>235.8</v>
      </c>
      <c r="T198" s="68">
        <v>258.8</v>
      </c>
      <c r="U198" s="68">
        <v>282.7</v>
      </c>
      <c r="V198" s="68">
        <v>307.7</v>
      </c>
      <c r="W198" s="68">
        <v>333.5</v>
      </c>
      <c r="X198" s="68">
        <v>360.2</v>
      </c>
      <c r="Y198" s="68">
        <v>387</v>
      </c>
      <c r="Z198" s="68">
        <v>414.3</v>
      </c>
      <c r="AA198" s="68">
        <v>442.1</v>
      </c>
      <c r="AB198" s="68">
        <v>469.9</v>
      </c>
      <c r="AC198" s="68">
        <v>498.3</v>
      </c>
      <c r="AD198" s="68">
        <v>527</v>
      </c>
      <c r="AE198" s="68">
        <v>555.6</v>
      </c>
      <c r="AF198" s="68">
        <v>584.70000000000005</v>
      </c>
      <c r="AG198" s="68">
        <v>613.70000000000005</v>
      </c>
      <c r="AH198" s="68">
        <v>642.9</v>
      </c>
      <c r="AI198" s="68">
        <v>672.5</v>
      </c>
      <c r="AJ198" s="68">
        <v>0.1</v>
      </c>
      <c r="AK198" s="68"/>
    </row>
    <row r="199" spans="1:37">
      <c r="A199" s="69">
        <v>42339</v>
      </c>
      <c r="B199" s="68">
        <v>29.4</v>
      </c>
      <c r="C199" s="68">
        <v>35.299999999999997</v>
      </c>
      <c r="D199" s="68">
        <v>43.1</v>
      </c>
      <c r="E199" s="68">
        <v>52.1</v>
      </c>
      <c r="F199" s="68">
        <v>62.6</v>
      </c>
      <c r="G199" s="68">
        <v>74.099999999999994</v>
      </c>
      <c r="H199" s="68">
        <v>86.7</v>
      </c>
      <c r="I199" s="68">
        <v>100.6</v>
      </c>
      <c r="J199" s="68">
        <v>116.6</v>
      </c>
      <c r="K199" s="68">
        <v>134.1</v>
      </c>
      <c r="L199" s="68">
        <v>153.4</v>
      </c>
      <c r="M199" s="68">
        <v>174</v>
      </c>
      <c r="N199" s="68">
        <v>196</v>
      </c>
      <c r="O199" s="68">
        <v>219.5</v>
      </c>
      <c r="P199" s="68">
        <v>244.8</v>
      </c>
      <c r="Q199" s="68">
        <v>271.2</v>
      </c>
      <c r="R199" s="68">
        <v>298.2</v>
      </c>
      <c r="S199" s="68">
        <v>326.10000000000002</v>
      </c>
      <c r="T199" s="68">
        <v>354.2</v>
      </c>
      <c r="U199" s="68">
        <v>383</v>
      </c>
      <c r="V199" s="68">
        <v>412.4</v>
      </c>
      <c r="W199" s="68">
        <v>442.2</v>
      </c>
      <c r="X199" s="68">
        <v>472.6</v>
      </c>
      <c r="Y199" s="68">
        <v>503.2</v>
      </c>
      <c r="Z199" s="68">
        <v>533.9</v>
      </c>
      <c r="AA199" s="68">
        <v>564.5</v>
      </c>
      <c r="AB199" s="68">
        <v>595.20000000000005</v>
      </c>
      <c r="AC199" s="68">
        <v>625.9</v>
      </c>
      <c r="AD199" s="68">
        <v>656.7</v>
      </c>
      <c r="AE199" s="68">
        <v>687.5</v>
      </c>
      <c r="AF199" s="68">
        <v>718.3</v>
      </c>
      <c r="AG199" s="68">
        <v>749.3</v>
      </c>
      <c r="AH199" s="68">
        <v>780.3</v>
      </c>
      <c r="AI199" s="68">
        <v>811.3</v>
      </c>
      <c r="AJ199" s="68">
        <v>0.03</v>
      </c>
      <c r="AK199" s="68"/>
    </row>
    <row r="200" spans="1:37">
      <c r="A200" s="69">
        <v>42370</v>
      </c>
      <c r="B200" s="68">
        <v>213.2</v>
      </c>
      <c r="C200" s="68">
        <v>236.6</v>
      </c>
      <c r="D200" s="68">
        <v>261.60000000000002</v>
      </c>
      <c r="E200" s="68">
        <v>288.60000000000002</v>
      </c>
      <c r="F200" s="68">
        <v>316.10000000000002</v>
      </c>
      <c r="G200" s="68">
        <v>344</v>
      </c>
      <c r="H200" s="68">
        <v>373.3</v>
      </c>
      <c r="I200" s="68">
        <v>402.5</v>
      </c>
      <c r="J200" s="68">
        <v>432.1</v>
      </c>
      <c r="K200" s="68">
        <v>462</v>
      </c>
      <c r="L200" s="68">
        <v>491.9</v>
      </c>
      <c r="M200" s="68">
        <v>522</v>
      </c>
      <c r="N200" s="68">
        <v>552.29999999999995</v>
      </c>
      <c r="O200" s="68">
        <v>582.70000000000005</v>
      </c>
      <c r="P200" s="68">
        <v>613.1</v>
      </c>
      <c r="Q200" s="68">
        <v>643.6</v>
      </c>
      <c r="R200" s="68">
        <v>674.2</v>
      </c>
      <c r="S200" s="68">
        <v>705</v>
      </c>
      <c r="T200" s="68">
        <v>735.8</v>
      </c>
      <c r="U200" s="68">
        <v>766.8</v>
      </c>
      <c r="V200" s="68">
        <v>797.7</v>
      </c>
      <c r="W200" s="68">
        <v>828.7</v>
      </c>
      <c r="X200" s="68">
        <v>859.7</v>
      </c>
      <c r="Y200" s="68">
        <v>890.7</v>
      </c>
      <c r="Z200" s="68">
        <v>921.7</v>
      </c>
      <c r="AA200" s="68">
        <v>952.7</v>
      </c>
      <c r="AB200" s="68">
        <v>983.7</v>
      </c>
      <c r="AC200" s="68">
        <v>1014.7</v>
      </c>
      <c r="AD200" s="68">
        <v>1045.7</v>
      </c>
      <c r="AE200" s="68">
        <v>1076.7</v>
      </c>
      <c r="AF200" s="68">
        <v>1107.7</v>
      </c>
      <c r="AG200" s="68">
        <v>1138.7</v>
      </c>
      <c r="AH200" s="68">
        <v>1169.7</v>
      </c>
      <c r="AI200" s="68">
        <v>1200.7</v>
      </c>
      <c r="AJ200" s="68">
        <v>0.2</v>
      </c>
      <c r="AK200" s="68"/>
    </row>
    <row r="201" spans="1:37">
      <c r="A201" s="69">
        <v>42401</v>
      </c>
      <c r="B201" s="68">
        <v>208.9</v>
      </c>
      <c r="C201" s="68">
        <v>226.8</v>
      </c>
      <c r="D201" s="68">
        <v>245.8</v>
      </c>
      <c r="E201" s="68">
        <v>265.10000000000002</v>
      </c>
      <c r="F201" s="68">
        <v>285.39999999999998</v>
      </c>
      <c r="G201" s="68">
        <v>306.10000000000002</v>
      </c>
      <c r="H201" s="68">
        <v>327.60000000000002</v>
      </c>
      <c r="I201" s="68">
        <v>349.2</v>
      </c>
      <c r="J201" s="68">
        <v>371.5</v>
      </c>
      <c r="K201" s="68">
        <v>394.2</v>
      </c>
      <c r="L201" s="68">
        <v>418</v>
      </c>
      <c r="M201" s="68">
        <v>442.1</v>
      </c>
      <c r="N201" s="68">
        <v>466.6</v>
      </c>
      <c r="O201" s="68">
        <v>492</v>
      </c>
      <c r="P201" s="68">
        <v>517.5</v>
      </c>
      <c r="Q201" s="68">
        <v>543.6</v>
      </c>
      <c r="R201" s="68">
        <v>570.1</v>
      </c>
      <c r="S201" s="68">
        <v>596.9</v>
      </c>
      <c r="T201" s="68">
        <v>624.6</v>
      </c>
      <c r="U201" s="68">
        <v>652.70000000000005</v>
      </c>
      <c r="V201" s="68">
        <v>681.1</v>
      </c>
      <c r="W201" s="68">
        <v>709.5</v>
      </c>
      <c r="X201" s="68">
        <v>738.2</v>
      </c>
      <c r="Y201" s="68">
        <v>766.9</v>
      </c>
      <c r="Z201" s="68">
        <v>795.8</v>
      </c>
      <c r="AA201" s="68">
        <v>824.6</v>
      </c>
      <c r="AB201" s="68">
        <v>853.6</v>
      </c>
      <c r="AC201" s="68">
        <v>882.6</v>
      </c>
      <c r="AD201" s="68">
        <v>911.6</v>
      </c>
      <c r="AE201" s="68">
        <v>940.6</v>
      </c>
      <c r="AF201" s="68">
        <v>969.6</v>
      </c>
      <c r="AG201" s="68">
        <v>998.6</v>
      </c>
      <c r="AH201" s="68">
        <v>1027.5999999999999</v>
      </c>
      <c r="AI201" s="68">
        <v>1056.5999999999999</v>
      </c>
      <c r="AJ201" s="68">
        <v>0.1</v>
      </c>
      <c r="AK201" s="68"/>
    </row>
    <row r="202" spans="1:37">
      <c r="A202" s="69">
        <v>42430</v>
      </c>
      <c r="B202" s="68">
        <v>56.2</v>
      </c>
      <c r="C202" s="68">
        <v>66.900000000000006</v>
      </c>
      <c r="D202" s="68">
        <v>78.7</v>
      </c>
      <c r="E202" s="68">
        <v>92.4</v>
      </c>
      <c r="F202" s="68">
        <v>107.8</v>
      </c>
      <c r="G202" s="68">
        <v>124.7</v>
      </c>
      <c r="H202" s="68">
        <v>143.9</v>
      </c>
      <c r="I202" s="68">
        <v>165.1</v>
      </c>
      <c r="J202" s="68">
        <v>187.1</v>
      </c>
      <c r="K202" s="68">
        <v>210.3</v>
      </c>
      <c r="L202" s="68">
        <v>234.6</v>
      </c>
      <c r="M202" s="68">
        <v>259.7</v>
      </c>
      <c r="N202" s="68">
        <v>285.2</v>
      </c>
      <c r="O202" s="68">
        <v>311.3</v>
      </c>
      <c r="P202" s="68">
        <v>337.9</v>
      </c>
      <c r="Q202" s="68">
        <v>365.2</v>
      </c>
      <c r="R202" s="68">
        <v>392.7</v>
      </c>
      <c r="S202" s="68">
        <v>420.5</v>
      </c>
      <c r="T202" s="68">
        <v>448.3</v>
      </c>
      <c r="U202" s="68">
        <v>476.3</v>
      </c>
      <c r="V202" s="68">
        <v>504.5</v>
      </c>
      <c r="W202" s="68">
        <v>533</v>
      </c>
      <c r="X202" s="68">
        <v>561.4</v>
      </c>
      <c r="Y202" s="68">
        <v>590.29999999999995</v>
      </c>
      <c r="Z202" s="68">
        <v>619.6</v>
      </c>
      <c r="AA202" s="68">
        <v>649.20000000000005</v>
      </c>
      <c r="AB202" s="68">
        <v>679.2</v>
      </c>
      <c r="AC202" s="68">
        <v>709.3</v>
      </c>
      <c r="AD202" s="68">
        <v>739.6</v>
      </c>
      <c r="AE202" s="68">
        <v>770</v>
      </c>
      <c r="AF202" s="68">
        <v>800.5</v>
      </c>
      <c r="AG202" s="68">
        <v>831.1</v>
      </c>
      <c r="AH202" s="68">
        <v>861.6</v>
      </c>
      <c r="AI202" s="68">
        <v>892.5</v>
      </c>
      <c r="AJ202" s="68">
        <v>0.1</v>
      </c>
      <c r="AK202" s="68"/>
    </row>
    <row r="203" spans="1:37">
      <c r="A203" s="69">
        <v>42461</v>
      </c>
      <c r="B203" s="68">
        <v>30.4</v>
      </c>
      <c r="C203" s="68">
        <v>35.200000000000003</v>
      </c>
      <c r="D203" s="68">
        <v>41</v>
      </c>
      <c r="E203" s="68">
        <v>47.4</v>
      </c>
      <c r="F203" s="68">
        <v>54.6</v>
      </c>
      <c r="G203" s="68">
        <v>63</v>
      </c>
      <c r="H203" s="68">
        <v>72.900000000000006</v>
      </c>
      <c r="I203" s="68">
        <v>83.6</v>
      </c>
      <c r="J203" s="68">
        <v>96</v>
      </c>
      <c r="K203" s="68">
        <v>110.3</v>
      </c>
      <c r="L203" s="68">
        <v>126.3</v>
      </c>
      <c r="M203" s="68">
        <v>144.4</v>
      </c>
      <c r="N203" s="68">
        <v>164</v>
      </c>
      <c r="O203" s="68">
        <v>184.9</v>
      </c>
      <c r="P203" s="68">
        <v>206.8</v>
      </c>
      <c r="Q203" s="68">
        <v>229.7</v>
      </c>
      <c r="R203" s="68">
        <v>253.6</v>
      </c>
      <c r="S203" s="68">
        <v>278.60000000000002</v>
      </c>
      <c r="T203" s="68">
        <v>304.10000000000002</v>
      </c>
      <c r="U203" s="68">
        <v>330.3</v>
      </c>
      <c r="V203" s="68">
        <v>356.8</v>
      </c>
      <c r="W203" s="68">
        <v>383.4</v>
      </c>
      <c r="X203" s="68">
        <v>410.4</v>
      </c>
      <c r="Y203" s="68">
        <v>437.4</v>
      </c>
      <c r="Z203" s="68">
        <v>465</v>
      </c>
      <c r="AA203" s="68">
        <v>493.1</v>
      </c>
      <c r="AB203" s="68">
        <v>521.5</v>
      </c>
      <c r="AC203" s="68">
        <v>550.5</v>
      </c>
      <c r="AD203" s="68">
        <v>579.79999999999995</v>
      </c>
      <c r="AE203" s="68">
        <v>609</v>
      </c>
      <c r="AF203" s="68">
        <v>638.5</v>
      </c>
      <c r="AG203" s="68">
        <v>668.1</v>
      </c>
      <c r="AH203" s="68">
        <v>697.7</v>
      </c>
      <c r="AI203" s="68">
        <v>727.5</v>
      </c>
      <c r="AJ203" s="68">
        <v>0.2</v>
      </c>
      <c r="AK203" s="68"/>
    </row>
    <row r="204" spans="1:37">
      <c r="A204" s="69">
        <v>42491</v>
      </c>
      <c r="B204" s="68">
        <v>0</v>
      </c>
      <c r="C204" s="68">
        <v>0</v>
      </c>
      <c r="D204" s="68">
        <v>0</v>
      </c>
      <c r="E204" s="68">
        <v>0</v>
      </c>
      <c r="F204" s="68">
        <v>0</v>
      </c>
      <c r="G204" s="68">
        <v>0.1</v>
      </c>
      <c r="H204" s="68">
        <v>0.4</v>
      </c>
      <c r="I204" s="68">
        <v>1.6</v>
      </c>
      <c r="J204" s="68">
        <v>3.5</v>
      </c>
      <c r="K204" s="68">
        <v>7.6</v>
      </c>
      <c r="L204" s="68">
        <v>13.5</v>
      </c>
      <c r="M204" s="68">
        <v>20.2</v>
      </c>
      <c r="N204" s="68">
        <v>27.8</v>
      </c>
      <c r="O204" s="68">
        <v>36</v>
      </c>
      <c r="P204" s="68">
        <v>44.7</v>
      </c>
      <c r="Q204" s="68">
        <v>54.4</v>
      </c>
      <c r="R204" s="68">
        <v>65.900000000000006</v>
      </c>
      <c r="S204" s="68">
        <v>78.900000000000006</v>
      </c>
      <c r="T204" s="68">
        <v>93.8</v>
      </c>
      <c r="U204" s="68">
        <v>109.6</v>
      </c>
      <c r="V204" s="68">
        <v>126.2</v>
      </c>
      <c r="W204" s="68">
        <v>143.80000000000001</v>
      </c>
      <c r="X204" s="68">
        <v>162.9</v>
      </c>
      <c r="Y204" s="68">
        <v>183.1</v>
      </c>
      <c r="Z204" s="68">
        <v>204.1</v>
      </c>
      <c r="AA204" s="68">
        <v>226.1</v>
      </c>
      <c r="AB204" s="68">
        <v>249.4</v>
      </c>
      <c r="AC204" s="68">
        <v>273.39999999999998</v>
      </c>
      <c r="AD204" s="68">
        <v>297.8</v>
      </c>
      <c r="AE204" s="68">
        <v>322.8</v>
      </c>
      <c r="AF204" s="68">
        <v>348.4</v>
      </c>
      <c r="AG204" s="68">
        <v>375.1</v>
      </c>
      <c r="AH204" s="68">
        <v>401.9</v>
      </c>
      <c r="AI204" s="68">
        <v>429.7</v>
      </c>
      <c r="AJ204" s="68">
        <v>0.1</v>
      </c>
      <c r="AK204" s="68"/>
    </row>
    <row r="205" spans="1:37">
      <c r="A205" s="69">
        <v>42522</v>
      </c>
      <c r="B205" s="68">
        <v>0</v>
      </c>
      <c r="C205" s="68">
        <v>0</v>
      </c>
      <c r="D205" s="68">
        <v>0</v>
      </c>
      <c r="E205" s="68">
        <v>0</v>
      </c>
      <c r="F205" s="68">
        <v>0</v>
      </c>
      <c r="G205" s="68">
        <v>0</v>
      </c>
      <c r="H205" s="68">
        <v>0</v>
      </c>
      <c r="I205" s="68">
        <v>0</v>
      </c>
      <c r="J205" s="68">
        <v>0</v>
      </c>
      <c r="K205" s="68">
        <v>0</v>
      </c>
      <c r="L205" s="68">
        <v>0</v>
      </c>
      <c r="M205" s="68">
        <v>0</v>
      </c>
      <c r="N205" s="68">
        <v>0</v>
      </c>
      <c r="O205" s="68">
        <v>0</v>
      </c>
      <c r="P205" s="68">
        <v>0</v>
      </c>
      <c r="Q205" s="68">
        <v>0</v>
      </c>
      <c r="R205" s="68">
        <v>0</v>
      </c>
      <c r="S205" s="68">
        <v>0.3</v>
      </c>
      <c r="T205" s="68">
        <v>0.7</v>
      </c>
      <c r="U205" s="68">
        <v>1.9</v>
      </c>
      <c r="V205" s="68">
        <v>4</v>
      </c>
      <c r="W205" s="68">
        <v>6.8</v>
      </c>
      <c r="X205" s="68">
        <v>10.6</v>
      </c>
      <c r="Y205" s="68">
        <v>15.1</v>
      </c>
      <c r="Z205" s="68">
        <v>20.7</v>
      </c>
      <c r="AA205" s="68">
        <v>27.5</v>
      </c>
      <c r="AB205" s="68">
        <v>36.299999999999997</v>
      </c>
      <c r="AC205" s="68">
        <v>46.5</v>
      </c>
      <c r="AD205" s="68">
        <v>58.3</v>
      </c>
      <c r="AE205" s="68">
        <v>72.3</v>
      </c>
      <c r="AF205" s="68">
        <v>88.1</v>
      </c>
      <c r="AG205" s="68">
        <v>104.8</v>
      </c>
      <c r="AH205" s="68">
        <v>123.5</v>
      </c>
      <c r="AI205" s="68">
        <v>143.5</v>
      </c>
      <c r="AJ205" s="68">
        <v>0.2</v>
      </c>
      <c r="AK205" s="68"/>
    </row>
    <row r="206" spans="1:37">
      <c r="A206" s="69">
        <v>42552</v>
      </c>
      <c r="B206" s="68">
        <v>0</v>
      </c>
      <c r="C206" s="68">
        <v>0</v>
      </c>
      <c r="D206" s="68">
        <v>0</v>
      </c>
      <c r="E206" s="68">
        <v>0</v>
      </c>
      <c r="F206" s="68">
        <v>0</v>
      </c>
      <c r="G206" s="68">
        <v>0</v>
      </c>
      <c r="H206" s="68">
        <v>0</v>
      </c>
      <c r="I206" s="68">
        <v>0</v>
      </c>
      <c r="J206" s="68">
        <v>0</v>
      </c>
      <c r="K206" s="68">
        <v>0</v>
      </c>
      <c r="L206" s="68">
        <v>0</v>
      </c>
      <c r="M206" s="68">
        <v>0</v>
      </c>
      <c r="N206" s="68">
        <v>0</v>
      </c>
      <c r="O206" s="68">
        <v>0</v>
      </c>
      <c r="P206" s="68">
        <v>0</v>
      </c>
      <c r="Q206" s="68">
        <v>0</v>
      </c>
      <c r="R206" s="68">
        <v>0</v>
      </c>
      <c r="S206" s="68">
        <v>0</v>
      </c>
      <c r="T206" s="68">
        <v>0</v>
      </c>
      <c r="U206" s="68">
        <v>0</v>
      </c>
      <c r="V206" s="68">
        <v>0</v>
      </c>
      <c r="W206" s="68">
        <v>0</v>
      </c>
      <c r="X206" s="68">
        <v>0</v>
      </c>
      <c r="Y206" s="68">
        <v>0.7</v>
      </c>
      <c r="Z206" s="68">
        <v>2.1</v>
      </c>
      <c r="AA206" s="68">
        <v>4.5</v>
      </c>
      <c r="AB206" s="68">
        <v>7.6</v>
      </c>
      <c r="AC206" s="68">
        <v>11.3</v>
      </c>
      <c r="AD206" s="68">
        <v>15.4</v>
      </c>
      <c r="AE206" s="68">
        <v>20.399999999999999</v>
      </c>
      <c r="AF206" s="68">
        <v>26.2</v>
      </c>
      <c r="AG206" s="68">
        <v>32.799999999999997</v>
      </c>
      <c r="AH206" s="68">
        <v>40.799999999999997</v>
      </c>
      <c r="AI206" s="68">
        <v>50.1</v>
      </c>
      <c r="AJ206" s="68">
        <v>0.2</v>
      </c>
      <c r="AK206" s="68"/>
    </row>
    <row r="207" spans="1:37">
      <c r="A207" s="69">
        <v>42583</v>
      </c>
      <c r="B207" s="68">
        <v>0</v>
      </c>
      <c r="C207" s="68">
        <v>0</v>
      </c>
      <c r="D207" s="68">
        <v>0</v>
      </c>
      <c r="E207" s="68">
        <v>0</v>
      </c>
      <c r="F207" s="68">
        <v>0</v>
      </c>
      <c r="G207" s="68">
        <v>0</v>
      </c>
      <c r="H207" s="68">
        <v>0</v>
      </c>
      <c r="I207" s="68">
        <v>0</v>
      </c>
      <c r="J207" s="68">
        <v>0</v>
      </c>
      <c r="K207" s="68">
        <v>0</v>
      </c>
      <c r="L207" s="68">
        <v>0</v>
      </c>
      <c r="M207" s="68">
        <v>0</v>
      </c>
      <c r="N207" s="68">
        <v>0</v>
      </c>
      <c r="O207" s="68">
        <v>0</v>
      </c>
      <c r="P207" s="68">
        <v>0</v>
      </c>
      <c r="Q207" s="68">
        <v>0</v>
      </c>
      <c r="R207" s="68">
        <v>0</v>
      </c>
      <c r="S207" s="68">
        <v>0</v>
      </c>
      <c r="T207" s="68">
        <v>0</v>
      </c>
      <c r="U207" s="68">
        <v>0</v>
      </c>
      <c r="V207" s="68">
        <v>0</v>
      </c>
      <c r="W207" s="68">
        <v>0</v>
      </c>
      <c r="X207" s="68">
        <v>0</v>
      </c>
      <c r="Y207" s="68">
        <v>0</v>
      </c>
      <c r="Z207" s="68">
        <v>0.1</v>
      </c>
      <c r="AA207" s="68">
        <v>0.2</v>
      </c>
      <c r="AB207" s="68">
        <v>0.6</v>
      </c>
      <c r="AC207" s="68">
        <v>1.2</v>
      </c>
      <c r="AD207" s="68">
        <v>2.5</v>
      </c>
      <c r="AE207" s="68">
        <v>4</v>
      </c>
      <c r="AF207" s="68">
        <v>6.1</v>
      </c>
      <c r="AG207" s="68">
        <v>9.3000000000000007</v>
      </c>
      <c r="AH207" s="68">
        <v>14.2</v>
      </c>
      <c r="AI207" s="68">
        <v>21.6</v>
      </c>
      <c r="AJ207" s="68">
        <v>0.2</v>
      </c>
      <c r="AK207" s="68"/>
    </row>
    <row r="208" spans="1:37">
      <c r="A208" s="69">
        <v>42614</v>
      </c>
      <c r="B208" s="68">
        <v>0</v>
      </c>
      <c r="C208" s="68">
        <v>0</v>
      </c>
      <c r="D208" s="68">
        <v>0</v>
      </c>
      <c r="E208" s="68">
        <v>0</v>
      </c>
      <c r="F208" s="68">
        <v>0</v>
      </c>
      <c r="G208" s="68">
        <v>0</v>
      </c>
      <c r="H208" s="68">
        <v>0</v>
      </c>
      <c r="I208" s="68">
        <v>0</v>
      </c>
      <c r="J208" s="68">
        <v>0</v>
      </c>
      <c r="K208" s="68">
        <v>0</v>
      </c>
      <c r="L208" s="68">
        <v>0</v>
      </c>
      <c r="M208" s="68">
        <v>0</v>
      </c>
      <c r="N208" s="68">
        <v>0.3</v>
      </c>
      <c r="O208" s="68">
        <v>0.5</v>
      </c>
      <c r="P208" s="68">
        <v>1</v>
      </c>
      <c r="Q208" s="68">
        <v>1.5</v>
      </c>
      <c r="R208" s="68">
        <v>2.2000000000000002</v>
      </c>
      <c r="S208" s="68">
        <v>2.8</v>
      </c>
      <c r="T208" s="68">
        <v>3.8</v>
      </c>
      <c r="U208" s="68">
        <v>5.5</v>
      </c>
      <c r="V208" s="68">
        <v>9.1</v>
      </c>
      <c r="W208" s="68">
        <v>13.9</v>
      </c>
      <c r="X208" s="68">
        <v>19.600000000000001</v>
      </c>
      <c r="Y208" s="68">
        <v>25.8</v>
      </c>
      <c r="Z208" s="68">
        <v>33.700000000000003</v>
      </c>
      <c r="AA208" s="68">
        <v>42.6</v>
      </c>
      <c r="AB208" s="68">
        <v>52.9</v>
      </c>
      <c r="AC208" s="68">
        <v>64.2</v>
      </c>
      <c r="AD208" s="68">
        <v>77.099999999999994</v>
      </c>
      <c r="AE208" s="68">
        <v>91.4</v>
      </c>
      <c r="AF208" s="68">
        <v>106.8</v>
      </c>
      <c r="AG208" s="68">
        <v>123.4</v>
      </c>
      <c r="AH208" s="68">
        <v>142.1</v>
      </c>
      <c r="AI208" s="68">
        <v>162</v>
      </c>
      <c r="AJ208" s="68">
        <v>0.2</v>
      </c>
      <c r="AK208" s="68"/>
    </row>
    <row r="209" spans="1:37">
      <c r="A209" s="69">
        <v>42644</v>
      </c>
      <c r="B209" s="68">
        <v>1.1000000000000001</v>
      </c>
      <c r="C209" s="68">
        <v>1.8</v>
      </c>
      <c r="D209" s="68">
        <v>2.7</v>
      </c>
      <c r="E209" s="68">
        <v>3.8</v>
      </c>
      <c r="F209" s="68">
        <v>5</v>
      </c>
      <c r="G209" s="68">
        <v>6.7</v>
      </c>
      <c r="H209" s="68">
        <v>8.9</v>
      </c>
      <c r="I209" s="68">
        <v>11.9</v>
      </c>
      <c r="J209" s="68">
        <v>16.2</v>
      </c>
      <c r="K209" s="68">
        <v>21.5</v>
      </c>
      <c r="L209" s="68">
        <v>28.2</v>
      </c>
      <c r="M209" s="68">
        <v>35.700000000000003</v>
      </c>
      <c r="N209" s="68">
        <v>44.1</v>
      </c>
      <c r="O209" s="68">
        <v>53.5</v>
      </c>
      <c r="P209" s="68">
        <v>63.8</v>
      </c>
      <c r="Q209" s="68">
        <v>75.400000000000006</v>
      </c>
      <c r="R209" s="68">
        <v>88</v>
      </c>
      <c r="S209" s="68">
        <v>101.6</v>
      </c>
      <c r="T209" s="68">
        <v>117.3</v>
      </c>
      <c r="U209" s="68">
        <v>134.4</v>
      </c>
      <c r="V209" s="68">
        <v>153</v>
      </c>
      <c r="W209" s="68">
        <v>173.8</v>
      </c>
      <c r="X209" s="68">
        <v>195.7</v>
      </c>
      <c r="Y209" s="68">
        <v>219</v>
      </c>
      <c r="Z209" s="68">
        <v>243</v>
      </c>
      <c r="AA209" s="68">
        <v>268</v>
      </c>
      <c r="AB209" s="68">
        <v>294</v>
      </c>
      <c r="AC209" s="68">
        <v>321.2</v>
      </c>
      <c r="AD209" s="68">
        <v>349.3</v>
      </c>
      <c r="AE209" s="68">
        <v>377.9</v>
      </c>
      <c r="AF209" s="68">
        <v>407.2</v>
      </c>
      <c r="AG209" s="68">
        <v>436.7</v>
      </c>
      <c r="AH209" s="68">
        <v>466.8</v>
      </c>
      <c r="AI209" s="68">
        <v>497</v>
      </c>
      <c r="AJ209" s="68">
        <v>0.2</v>
      </c>
      <c r="AK209" s="68"/>
    </row>
    <row r="210" spans="1:37">
      <c r="A210" s="69">
        <v>42675</v>
      </c>
      <c r="B210" s="68">
        <v>15</v>
      </c>
      <c r="C210" s="68">
        <v>20.3</v>
      </c>
      <c r="D210" s="68">
        <v>26.5</v>
      </c>
      <c r="E210" s="68">
        <v>34.299999999999997</v>
      </c>
      <c r="F210" s="68">
        <v>42.9</v>
      </c>
      <c r="G210" s="68">
        <v>52.9</v>
      </c>
      <c r="H210" s="68">
        <v>63.9</v>
      </c>
      <c r="I210" s="68">
        <v>77</v>
      </c>
      <c r="J210" s="68">
        <v>91</v>
      </c>
      <c r="K210" s="68">
        <v>106.8</v>
      </c>
      <c r="L210" s="68">
        <v>124.7</v>
      </c>
      <c r="M210" s="68">
        <v>144</v>
      </c>
      <c r="N210" s="68">
        <v>164.5</v>
      </c>
      <c r="O210" s="68">
        <v>186.4</v>
      </c>
      <c r="P210" s="68">
        <v>209.3</v>
      </c>
      <c r="Q210" s="68">
        <v>233.5</v>
      </c>
      <c r="R210" s="68">
        <v>258.60000000000002</v>
      </c>
      <c r="S210" s="68">
        <v>284.89999999999998</v>
      </c>
      <c r="T210" s="68">
        <v>311.7</v>
      </c>
      <c r="U210" s="68">
        <v>339.4</v>
      </c>
      <c r="V210" s="68">
        <v>367.6</v>
      </c>
      <c r="W210" s="68">
        <v>396.2</v>
      </c>
      <c r="X210" s="68">
        <v>425</v>
      </c>
      <c r="Y210" s="68">
        <v>454</v>
      </c>
      <c r="Z210" s="68">
        <v>483.5</v>
      </c>
      <c r="AA210" s="68">
        <v>512.9</v>
      </c>
      <c r="AB210" s="68">
        <v>542.79999999999995</v>
      </c>
      <c r="AC210" s="68">
        <v>572.5</v>
      </c>
      <c r="AD210" s="68">
        <v>602.4</v>
      </c>
      <c r="AE210" s="68">
        <v>632.5</v>
      </c>
      <c r="AF210" s="68">
        <v>662.4</v>
      </c>
      <c r="AG210" s="68">
        <v>692.5</v>
      </c>
      <c r="AH210" s="68">
        <v>722.4</v>
      </c>
      <c r="AI210" s="68">
        <v>752.5</v>
      </c>
      <c r="AJ210" s="68">
        <v>7.0000000000000007E-2</v>
      </c>
      <c r="AK210" s="68"/>
    </row>
    <row r="211" spans="1:37">
      <c r="A211" s="69">
        <v>42705</v>
      </c>
      <c r="B211" s="68">
        <v>142.19999999999999</v>
      </c>
      <c r="C211" s="68">
        <v>162.4</v>
      </c>
      <c r="D211" s="68">
        <v>184.3</v>
      </c>
      <c r="E211" s="68">
        <v>208.5</v>
      </c>
      <c r="F211" s="68">
        <v>234.3</v>
      </c>
      <c r="G211" s="68">
        <v>260.8</v>
      </c>
      <c r="H211" s="68">
        <v>288.5</v>
      </c>
      <c r="I211" s="68">
        <v>316.7</v>
      </c>
      <c r="J211" s="68">
        <v>345.4</v>
      </c>
      <c r="K211" s="68">
        <v>374</v>
      </c>
      <c r="L211" s="68">
        <v>403</v>
      </c>
      <c r="M211" s="68">
        <v>432.1</v>
      </c>
      <c r="N211" s="68">
        <v>461.5</v>
      </c>
      <c r="O211" s="68">
        <v>491.3</v>
      </c>
      <c r="P211" s="68">
        <v>521.1</v>
      </c>
      <c r="Q211" s="68">
        <v>551.1</v>
      </c>
      <c r="R211" s="68">
        <v>581</v>
      </c>
      <c r="S211" s="68">
        <v>611.1</v>
      </c>
      <c r="T211" s="68">
        <v>641.4</v>
      </c>
      <c r="U211" s="68">
        <v>672</v>
      </c>
      <c r="V211" s="68">
        <v>703</v>
      </c>
      <c r="W211" s="68">
        <v>734</v>
      </c>
      <c r="X211" s="68">
        <v>765</v>
      </c>
      <c r="Y211" s="68">
        <v>796</v>
      </c>
      <c r="Z211" s="68">
        <v>827</v>
      </c>
      <c r="AA211" s="68">
        <v>858</v>
      </c>
      <c r="AB211" s="68">
        <v>889</v>
      </c>
      <c r="AC211" s="68">
        <v>920</v>
      </c>
      <c r="AD211" s="68">
        <v>951</v>
      </c>
      <c r="AE211" s="68">
        <v>982</v>
      </c>
      <c r="AF211" s="68">
        <v>1013</v>
      </c>
      <c r="AG211" s="68">
        <v>1044</v>
      </c>
      <c r="AH211" s="68">
        <v>1075</v>
      </c>
      <c r="AI211" s="68">
        <v>1106</v>
      </c>
      <c r="AJ211" s="68">
        <v>0.1</v>
      </c>
      <c r="AK211" s="68"/>
    </row>
    <row r="212" spans="1:37">
      <c r="A212" s="69">
        <v>42736</v>
      </c>
      <c r="B212" s="68">
        <v>151.9</v>
      </c>
      <c r="C212" s="68">
        <v>170.5</v>
      </c>
      <c r="D212" s="68">
        <v>191.7</v>
      </c>
      <c r="E212" s="68">
        <v>214.3</v>
      </c>
      <c r="F212" s="68">
        <v>239.1</v>
      </c>
      <c r="G212" s="68">
        <v>265</v>
      </c>
      <c r="H212" s="68">
        <v>292.2</v>
      </c>
      <c r="I212" s="68">
        <v>319.8</v>
      </c>
      <c r="J212" s="68">
        <v>348.1</v>
      </c>
      <c r="K212" s="68">
        <v>376.7</v>
      </c>
      <c r="L212" s="68">
        <v>405.5</v>
      </c>
      <c r="M212" s="68">
        <v>434.6</v>
      </c>
      <c r="N212" s="68">
        <v>463.8</v>
      </c>
      <c r="O212" s="68">
        <v>493.3</v>
      </c>
      <c r="P212" s="68">
        <v>523</v>
      </c>
      <c r="Q212" s="68">
        <v>552.9</v>
      </c>
      <c r="R212" s="68">
        <v>582.9</v>
      </c>
      <c r="S212" s="68">
        <v>613.4</v>
      </c>
      <c r="T212" s="68">
        <v>643.79999999999995</v>
      </c>
      <c r="U212" s="68">
        <v>674.4</v>
      </c>
      <c r="V212" s="68">
        <v>705</v>
      </c>
      <c r="W212" s="68">
        <v>735.8</v>
      </c>
      <c r="X212" s="68">
        <v>766.7</v>
      </c>
      <c r="Y212" s="68">
        <v>797.7</v>
      </c>
      <c r="Z212" s="68">
        <v>828.7</v>
      </c>
      <c r="AA212" s="68">
        <v>859.7</v>
      </c>
      <c r="AB212" s="68">
        <v>890.7</v>
      </c>
      <c r="AC212" s="68">
        <v>921.7</v>
      </c>
      <c r="AD212" s="68">
        <v>952.7</v>
      </c>
      <c r="AE212" s="68">
        <v>983.7</v>
      </c>
      <c r="AF212" s="68">
        <v>1014.7</v>
      </c>
      <c r="AG212" s="68">
        <v>1045.7</v>
      </c>
      <c r="AH212" s="68">
        <v>1076.7</v>
      </c>
      <c r="AI212" s="68">
        <v>1107.7</v>
      </c>
      <c r="AJ212" s="68">
        <v>0.03</v>
      </c>
      <c r="AK212" s="68"/>
    </row>
    <row r="213" spans="1:37">
      <c r="A213" s="69">
        <v>42767</v>
      </c>
      <c r="B213" s="68">
        <v>146.9</v>
      </c>
      <c r="C213" s="68">
        <v>164.5</v>
      </c>
      <c r="D213" s="68">
        <v>183.5</v>
      </c>
      <c r="E213" s="68">
        <v>203.4</v>
      </c>
      <c r="F213" s="68">
        <v>224</v>
      </c>
      <c r="G213" s="68">
        <v>245.3</v>
      </c>
      <c r="H213" s="68">
        <v>267.39999999999998</v>
      </c>
      <c r="I213" s="68">
        <v>289.7</v>
      </c>
      <c r="J213" s="68">
        <v>312.3</v>
      </c>
      <c r="K213" s="68">
        <v>335.2</v>
      </c>
      <c r="L213" s="68">
        <v>358.7</v>
      </c>
      <c r="M213" s="68">
        <v>383</v>
      </c>
      <c r="N213" s="68">
        <v>407.5</v>
      </c>
      <c r="O213" s="68">
        <v>432.2</v>
      </c>
      <c r="P213" s="68">
        <v>457.4</v>
      </c>
      <c r="Q213" s="68">
        <v>482.9</v>
      </c>
      <c r="R213" s="68">
        <v>508.6</v>
      </c>
      <c r="S213" s="68">
        <v>534.79999999999995</v>
      </c>
      <c r="T213" s="68">
        <v>561.20000000000005</v>
      </c>
      <c r="U213" s="68">
        <v>587.79999999999995</v>
      </c>
      <c r="V213" s="68">
        <v>614.6</v>
      </c>
      <c r="W213" s="68">
        <v>641.5</v>
      </c>
      <c r="X213" s="68">
        <v>668.6</v>
      </c>
      <c r="Y213" s="68">
        <v>695.7</v>
      </c>
      <c r="Z213" s="68">
        <v>722.9</v>
      </c>
      <c r="AA213" s="68">
        <v>750.2</v>
      </c>
      <c r="AB213" s="68">
        <v>777.5</v>
      </c>
      <c r="AC213" s="68">
        <v>805.1</v>
      </c>
      <c r="AD213" s="68">
        <v>832.6</v>
      </c>
      <c r="AE213" s="68">
        <v>860.4</v>
      </c>
      <c r="AF213" s="68">
        <v>888.1</v>
      </c>
      <c r="AG213" s="68">
        <v>916</v>
      </c>
      <c r="AH213" s="68">
        <v>943.9</v>
      </c>
      <c r="AI213" s="68">
        <v>971.8</v>
      </c>
      <c r="AJ213" s="68">
        <v>0.1</v>
      </c>
      <c r="AK213" s="68"/>
    </row>
    <row r="214" spans="1:37">
      <c r="A214" s="69">
        <v>42795</v>
      </c>
      <c r="B214" s="68">
        <v>198.1</v>
      </c>
      <c r="C214" s="68">
        <v>219.1</v>
      </c>
      <c r="D214" s="68">
        <v>241.4</v>
      </c>
      <c r="E214" s="68">
        <v>265</v>
      </c>
      <c r="F214" s="68">
        <v>289.2</v>
      </c>
      <c r="G214" s="68">
        <v>314.2</v>
      </c>
      <c r="H214" s="68">
        <v>339.9</v>
      </c>
      <c r="I214" s="68">
        <v>366.3</v>
      </c>
      <c r="J214" s="68">
        <v>392.9</v>
      </c>
      <c r="K214" s="68">
        <v>420</v>
      </c>
      <c r="L214" s="68">
        <v>447.7</v>
      </c>
      <c r="M214" s="68">
        <v>476.2</v>
      </c>
      <c r="N214" s="68">
        <v>505</v>
      </c>
      <c r="O214" s="68">
        <v>534.20000000000005</v>
      </c>
      <c r="P214" s="68">
        <v>563.29999999999995</v>
      </c>
      <c r="Q214" s="68">
        <v>593</v>
      </c>
      <c r="R214" s="68">
        <v>622.9</v>
      </c>
      <c r="S214" s="68">
        <v>652.9</v>
      </c>
      <c r="T214" s="68">
        <v>682.9</v>
      </c>
      <c r="U214" s="68">
        <v>713.1</v>
      </c>
      <c r="V214" s="68">
        <v>743.6</v>
      </c>
      <c r="W214" s="68">
        <v>774</v>
      </c>
      <c r="X214" s="68">
        <v>804.8</v>
      </c>
      <c r="Y214" s="68">
        <v>835.5</v>
      </c>
      <c r="Z214" s="68">
        <v>866.5</v>
      </c>
      <c r="AA214" s="68">
        <v>897.5</v>
      </c>
      <c r="AB214" s="68">
        <v>928.4</v>
      </c>
      <c r="AC214" s="68">
        <v>959.4</v>
      </c>
      <c r="AD214" s="68">
        <v>990.3</v>
      </c>
      <c r="AE214" s="68">
        <v>1021.3</v>
      </c>
      <c r="AF214" s="68">
        <v>1052.3</v>
      </c>
      <c r="AG214" s="68">
        <v>1083.2</v>
      </c>
      <c r="AH214" s="68">
        <v>1114.2</v>
      </c>
      <c r="AI214" s="68">
        <v>1145.0999999999999</v>
      </c>
      <c r="AJ214" s="68">
        <v>0.03</v>
      </c>
      <c r="AK214" s="68"/>
    </row>
    <row r="215" spans="1:37">
      <c r="A215" s="69">
        <v>42826</v>
      </c>
      <c r="B215" s="68">
        <v>4.5999999999999996</v>
      </c>
      <c r="C215" s="68">
        <v>6.4</v>
      </c>
      <c r="D215" s="68">
        <v>9.6999999999999993</v>
      </c>
      <c r="E215" s="68">
        <v>14</v>
      </c>
      <c r="F215" s="68">
        <v>18.8</v>
      </c>
      <c r="G215" s="68">
        <v>24.4</v>
      </c>
      <c r="H215" s="68">
        <v>31.5</v>
      </c>
      <c r="I215" s="68">
        <v>39.799999999999997</v>
      </c>
      <c r="J215" s="68">
        <v>49.8</v>
      </c>
      <c r="K215" s="68">
        <v>61.1</v>
      </c>
      <c r="L215" s="68">
        <v>74.400000000000006</v>
      </c>
      <c r="M215" s="68">
        <v>88.9</v>
      </c>
      <c r="N215" s="68">
        <v>104.7</v>
      </c>
      <c r="O215" s="68">
        <v>121.7</v>
      </c>
      <c r="P215" s="68">
        <v>139.9</v>
      </c>
      <c r="Q215" s="68">
        <v>159.19999999999999</v>
      </c>
      <c r="R215" s="68">
        <v>180.2</v>
      </c>
      <c r="S215" s="68">
        <v>201.8</v>
      </c>
      <c r="T215" s="68">
        <v>224</v>
      </c>
      <c r="U215" s="68">
        <v>246.7</v>
      </c>
      <c r="V215" s="68">
        <v>270.5</v>
      </c>
      <c r="W215" s="68">
        <v>294.5</v>
      </c>
      <c r="X215" s="68">
        <v>318.8</v>
      </c>
      <c r="Y215" s="68">
        <v>343.6</v>
      </c>
      <c r="Z215" s="68">
        <v>368.8</v>
      </c>
      <c r="AA215" s="68">
        <v>394.2</v>
      </c>
      <c r="AB215" s="68">
        <v>419.9</v>
      </c>
      <c r="AC215" s="68">
        <v>445.9</v>
      </c>
      <c r="AD215" s="68">
        <v>472</v>
      </c>
      <c r="AE215" s="68">
        <v>498.7</v>
      </c>
      <c r="AF215" s="68">
        <v>525.5</v>
      </c>
      <c r="AG215" s="68">
        <v>552.70000000000005</v>
      </c>
      <c r="AH215" s="68">
        <v>580.29999999999995</v>
      </c>
      <c r="AI215" s="68">
        <v>607.9</v>
      </c>
      <c r="AJ215" s="68">
        <v>0.1</v>
      </c>
      <c r="AK215" s="68"/>
    </row>
    <row r="216" spans="1:37">
      <c r="A216" s="69">
        <v>42856</v>
      </c>
      <c r="B216" s="68">
        <v>0</v>
      </c>
      <c r="C216" s="68">
        <v>0</v>
      </c>
      <c r="D216" s="68">
        <v>0</v>
      </c>
      <c r="E216" s="68">
        <v>0</v>
      </c>
      <c r="F216" s="68">
        <v>0</v>
      </c>
      <c r="G216" s="68">
        <v>0</v>
      </c>
      <c r="H216" s="68">
        <v>0.2</v>
      </c>
      <c r="I216" s="68">
        <v>0.4</v>
      </c>
      <c r="J216" s="68">
        <v>1.1000000000000001</v>
      </c>
      <c r="K216" s="68">
        <v>2.6</v>
      </c>
      <c r="L216" s="68">
        <v>6.1</v>
      </c>
      <c r="M216" s="68">
        <v>11.4</v>
      </c>
      <c r="N216" s="68">
        <v>19.399999999999999</v>
      </c>
      <c r="O216" s="68">
        <v>29.6</v>
      </c>
      <c r="P216" s="68">
        <v>41.4</v>
      </c>
      <c r="Q216" s="68">
        <v>54.8</v>
      </c>
      <c r="R216" s="68">
        <v>70.400000000000006</v>
      </c>
      <c r="S216" s="68">
        <v>87.7</v>
      </c>
      <c r="T216" s="68">
        <v>106.7</v>
      </c>
      <c r="U216" s="68">
        <v>127.2</v>
      </c>
      <c r="V216" s="68">
        <v>148.69999999999999</v>
      </c>
      <c r="W216" s="68">
        <v>171.8</v>
      </c>
      <c r="X216" s="68">
        <v>195.6</v>
      </c>
      <c r="Y216" s="68">
        <v>220.5</v>
      </c>
      <c r="Z216" s="68">
        <v>246.1</v>
      </c>
      <c r="AA216" s="68">
        <v>272.39999999999998</v>
      </c>
      <c r="AB216" s="68">
        <v>299.5</v>
      </c>
      <c r="AC216" s="68">
        <v>326.7</v>
      </c>
      <c r="AD216" s="68">
        <v>354.3</v>
      </c>
      <c r="AE216" s="68">
        <v>382.1</v>
      </c>
      <c r="AF216" s="68">
        <v>409.8</v>
      </c>
      <c r="AG216" s="68">
        <v>437.8</v>
      </c>
      <c r="AH216" s="68">
        <v>465.7</v>
      </c>
      <c r="AI216" s="68">
        <v>493.7</v>
      </c>
      <c r="AJ216" s="68">
        <v>0.03</v>
      </c>
      <c r="AK216" s="68"/>
    </row>
    <row r="217" spans="1:37">
      <c r="A217" s="69">
        <v>42887</v>
      </c>
      <c r="B217" s="68">
        <v>0</v>
      </c>
      <c r="C217" s="68">
        <v>0</v>
      </c>
      <c r="D217" s="68">
        <v>0</v>
      </c>
      <c r="E217" s="68">
        <v>0</v>
      </c>
      <c r="F217" s="68">
        <v>0</v>
      </c>
      <c r="G217" s="68">
        <v>0</v>
      </c>
      <c r="H217" s="68">
        <v>0</v>
      </c>
      <c r="I217" s="68">
        <v>0</v>
      </c>
      <c r="J217" s="68">
        <v>0</v>
      </c>
      <c r="K217" s="68">
        <v>0</v>
      </c>
      <c r="L217" s="68">
        <v>0</v>
      </c>
      <c r="M217" s="68">
        <v>0.3</v>
      </c>
      <c r="N217" s="68">
        <v>0.8</v>
      </c>
      <c r="O217" s="68">
        <v>1.9</v>
      </c>
      <c r="P217" s="68">
        <v>3</v>
      </c>
      <c r="Q217" s="68">
        <v>4.5</v>
      </c>
      <c r="R217" s="68">
        <v>6.3</v>
      </c>
      <c r="S217" s="68">
        <v>8.5</v>
      </c>
      <c r="T217" s="68">
        <v>11.3</v>
      </c>
      <c r="U217" s="68">
        <v>14.6</v>
      </c>
      <c r="V217" s="68">
        <v>18.8</v>
      </c>
      <c r="W217" s="68">
        <v>23.6</v>
      </c>
      <c r="X217" s="68">
        <v>29.3</v>
      </c>
      <c r="Y217" s="68">
        <v>35.9</v>
      </c>
      <c r="Z217" s="68">
        <v>43</v>
      </c>
      <c r="AA217" s="68">
        <v>51</v>
      </c>
      <c r="AB217" s="68">
        <v>59.8</v>
      </c>
      <c r="AC217" s="68">
        <v>69.3</v>
      </c>
      <c r="AD217" s="68">
        <v>79.8</v>
      </c>
      <c r="AE217" s="68">
        <v>91.3</v>
      </c>
      <c r="AF217" s="68">
        <v>104.2</v>
      </c>
      <c r="AG217" s="68">
        <v>117.8</v>
      </c>
      <c r="AH217" s="68">
        <v>133</v>
      </c>
      <c r="AI217" s="68">
        <v>149.6</v>
      </c>
      <c r="AJ217" s="68">
        <v>0.2</v>
      </c>
      <c r="AK217" s="68"/>
    </row>
    <row r="218" spans="1:37">
      <c r="A218" s="69">
        <v>42917</v>
      </c>
      <c r="B218" s="68">
        <v>0</v>
      </c>
      <c r="C218" s="68">
        <v>0</v>
      </c>
      <c r="D218" s="68">
        <v>0</v>
      </c>
      <c r="E218" s="68">
        <v>0</v>
      </c>
      <c r="F218" s="68">
        <v>0</v>
      </c>
      <c r="G218" s="68">
        <v>0</v>
      </c>
      <c r="H218" s="68">
        <v>0</v>
      </c>
      <c r="I218" s="68">
        <v>0</v>
      </c>
      <c r="J218" s="68">
        <v>0</v>
      </c>
      <c r="K218" s="68">
        <v>0</v>
      </c>
      <c r="L218" s="68">
        <v>0</v>
      </c>
      <c r="M218" s="68">
        <v>0</v>
      </c>
      <c r="N218" s="68">
        <v>0</v>
      </c>
      <c r="O218" s="68">
        <v>0</v>
      </c>
      <c r="P218" s="68">
        <v>0</v>
      </c>
      <c r="Q218" s="68">
        <v>0</v>
      </c>
      <c r="R218" s="68">
        <v>0</v>
      </c>
      <c r="S218" s="68">
        <v>0</v>
      </c>
      <c r="T218" s="68">
        <v>0</v>
      </c>
      <c r="U218" s="68">
        <v>0</v>
      </c>
      <c r="V218" s="68">
        <v>0.3</v>
      </c>
      <c r="W218" s="68">
        <v>0.9</v>
      </c>
      <c r="X218" s="68">
        <v>2.1</v>
      </c>
      <c r="Y218" s="68">
        <v>3.9</v>
      </c>
      <c r="Z218" s="68">
        <v>6.5</v>
      </c>
      <c r="AA218" s="68">
        <v>10.1</v>
      </c>
      <c r="AB218" s="68">
        <v>14.9</v>
      </c>
      <c r="AC218" s="68">
        <v>20.5</v>
      </c>
      <c r="AD218" s="68">
        <v>27.6</v>
      </c>
      <c r="AE218" s="68">
        <v>35.5</v>
      </c>
      <c r="AF218" s="68">
        <v>44.8</v>
      </c>
      <c r="AG218" s="68">
        <v>55.3</v>
      </c>
      <c r="AH218" s="68">
        <v>67.099999999999994</v>
      </c>
      <c r="AI218" s="68">
        <v>80.7</v>
      </c>
      <c r="AJ218" s="68">
        <v>0.2</v>
      </c>
      <c r="AK218" s="68"/>
    </row>
    <row r="219" spans="1:37">
      <c r="A219" s="69">
        <v>42948</v>
      </c>
      <c r="B219" s="68">
        <v>0</v>
      </c>
      <c r="C219" s="68">
        <v>0</v>
      </c>
      <c r="D219" s="68">
        <v>0</v>
      </c>
      <c r="E219" s="68">
        <v>0</v>
      </c>
      <c r="F219" s="68">
        <v>0</v>
      </c>
      <c r="G219" s="68">
        <v>0</v>
      </c>
      <c r="H219" s="68">
        <v>0</v>
      </c>
      <c r="I219" s="68">
        <v>0</v>
      </c>
      <c r="J219" s="68">
        <v>0</v>
      </c>
      <c r="K219" s="68">
        <v>0</v>
      </c>
      <c r="L219" s="68">
        <v>0</v>
      </c>
      <c r="M219" s="68">
        <v>0</v>
      </c>
      <c r="N219" s="68">
        <v>0</v>
      </c>
      <c r="O219" s="68">
        <v>0</v>
      </c>
      <c r="P219" s="68">
        <v>0</v>
      </c>
      <c r="Q219" s="68">
        <v>0</v>
      </c>
      <c r="R219" s="68">
        <v>0</v>
      </c>
      <c r="S219" s="68">
        <v>0</v>
      </c>
      <c r="T219" s="68">
        <v>0</v>
      </c>
      <c r="U219" s="68">
        <v>0</v>
      </c>
      <c r="V219" s="68">
        <v>0</v>
      </c>
      <c r="W219" s="68">
        <v>0.1</v>
      </c>
      <c r="X219" s="68">
        <v>0.5</v>
      </c>
      <c r="Y219" s="68">
        <v>1.1000000000000001</v>
      </c>
      <c r="Z219" s="68">
        <v>2.6</v>
      </c>
      <c r="AA219" s="68">
        <v>4.5999999999999996</v>
      </c>
      <c r="AB219" s="68">
        <v>7.5</v>
      </c>
      <c r="AC219" s="68">
        <v>11.7</v>
      </c>
      <c r="AD219" s="68">
        <v>17.399999999999999</v>
      </c>
      <c r="AE219" s="68">
        <v>25.1</v>
      </c>
      <c r="AF219" s="68">
        <v>34.299999999999997</v>
      </c>
      <c r="AG219" s="68">
        <v>44.7</v>
      </c>
      <c r="AH219" s="68">
        <v>57.5</v>
      </c>
      <c r="AI219" s="68">
        <v>72</v>
      </c>
      <c r="AJ219" s="68">
        <v>0.1</v>
      </c>
      <c r="AK219" s="68"/>
    </row>
    <row r="220" spans="1:37">
      <c r="A220" s="69">
        <v>42979</v>
      </c>
      <c r="B220" s="68">
        <v>0</v>
      </c>
      <c r="C220" s="68">
        <v>0</v>
      </c>
      <c r="D220" s="68">
        <v>0</v>
      </c>
      <c r="E220" s="68">
        <v>0</v>
      </c>
      <c r="F220" s="68">
        <v>0</v>
      </c>
      <c r="G220" s="68">
        <v>0</v>
      </c>
      <c r="H220" s="68">
        <v>0</v>
      </c>
      <c r="I220" s="68">
        <v>0</v>
      </c>
      <c r="J220" s="68">
        <v>0</v>
      </c>
      <c r="K220" s="68">
        <v>0</v>
      </c>
      <c r="L220" s="68">
        <v>0</v>
      </c>
      <c r="M220" s="68">
        <v>0</v>
      </c>
      <c r="N220" s="68">
        <v>0</v>
      </c>
      <c r="O220" s="68">
        <v>0</v>
      </c>
      <c r="P220" s="68">
        <v>0.2</v>
      </c>
      <c r="Q220" s="68">
        <v>0.3</v>
      </c>
      <c r="R220" s="68">
        <v>0.8</v>
      </c>
      <c r="S220" s="68">
        <v>1.8</v>
      </c>
      <c r="T220" s="68">
        <v>2.9</v>
      </c>
      <c r="U220" s="68">
        <v>5</v>
      </c>
      <c r="V220" s="68">
        <v>7.6</v>
      </c>
      <c r="W220" s="68">
        <v>11.5</v>
      </c>
      <c r="X220" s="68">
        <v>16.3</v>
      </c>
      <c r="Y220" s="68">
        <v>22</v>
      </c>
      <c r="Z220" s="68">
        <v>28.9</v>
      </c>
      <c r="AA220" s="68">
        <v>37.9</v>
      </c>
      <c r="AB220" s="68">
        <v>47.9</v>
      </c>
      <c r="AC220" s="68">
        <v>59.9</v>
      </c>
      <c r="AD220" s="68">
        <v>74.5</v>
      </c>
      <c r="AE220" s="68">
        <v>90.7</v>
      </c>
      <c r="AF220" s="68">
        <v>109</v>
      </c>
      <c r="AG220" s="68">
        <v>128.19999999999999</v>
      </c>
      <c r="AH220" s="68">
        <v>149</v>
      </c>
      <c r="AI220" s="68">
        <v>170.5</v>
      </c>
      <c r="AJ220" s="68">
        <v>0.1</v>
      </c>
      <c r="AK220" s="68"/>
    </row>
    <row r="221" spans="1:37">
      <c r="A221" s="69">
        <v>43009</v>
      </c>
      <c r="B221" s="68">
        <v>0</v>
      </c>
      <c r="C221" s="68">
        <v>0</v>
      </c>
      <c r="D221" s="68">
        <v>0</v>
      </c>
      <c r="E221" s="68">
        <v>0</v>
      </c>
      <c r="F221" s="68">
        <v>0.1</v>
      </c>
      <c r="G221" s="68">
        <v>0.4</v>
      </c>
      <c r="H221" s="68">
        <v>0.6</v>
      </c>
      <c r="I221" s="68">
        <v>1</v>
      </c>
      <c r="J221" s="68">
        <v>1.4</v>
      </c>
      <c r="K221" s="68">
        <v>1.9</v>
      </c>
      <c r="L221" s="68">
        <v>2.6</v>
      </c>
      <c r="M221" s="68">
        <v>4.3</v>
      </c>
      <c r="N221" s="68">
        <v>6.6</v>
      </c>
      <c r="O221" s="68">
        <v>9.5</v>
      </c>
      <c r="P221" s="68">
        <v>13</v>
      </c>
      <c r="Q221" s="68">
        <v>16.899999999999999</v>
      </c>
      <c r="R221" s="68">
        <v>22.2</v>
      </c>
      <c r="S221" s="68">
        <v>28.1</v>
      </c>
      <c r="T221" s="68">
        <v>35.5</v>
      </c>
      <c r="U221" s="68">
        <v>44.3</v>
      </c>
      <c r="V221" s="68">
        <v>54.8</v>
      </c>
      <c r="W221" s="68">
        <v>66.099999999999994</v>
      </c>
      <c r="X221" s="68">
        <v>79.400000000000006</v>
      </c>
      <c r="Y221" s="68">
        <v>94.8</v>
      </c>
      <c r="Z221" s="68">
        <v>111.5</v>
      </c>
      <c r="AA221" s="68">
        <v>129.80000000000001</v>
      </c>
      <c r="AB221" s="68">
        <v>149.19999999999999</v>
      </c>
      <c r="AC221" s="68">
        <v>170</v>
      </c>
      <c r="AD221" s="68">
        <v>192.1</v>
      </c>
      <c r="AE221" s="68">
        <v>214.8</v>
      </c>
      <c r="AF221" s="68">
        <v>238.1</v>
      </c>
      <c r="AG221" s="68">
        <v>262.2</v>
      </c>
      <c r="AH221" s="68">
        <v>287.2</v>
      </c>
      <c r="AI221" s="68">
        <v>313.60000000000002</v>
      </c>
      <c r="AJ221" s="68">
        <v>0.03</v>
      </c>
      <c r="AK221" s="68"/>
    </row>
    <row r="222" spans="1:37">
      <c r="A222" s="69">
        <v>43040</v>
      </c>
      <c r="B222" s="68">
        <v>33.799999999999997</v>
      </c>
      <c r="C222" s="68">
        <v>42</v>
      </c>
      <c r="D222" s="68">
        <v>52.5</v>
      </c>
      <c r="E222" s="68">
        <v>64.2</v>
      </c>
      <c r="F222" s="68">
        <v>77.7</v>
      </c>
      <c r="G222" s="68">
        <v>92.5</v>
      </c>
      <c r="H222" s="68">
        <v>108.3</v>
      </c>
      <c r="I222" s="68">
        <v>125.5</v>
      </c>
      <c r="J222" s="68">
        <v>144.19999999999999</v>
      </c>
      <c r="K222" s="68">
        <v>164.1</v>
      </c>
      <c r="L222" s="68">
        <v>184.7</v>
      </c>
      <c r="M222" s="68">
        <v>206</v>
      </c>
      <c r="N222" s="68">
        <v>228.5</v>
      </c>
      <c r="O222" s="68">
        <v>252.4</v>
      </c>
      <c r="P222" s="68">
        <v>276.89999999999998</v>
      </c>
      <c r="Q222" s="68">
        <v>301.89999999999998</v>
      </c>
      <c r="R222" s="68">
        <v>327.39999999999998</v>
      </c>
      <c r="S222" s="68">
        <v>353.2</v>
      </c>
      <c r="T222" s="68">
        <v>379.7</v>
      </c>
      <c r="U222" s="68">
        <v>406.4</v>
      </c>
      <c r="V222" s="68">
        <v>433.9</v>
      </c>
      <c r="W222" s="68">
        <v>461.3</v>
      </c>
      <c r="X222" s="68">
        <v>489.1</v>
      </c>
      <c r="Y222" s="68">
        <v>517.4</v>
      </c>
      <c r="Z222" s="68">
        <v>545.9</v>
      </c>
      <c r="AA222" s="68">
        <v>574.70000000000005</v>
      </c>
      <c r="AB222" s="68">
        <v>603.79999999999995</v>
      </c>
      <c r="AC222" s="68">
        <v>633.1</v>
      </c>
      <c r="AD222" s="68">
        <v>662.5</v>
      </c>
      <c r="AE222" s="68">
        <v>692</v>
      </c>
      <c r="AF222" s="68">
        <v>721.5</v>
      </c>
      <c r="AG222" s="68">
        <v>751.1</v>
      </c>
      <c r="AH222" s="68">
        <v>780.8</v>
      </c>
      <c r="AI222" s="68">
        <v>810.6</v>
      </c>
      <c r="AJ222" s="68">
        <v>0.1</v>
      </c>
      <c r="AK222" s="68"/>
    </row>
    <row r="223" spans="1:37">
      <c r="A223" s="69">
        <v>43070</v>
      </c>
      <c r="B223" s="68">
        <v>279.8</v>
      </c>
      <c r="C223" s="68">
        <v>303.60000000000002</v>
      </c>
      <c r="D223" s="68">
        <v>328.6</v>
      </c>
      <c r="E223" s="68">
        <v>353.9</v>
      </c>
      <c r="F223" s="68">
        <v>380</v>
      </c>
      <c r="G223" s="68">
        <v>407.1</v>
      </c>
      <c r="H223" s="68">
        <v>435</v>
      </c>
      <c r="I223" s="68">
        <v>463.6</v>
      </c>
      <c r="J223" s="68">
        <v>492.5</v>
      </c>
      <c r="K223" s="68">
        <v>521.9</v>
      </c>
      <c r="L223" s="68">
        <v>551.70000000000005</v>
      </c>
      <c r="M223" s="68">
        <v>581.79999999999995</v>
      </c>
      <c r="N223" s="68">
        <v>611.9</v>
      </c>
      <c r="O223" s="68">
        <v>642.29999999999995</v>
      </c>
      <c r="P223" s="68">
        <v>672.8</v>
      </c>
      <c r="Q223" s="68">
        <v>703.2</v>
      </c>
      <c r="R223" s="68">
        <v>733.8</v>
      </c>
      <c r="S223" s="68">
        <v>764.3</v>
      </c>
      <c r="T223" s="68">
        <v>795</v>
      </c>
      <c r="U223" s="68">
        <v>825.7</v>
      </c>
      <c r="V223" s="68">
        <v>856.5</v>
      </c>
      <c r="W223" s="68">
        <v>887.5</v>
      </c>
      <c r="X223" s="68">
        <v>918.5</v>
      </c>
      <c r="Y223" s="68">
        <v>949.5</v>
      </c>
      <c r="Z223" s="68">
        <v>980.5</v>
      </c>
      <c r="AA223" s="68">
        <v>1011.5</v>
      </c>
      <c r="AB223" s="68">
        <v>1042.5</v>
      </c>
      <c r="AC223" s="68">
        <v>1073.5</v>
      </c>
      <c r="AD223" s="68">
        <v>1104.5</v>
      </c>
      <c r="AE223" s="68">
        <v>1135.5</v>
      </c>
      <c r="AF223" s="68">
        <v>1166.5</v>
      </c>
      <c r="AG223" s="68">
        <v>1197.5</v>
      </c>
      <c r="AH223" s="68">
        <v>1228.5</v>
      </c>
      <c r="AI223" s="68">
        <v>1259.5</v>
      </c>
      <c r="AJ223" s="68">
        <v>0.06</v>
      </c>
      <c r="AK223" s="68"/>
    </row>
    <row r="224" spans="1:37">
      <c r="A224" s="69">
        <v>43101</v>
      </c>
      <c r="B224" s="68">
        <v>340.8</v>
      </c>
      <c r="C224" s="68">
        <v>365.6</v>
      </c>
      <c r="D224" s="68">
        <v>391.1</v>
      </c>
      <c r="E224" s="68">
        <v>416.7</v>
      </c>
      <c r="F224" s="68">
        <v>442.9</v>
      </c>
      <c r="G224" s="68">
        <v>469.2</v>
      </c>
      <c r="H224" s="68">
        <v>496.1</v>
      </c>
      <c r="I224" s="68">
        <v>523.1</v>
      </c>
      <c r="J224" s="68">
        <v>550.29999999999995</v>
      </c>
      <c r="K224" s="68">
        <v>578.29999999999995</v>
      </c>
      <c r="L224" s="68">
        <v>606.5</v>
      </c>
      <c r="M224" s="68">
        <v>635.20000000000005</v>
      </c>
      <c r="N224" s="68">
        <v>664.6</v>
      </c>
      <c r="O224" s="68">
        <v>694</v>
      </c>
      <c r="P224" s="68">
        <v>723.7</v>
      </c>
      <c r="Q224" s="68">
        <v>753.6</v>
      </c>
      <c r="R224" s="68">
        <v>783.5</v>
      </c>
      <c r="S224" s="68">
        <v>813.5</v>
      </c>
      <c r="T224" s="68">
        <v>843.5</v>
      </c>
      <c r="U224" s="68">
        <v>873.6</v>
      </c>
      <c r="V224" s="68">
        <v>903.9</v>
      </c>
      <c r="W224" s="68">
        <v>934.7</v>
      </c>
      <c r="X224" s="68">
        <v>965.6</v>
      </c>
      <c r="Y224" s="68">
        <v>996.6</v>
      </c>
      <c r="Z224" s="68">
        <v>1027.5999999999999</v>
      </c>
      <c r="AA224" s="68">
        <v>1058.5999999999999</v>
      </c>
      <c r="AB224" s="68">
        <v>1089.5999999999999</v>
      </c>
      <c r="AC224" s="68">
        <v>1120.5999999999999</v>
      </c>
      <c r="AD224" s="68">
        <v>1151.5999999999999</v>
      </c>
      <c r="AE224" s="68">
        <v>1182.5999999999999</v>
      </c>
      <c r="AF224" s="68">
        <v>1213.5999999999999</v>
      </c>
      <c r="AG224" s="68">
        <v>1244.5999999999999</v>
      </c>
      <c r="AH224" s="68">
        <v>1275.5999999999999</v>
      </c>
      <c r="AI224" s="68">
        <v>1306.5999999999999</v>
      </c>
      <c r="AJ224" s="68">
        <v>0.3</v>
      </c>
      <c r="AK224" s="68"/>
    </row>
    <row r="225" spans="1:37">
      <c r="A225" s="69">
        <v>43132</v>
      </c>
      <c r="B225" s="68">
        <v>108.1</v>
      </c>
      <c r="C225" s="68">
        <v>122.4</v>
      </c>
      <c r="D225" s="68">
        <v>138</v>
      </c>
      <c r="E225" s="68">
        <v>155.5</v>
      </c>
      <c r="F225" s="68">
        <v>174</v>
      </c>
      <c r="G225" s="68">
        <v>193.5</v>
      </c>
      <c r="H225" s="68">
        <v>213.9</v>
      </c>
      <c r="I225" s="68">
        <v>234.6</v>
      </c>
      <c r="J225" s="68">
        <v>256</v>
      </c>
      <c r="K225" s="68">
        <v>278.60000000000002</v>
      </c>
      <c r="L225" s="68">
        <v>301.7</v>
      </c>
      <c r="M225" s="68">
        <v>325.7</v>
      </c>
      <c r="N225" s="68">
        <v>350.4</v>
      </c>
      <c r="O225" s="68">
        <v>375.4</v>
      </c>
      <c r="P225" s="68">
        <v>401.2</v>
      </c>
      <c r="Q225" s="68">
        <v>427</v>
      </c>
      <c r="R225" s="68">
        <v>453.5</v>
      </c>
      <c r="S225" s="68">
        <v>480.1</v>
      </c>
      <c r="T225" s="68">
        <v>506.9</v>
      </c>
      <c r="U225" s="68">
        <v>533.79999999999995</v>
      </c>
      <c r="V225" s="68">
        <v>560.70000000000005</v>
      </c>
      <c r="W225" s="68">
        <v>587.79999999999995</v>
      </c>
      <c r="X225" s="68">
        <v>614.9</v>
      </c>
      <c r="Y225" s="68">
        <v>642.1</v>
      </c>
      <c r="Z225" s="68">
        <v>669.3</v>
      </c>
      <c r="AA225" s="68">
        <v>696.6</v>
      </c>
      <c r="AB225" s="68">
        <v>724</v>
      </c>
      <c r="AC225" s="68">
        <v>751.3</v>
      </c>
      <c r="AD225" s="68">
        <v>778.8</v>
      </c>
      <c r="AE225" s="68">
        <v>806.4</v>
      </c>
      <c r="AF225" s="68">
        <v>834</v>
      </c>
      <c r="AG225" s="68">
        <v>861.7</v>
      </c>
      <c r="AH225" s="68">
        <v>889.6</v>
      </c>
      <c r="AI225" s="68">
        <v>917.5</v>
      </c>
      <c r="AJ225" s="68">
        <v>0</v>
      </c>
      <c r="AK225" s="68"/>
    </row>
    <row r="226" spans="1:37">
      <c r="A226" s="69">
        <v>43160</v>
      </c>
      <c r="B226" s="68">
        <v>95.1</v>
      </c>
      <c r="C226" s="68">
        <v>115.7</v>
      </c>
      <c r="D226" s="68">
        <v>138.19999999999999</v>
      </c>
      <c r="E226" s="68">
        <v>162.6</v>
      </c>
      <c r="F226" s="68">
        <v>188.3</v>
      </c>
      <c r="G226" s="68">
        <v>215.5</v>
      </c>
      <c r="H226" s="68">
        <v>243.4</v>
      </c>
      <c r="I226" s="68">
        <v>271.89999999999998</v>
      </c>
      <c r="J226" s="68">
        <v>300.7</v>
      </c>
      <c r="K226" s="68">
        <v>330</v>
      </c>
      <c r="L226" s="68">
        <v>359.4</v>
      </c>
      <c r="M226" s="68">
        <v>389</v>
      </c>
      <c r="N226" s="68">
        <v>418.9</v>
      </c>
      <c r="O226" s="68">
        <v>448.8</v>
      </c>
      <c r="P226" s="68">
        <v>479</v>
      </c>
      <c r="Q226" s="68">
        <v>509.2</v>
      </c>
      <c r="R226" s="68">
        <v>539.6</v>
      </c>
      <c r="S226" s="68">
        <v>570</v>
      </c>
      <c r="T226" s="68">
        <v>600.5</v>
      </c>
      <c r="U226" s="68">
        <v>631.1</v>
      </c>
      <c r="V226" s="68">
        <v>661.6</v>
      </c>
      <c r="W226" s="68">
        <v>692.5</v>
      </c>
      <c r="X226" s="68">
        <v>723.3</v>
      </c>
      <c r="Y226" s="68">
        <v>754.2</v>
      </c>
      <c r="Z226" s="68">
        <v>785</v>
      </c>
      <c r="AA226" s="68">
        <v>816</v>
      </c>
      <c r="AB226" s="68">
        <v>847</v>
      </c>
      <c r="AC226" s="68">
        <v>877.9</v>
      </c>
      <c r="AD226" s="68">
        <v>908.9</v>
      </c>
      <c r="AE226" s="68">
        <v>939.8</v>
      </c>
      <c r="AF226" s="68">
        <v>970.8</v>
      </c>
      <c r="AG226" s="68">
        <v>1001.8</v>
      </c>
      <c r="AH226" s="68">
        <v>1032.7</v>
      </c>
      <c r="AI226" s="68">
        <v>1063.7</v>
      </c>
      <c r="AJ226" s="68">
        <v>0.2</v>
      </c>
      <c r="AK226" s="68"/>
    </row>
    <row r="227" spans="1:37">
      <c r="A227" s="69">
        <v>43191</v>
      </c>
      <c r="B227" s="68">
        <v>21.2</v>
      </c>
      <c r="C227" s="68">
        <v>29.2</v>
      </c>
      <c r="D227" s="68">
        <v>38.5</v>
      </c>
      <c r="E227" s="68">
        <v>49.6</v>
      </c>
      <c r="F227" s="68">
        <v>61.7</v>
      </c>
      <c r="G227" s="68">
        <v>74.599999999999994</v>
      </c>
      <c r="H227" s="68">
        <v>89.2</v>
      </c>
      <c r="I227" s="68">
        <v>104.1</v>
      </c>
      <c r="J227" s="68">
        <v>120.8</v>
      </c>
      <c r="K227" s="68">
        <v>138.5</v>
      </c>
      <c r="L227" s="68">
        <v>157.9</v>
      </c>
      <c r="M227" s="68">
        <v>178.4</v>
      </c>
      <c r="N227" s="68">
        <v>199.9</v>
      </c>
      <c r="O227" s="68">
        <v>223</v>
      </c>
      <c r="P227" s="68">
        <v>246.3</v>
      </c>
      <c r="Q227" s="68">
        <v>270.8</v>
      </c>
      <c r="R227" s="68">
        <v>296.3</v>
      </c>
      <c r="S227" s="68">
        <v>322.7</v>
      </c>
      <c r="T227" s="68">
        <v>349.8</v>
      </c>
      <c r="U227" s="68">
        <v>377.4</v>
      </c>
      <c r="V227" s="68">
        <v>405.3</v>
      </c>
      <c r="W227" s="68">
        <v>433.7</v>
      </c>
      <c r="X227" s="68">
        <v>462.4</v>
      </c>
      <c r="Y227" s="68">
        <v>491.2</v>
      </c>
      <c r="Z227" s="68">
        <v>520.4</v>
      </c>
      <c r="AA227" s="68">
        <v>549.5</v>
      </c>
      <c r="AB227" s="68">
        <v>578.70000000000005</v>
      </c>
      <c r="AC227" s="68">
        <v>608.20000000000005</v>
      </c>
      <c r="AD227" s="68">
        <v>637.9</v>
      </c>
      <c r="AE227" s="68">
        <v>667.7</v>
      </c>
      <c r="AF227" s="68">
        <v>697.7</v>
      </c>
      <c r="AG227" s="68">
        <v>727.7</v>
      </c>
      <c r="AH227" s="68">
        <v>757.7</v>
      </c>
      <c r="AI227" s="68">
        <v>787.7</v>
      </c>
      <c r="AJ227" s="68">
        <v>0.1</v>
      </c>
      <c r="AK227" s="68"/>
    </row>
    <row r="228" spans="1:37">
      <c r="A228" s="69">
        <v>43221</v>
      </c>
      <c r="B228" s="68">
        <v>0</v>
      </c>
      <c r="C228" s="68">
        <v>0</v>
      </c>
      <c r="D228" s="68">
        <v>0</v>
      </c>
      <c r="E228" s="68">
        <v>0</v>
      </c>
      <c r="F228" s="68">
        <v>0</v>
      </c>
      <c r="G228" s="68">
        <v>0</v>
      </c>
      <c r="H228" s="68">
        <v>0</v>
      </c>
      <c r="I228" s="68">
        <v>0</v>
      </c>
      <c r="J228" s="68">
        <v>0.3</v>
      </c>
      <c r="K228" s="68">
        <v>0.7</v>
      </c>
      <c r="L228" s="68">
        <v>1.6</v>
      </c>
      <c r="M228" s="68">
        <v>3.1</v>
      </c>
      <c r="N228" s="68">
        <v>5.5</v>
      </c>
      <c r="O228" s="68">
        <v>9.9</v>
      </c>
      <c r="P228" s="68">
        <v>15.7</v>
      </c>
      <c r="Q228" s="68">
        <v>22.8</v>
      </c>
      <c r="R228" s="68">
        <v>31.1</v>
      </c>
      <c r="S228" s="68">
        <v>40.9</v>
      </c>
      <c r="T228" s="68">
        <v>51.9</v>
      </c>
      <c r="U228" s="68">
        <v>63.7</v>
      </c>
      <c r="V228" s="68">
        <v>76.400000000000006</v>
      </c>
      <c r="W228" s="68">
        <v>90.7</v>
      </c>
      <c r="X228" s="68">
        <v>106</v>
      </c>
      <c r="Y228" s="68">
        <v>122.3</v>
      </c>
      <c r="Z228" s="68">
        <v>140.30000000000001</v>
      </c>
      <c r="AA228" s="68">
        <v>159.30000000000001</v>
      </c>
      <c r="AB228" s="68">
        <v>179.7</v>
      </c>
      <c r="AC228" s="68">
        <v>200.9</v>
      </c>
      <c r="AD228" s="68">
        <v>222.9</v>
      </c>
      <c r="AE228" s="68">
        <v>245.7</v>
      </c>
      <c r="AF228" s="68">
        <v>269.2</v>
      </c>
      <c r="AG228" s="68">
        <v>293.39999999999998</v>
      </c>
      <c r="AH228" s="68">
        <v>318.2</v>
      </c>
      <c r="AI228" s="68">
        <v>343.5</v>
      </c>
      <c r="AJ228" s="68">
        <v>0.1</v>
      </c>
      <c r="AK228" s="68"/>
    </row>
    <row r="229" spans="1:37">
      <c r="A229" s="69">
        <v>43252</v>
      </c>
      <c r="B229" s="68">
        <v>0</v>
      </c>
      <c r="C229" s="68">
        <v>0</v>
      </c>
      <c r="D229" s="68">
        <v>0</v>
      </c>
      <c r="E229" s="68">
        <v>0</v>
      </c>
      <c r="F229" s="68">
        <v>0</v>
      </c>
      <c r="G229" s="68">
        <v>0</v>
      </c>
      <c r="H229" s="68">
        <v>0</v>
      </c>
      <c r="I229" s="68">
        <v>0</v>
      </c>
      <c r="J229" s="68">
        <v>0</v>
      </c>
      <c r="K229" s="68">
        <v>0</v>
      </c>
      <c r="L229" s="68">
        <v>0</v>
      </c>
      <c r="M229" s="68">
        <v>0</v>
      </c>
      <c r="N229" s="68">
        <v>0</v>
      </c>
      <c r="O229" s="68">
        <v>0.4</v>
      </c>
      <c r="P229" s="68">
        <v>1.2</v>
      </c>
      <c r="Q229" s="68">
        <v>2.5</v>
      </c>
      <c r="R229" s="68">
        <v>4.2</v>
      </c>
      <c r="S229" s="68">
        <v>6.4</v>
      </c>
      <c r="T229" s="68">
        <v>9.4</v>
      </c>
      <c r="U229" s="68">
        <v>13.1</v>
      </c>
      <c r="V229" s="68">
        <v>17.5</v>
      </c>
      <c r="W229" s="68">
        <v>22.7</v>
      </c>
      <c r="X229" s="68">
        <v>28.5</v>
      </c>
      <c r="Y229" s="68">
        <v>35.5</v>
      </c>
      <c r="Z229" s="68">
        <v>43.8</v>
      </c>
      <c r="AA229" s="68">
        <v>53.3</v>
      </c>
      <c r="AB229" s="68">
        <v>63.4</v>
      </c>
      <c r="AC229" s="68">
        <v>75</v>
      </c>
      <c r="AD229" s="68">
        <v>87.4</v>
      </c>
      <c r="AE229" s="68">
        <v>101</v>
      </c>
      <c r="AF229" s="68">
        <v>115.6</v>
      </c>
      <c r="AG229" s="68">
        <v>131.30000000000001</v>
      </c>
      <c r="AH229" s="68">
        <v>148.6</v>
      </c>
      <c r="AI229" s="68">
        <v>167</v>
      </c>
      <c r="AJ229" s="68">
        <v>0.1</v>
      </c>
      <c r="AK229" s="68"/>
    </row>
    <row r="230" spans="1:37">
      <c r="A230" s="69">
        <v>43282</v>
      </c>
      <c r="B230" s="68">
        <v>0</v>
      </c>
      <c r="C230" s="68">
        <v>0</v>
      </c>
      <c r="D230" s="68">
        <v>0</v>
      </c>
      <c r="E230" s="68">
        <v>0</v>
      </c>
      <c r="F230" s="68">
        <v>0</v>
      </c>
      <c r="G230" s="68">
        <v>0</v>
      </c>
      <c r="H230" s="68">
        <v>0</v>
      </c>
      <c r="I230" s="68">
        <v>0</v>
      </c>
      <c r="J230" s="68">
        <v>0</v>
      </c>
      <c r="K230" s="68">
        <v>0</v>
      </c>
      <c r="L230" s="68">
        <v>0</v>
      </c>
      <c r="M230" s="68">
        <v>0</v>
      </c>
      <c r="N230" s="68">
        <v>0</v>
      </c>
      <c r="O230" s="68">
        <v>0</v>
      </c>
      <c r="P230" s="68">
        <v>0</v>
      </c>
      <c r="Q230" s="68">
        <v>0</v>
      </c>
      <c r="R230" s="68">
        <v>0</v>
      </c>
      <c r="S230" s="68">
        <v>0</v>
      </c>
      <c r="T230" s="68">
        <v>0</v>
      </c>
      <c r="U230" s="68">
        <v>0</v>
      </c>
      <c r="V230" s="68">
        <v>0</v>
      </c>
      <c r="W230" s="68">
        <v>0</v>
      </c>
      <c r="X230" s="68">
        <v>0</v>
      </c>
      <c r="Y230" s="68">
        <v>0</v>
      </c>
      <c r="Z230" s="68">
        <v>0</v>
      </c>
      <c r="AA230" s="68">
        <v>0.2</v>
      </c>
      <c r="AB230" s="68">
        <v>0.5</v>
      </c>
      <c r="AC230" s="68">
        <v>1.1000000000000001</v>
      </c>
      <c r="AD230" s="68">
        <v>2.4</v>
      </c>
      <c r="AE230" s="68">
        <v>4.2</v>
      </c>
      <c r="AF230" s="68">
        <v>7.2</v>
      </c>
      <c r="AG230" s="68">
        <v>11.2</v>
      </c>
      <c r="AH230" s="68">
        <v>16.600000000000001</v>
      </c>
      <c r="AI230" s="68">
        <v>23.9</v>
      </c>
      <c r="AJ230" s="68">
        <v>0.2</v>
      </c>
      <c r="AK230" s="68"/>
    </row>
    <row r="231" spans="1:37">
      <c r="A231" s="69">
        <v>43313</v>
      </c>
      <c r="B231" s="68">
        <v>0</v>
      </c>
      <c r="C231" s="68">
        <v>0</v>
      </c>
      <c r="D231" s="68">
        <v>0</v>
      </c>
      <c r="E231" s="68">
        <v>0</v>
      </c>
      <c r="F231" s="68">
        <v>0</v>
      </c>
      <c r="G231" s="68">
        <v>0</v>
      </c>
      <c r="H231" s="68">
        <v>0</v>
      </c>
      <c r="I231" s="68">
        <v>0</v>
      </c>
      <c r="J231" s="68">
        <v>0</v>
      </c>
      <c r="K231" s="68">
        <v>0</v>
      </c>
      <c r="L231" s="68">
        <v>0</v>
      </c>
      <c r="M231" s="68">
        <v>0</v>
      </c>
      <c r="N231" s="68">
        <v>0</v>
      </c>
      <c r="O231" s="68">
        <v>0</v>
      </c>
      <c r="P231" s="68">
        <v>0</v>
      </c>
      <c r="Q231" s="68">
        <v>0</v>
      </c>
      <c r="R231" s="68">
        <v>0</v>
      </c>
      <c r="S231" s="68">
        <v>0</v>
      </c>
      <c r="T231" s="68">
        <v>0</v>
      </c>
      <c r="U231" s="68">
        <v>0</v>
      </c>
      <c r="V231" s="68">
        <v>0</v>
      </c>
      <c r="W231" s="68">
        <v>0</v>
      </c>
      <c r="X231" s="68">
        <v>0</v>
      </c>
      <c r="Y231" s="68">
        <v>0</v>
      </c>
      <c r="Z231" s="68">
        <v>0</v>
      </c>
      <c r="AA231" s="68">
        <v>0</v>
      </c>
      <c r="AB231" s="68">
        <v>0.2</v>
      </c>
      <c r="AC231" s="68">
        <v>0.5</v>
      </c>
      <c r="AD231" s="68">
        <v>0.8</v>
      </c>
      <c r="AE231" s="68">
        <v>1.7</v>
      </c>
      <c r="AF231" s="68">
        <v>3.6</v>
      </c>
      <c r="AG231" s="68">
        <v>7.8</v>
      </c>
      <c r="AH231" s="68">
        <v>13.4</v>
      </c>
      <c r="AI231" s="68">
        <v>20.8</v>
      </c>
      <c r="AJ231" s="68">
        <v>0.1</v>
      </c>
      <c r="AK231" s="68"/>
    </row>
    <row r="232" spans="1:37">
      <c r="A232" s="69">
        <v>43344</v>
      </c>
      <c r="B232" s="68">
        <v>0</v>
      </c>
      <c r="C232" s="68">
        <v>0</v>
      </c>
      <c r="D232" s="68">
        <v>0</v>
      </c>
      <c r="E232" s="68">
        <v>0</v>
      </c>
      <c r="F232" s="68">
        <v>0</v>
      </c>
      <c r="G232" s="68">
        <v>0</v>
      </c>
      <c r="H232" s="68">
        <v>0</v>
      </c>
      <c r="I232" s="68">
        <v>0</v>
      </c>
      <c r="J232" s="68">
        <v>0</v>
      </c>
      <c r="K232" s="68">
        <v>0</v>
      </c>
      <c r="L232" s="68">
        <v>0</v>
      </c>
      <c r="M232" s="68">
        <v>0</v>
      </c>
      <c r="N232" s="68">
        <v>0</v>
      </c>
      <c r="O232" s="68">
        <v>0</v>
      </c>
      <c r="P232" s="68">
        <v>0</v>
      </c>
      <c r="Q232" s="68">
        <v>0</v>
      </c>
      <c r="R232" s="68">
        <v>0.1</v>
      </c>
      <c r="S232" s="68">
        <v>0.3</v>
      </c>
      <c r="T232" s="68">
        <v>1</v>
      </c>
      <c r="U232" s="68">
        <v>2.2000000000000002</v>
      </c>
      <c r="V232" s="68">
        <v>4</v>
      </c>
      <c r="W232" s="68">
        <v>6.3</v>
      </c>
      <c r="X232" s="68">
        <v>9.3000000000000007</v>
      </c>
      <c r="Y232" s="68">
        <v>13.2</v>
      </c>
      <c r="Z232" s="68">
        <v>18.100000000000001</v>
      </c>
      <c r="AA232" s="68">
        <v>24.5</v>
      </c>
      <c r="AB232" s="68">
        <v>32.6</v>
      </c>
      <c r="AC232" s="68">
        <v>42.4</v>
      </c>
      <c r="AD232" s="68">
        <v>53.7</v>
      </c>
      <c r="AE232" s="68">
        <v>66.5</v>
      </c>
      <c r="AF232" s="68">
        <v>81.5</v>
      </c>
      <c r="AG232" s="68">
        <v>98.1</v>
      </c>
      <c r="AH232" s="68">
        <v>116.6</v>
      </c>
      <c r="AI232" s="68">
        <v>137.1</v>
      </c>
      <c r="AJ232" s="68">
        <v>7.0000000000000007E-2</v>
      </c>
      <c r="AK232" s="68"/>
    </row>
    <row r="233" spans="1:37">
      <c r="A233" s="69">
        <v>43374</v>
      </c>
      <c r="B233" s="68">
        <v>1.2</v>
      </c>
      <c r="C233" s="68">
        <v>2.1</v>
      </c>
      <c r="D233" s="68">
        <v>3.5</v>
      </c>
      <c r="E233" s="68">
        <v>5.6</v>
      </c>
      <c r="F233" s="68">
        <v>8.1999999999999993</v>
      </c>
      <c r="G233" s="68">
        <v>11.3</v>
      </c>
      <c r="H233" s="68">
        <v>14.8</v>
      </c>
      <c r="I233" s="68">
        <v>19.399999999999999</v>
      </c>
      <c r="J233" s="68">
        <v>25.3</v>
      </c>
      <c r="K233" s="68">
        <v>32.200000000000003</v>
      </c>
      <c r="L233" s="68">
        <v>40.1</v>
      </c>
      <c r="M233" s="68">
        <v>50</v>
      </c>
      <c r="N233" s="68">
        <v>60.9</v>
      </c>
      <c r="O233" s="68">
        <v>72.400000000000006</v>
      </c>
      <c r="P233" s="68">
        <v>85.6</v>
      </c>
      <c r="Q233" s="68">
        <v>99.9</v>
      </c>
      <c r="R233" s="68">
        <v>114.6</v>
      </c>
      <c r="S233" s="68">
        <v>130.4</v>
      </c>
      <c r="T233" s="68">
        <v>147.5</v>
      </c>
      <c r="U233" s="68">
        <v>165.2</v>
      </c>
      <c r="V233" s="68">
        <v>184.1</v>
      </c>
      <c r="W233" s="68">
        <v>205.5</v>
      </c>
      <c r="X233" s="68">
        <v>228.1</v>
      </c>
      <c r="Y233" s="68">
        <v>251.5</v>
      </c>
      <c r="Z233" s="68">
        <v>276.5</v>
      </c>
      <c r="AA233" s="68">
        <v>302.8</v>
      </c>
      <c r="AB233" s="68">
        <v>329.7</v>
      </c>
      <c r="AC233" s="68">
        <v>357.3</v>
      </c>
      <c r="AD233" s="68">
        <v>385.1</v>
      </c>
      <c r="AE233" s="68">
        <v>413.1</v>
      </c>
      <c r="AF233" s="68">
        <v>441.2</v>
      </c>
      <c r="AG233" s="68">
        <v>469.6</v>
      </c>
      <c r="AH233" s="68">
        <v>498.3</v>
      </c>
      <c r="AI233" s="68">
        <v>527.4</v>
      </c>
      <c r="AJ233" s="68">
        <v>0.2</v>
      </c>
      <c r="AK233" s="68"/>
    </row>
    <row r="234" spans="1:37">
      <c r="A234" s="69">
        <v>43405</v>
      </c>
      <c r="B234" s="68">
        <v>57.9</v>
      </c>
      <c r="C234" s="68">
        <v>66.400000000000006</v>
      </c>
      <c r="D234" s="68">
        <v>76.8</v>
      </c>
      <c r="E234" s="68">
        <v>88.8</v>
      </c>
      <c r="F234" s="68">
        <v>102</v>
      </c>
      <c r="G234" s="68">
        <v>116.1</v>
      </c>
      <c r="H234" s="68">
        <v>131.5</v>
      </c>
      <c r="I234" s="68">
        <v>148.19999999999999</v>
      </c>
      <c r="J234" s="68">
        <v>166.8</v>
      </c>
      <c r="K234" s="68">
        <v>186.7</v>
      </c>
      <c r="L234" s="68">
        <v>207.8</v>
      </c>
      <c r="M234" s="68">
        <v>229.9</v>
      </c>
      <c r="N234" s="68">
        <v>253.3</v>
      </c>
      <c r="O234" s="68">
        <v>277.5</v>
      </c>
      <c r="P234" s="68">
        <v>302.2</v>
      </c>
      <c r="Q234" s="68">
        <v>327.60000000000002</v>
      </c>
      <c r="R234" s="68">
        <v>354</v>
      </c>
      <c r="S234" s="68">
        <v>380.8</v>
      </c>
      <c r="T234" s="68">
        <v>408.1</v>
      </c>
      <c r="U234" s="68">
        <v>435.6</v>
      </c>
      <c r="V234" s="68">
        <v>463.4</v>
      </c>
      <c r="W234" s="68">
        <v>491.7</v>
      </c>
      <c r="X234" s="68">
        <v>520.1</v>
      </c>
      <c r="Y234" s="68">
        <v>548.79999999999995</v>
      </c>
      <c r="Z234" s="68">
        <v>577.5</v>
      </c>
      <c r="AA234" s="68">
        <v>606.4</v>
      </c>
      <c r="AB234" s="68">
        <v>635.6</v>
      </c>
      <c r="AC234" s="68">
        <v>664.6</v>
      </c>
      <c r="AD234" s="68">
        <v>694</v>
      </c>
      <c r="AE234" s="68">
        <v>723.4</v>
      </c>
      <c r="AF234" s="68">
        <v>753</v>
      </c>
      <c r="AG234" s="68">
        <v>782.8</v>
      </c>
      <c r="AH234" s="68">
        <v>812.8</v>
      </c>
      <c r="AI234" s="68">
        <v>842.9</v>
      </c>
      <c r="AJ234" s="68">
        <v>0.1</v>
      </c>
      <c r="AK234" s="68"/>
    </row>
    <row r="235" spans="1:37">
      <c r="A235" s="69">
        <v>43435</v>
      </c>
      <c r="B235" s="68">
        <v>111.6</v>
      </c>
      <c r="C235" s="68">
        <v>130.69999999999999</v>
      </c>
      <c r="D235" s="68">
        <v>151.19999999999999</v>
      </c>
      <c r="E235" s="68">
        <v>172.3</v>
      </c>
      <c r="F235" s="68">
        <v>194.5</v>
      </c>
      <c r="G235" s="68">
        <v>217.8</v>
      </c>
      <c r="H235" s="68">
        <v>242</v>
      </c>
      <c r="I235" s="68">
        <v>267.3</v>
      </c>
      <c r="J235" s="68">
        <v>293.10000000000002</v>
      </c>
      <c r="K235" s="68">
        <v>319.5</v>
      </c>
      <c r="L235" s="68">
        <v>346.5</v>
      </c>
      <c r="M235" s="68">
        <v>373.9</v>
      </c>
      <c r="N235" s="68">
        <v>401.8</v>
      </c>
      <c r="O235" s="68">
        <v>430.3</v>
      </c>
      <c r="P235" s="68">
        <v>459.1</v>
      </c>
      <c r="Q235" s="68">
        <v>488.3</v>
      </c>
      <c r="R235" s="68">
        <v>517.70000000000005</v>
      </c>
      <c r="S235" s="68">
        <v>547.6</v>
      </c>
      <c r="T235" s="68">
        <v>577.79999999999995</v>
      </c>
      <c r="U235" s="68">
        <v>608.29999999999995</v>
      </c>
      <c r="V235" s="68">
        <v>638.9</v>
      </c>
      <c r="W235" s="68">
        <v>669.6</v>
      </c>
      <c r="X235" s="68">
        <v>700.3</v>
      </c>
      <c r="Y235" s="68">
        <v>731</v>
      </c>
      <c r="Z235" s="68">
        <v>761.8</v>
      </c>
      <c r="AA235" s="68">
        <v>792.6</v>
      </c>
      <c r="AB235" s="68">
        <v>823.5</v>
      </c>
      <c r="AC235" s="68">
        <v>854.5</v>
      </c>
      <c r="AD235" s="68">
        <v>885.5</v>
      </c>
      <c r="AE235" s="68">
        <v>916.5</v>
      </c>
      <c r="AF235" s="68">
        <v>947.5</v>
      </c>
      <c r="AG235" s="68">
        <v>978.5</v>
      </c>
      <c r="AH235" s="68">
        <v>1009.5</v>
      </c>
      <c r="AI235" s="68">
        <v>1040.5</v>
      </c>
      <c r="AJ235" s="68">
        <v>0.2</v>
      </c>
      <c r="AK235" s="68"/>
    </row>
    <row r="236" spans="1:37">
      <c r="A236" s="69">
        <v>43466</v>
      </c>
      <c r="B236" s="68">
        <v>256.3</v>
      </c>
      <c r="C236" s="68">
        <v>280.39999999999998</v>
      </c>
      <c r="D236" s="68">
        <v>305.2</v>
      </c>
      <c r="E236" s="68">
        <v>331</v>
      </c>
      <c r="F236" s="68">
        <v>357.9</v>
      </c>
      <c r="G236" s="68">
        <v>385.3</v>
      </c>
      <c r="H236" s="68">
        <v>413.7</v>
      </c>
      <c r="I236" s="68">
        <v>442.3</v>
      </c>
      <c r="J236" s="68">
        <v>471.5</v>
      </c>
      <c r="K236" s="68">
        <v>501</v>
      </c>
      <c r="L236" s="68">
        <v>530.6</v>
      </c>
      <c r="M236" s="68">
        <v>560.4</v>
      </c>
      <c r="N236" s="68">
        <v>590.20000000000005</v>
      </c>
      <c r="O236" s="68">
        <v>620.1</v>
      </c>
      <c r="P236" s="68">
        <v>650.1</v>
      </c>
      <c r="Q236" s="68">
        <v>680.3</v>
      </c>
      <c r="R236" s="68">
        <v>710.5</v>
      </c>
      <c r="S236" s="68">
        <v>740.9</v>
      </c>
      <c r="T236" s="68">
        <v>771.3</v>
      </c>
      <c r="U236" s="68">
        <v>801.9</v>
      </c>
      <c r="V236" s="68">
        <v>832.8</v>
      </c>
      <c r="W236" s="68">
        <v>863.8</v>
      </c>
      <c r="X236" s="68">
        <v>894.8</v>
      </c>
      <c r="Y236" s="68">
        <v>925.8</v>
      </c>
      <c r="Z236" s="68">
        <v>956.8</v>
      </c>
      <c r="AA236" s="68">
        <v>987.8</v>
      </c>
      <c r="AB236" s="68">
        <v>1018.8</v>
      </c>
      <c r="AC236" s="68">
        <v>1049.8</v>
      </c>
      <c r="AD236" s="68">
        <v>1080.8</v>
      </c>
      <c r="AE236" s="68">
        <v>1111.8</v>
      </c>
      <c r="AF236" s="68">
        <v>1142.8</v>
      </c>
      <c r="AG236" s="68">
        <v>1173.8</v>
      </c>
      <c r="AH236" s="68">
        <v>1204.8</v>
      </c>
      <c r="AI236" s="68">
        <v>1235.8</v>
      </c>
      <c r="AJ236" s="68">
        <v>0.2</v>
      </c>
      <c r="AK236" s="68"/>
    </row>
    <row r="237" spans="1:37">
      <c r="A237" s="69">
        <v>43497</v>
      </c>
      <c r="B237" s="68">
        <v>174.7</v>
      </c>
      <c r="C237" s="68">
        <v>195.2</v>
      </c>
      <c r="D237" s="68">
        <v>217.2</v>
      </c>
      <c r="E237" s="68">
        <v>240</v>
      </c>
      <c r="F237" s="68">
        <v>263.8</v>
      </c>
      <c r="G237" s="68">
        <v>288</v>
      </c>
      <c r="H237" s="68">
        <v>312.60000000000002</v>
      </c>
      <c r="I237" s="68">
        <v>337.9</v>
      </c>
      <c r="J237" s="68">
        <v>363.5</v>
      </c>
      <c r="K237" s="68">
        <v>389.4</v>
      </c>
      <c r="L237" s="68">
        <v>415.7</v>
      </c>
      <c r="M237" s="68">
        <v>442.2</v>
      </c>
      <c r="N237" s="68">
        <v>468.6</v>
      </c>
      <c r="O237" s="68">
        <v>495.3</v>
      </c>
      <c r="P237" s="68">
        <v>522.5</v>
      </c>
      <c r="Q237" s="68">
        <v>549.5</v>
      </c>
      <c r="R237" s="68">
        <v>576.9</v>
      </c>
      <c r="S237" s="68">
        <v>604.20000000000005</v>
      </c>
      <c r="T237" s="68">
        <v>631.6</v>
      </c>
      <c r="U237" s="68">
        <v>659.1</v>
      </c>
      <c r="V237" s="68">
        <v>686.6</v>
      </c>
      <c r="W237" s="68">
        <v>714.2</v>
      </c>
      <c r="X237" s="68">
        <v>741.7</v>
      </c>
      <c r="Y237" s="68">
        <v>769.4</v>
      </c>
      <c r="Z237" s="68">
        <v>797</v>
      </c>
      <c r="AA237" s="68">
        <v>824.8</v>
      </c>
      <c r="AB237" s="68">
        <v>852.7</v>
      </c>
      <c r="AC237" s="68">
        <v>880.6</v>
      </c>
      <c r="AD237" s="68">
        <v>908.6</v>
      </c>
      <c r="AE237" s="68">
        <v>936.6</v>
      </c>
      <c r="AF237" s="68">
        <v>964.6</v>
      </c>
      <c r="AG237" s="68">
        <v>992.6</v>
      </c>
      <c r="AH237" s="68">
        <v>1020.6</v>
      </c>
      <c r="AI237" s="68">
        <v>1048.5999999999999</v>
      </c>
      <c r="AJ237" s="68">
        <v>0.1</v>
      </c>
      <c r="AK237" s="68"/>
    </row>
    <row r="238" spans="1:37">
      <c r="A238" s="69">
        <v>43525</v>
      </c>
      <c r="B238" s="68">
        <v>96.9</v>
      </c>
      <c r="C238" s="68">
        <v>112.7</v>
      </c>
      <c r="D238" s="68">
        <v>130.30000000000001</v>
      </c>
      <c r="E238" s="68">
        <v>149.30000000000001</v>
      </c>
      <c r="F238" s="68">
        <v>169.4</v>
      </c>
      <c r="G238" s="68">
        <v>191.5</v>
      </c>
      <c r="H238" s="68">
        <v>213.5</v>
      </c>
      <c r="I238" s="68">
        <v>236.9</v>
      </c>
      <c r="J238" s="68">
        <v>261.2</v>
      </c>
      <c r="K238" s="68">
        <v>286.5</v>
      </c>
      <c r="L238" s="68">
        <v>312</v>
      </c>
      <c r="M238" s="68">
        <v>338.3</v>
      </c>
      <c r="N238" s="68">
        <v>364.9</v>
      </c>
      <c r="O238" s="68">
        <v>392.3</v>
      </c>
      <c r="P238" s="68">
        <v>420.1</v>
      </c>
      <c r="Q238" s="68">
        <v>448.2</v>
      </c>
      <c r="R238" s="68">
        <v>476.9</v>
      </c>
      <c r="S238" s="68">
        <v>505.6</v>
      </c>
      <c r="T238" s="68">
        <v>534.79999999999995</v>
      </c>
      <c r="U238" s="68">
        <v>564.29999999999995</v>
      </c>
      <c r="V238" s="68">
        <v>594.20000000000005</v>
      </c>
      <c r="W238" s="68">
        <v>624.5</v>
      </c>
      <c r="X238" s="68">
        <v>654.70000000000005</v>
      </c>
      <c r="Y238" s="68">
        <v>685.2</v>
      </c>
      <c r="Z238" s="68">
        <v>715.5</v>
      </c>
      <c r="AA238" s="68">
        <v>746.3</v>
      </c>
      <c r="AB238" s="68">
        <v>776.8</v>
      </c>
      <c r="AC238" s="68">
        <v>807.7</v>
      </c>
      <c r="AD238" s="68">
        <v>838.5</v>
      </c>
      <c r="AE238" s="68">
        <v>869.4</v>
      </c>
      <c r="AF238" s="68">
        <v>900.4</v>
      </c>
      <c r="AG238" s="68">
        <v>931.3</v>
      </c>
      <c r="AH238" s="68">
        <v>962.3</v>
      </c>
      <c r="AI238" s="68">
        <v>993.3</v>
      </c>
      <c r="AJ238" s="68">
        <v>0.2</v>
      </c>
      <c r="AK238" s="68"/>
    </row>
    <row r="239" spans="1:37">
      <c r="A239" s="69">
        <v>43556</v>
      </c>
      <c r="B239" s="68">
        <v>3</v>
      </c>
      <c r="C239" s="68">
        <v>5.5</v>
      </c>
      <c r="D239" s="68">
        <v>8.1999999999999993</v>
      </c>
      <c r="E239" s="68">
        <v>12</v>
      </c>
      <c r="F239" s="68">
        <v>16.7</v>
      </c>
      <c r="G239" s="68">
        <v>22.5</v>
      </c>
      <c r="H239" s="68">
        <v>28.9</v>
      </c>
      <c r="I239" s="68">
        <v>36.200000000000003</v>
      </c>
      <c r="J239" s="68">
        <v>44.7</v>
      </c>
      <c r="K239" s="68">
        <v>54.7</v>
      </c>
      <c r="L239" s="68">
        <v>66.3</v>
      </c>
      <c r="M239" s="68">
        <v>79.5</v>
      </c>
      <c r="N239" s="68">
        <v>94.1</v>
      </c>
      <c r="O239" s="68">
        <v>110.7</v>
      </c>
      <c r="P239" s="68">
        <v>128.4</v>
      </c>
      <c r="Q239" s="68">
        <v>147.19999999999999</v>
      </c>
      <c r="R239" s="68">
        <v>167.4</v>
      </c>
      <c r="S239" s="68">
        <v>189.2</v>
      </c>
      <c r="T239" s="68">
        <v>211.7</v>
      </c>
      <c r="U239" s="68">
        <v>234.4</v>
      </c>
      <c r="V239" s="68">
        <v>258</v>
      </c>
      <c r="W239" s="68">
        <v>282</v>
      </c>
      <c r="X239" s="68">
        <v>306.89999999999998</v>
      </c>
      <c r="Y239" s="68">
        <v>332.1</v>
      </c>
      <c r="Z239" s="68">
        <v>357.9</v>
      </c>
      <c r="AA239" s="68">
        <v>383.9</v>
      </c>
      <c r="AB239" s="68">
        <v>410.7</v>
      </c>
      <c r="AC239" s="68">
        <v>438.1</v>
      </c>
      <c r="AD239" s="68">
        <v>465.6</v>
      </c>
      <c r="AE239" s="68">
        <v>494.2</v>
      </c>
      <c r="AF239" s="68">
        <v>523.1</v>
      </c>
      <c r="AG239" s="68">
        <v>552.20000000000005</v>
      </c>
      <c r="AH239" s="68">
        <v>581.5</v>
      </c>
      <c r="AI239" s="68">
        <v>610.79999999999995</v>
      </c>
      <c r="AJ239" s="68">
        <v>0.1</v>
      </c>
      <c r="AK239" s="68"/>
    </row>
    <row r="240" spans="1:37">
      <c r="A240" s="69">
        <v>43586</v>
      </c>
      <c r="B240" s="68">
        <v>0</v>
      </c>
      <c r="C240" s="68">
        <v>0</v>
      </c>
      <c r="D240" s="68">
        <v>0</v>
      </c>
      <c r="E240" s="68">
        <v>0</v>
      </c>
      <c r="F240" s="68">
        <v>0</v>
      </c>
      <c r="G240" s="68">
        <v>0</v>
      </c>
      <c r="H240" s="68">
        <v>0.1</v>
      </c>
      <c r="I240" s="68">
        <v>0.7</v>
      </c>
      <c r="J240" s="68">
        <v>2.5</v>
      </c>
      <c r="K240" s="68">
        <v>5.3</v>
      </c>
      <c r="L240" s="68">
        <v>9.1</v>
      </c>
      <c r="M240" s="68">
        <v>13.6</v>
      </c>
      <c r="N240" s="68">
        <v>19.100000000000001</v>
      </c>
      <c r="O240" s="68">
        <v>26.2</v>
      </c>
      <c r="P240" s="68">
        <v>34.9</v>
      </c>
      <c r="Q240" s="68">
        <v>45.1</v>
      </c>
      <c r="R240" s="68">
        <v>56.6</v>
      </c>
      <c r="S240" s="68">
        <v>70.3</v>
      </c>
      <c r="T240" s="68">
        <v>85</v>
      </c>
      <c r="U240" s="68">
        <v>100.9</v>
      </c>
      <c r="V240" s="68">
        <v>118.5</v>
      </c>
      <c r="W240" s="68">
        <v>136.9</v>
      </c>
      <c r="X240" s="68">
        <v>156.5</v>
      </c>
      <c r="Y240" s="68">
        <v>177.7</v>
      </c>
      <c r="Z240" s="68">
        <v>199.7</v>
      </c>
      <c r="AA240" s="68">
        <v>222.9</v>
      </c>
      <c r="AB240" s="68">
        <v>247.2</v>
      </c>
      <c r="AC240" s="68">
        <v>272.2</v>
      </c>
      <c r="AD240" s="68">
        <v>297.89999999999998</v>
      </c>
      <c r="AE240" s="68">
        <v>324.3</v>
      </c>
      <c r="AF240" s="68">
        <v>351.7</v>
      </c>
      <c r="AG240" s="68">
        <v>379</v>
      </c>
      <c r="AH240" s="68">
        <v>407.7</v>
      </c>
      <c r="AI240" s="68">
        <v>436.6</v>
      </c>
      <c r="AJ240" s="68">
        <v>0.03</v>
      </c>
      <c r="AK240" s="68"/>
    </row>
    <row r="241" spans="1:37">
      <c r="A241" s="69">
        <v>43617</v>
      </c>
      <c r="B241" s="68">
        <v>0</v>
      </c>
      <c r="C241" s="68">
        <v>0</v>
      </c>
      <c r="D241" s="68">
        <v>0</v>
      </c>
      <c r="E241" s="68">
        <v>0</v>
      </c>
      <c r="F241" s="68">
        <v>0</v>
      </c>
      <c r="G241" s="68">
        <v>0</v>
      </c>
      <c r="H241" s="68">
        <v>0</v>
      </c>
      <c r="I241" s="68">
        <v>0</v>
      </c>
      <c r="J241" s="68">
        <v>0</v>
      </c>
      <c r="K241" s="68">
        <v>0</v>
      </c>
      <c r="L241" s="68">
        <v>0</v>
      </c>
      <c r="M241" s="68">
        <v>0</v>
      </c>
      <c r="N241" s="68">
        <v>0</v>
      </c>
      <c r="O241" s="68">
        <v>0</v>
      </c>
      <c r="P241" s="68">
        <v>0</v>
      </c>
      <c r="Q241" s="68">
        <v>0</v>
      </c>
      <c r="R241" s="68">
        <v>0.1</v>
      </c>
      <c r="S241" s="68">
        <v>0.8</v>
      </c>
      <c r="T241" s="68">
        <v>1.9</v>
      </c>
      <c r="U241" s="68">
        <v>3.7</v>
      </c>
      <c r="V241" s="68">
        <v>6</v>
      </c>
      <c r="W241" s="68">
        <v>8.5</v>
      </c>
      <c r="X241" s="68">
        <v>11.9</v>
      </c>
      <c r="Y241" s="68">
        <v>15.9</v>
      </c>
      <c r="Z241" s="68">
        <v>20.8</v>
      </c>
      <c r="AA241" s="68">
        <v>26.8</v>
      </c>
      <c r="AB241" s="68">
        <v>33.799999999999997</v>
      </c>
      <c r="AC241" s="68">
        <v>42.6</v>
      </c>
      <c r="AD241" s="68">
        <v>52.8</v>
      </c>
      <c r="AE241" s="68">
        <v>65.400000000000006</v>
      </c>
      <c r="AF241" s="68">
        <v>79.7</v>
      </c>
      <c r="AG241" s="68">
        <v>96</v>
      </c>
      <c r="AH241" s="68">
        <v>114.6</v>
      </c>
      <c r="AI241" s="68">
        <v>134.9</v>
      </c>
      <c r="AJ241" s="68">
        <v>0.03</v>
      </c>
      <c r="AK241" s="68"/>
    </row>
    <row r="242" spans="1:37">
      <c r="A242" s="69">
        <v>43647</v>
      </c>
      <c r="B242" s="68">
        <v>0</v>
      </c>
      <c r="C242" s="68">
        <v>0</v>
      </c>
      <c r="D242" s="68">
        <v>0</v>
      </c>
      <c r="E242" s="68">
        <v>0</v>
      </c>
      <c r="F242" s="68">
        <v>0</v>
      </c>
      <c r="G242" s="68">
        <v>0</v>
      </c>
      <c r="H242" s="68">
        <v>0</v>
      </c>
      <c r="I242" s="68">
        <v>0</v>
      </c>
      <c r="J242" s="68">
        <v>0</v>
      </c>
      <c r="K242" s="68">
        <v>0</v>
      </c>
      <c r="L242" s="68">
        <v>0</v>
      </c>
      <c r="M242" s="68">
        <v>0</v>
      </c>
      <c r="N242" s="68">
        <v>0</v>
      </c>
      <c r="O242" s="68">
        <v>0</v>
      </c>
      <c r="P242" s="68">
        <v>0</v>
      </c>
      <c r="Q242" s="68">
        <v>0</v>
      </c>
      <c r="R242" s="68">
        <v>0</v>
      </c>
      <c r="S242" s="68">
        <v>0</v>
      </c>
      <c r="T242" s="68">
        <v>0</v>
      </c>
      <c r="U242" s="68">
        <v>0</v>
      </c>
      <c r="V242" s="68">
        <v>0</v>
      </c>
      <c r="W242" s="68">
        <v>0</v>
      </c>
      <c r="X242" s="68">
        <v>0</v>
      </c>
      <c r="Y242" s="68">
        <v>0</v>
      </c>
      <c r="Z242" s="68">
        <v>0</v>
      </c>
      <c r="AA242" s="68">
        <v>0</v>
      </c>
      <c r="AB242" s="68">
        <v>0</v>
      </c>
      <c r="AC242" s="68">
        <v>0.2</v>
      </c>
      <c r="AD242" s="68">
        <v>0.5</v>
      </c>
      <c r="AE242" s="68">
        <v>1.4</v>
      </c>
      <c r="AF242" s="68">
        <v>3.1</v>
      </c>
      <c r="AG242" s="68">
        <v>5.4</v>
      </c>
      <c r="AH242" s="68">
        <v>8.6999999999999993</v>
      </c>
      <c r="AI242" s="68">
        <v>13</v>
      </c>
      <c r="AJ242" s="68">
        <v>0</v>
      </c>
      <c r="AK242" s="68"/>
    </row>
    <row r="243" spans="1:37">
      <c r="A243" s="69">
        <v>43678</v>
      </c>
      <c r="B243" s="68">
        <v>0</v>
      </c>
      <c r="C243" s="68">
        <v>0</v>
      </c>
      <c r="D243" s="68">
        <v>0</v>
      </c>
      <c r="E243" s="68">
        <v>0</v>
      </c>
      <c r="F243" s="68">
        <v>0</v>
      </c>
      <c r="G243" s="68">
        <v>0</v>
      </c>
      <c r="H243" s="68">
        <v>0</v>
      </c>
      <c r="I243" s="68">
        <v>0</v>
      </c>
      <c r="J243" s="68">
        <v>0</v>
      </c>
      <c r="K243" s="68">
        <v>0</v>
      </c>
      <c r="L243" s="68">
        <v>0</v>
      </c>
      <c r="M243" s="68">
        <v>0</v>
      </c>
      <c r="N243" s="68">
        <v>0</v>
      </c>
      <c r="O243" s="68">
        <v>0</v>
      </c>
      <c r="P243" s="68">
        <v>0</v>
      </c>
      <c r="Q243" s="68">
        <v>0</v>
      </c>
      <c r="R243" s="68">
        <v>0</v>
      </c>
      <c r="S243" s="68">
        <v>0</v>
      </c>
      <c r="T243" s="68">
        <v>0</v>
      </c>
      <c r="U243" s="68">
        <v>0</v>
      </c>
      <c r="V243" s="68">
        <v>0.1</v>
      </c>
      <c r="W243" s="68">
        <v>0.3</v>
      </c>
      <c r="X243" s="68">
        <v>0.6</v>
      </c>
      <c r="Y243" s="68">
        <v>1</v>
      </c>
      <c r="Z243" s="68">
        <v>1.7</v>
      </c>
      <c r="AA243" s="68">
        <v>2.4</v>
      </c>
      <c r="AB243" s="68">
        <v>4.3</v>
      </c>
      <c r="AC243" s="68">
        <v>6.5</v>
      </c>
      <c r="AD243" s="68">
        <v>9.4</v>
      </c>
      <c r="AE243" s="68">
        <v>13.4</v>
      </c>
      <c r="AF243" s="68">
        <v>18.2</v>
      </c>
      <c r="AG243" s="68">
        <v>24.3</v>
      </c>
      <c r="AH243" s="68">
        <v>31.6</v>
      </c>
      <c r="AI243" s="68">
        <v>41.1</v>
      </c>
      <c r="AJ243" s="68">
        <v>0.06</v>
      </c>
      <c r="AK243" s="68"/>
    </row>
    <row r="244" spans="1:37">
      <c r="A244" s="69">
        <v>43709</v>
      </c>
      <c r="B244" s="68">
        <v>0</v>
      </c>
      <c r="C244" s="68">
        <v>0</v>
      </c>
      <c r="D244" s="68">
        <v>0</v>
      </c>
      <c r="E244" s="68">
        <v>0</v>
      </c>
      <c r="F244" s="68">
        <v>0</v>
      </c>
      <c r="G244" s="68">
        <v>0</v>
      </c>
      <c r="H244" s="68">
        <v>0</v>
      </c>
      <c r="I244" s="68">
        <v>0</v>
      </c>
      <c r="J244" s="68">
        <v>0</v>
      </c>
      <c r="K244" s="68">
        <v>0</v>
      </c>
      <c r="L244" s="68">
        <v>0</v>
      </c>
      <c r="M244" s="68">
        <v>0</v>
      </c>
      <c r="N244" s="68">
        <v>0</v>
      </c>
      <c r="O244" s="68">
        <v>0</v>
      </c>
      <c r="P244" s="68">
        <v>0.1</v>
      </c>
      <c r="Q244" s="68">
        <v>0.3</v>
      </c>
      <c r="R244" s="68">
        <v>0.6</v>
      </c>
      <c r="S244" s="68">
        <v>1.3</v>
      </c>
      <c r="T244" s="68">
        <v>2.6</v>
      </c>
      <c r="U244" s="68">
        <v>4.2</v>
      </c>
      <c r="V244" s="68">
        <v>6.3</v>
      </c>
      <c r="W244" s="68">
        <v>9</v>
      </c>
      <c r="X244" s="68">
        <v>12.3</v>
      </c>
      <c r="Y244" s="68">
        <v>17.2</v>
      </c>
      <c r="Z244" s="68">
        <v>23.4</v>
      </c>
      <c r="AA244" s="68">
        <v>30.6</v>
      </c>
      <c r="AB244" s="68">
        <v>40.200000000000003</v>
      </c>
      <c r="AC244" s="68">
        <v>50.9</v>
      </c>
      <c r="AD244" s="68">
        <v>63</v>
      </c>
      <c r="AE244" s="68">
        <v>76.900000000000006</v>
      </c>
      <c r="AF244" s="68">
        <v>92</v>
      </c>
      <c r="AG244" s="68">
        <v>108.9</v>
      </c>
      <c r="AH244" s="68">
        <v>127.8</v>
      </c>
      <c r="AI244" s="68">
        <v>148.19999999999999</v>
      </c>
      <c r="AJ244" s="68">
        <v>7.0000000000000007E-2</v>
      </c>
      <c r="AK244" s="68"/>
    </row>
    <row r="245" spans="1:37">
      <c r="A245" s="69">
        <v>43739</v>
      </c>
      <c r="B245" s="68">
        <v>0</v>
      </c>
      <c r="C245" s="68">
        <v>0</v>
      </c>
      <c r="D245" s="68">
        <v>0</v>
      </c>
      <c r="E245" s="68">
        <v>0</v>
      </c>
      <c r="F245" s="68">
        <v>0</v>
      </c>
      <c r="G245" s="68">
        <v>0</v>
      </c>
      <c r="H245" s="68">
        <v>0.1</v>
      </c>
      <c r="I245" s="68">
        <v>0.3</v>
      </c>
      <c r="J245" s="68">
        <v>0.7</v>
      </c>
      <c r="K245" s="68">
        <v>1.4</v>
      </c>
      <c r="L245" s="68">
        <v>2.5</v>
      </c>
      <c r="M245" s="68">
        <v>3.9</v>
      </c>
      <c r="N245" s="68">
        <v>5.9</v>
      </c>
      <c r="O245" s="68">
        <v>8</v>
      </c>
      <c r="P245" s="68">
        <v>11.4</v>
      </c>
      <c r="Q245" s="68">
        <v>16.399999999999999</v>
      </c>
      <c r="R245" s="68">
        <v>23.3</v>
      </c>
      <c r="S245" s="68">
        <v>33.4</v>
      </c>
      <c r="T245" s="68">
        <v>46.1</v>
      </c>
      <c r="U245" s="68">
        <v>61</v>
      </c>
      <c r="V245" s="68">
        <v>79.2</v>
      </c>
      <c r="W245" s="68">
        <v>99.1</v>
      </c>
      <c r="X245" s="68">
        <v>120.7</v>
      </c>
      <c r="Y245" s="68">
        <v>144.69999999999999</v>
      </c>
      <c r="Z245" s="68">
        <v>169.3</v>
      </c>
      <c r="AA245" s="68">
        <v>195.2</v>
      </c>
      <c r="AB245" s="68">
        <v>221.9</v>
      </c>
      <c r="AC245" s="68">
        <v>249.2</v>
      </c>
      <c r="AD245" s="68">
        <v>276.5</v>
      </c>
      <c r="AE245" s="68">
        <v>304.5</v>
      </c>
      <c r="AF245" s="68">
        <v>332.6</v>
      </c>
      <c r="AG245" s="68">
        <v>360.8</v>
      </c>
      <c r="AH245" s="68">
        <v>389.6</v>
      </c>
      <c r="AI245" s="68">
        <v>418.9</v>
      </c>
      <c r="AJ245" s="68">
        <v>0.1</v>
      </c>
      <c r="AK245" s="68"/>
    </row>
    <row r="246" spans="1:37">
      <c r="A246" s="69">
        <v>43770</v>
      </c>
      <c r="B246" s="68">
        <v>47.2</v>
      </c>
      <c r="C246" s="68">
        <v>55.9</v>
      </c>
      <c r="D246" s="68">
        <v>65.599999999999994</v>
      </c>
      <c r="E246" s="68">
        <v>77.099999999999994</v>
      </c>
      <c r="F246" s="68">
        <v>90.5</v>
      </c>
      <c r="G246" s="68">
        <v>105.3</v>
      </c>
      <c r="H246" s="68">
        <v>122.2</v>
      </c>
      <c r="I246" s="68">
        <v>140.19999999999999</v>
      </c>
      <c r="J246" s="68">
        <v>159.5</v>
      </c>
      <c r="K246" s="68">
        <v>179.5</v>
      </c>
      <c r="L246" s="68">
        <v>201.1</v>
      </c>
      <c r="M246" s="68">
        <v>223.6</v>
      </c>
      <c r="N246" s="68">
        <v>247</v>
      </c>
      <c r="O246" s="68">
        <v>271.5</v>
      </c>
      <c r="P246" s="68">
        <v>297.3</v>
      </c>
      <c r="Q246" s="68">
        <v>323.60000000000002</v>
      </c>
      <c r="R246" s="68">
        <v>350.9</v>
      </c>
      <c r="S246" s="68">
        <v>378.5</v>
      </c>
      <c r="T246" s="68">
        <v>406.9</v>
      </c>
      <c r="U246" s="68">
        <v>435.7</v>
      </c>
      <c r="V246" s="68">
        <v>464.8</v>
      </c>
      <c r="W246" s="68">
        <v>494.1</v>
      </c>
      <c r="X246" s="68">
        <v>523.79999999999995</v>
      </c>
      <c r="Y246" s="68">
        <v>553.4</v>
      </c>
      <c r="Z246" s="68">
        <v>583.1</v>
      </c>
      <c r="AA246" s="68">
        <v>612.9</v>
      </c>
      <c r="AB246" s="68">
        <v>642.70000000000005</v>
      </c>
      <c r="AC246" s="68">
        <v>672.6</v>
      </c>
      <c r="AD246" s="68">
        <v>702.3</v>
      </c>
      <c r="AE246" s="68">
        <v>732.2</v>
      </c>
      <c r="AF246" s="68">
        <v>762</v>
      </c>
      <c r="AG246" s="68">
        <v>791.8</v>
      </c>
      <c r="AH246" s="68">
        <v>821.7</v>
      </c>
      <c r="AI246" s="68">
        <v>851.5</v>
      </c>
      <c r="AJ246" s="68">
        <v>0.1</v>
      </c>
      <c r="AK246" s="68"/>
    </row>
    <row r="247" spans="1:37">
      <c r="A247" s="69">
        <v>43800</v>
      </c>
      <c r="B247" s="68">
        <v>116.7</v>
      </c>
      <c r="C247" s="68">
        <v>135.9</v>
      </c>
      <c r="D247" s="68">
        <v>156.9</v>
      </c>
      <c r="E247" s="68">
        <v>179.1</v>
      </c>
      <c r="F247" s="68">
        <v>201.7</v>
      </c>
      <c r="G247" s="68">
        <v>225.3</v>
      </c>
      <c r="H247" s="68">
        <v>249.5</v>
      </c>
      <c r="I247" s="68">
        <v>274.8</v>
      </c>
      <c r="J247" s="68">
        <v>300.7</v>
      </c>
      <c r="K247" s="68">
        <v>327.2</v>
      </c>
      <c r="L247" s="68">
        <v>353.8</v>
      </c>
      <c r="M247" s="68">
        <v>381.2</v>
      </c>
      <c r="N247" s="68">
        <v>408.6</v>
      </c>
      <c r="O247" s="68">
        <v>436.8</v>
      </c>
      <c r="P247" s="68">
        <v>465.2</v>
      </c>
      <c r="Q247" s="68">
        <v>494.2</v>
      </c>
      <c r="R247" s="68">
        <v>523.1</v>
      </c>
      <c r="S247" s="68">
        <v>552.4</v>
      </c>
      <c r="T247" s="68">
        <v>581.6</v>
      </c>
      <c r="U247" s="68">
        <v>611.4</v>
      </c>
      <c r="V247" s="68">
        <v>641.4</v>
      </c>
      <c r="W247" s="68">
        <v>671.7</v>
      </c>
      <c r="X247" s="68">
        <v>702.3</v>
      </c>
      <c r="Y247" s="68">
        <v>733.1</v>
      </c>
      <c r="Z247" s="68">
        <v>764</v>
      </c>
      <c r="AA247" s="68">
        <v>794.9</v>
      </c>
      <c r="AB247" s="68">
        <v>825.9</v>
      </c>
      <c r="AC247" s="68">
        <v>856.9</v>
      </c>
      <c r="AD247" s="68">
        <v>887.9</v>
      </c>
      <c r="AE247" s="68">
        <v>918.9</v>
      </c>
      <c r="AF247" s="68">
        <v>949.9</v>
      </c>
      <c r="AG247" s="68">
        <v>980.9</v>
      </c>
      <c r="AH247" s="68">
        <v>1011.9</v>
      </c>
      <c r="AI247" s="68">
        <v>1042.9000000000001</v>
      </c>
      <c r="AJ247" s="68">
        <v>0.1</v>
      </c>
      <c r="AK247" s="68"/>
    </row>
    <row r="248" spans="1:37">
      <c r="A248" s="69">
        <v>43831</v>
      </c>
      <c r="B248" s="68">
        <v>119.6</v>
      </c>
      <c r="C248" s="68">
        <v>134.69999999999999</v>
      </c>
      <c r="D248" s="68">
        <v>151.6</v>
      </c>
      <c r="E248" s="68">
        <v>169.8</v>
      </c>
      <c r="F248" s="68">
        <v>190.2</v>
      </c>
      <c r="G248" s="68">
        <v>212</v>
      </c>
      <c r="H248" s="68">
        <v>234.9</v>
      </c>
      <c r="I248" s="68">
        <v>258.7</v>
      </c>
      <c r="J248" s="68">
        <v>284</v>
      </c>
      <c r="K248" s="68">
        <v>310.39999999999998</v>
      </c>
      <c r="L248" s="68">
        <v>337</v>
      </c>
      <c r="M248" s="68">
        <v>364.7</v>
      </c>
      <c r="N248" s="68">
        <v>392.8</v>
      </c>
      <c r="O248" s="68">
        <v>421.8</v>
      </c>
      <c r="P248" s="68">
        <v>451.1</v>
      </c>
      <c r="Q248" s="68">
        <v>480.6</v>
      </c>
      <c r="R248" s="68">
        <v>510</v>
      </c>
      <c r="S248" s="68">
        <v>539.6</v>
      </c>
      <c r="T248" s="68">
        <v>569.1</v>
      </c>
      <c r="U248" s="68">
        <v>598.79999999999995</v>
      </c>
      <c r="V248" s="68">
        <v>628.5</v>
      </c>
      <c r="W248" s="68">
        <v>658.2</v>
      </c>
      <c r="X248" s="68">
        <v>687.9</v>
      </c>
      <c r="Y248" s="68">
        <v>717.6</v>
      </c>
      <c r="Z248" s="68">
        <v>747.3</v>
      </c>
      <c r="AA248" s="68">
        <v>777.1</v>
      </c>
      <c r="AB248" s="68">
        <v>807</v>
      </c>
      <c r="AC248" s="68">
        <v>837.2</v>
      </c>
      <c r="AD248" s="68">
        <v>867.5</v>
      </c>
      <c r="AE248" s="68">
        <v>898</v>
      </c>
      <c r="AF248" s="68">
        <v>928.7</v>
      </c>
      <c r="AG248" s="68">
        <v>959.5</v>
      </c>
      <c r="AH248" s="68">
        <v>990.3</v>
      </c>
      <c r="AI248" s="68">
        <v>1021.2</v>
      </c>
      <c r="AJ248" s="68">
        <v>0.1</v>
      </c>
      <c r="AK248" s="68"/>
    </row>
    <row r="249" spans="1:37">
      <c r="A249" s="69">
        <v>43862</v>
      </c>
      <c r="B249" s="68">
        <v>91.7</v>
      </c>
      <c r="C249" s="68">
        <v>105.7</v>
      </c>
      <c r="D249" s="68">
        <v>120.9</v>
      </c>
      <c r="E249" s="68">
        <v>138.1</v>
      </c>
      <c r="F249" s="68">
        <v>157.6</v>
      </c>
      <c r="G249" s="68">
        <v>178.5</v>
      </c>
      <c r="H249" s="68">
        <v>200.4</v>
      </c>
      <c r="I249" s="68">
        <v>224.1</v>
      </c>
      <c r="J249" s="68">
        <v>249.1</v>
      </c>
      <c r="K249" s="68">
        <v>275.3</v>
      </c>
      <c r="L249" s="68">
        <v>302.5</v>
      </c>
      <c r="M249" s="68">
        <v>330.2</v>
      </c>
      <c r="N249" s="68">
        <v>358.1</v>
      </c>
      <c r="O249" s="68">
        <v>386.1</v>
      </c>
      <c r="P249" s="68">
        <v>414.3</v>
      </c>
      <c r="Q249" s="68">
        <v>442.8</v>
      </c>
      <c r="R249" s="68">
        <v>471.1</v>
      </c>
      <c r="S249" s="68">
        <v>499.5</v>
      </c>
      <c r="T249" s="68">
        <v>528.1</v>
      </c>
      <c r="U249" s="68">
        <v>556.70000000000005</v>
      </c>
      <c r="V249" s="68">
        <v>585.5</v>
      </c>
      <c r="W249" s="68">
        <v>614.20000000000005</v>
      </c>
      <c r="X249" s="68">
        <v>643</v>
      </c>
      <c r="Y249" s="68">
        <v>671.9</v>
      </c>
      <c r="Z249" s="68">
        <v>700.7</v>
      </c>
      <c r="AA249" s="68">
        <v>729.6</v>
      </c>
      <c r="AB249" s="68">
        <v>758.6</v>
      </c>
      <c r="AC249" s="68">
        <v>787.6</v>
      </c>
      <c r="AD249" s="68">
        <v>816.6</v>
      </c>
      <c r="AE249" s="68">
        <v>845.6</v>
      </c>
      <c r="AF249" s="68">
        <v>874.6</v>
      </c>
      <c r="AG249" s="68">
        <v>903.6</v>
      </c>
      <c r="AH249" s="68">
        <v>932.6</v>
      </c>
      <c r="AI249" s="68">
        <v>961.6</v>
      </c>
      <c r="AJ249" s="68">
        <v>7.0000000000000007E-2</v>
      </c>
      <c r="AK249" s="68"/>
    </row>
    <row r="250" spans="1:37">
      <c r="A250" s="69">
        <v>43891</v>
      </c>
      <c r="B250" s="68">
        <v>50.1</v>
      </c>
      <c r="C250" s="68">
        <v>59.9</v>
      </c>
      <c r="D250" s="68">
        <v>71.599999999999994</v>
      </c>
      <c r="E250" s="68">
        <v>85.6</v>
      </c>
      <c r="F250" s="68">
        <v>102.3</v>
      </c>
      <c r="G250" s="68">
        <v>121</v>
      </c>
      <c r="H250" s="68">
        <v>141.30000000000001</v>
      </c>
      <c r="I250" s="68">
        <v>163</v>
      </c>
      <c r="J250" s="68">
        <v>185.6</v>
      </c>
      <c r="K250" s="68">
        <v>208.8</v>
      </c>
      <c r="L250" s="68">
        <v>233.7</v>
      </c>
      <c r="M250" s="68">
        <v>259.5</v>
      </c>
      <c r="N250" s="68">
        <v>285.89999999999998</v>
      </c>
      <c r="O250" s="68">
        <v>312.8</v>
      </c>
      <c r="P250" s="68">
        <v>340.4</v>
      </c>
      <c r="Q250" s="68">
        <v>367.9</v>
      </c>
      <c r="R250" s="68">
        <v>396.3</v>
      </c>
      <c r="S250" s="68">
        <v>424.7</v>
      </c>
      <c r="T250" s="68">
        <v>453.3</v>
      </c>
      <c r="U250" s="68">
        <v>482.5</v>
      </c>
      <c r="V250" s="68">
        <v>511.8</v>
      </c>
      <c r="W250" s="68">
        <v>541.29999999999995</v>
      </c>
      <c r="X250" s="68">
        <v>571</v>
      </c>
      <c r="Y250" s="68">
        <v>600.79999999999995</v>
      </c>
      <c r="Z250" s="68">
        <v>630.9</v>
      </c>
      <c r="AA250" s="68">
        <v>660.9</v>
      </c>
      <c r="AB250" s="68">
        <v>691.2</v>
      </c>
      <c r="AC250" s="68">
        <v>721.5</v>
      </c>
      <c r="AD250" s="68">
        <v>751.9</v>
      </c>
      <c r="AE250" s="68">
        <v>782.6</v>
      </c>
      <c r="AF250" s="68">
        <v>813.3</v>
      </c>
      <c r="AG250" s="68">
        <v>844.1</v>
      </c>
      <c r="AH250" s="68">
        <v>874.8</v>
      </c>
      <c r="AI250" s="68">
        <v>905.6</v>
      </c>
      <c r="AJ250" s="68">
        <v>0.03</v>
      </c>
      <c r="AK250" s="68"/>
    </row>
    <row r="251" spans="1:37">
      <c r="A251" s="69">
        <v>43922</v>
      </c>
      <c r="B251" s="68">
        <v>7.2</v>
      </c>
      <c r="C251" s="68">
        <v>10.8</v>
      </c>
      <c r="D251" s="68">
        <v>16.5</v>
      </c>
      <c r="E251" s="68">
        <v>24.5</v>
      </c>
      <c r="F251" s="68">
        <v>34.5</v>
      </c>
      <c r="G251" s="68">
        <v>47</v>
      </c>
      <c r="H251" s="68">
        <v>61.9</v>
      </c>
      <c r="I251" s="68">
        <v>78.400000000000006</v>
      </c>
      <c r="J251" s="68">
        <v>96.9</v>
      </c>
      <c r="K251" s="68">
        <v>117.5</v>
      </c>
      <c r="L251" s="68">
        <v>139.9</v>
      </c>
      <c r="M251" s="68">
        <v>163.6</v>
      </c>
      <c r="N251" s="68">
        <v>187.9</v>
      </c>
      <c r="O251" s="68">
        <v>213.6</v>
      </c>
      <c r="P251" s="68">
        <v>240</v>
      </c>
      <c r="Q251" s="68">
        <v>266.89999999999998</v>
      </c>
      <c r="R251" s="68">
        <v>294.39999999999998</v>
      </c>
      <c r="S251" s="68">
        <v>322.5</v>
      </c>
      <c r="T251" s="68">
        <v>350.8</v>
      </c>
      <c r="U251" s="68">
        <v>379.1</v>
      </c>
      <c r="V251" s="68">
        <v>407.9</v>
      </c>
      <c r="W251" s="68">
        <v>437</v>
      </c>
      <c r="X251" s="68">
        <v>466.6</v>
      </c>
      <c r="Y251" s="68">
        <v>496.5</v>
      </c>
      <c r="Z251" s="68">
        <v>526.4</v>
      </c>
      <c r="AA251" s="68">
        <v>556.4</v>
      </c>
      <c r="AB251" s="68">
        <v>586.4</v>
      </c>
      <c r="AC251" s="68">
        <v>616.4</v>
      </c>
      <c r="AD251" s="68">
        <v>646.4</v>
      </c>
      <c r="AE251" s="68">
        <v>676.4</v>
      </c>
      <c r="AF251" s="68">
        <v>706.4</v>
      </c>
      <c r="AG251" s="68">
        <v>736.4</v>
      </c>
      <c r="AH251" s="68">
        <v>766.4</v>
      </c>
      <c r="AI251" s="68">
        <v>796.4</v>
      </c>
      <c r="AJ251" s="68">
        <v>0.2</v>
      </c>
      <c r="AK251" s="68"/>
    </row>
    <row r="252" spans="1:37">
      <c r="A252" s="69">
        <v>43952</v>
      </c>
      <c r="B252" s="68">
        <v>1.1000000000000001</v>
      </c>
      <c r="C252" s="68">
        <v>1.8</v>
      </c>
      <c r="D252" s="68">
        <v>2.7</v>
      </c>
      <c r="E252" s="68">
        <v>3.7</v>
      </c>
      <c r="F252" s="68">
        <v>5</v>
      </c>
      <c r="G252" s="68">
        <v>6.7</v>
      </c>
      <c r="H252" s="68">
        <v>9.1999999999999993</v>
      </c>
      <c r="I252" s="68">
        <v>11.9</v>
      </c>
      <c r="J252" s="68">
        <v>15.1</v>
      </c>
      <c r="K252" s="68">
        <v>19.3</v>
      </c>
      <c r="L252" s="68">
        <v>24.5</v>
      </c>
      <c r="M252" s="68">
        <v>31.4</v>
      </c>
      <c r="N252" s="68">
        <v>39.799999999999997</v>
      </c>
      <c r="O252" s="68">
        <v>49.7</v>
      </c>
      <c r="P252" s="68">
        <v>60.5</v>
      </c>
      <c r="Q252" s="68">
        <v>72.900000000000006</v>
      </c>
      <c r="R252" s="68">
        <v>86.8</v>
      </c>
      <c r="S252" s="68">
        <v>101.8</v>
      </c>
      <c r="T252" s="68">
        <v>118.4</v>
      </c>
      <c r="U252" s="68">
        <v>136</v>
      </c>
      <c r="V252" s="68">
        <v>154.19999999999999</v>
      </c>
      <c r="W252" s="68">
        <v>173.4</v>
      </c>
      <c r="X252" s="68">
        <v>192.9</v>
      </c>
      <c r="Y252" s="68">
        <v>213.3</v>
      </c>
      <c r="Z252" s="68">
        <v>235</v>
      </c>
      <c r="AA252" s="68">
        <v>257.2</v>
      </c>
      <c r="AB252" s="68">
        <v>280.3</v>
      </c>
      <c r="AC252" s="68">
        <v>304.2</v>
      </c>
      <c r="AD252" s="68">
        <v>328.4</v>
      </c>
      <c r="AE252" s="68">
        <v>353.6</v>
      </c>
      <c r="AF252" s="68">
        <v>379.5</v>
      </c>
      <c r="AG252" s="68">
        <v>406.4</v>
      </c>
      <c r="AH252" s="68">
        <v>433.8</v>
      </c>
      <c r="AI252" s="68">
        <v>461.5</v>
      </c>
      <c r="AJ252" s="68">
        <v>0.06</v>
      </c>
      <c r="AK252" s="68"/>
    </row>
    <row r="253" spans="1:37">
      <c r="A253" s="69">
        <v>43983</v>
      </c>
      <c r="B253" s="68">
        <v>0</v>
      </c>
      <c r="C253" s="68">
        <v>0</v>
      </c>
      <c r="D253" s="68">
        <v>0</v>
      </c>
      <c r="E253" s="68">
        <v>0</v>
      </c>
      <c r="F253" s="68">
        <v>0</v>
      </c>
      <c r="G253" s="68">
        <v>0</v>
      </c>
      <c r="H253" s="68">
        <v>0</v>
      </c>
      <c r="I253" s="68">
        <v>0</v>
      </c>
      <c r="J253" s="68">
        <v>0</v>
      </c>
      <c r="K253" s="68">
        <v>0</v>
      </c>
      <c r="L253" s="68">
        <v>0</v>
      </c>
      <c r="M253" s="68">
        <v>0</v>
      </c>
      <c r="N253" s="68">
        <v>0.3</v>
      </c>
      <c r="O253" s="68">
        <v>0.8</v>
      </c>
      <c r="P253" s="68">
        <v>1.2</v>
      </c>
      <c r="Q253" s="68">
        <v>1.8</v>
      </c>
      <c r="R253" s="68">
        <v>2.5</v>
      </c>
      <c r="S253" s="68">
        <v>3.3</v>
      </c>
      <c r="T253" s="68">
        <v>4.3</v>
      </c>
      <c r="U253" s="68">
        <v>5.9</v>
      </c>
      <c r="V253" s="68">
        <v>8.4</v>
      </c>
      <c r="W253" s="68">
        <v>11.7</v>
      </c>
      <c r="X253" s="68">
        <v>15.9</v>
      </c>
      <c r="Y253" s="68">
        <v>21.1</v>
      </c>
      <c r="Z253" s="68">
        <v>27.9</v>
      </c>
      <c r="AA253" s="68">
        <v>35.1</v>
      </c>
      <c r="AB253" s="68">
        <v>44.2</v>
      </c>
      <c r="AC253" s="68">
        <v>54.6</v>
      </c>
      <c r="AD253" s="68">
        <v>66.2</v>
      </c>
      <c r="AE253" s="68">
        <v>79.900000000000006</v>
      </c>
      <c r="AF253" s="68">
        <v>94.6</v>
      </c>
      <c r="AG253" s="68">
        <v>111.4</v>
      </c>
      <c r="AH253" s="68">
        <v>129.69999999999999</v>
      </c>
      <c r="AI253" s="68">
        <v>148.80000000000001</v>
      </c>
      <c r="AJ253" s="68">
        <v>0.2</v>
      </c>
      <c r="AK253" s="68"/>
    </row>
    <row r="254" spans="1:37">
      <c r="A254" s="69">
        <v>44013</v>
      </c>
      <c r="B254" s="68">
        <v>0</v>
      </c>
      <c r="C254" s="68">
        <v>0</v>
      </c>
      <c r="D254" s="68">
        <v>0</v>
      </c>
      <c r="E254" s="68">
        <v>0</v>
      </c>
      <c r="F254" s="68">
        <v>0</v>
      </c>
      <c r="G254" s="68">
        <v>0</v>
      </c>
      <c r="H254" s="68">
        <v>0</v>
      </c>
      <c r="I254" s="68">
        <v>0</v>
      </c>
      <c r="J254" s="68">
        <v>0</v>
      </c>
      <c r="K254" s="68">
        <v>0</v>
      </c>
      <c r="L254" s="68">
        <v>0</v>
      </c>
      <c r="M254" s="68">
        <v>0</v>
      </c>
      <c r="N254" s="68">
        <v>0</v>
      </c>
      <c r="O254" s="68">
        <v>0</v>
      </c>
      <c r="P254" s="68">
        <v>0</v>
      </c>
      <c r="Q254" s="68">
        <v>0</v>
      </c>
      <c r="R254" s="68">
        <v>0</v>
      </c>
      <c r="S254" s="68">
        <v>0</v>
      </c>
      <c r="T254" s="68">
        <v>0</v>
      </c>
      <c r="U254" s="68">
        <v>0</v>
      </c>
      <c r="V254" s="68">
        <v>0</v>
      </c>
      <c r="W254" s="68">
        <v>0</v>
      </c>
      <c r="X254" s="68">
        <v>0</v>
      </c>
      <c r="Y254" s="68">
        <v>0.3</v>
      </c>
      <c r="Z254" s="68">
        <v>0.8</v>
      </c>
      <c r="AA254" s="68">
        <v>2</v>
      </c>
      <c r="AB254" s="68">
        <v>4.3</v>
      </c>
      <c r="AC254" s="68">
        <v>7.4</v>
      </c>
      <c r="AD254" s="68">
        <v>11.5</v>
      </c>
      <c r="AE254" s="68">
        <v>16.5</v>
      </c>
      <c r="AF254" s="68">
        <v>23.1</v>
      </c>
      <c r="AG254" s="68">
        <v>30.4</v>
      </c>
      <c r="AH254" s="68">
        <v>39.299999999999997</v>
      </c>
      <c r="AI254" s="68">
        <v>49.5</v>
      </c>
      <c r="AJ254" s="68">
        <v>0.06</v>
      </c>
      <c r="AK254" s="68"/>
    </row>
    <row r="255" spans="1:37">
      <c r="A255" s="69">
        <v>44044</v>
      </c>
      <c r="B255" s="68">
        <v>0</v>
      </c>
      <c r="C255" s="68">
        <v>0</v>
      </c>
      <c r="D255" s="68">
        <v>0</v>
      </c>
      <c r="E255" s="68">
        <v>0</v>
      </c>
      <c r="F255" s="68">
        <v>0</v>
      </c>
      <c r="G255" s="68">
        <v>0</v>
      </c>
      <c r="H255" s="68">
        <v>0</v>
      </c>
      <c r="I255" s="68">
        <v>0</v>
      </c>
      <c r="J255" s="68">
        <v>0</v>
      </c>
      <c r="K255" s="68">
        <v>0</v>
      </c>
      <c r="L255" s="68">
        <v>0</v>
      </c>
      <c r="M255" s="68">
        <v>0</v>
      </c>
      <c r="N255" s="68">
        <v>0</v>
      </c>
      <c r="O255" s="68">
        <v>0</v>
      </c>
      <c r="P255" s="68">
        <v>0</v>
      </c>
      <c r="Q255" s="68">
        <v>0</v>
      </c>
      <c r="R255" s="68">
        <v>0</v>
      </c>
      <c r="S255" s="68">
        <v>0</v>
      </c>
      <c r="T255" s="68">
        <v>0</v>
      </c>
      <c r="U255" s="68">
        <v>0</v>
      </c>
      <c r="V255" s="68">
        <v>0</v>
      </c>
      <c r="W255" s="68">
        <v>0</v>
      </c>
      <c r="X255" s="68">
        <v>0.2</v>
      </c>
      <c r="Y255" s="68">
        <v>0.3</v>
      </c>
      <c r="Z255" s="68">
        <v>0.7</v>
      </c>
      <c r="AA255" s="68">
        <v>2</v>
      </c>
      <c r="AB255" s="68">
        <v>4.0999999999999996</v>
      </c>
      <c r="AC255" s="68">
        <v>7.1</v>
      </c>
      <c r="AD255" s="68">
        <v>10.7</v>
      </c>
      <c r="AE255" s="68">
        <v>16.2</v>
      </c>
      <c r="AF255" s="68">
        <v>23.6</v>
      </c>
      <c r="AG255" s="68">
        <v>32.200000000000003</v>
      </c>
      <c r="AH255" s="68">
        <v>42.7</v>
      </c>
      <c r="AI255" s="68">
        <v>54.5</v>
      </c>
      <c r="AJ255" s="68">
        <v>0.2</v>
      </c>
      <c r="AK255" s="68"/>
    </row>
    <row r="256" spans="1:37">
      <c r="A256" s="69">
        <v>44075</v>
      </c>
      <c r="B256" s="68">
        <v>0</v>
      </c>
      <c r="C256" s="68">
        <v>0</v>
      </c>
      <c r="D256" s="68">
        <v>0</v>
      </c>
      <c r="E256" s="68">
        <v>0</v>
      </c>
      <c r="F256" s="68">
        <v>0</v>
      </c>
      <c r="G256" s="68">
        <v>0</v>
      </c>
      <c r="H256" s="68">
        <v>0</v>
      </c>
      <c r="I256" s="68">
        <v>0.1</v>
      </c>
      <c r="J256" s="68">
        <v>0.1</v>
      </c>
      <c r="K256" s="68">
        <v>0.7</v>
      </c>
      <c r="L256" s="68">
        <v>1.5</v>
      </c>
      <c r="M256" s="68">
        <v>2.5</v>
      </c>
      <c r="N256" s="68">
        <v>3.7</v>
      </c>
      <c r="O256" s="68">
        <v>5.4</v>
      </c>
      <c r="P256" s="68">
        <v>7.3</v>
      </c>
      <c r="Q256" s="68">
        <v>9.6999999999999993</v>
      </c>
      <c r="R256" s="68">
        <v>12.5</v>
      </c>
      <c r="S256" s="68">
        <v>15.6</v>
      </c>
      <c r="T256" s="68">
        <v>19.2</v>
      </c>
      <c r="U256" s="68">
        <v>23.6</v>
      </c>
      <c r="V256" s="68">
        <v>28.6</v>
      </c>
      <c r="W256" s="68">
        <v>34.200000000000003</v>
      </c>
      <c r="X256" s="68">
        <v>41.4</v>
      </c>
      <c r="Y256" s="68">
        <v>49.2</v>
      </c>
      <c r="Z256" s="68">
        <v>58.3</v>
      </c>
      <c r="AA256" s="68">
        <v>68.400000000000006</v>
      </c>
      <c r="AB256" s="68">
        <v>80.2</v>
      </c>
      <c r="AC256" s="68">
        <v>93.3</v>
      </c>
      <c r="AD256" s="68">
        <v>107.9</v>
      </c>
      <c r="AE256" s="68">
        <v>124.4</v>
      </c>
      <c r="AF256" s="68">
        <v>142.30000000000001</v>
      </c>
      <c r="AG256" s="68">
        <v>161.4</v>
      </c>
      <c r="AH256" s="68">
        <v>181.7</v>
      </c>
      <c r="AI256" s="68">
        <v>203.4</v>
      </c>
      <c r="AJ256" s="68">
        <v>7.0000000000000007E-2</v>
      </c>
      <c r="AK256" s="68"/>
    </row>
    <row r="257" spans="1:37">
      <c r="A257" s="69">
        <v>44105</v>
      </c>
      <c r="B257" s="68">
        <v>9.1</v>
      </c>
      <c r="C257" s="68">
        <v>10.7</v>
      </c>
      <c r="D257" s="68">
        <v>12.4</v>
      </c>
      <c r="E257" s="68">
        <v>14.1</v>
      </c>
      <c r="F257" s="68">
        <v>16.100000000000001</v>
      </c>
      <c r="G257" s="68">
        <v>18.2</v>
      </c>
      <c r="H257" s="68">
        <v>20.8</v>
      </c>
      <c r="I257" s="68">
        <v>24</v>
      </c>
      <c r="J257" s="68">
        <v>27.8</v>
      </c>
      <c r="K257" s="68">
        <v>32.5</v>
      </c>
      <c r="L257" s="68">
        <v>38.1</v>
      </c>
      <c r="M257" s="68">
        <v>44.5</v>
      </c>
      <c r="N257" s="68">
        <v>52</v>
      </c>
      <c r="O257" s="68">
        <v>60.5</v>
      </c>
      <c r="P257" s="68">
        <v>70.2</v>
      </c>
      <c r="Q257" s="68">
        <v>82.5</v>
      </c>
      <c r="R257" s="68">
        <v>95.8</v>
      </c>
      <c r="S257" s="68">
        <v>110.7</v>
      </c>
      <c r="T257" s="68">
        <v>127.5</v>
      </c>
      <c r="U257" s="68">
        <v>146.19999999999999</v>
      </c>
      <c r="V257" s="68">
        <v>167.4</v>
      </c>
      <c r="W257" s="68">
        <v>190.3</v>
      </c>
      <c r="X257" s="68">
        <v>213.9</v>
      </c>
      <c r="Y257" s="68">
        <v>238.9</v>
      </c>
      <c r="Z257" s="68">
        <v>264.7</v>
      </c>
      <c r="AA257" s="68">
        <v>291.3</v>
      </c>
      <c r="AB257" s="68">
        <v>318.2</v>
      </c>
      <c r="AC257" s="68">
        <v>346.2</v>
      </c>
      <c r="AD257" s="68">
        <v>374.3</v>
      </c>
      <c r="AE257" s="68">
        <v>403.1</v>
      </c>
      <c r="AF257" s="68">
        <v>432.7</v>
      </c>
      <c r="AG257" s="68">
        <v>462</v>
      </c>
      <c r="AH257" s="68">
        <v>492</v>
      </c>
      <c r="AI257" s="68">
        <v>522.4</v>
      </c>
      <c r="AJ257" s="68">
        <v>0.06</v>
      </c>
      <c r="AK257" s="68"/>
    </row>
    <row r="258" spans="1:37">
      <c r="A258" s="69">
        <v>44136</v>
      </c>
      <c r="B258" s="68">
        <v>25.2</v>
      </c>
      <c r="C258" s="68">
        <v>30.3</v>
      </c>
      <c r="D258" s="68">
        <v>35.9</v>
      </c>
      <c r="E258" s="68">
        <v>43.1</v>
      </c>
      <c r="F258" s="68">
        <v>51.5</v>
      </c>
      <c r="G258" s="68">
        <v>60.8</v>
      </c>
      <c r="H258" s="68">
        <v>71.5</v>
      </c>
      <c r="I258" s="68">
        <v>83</v>
      </c>
      <c r="J258" s="68">
        <v>95.2</v>
      </c>
      <c r="K258" s="68">
        <v>108.8</v>
      </c>
      <c r="L258" s="68">
        <v>123.8</v>
      </c>
      <c r="M258" s="68">
        <v>140.1</v>
      </c>
      <c r="N258" s="68">
        <v>157.9</v>
      </c>
      <c r="O258" s="68">
        <v>177</v>
      </c>
      <c r="P258" s="68">
        <v>197.5</v>
      </c>
      <c r="Q258" s="68">
        <v>219</v>
      </c>
      <c r="R258" s="68">
        <v>240.9</v>
      </c>
      <c r="S258" s="68">
        <v>263.5</v>
      </c>
      <c r="T258" s="68">
        <v>286.7</v>
      </c>
      <c r="U258" s="68">
        <v>310.39999999999998</v>
      </c>
      <c r="V258" s="68">
        <v>334.9</v>
      </c>
      <c r="W258" s="68">
        <v>360.3</v>
      </c>
      <c r="X258" s="68">
        <v>385.9</v>
      </c>
      <c r="Y258" s="68">
        <v>412.2</v>
      </c>
      <c r="Z258" s="68">
        <v>439.1</v>
      </c>
      <c r="AA258" s="68">
        <v>466.2</v>
      </c>
      <c r="AB258" s="68">
        <v>493.6</v>
      </c>
      <c r="AC258" s="68">
        <v>521.5</v>
      </c>
      <c r="AD258" s="68">
        <v>550</v>
      </c>
      <c r="AE258" s="68">
        <v>578.29999999999995</v>
      </c>
      <c r="AF258" s="68">
        <v>607.1</v>
      </c>
      <c r="AG258" s="68">
        <v>636</v>
      </c>
      <c r="AH258" s="68">
        <v>665.2</v>
      </c>
      <c r="AI258" s="68">
        <v>694.6</v>
      </c>
      <c r="AJ258" s="68">
        <v>0.1</v>
      </c>
      <c r="AK258" s="68"/>
    </row>
    <row r="259" spans="1:37">
      <c r="A259" s="69">
        <v>44166</v>
      </c>
      <c r="B259" s="68">
        <v>145</v>
      </c>
      <c r="C259" s="68">
        <v>165.5</v>
      </c>
      <c r="D259" s="68">
        <v>186.6</v>
      </c>
      <c r="E259" s="68">
        <v>208.1</v>
      </c>
      <c r="F259" s="68">
        <v>230.9</v>
      </c>
      <c r="G259" s="68">
        <v>255</v>
      </c>
      <c r="H259" s="68">
        <v>279.7</v>
      </c>
      <c r="I259" s="68">
        <v>305.39999999999998</v>
      </c>
      <c r="J259" s="68">
        <v>331.8</v>
      </c>
      <c r="K259" s="68">
        <v>359.1</v>
      </c>
      <c r="L259" s="68">
        <v>386.8</v>
      </c>
      <c r="M259" s="68">
        <v>414.7</v>
      </c>
      <c r="N259" s="68">
        <v>443.4</v>
      </c>
      <c r="O259" s="68">
        <v>471.9</v>
      </c>
      <c r="P259" s="68">
        <v>500.9</v>
      </c>
      <c r="Q259" s="68">
        <v>530.29999999999995</v>
      </c>
      <c r="R259" s="68">
        <v>559.79999999999995</v>
      </c>
      <c r="S259" s="68">
        <v>589.29999999999995</v>
      </c>
      <c r="T259" s="68">
        <v>619.20000000000005</v>
      </c>
      <c r="U259" s="68">
        <v>649.1</v>
      </c>
      <c r="V259" s="68">
        <v>679.4</v>
      </c>
      <c r="W259" s="68">
        <v>710</v>
      </c>
      <c r="X259" s="68">
        <v>740.6</v>
      </c>
      <c r="Y259" s="68">
        <v>771.3</v>
      </c>
      <c r="Z259" s="68">
        <v>802.1</v>
      </c>
      <c r="AA259" s="68">
        <v>833.1</v>
      </c>
      <c r="AB259" s="68">
        <v>864.1</v>
      </c>
      <c r="AC259" s="68">
        <v>895.1</v>
      </c>
      <c r="AD259" s="68">
        <v>926.1</v>
      </c>
      <c r="AE259" s="68">
        <v>957.1</v>
      </c>
      <c r="AF259" s="68">
        <v>988.1</v>
      </c>
      <c r="AG259" s="68">
        <v>1019.1</v>
      </c>
      <c r="AH259" s="68">
        <v>1050.0999999999999</v>
      </c>
      <c r="AI259" s="68">
        <v>1081.0999999999999</v>
      </c>
      <c r="AJ259" s="68">
        <v>0.06</v>
      </c>
      <c r="AK259" s="68"/>
    </row>
    <row r="260" spans="1:37">
      <c r="A260" s="69">
        <v>44197</v>
      </c>
      <c r="B260" s="68">
        <v>231.3</v>
      </c>
      <c r="C260" s="68">
        <v>258.10000000000002</v>
      </c>
      <c r="D260" s="68">
        <v>286.10000000000002</v>
      </c>
      <c r="E260" s="68">
        <v>315</v>
      </c>
      <c r="F260" s="68">
        <v>344.9</v>
      </c>
      <c r="G260" s="68">
        <v>375.1</v>
      </c>
      <c r="H260" s="68">
        <v>405.6</v>
      </c>
      <c r="I260" s="68">
        <v>436.3</v>
      </c>
      <c r="J260" s="68">
        <v>467</v>
      </c>
      <c r="K260" s="68">
        <v>497.8</v>
      </c>
      <c r="L260" s="68">
        <v>528.70000000000005</v>
      </c>
      <c r="M260" s="68">
        <v>559.6</v>
      </c>
      <c r="N260" s="68">
        <v>590.5</v>
      </c>
      <c r="O260" s="68">
        <v>621.5</v>
      </c>
      <c r="P260" s="68">
        <v>652.5</v>
      </c>
      <c r="Q260" s="68">
        <v>683.5</v>
      </c>
      <c r="R260" s="68">
        <v>714.5</v>
      </c>
      <c r="S260" s="68">
        <v>745.5</v>
      </c>
      <c r="T260" s="68">
        <v>776.5</v>
      </c>
      <c r="U260" s="68">
        <v>807.5</v>
      </c>
      <c r="V260" s="68">
        <v>838.5</v>
      </c>
      <c r="W260" s="68">
        <v>869.5</v>
      </c>
      <c r="X260" s="68">
        <v>900.5</v>
      </c>
      <c r="Y260" s="68">
        <v>931.5</v>
      </c>
      <c r="Z260" s="68">
        <v>962.5</v>
      </c>
      <c r="AA260" s="68">
        <v>993.5</v>
      </c>
      <c r="AB260" s="68">
        <v>1024.5</v>
      </c>
      <c r="AC260" s="68">
        <v>1055.5</v>
      </c>
      <c r="AD260" s="68">
        <v>1086.5</v>
      </c>
      <c r="AE260" s="68">
        <v>1117.5</v>
      </c>
      <c r="AF260" s="68">
        <v>1148.5</v>
      </c>
      <c r="AG260" s="68">
        <v>1179.5</v>
      </c>
      <c r="AH260" s="68">
        <v>1210.5</v>
      </c>
      <c r="AI260" s="68">
        <v>1241.5</v>
      </c>
      <c r="AJ260" s="68">
        <v>0.1</v>
      </c>
      <c r="AK260" s="68"/>
    </row>
    <row r="261" spans="1:37">
      <c r="A261" s="69">
        <v>44228</v>
      </c>
      <c r="B261" s="68">
        <v>222.3</v>
      </c>
      <c r="C261" s="68">
        <v>246.7</v>
      </c>
      <c r="D261" s="68">
        <v>272.2</v>
      </c>
      <c r="E261" s="68">
        <v>297.89999999999998</v>
      </c>
      <c r="F261" s="68">
        <v>323.89999999999998</v>
      </c>
      <c r="G261" s="68">
        <v>350.5</v>
      </c>
      <c r="H261" s="68">
        <v>377.4</v>
      </c>
      <c r="I261" s="68">
        <v>404.6</v>
      </c>
      <c r="J261" s="68">
        <v>432</v>
      </c>
      <c r="K261" s="68">
        <v>459.6</v>
      </c>
      <c r="L261" s="68">
        <v>487.4</v>
      </c>
      <c r="M261" s="68">
        <v>515.29999999999995</v>
      </c>
      <c r="N261" s="68">
        <v>543.29999999999995</v>
      </c>
      <c r="O261" s="68">
        <v>571.29999999999995</v>
      </c>
      <c r="P261" s="68">
        <v>599.29999999999995</v>
      </c>
      <c r="Q261" s="68">
        <v>627.29999999999995</v>
      </c>
      <c r="R261" s="68">
        <v>655.29999999999995</v>
      </c>
      <c r="S261" s="68">
        <v>683.3</v>
      </c>
      <c r="T261" s="68">
        <v>711.3</v>
      </c>
      <c r="U261" s="68">
        <v>739.3</v>
      </c>
      <c r="V261" s="68">
        <v>767.3</v>
      </c>
      <c r="W261" s="68">
        <v>795.3</v>
      </c>
      <c r="X261" s="68">
        <v>823.3</v>
      </c>
      <c r="Y261" s="68">
        <v>851.3</v>
      </c>
      <c r="Z261" s="68">
        <v>879.3</v>
      </c>
      <c r="AA261" s="68">
        <v>907.3</v>
      </c>
      <c r="AB261" s="68">
        <v>935.3</v>
      </c>
      <c r="AC261" s="68">
        <v>963.3</v>
      </c>
      <c r="AD261" s="68">
        <v>991.3</v>
      </c>
      <c r="AE261" s="68">
        <v>1019.3</v>
      </c>
      <c r="AF261" s="68">
        <v>1047.3</v>
      </c>
      <c r="AG261" s="68">
        <v>1075.3</v>
      </c>
      <c r="AH261" s="68">
        <v>1103.3</v>
      </c>
      <c r="AI261" s="68">
        <v>1131.3</v>
      </c>
      <c r="AJ261" s="68">
        <v>7.0000000000000007E-2</v>
      </c>
      <c r="AK261" s="68"/>
    </row>
    <row r="262" spans="1:37">
      <c r="A262" s="69">
        <v>44256</v>
      </c>
      <c r="B262" s="68">
        <v>90.8</v>
      </c>
      <c r="C262" s="68">
        <v>102.5</v>
      </c>
      <c r="D262" s="68">
        <v>115.6</v>
      </c>
      <c r="E262" s="68">
        <v>129.4</v>
      </c>
      <c r="F262" s="68">
        <v>144.30000000000001</v>
      </c>
      <c r="G262" s="68">
        <v>159.69999999999999</v>
      </c>
      <c r="H262" s="68">
        <v>176.2</v>
      </c>
      <c r="I262" s="68">
        <v>193.7</v>
      </c>
      <c r="J262" s="68">
        <v>212</v>
      </c>
      <c r="K262" s="68">
        <v>231.9</v>
      </c>
      <c r="L262" s="68">
        <v>252.5</v>
      </c>
      <c r="M262" s="68">
        <v>274</v>
      </c>
      <c r="N262" s="68">
        <v>297</v>
      </c>
      <c r="O262" s="68">
        <v>320.7</v>
      </c>
      <c r="P262" s="68">
        <v>345.3</v>
      </c>
      <c r="Q262" s="68">
        <v>370.3</v>
      </c>
      <c r="R262" s="68">
        <v>396.3</v>
      </c>
      <c r="S262" s="68">
        <v>422.7</v>
      </c>
      <c r="T262" s="68">
        <v>449.8</v>
      </c>
      <c r="U262" s="68">
        <v>477.4</v>
      </c>
      <c r="V262" s="68">
        <v>505.3</v>
      </c>
      <c r="W262" s="68">
        <v>534.1</v>
      </c>
      <c r="X262" s="68">
        <v>563.1</v>
      </c>
      <c r="Y262" s="68">
        <v>592.5</v>
      </c>
      <c r="Z262" s="68">
        <v>622.1</v>
      </c>
      <c r="AA262" s="68">
        <v>651.9</v>
      </c>
      <c r="AB262" s="68">
        <v>682.1</v>
      </c>
      <c r="AC262" s="68">
        <v>712.1</v>
      </c>
      <c r="AD262" s="68">
        <v>742.6</v>
      </c>
      <c r="AE262" s="68">
        <v>773</v>
      </c>
      <c r="AF262" s="68">
        <v>803.6</v>
      </c>
      <c r="AG262" s="68">
        <v>834.4</v>
      </c>
      <c r="AH262" s="68">
        <v>865.2</v>
      </c>
      <c r="AI262" s="68">
        <v>896.1</v>
      </c>
      <c r="AJ262" s="68">
        <v>0.2</v>
      </c>
      <c r="AK262" s="68"/>
    </row>
    <row r="263" spans="1:37">
      <c r="A263" s="69">
        <v>44287</v>
      </c>
      <c r="B263" s="68">
        <v>7.2</v>
      </c>
      <c r="C263" s="68">
        <v>9.3000000000000007</v>
      </c>
      <c r="D263" s="68">
        <v>12.2</v>
      </c>
      <c r="E263" s="68">
        <v>15.4</v>
      </c>
      <c r="F263" s="68">
        <v>19.3</v>
      </c>
      <c r="G263" s="68">
        <v>23.3</v>
      </c>
      <c r="H263" s="68">
        <v>28.2</v>
      </c>
      <c r="I263" s="68">
        <v>33.799999999999997</v>
      </c>
      <c r="J263" s="68">
        <v>40.5</v>
      </c>
      <c r="K263" s="68">
        <v>48.6</v>
      </c>
      <c r="L263" s="68">
        <v>58.3</v>
      </c>
      <c r="M263" s="68">
        <v>70.599999999999994</v>
      </c>
      <c r="N263" s="68">
        <v>84.6</v>
      </c>
      <c r="O263" s="68">
        <v>100.8</v>
      </c>
      <c r="P263" s="68">
        <v>118.7</v>
      </c>
      <c r="Q263" s="68">
        <v>138</v>
      </c>
      <c r="R263" s="68">
        <v>159.19999999999999</v>
      </c>
      <c r="S263" s="68">
        <v>181.5</v>
      </c>
      <c r="T263" s="68">
        <v>204.8</v>
      </c>
      <c r="U263" s="68">
        <v>229.1</v>
      </c>
      <c r="V263" s="68">
        <v>254.7</v>
      </c>
      <c r="W263" s="68">
        <v>280.2</v>
      </c>
      <c r="X263" s="68">
        <v>306.7</v>
      </c>
      <c r="Y263" s="68">
        <v>333.8</v>
      </c>
      <c r="Z263" s="68">
        <v>361.3</v>
      </c>
      <c r="AA263" s="68">
        <v>389</v>
      </c>
      <c r="AB263" s="68">
        <v>416.9</v>
      </c>
      <c r="AC263" s="68">
        <v>445.1</v>
      </c>
      <c r="AD263" s="68">
        <v>473.5</v>
      </c>
      <c r="AE263" s="68">
        <v>501.9</v>
      </c>
      <c r="AF263" s="68">
        <v>530.6</v>
      </c>
      <c r="AG263" s="68">
        <v>559.4</v>
      </c>
      <c r="AH263" s="68">
        <v>588.5</v>
      </c>
      <c r="AI263" s="68">
        <v>617.79999999999995</v>
      </c>
      <c r="AJ263" s="68">
        <v>7.0000000000000007E-2</v>
      </c>
      <c r="AK263" s="68"/>
    </row>
    <row r="264" spans="1:37">
      <c r="A264" s="69">
        <v>44317</v>
      </c>
      <c r="B264" s="68">
        <v>0</v>
      </c>
      <c r="C264" s="68">
        <v>0</v>
      </c>
      <c r="D264" s="68">
        <v>0</v>
      </c>
      <c r="E264" s="68">
        <v>0</v>
      </c>
      <c r="F264" s="68">
        <v>0</v>
      </c>
      <c r="G264" s="68">
        <v>0</v>
      </c>
      <c r="H264" s="68">
        <v>0</v>
      </c>
      <c r="I264" s="68">
        <v>0.1</v>
      </c>
      <c r="J264" s="68">
        <v>0.3</v>
      </c>
      <c r="K264" s="68">
        <v>0.5</v>
      </c>
      <c r="L264" s="68">
        <v>1.2</v>
      </c>
      <c r="M264" s="68">
        <v>2.6</v>
      </c>
      <c r="N264" s="68">
        <v>5.6</v>
      </c>
      <c r="O264" s="68">
        <v>10.199999999999999</v>
      </c>
      <c r="P264" s="68">
        <v>16.600000000000001</v>
      </c>
      <c r="Q264" s="68">
        <v>24</v>
      </c>
      <c r="R264" s="68">
        <v>32.700000000000003</v>
      </c>
      <c r="S264" s="68">
        <v>42.2</v>
      </c>
      <c r="T264" s="68">
        <v>52.6</v>
      </c>
      <c r="U264" s="68">
        <v>63.7</v>
      </c>
      <c r="V264" s="68">
        <v>76.400000000000006</v>
      </c>
      <c r="W264" s="68">
        <v>90.1</v>
      </c>
      <c r="X264" s="68">
        <v>104.4</v>
      </c>
      <c r="Y264" s="68">
        <v>119.6</v>
      </c>
      <c r="Z264" s="68">
        <v>136.1</v>
      </c>
      <c r="AA264" s="68">
        <v>153.19999999999999</v>
      </c>
      <c r="AB264" s="68">
        <v>172</v>
      </c>
      <c r="AC264" s="68">
        <v>192</v>
      </c>
      <c r="AD264" s="68">
        <v>213.2</v>
      </c>
      <c r="AE264" s="68">
        <v>236</v>
      </c>
      <c r="AF264" s="68">
        <v>259.60000000000002</v>
      </c>
      <c r="AG264" s="68">
        <v>284</v>
      </c>
      <c r="AH264" s="68">
        <v>308.8</v>
      </c>
      <c r="AI264" s="68">
        <v>334.5</v>
      </c>
      <c r="AJ264" s="68">
        <v>0.03</v>
      </c>
      <c r="AK264" s="68"/>
    </row>
    <row r="265" spans="1:37">
      <c r="A265" s="69">
        <v>44348</v>
      </c>
      <c r="B265" s="68">
        <v>0</v>
      </c>
      <c r="C265" s="68">
        <v>0</v>
      </c>
      <c r="D265" s="68">
        <v>0</v>
      </c>
      <c r="E265" s="68">
        <v>0</v>
      </c>
      <c r="F265" s="68">
        <v>0</v>
      </c>
      <c r="G265" s="68">
        <v>0</v>
      </c>
      <c r="H265" s="68">
        <v>0</v>
      </c>
      <c r="I265" s="68">
        <v>0</v>
      </c>
      <c r="J265" s="68">
        <v>0</v>
      </c>
      <c r="K265" s="68">
        <v>0</v>
      </c>
      <c r="L265" s="68">
        <v>0</v>
      </c>
      <c r="M265" s="68">
        <v>0</v>
      </c>
      <c r="N265" s="68">
        <v>0</v>
      </c>
      <c r="O265" s="68">
        <v>0</v>
      </c>
      <c r="P265" s="68">
        <v>0</v>
      </c>
      <c r="Q265" s="68">
        <v>0</v>
      </c>
      <c r="R265" s="68">
        <v>0</v>
      </c>
      <c r="S265" s="68">
        <v>0</v>
      </c>
      <c r="T265" s="68">
        <v>0.1</v>
      </c>
      <c r="U265" s="68">
        <v>0.1</v>
      </c>
      <c r="V265" s="68">
        <v>0.3</v>
      </c>
      <c r="W265" s="68">
        <v>0.6</v>
      </c>
      <c r="X265" s="68">
        <v>1.4</v>
      </c>
      <c r="Y265" s="68">
        <v>2.7</v>
      </c>
      <c r="Z265" s="68">
        <v>4.8</v>
      </c>
      <c r="AA265" s="68">
        <v>7.9</v>
      </c>
      <c r="AB265" s="68">
        <v>12.2</v>
      </c>
      <c r="AC265" s="68">
        <v>17.899999999999999</v>
      </c>
      <c r="AD265" s="68">
        <v>24.5</v>
      </c>
      <c r="AE265" s="68">
        <v>32.700000000000003</v>
      </c>
      <c r="AF265" s="68">
        <v>42</v>
      </c>
      <c r="AG265" s="68">
        <v>52.1</v>
      </c>
      <c r="AH265" s="68">
        <v>63.2</v>
      </c>
      <c r="AI265" s="68">
        <v>75.400000000000006</v>
      </c>
      <c r="AJ265" s="68">
        <v>7.0000000000000007E-2</v>
      </c>
      <c r="AK265" s="68"/>
    </row>
    <row r="266" spans="1:37">
      <c r="A266" s="69">
        <v>44378</v>
      </c>
      <c r="B266" s="68">
        <v>0</v>
      </c>
      <c r="C266" s="68">
        <v>0</v>
      </c>
      <c r="D266" s="68">
        <v>0</v>
      </c>
      <c r="E266" s="68">
        <v>0</v>
      </c>
      <c r="F266" s="68">
        <v>0</v>
      </c>
      <c r="G266" s="68">
        <v>0</v>
      </c>
      <c r="H266" s="68">
        <v>0</v>
      </c>
      <c r="I266" s="68">
        <v>0</v>
      </c>
      <c r="J266" s="68">
        <v>0</v>
      </c>
      <c r="K266" s="68">
        <v>0</v>
      </c>
      <c r="L266" s="68">
        <v>0</v>
      </c>
      <c r="M266" s="68">
        <v>0</v>
      </c>
      <c r="N266" s="68">
        <v>0</v>
      </c>
      <c r="O266" s="68">
        <v>0</v>
      </c>
      <c r="P266" s="68">
        <v>0</v>
      </c>
      <c r="Q266" s="68">
        <v>0</v>
      </c>
      <c r="R266" s="68">
        <v>0</v>
      </c>
      <c r="S266" s="68">
        <v>0</v>
      </c>
      <c r="T266" s="68">
        <v>0</v>
      </c>
      <c r="U266" s="68">
        <v>0</v>
      </c>
      <c r="V266" s="68">
        <v>0.2</v>
      </c>
      <c r="W266" s="68">
        <v>0.9</v>
      </c>
      <c r="X266" s="68">
        <v>2.2000000000000002</v>
      </c>
      <c r="Y266" s="68">
        <v>4.4000000000000004</v>
      </c>
      <c r="Z266" s="68">
        <v>6.6</v>
      </c>
      <c r="AA266" s="68">
        <v>9.3000000000000007</v>
      </c>
      <c r="AB266" s="68">
        <v>12.5</v>
      </c>
      <c r="AC266" s="68">
        <v>16.2</v>
      </c>
      <c r="AD266" s="68">
        <v>20.6</v>
      </c>
      <c r="AE266" s="68">
        <v>26.2</v>
      </c>
      <c r="AF266" s="68">
        <v>34.1</v>
      </c>
      <c r="AG266" s="68">
        <v>43.5</v>
      </c>
      <c r="AH266" s="68">
        <v>54.7</v>
      </c>
      <c r="AI266" s="68">
        <v>69</v>
      </c>
      <c r="AJ266" s="68">
        <v>0.06</v>
      </c>
      <c r="AK266" s="68"/>
    </row>
    <row r="267" spans="1:37">
      <c r="A267" s="69">
        <v>44409</v>
      </c>
      <c r="B267" s="68">
        <v>0</v>
      </c>
      <c r="C267" s="68">
        <v>0</v>
      </c>
      <c r="D267" s="68">
        <v>0</v>
      </c>
      <c r="E267" s="68">
        <v>0</v>
      </c>
      <c r="F267" s="68">
        <v>0</v>
      </c>
      <c r="G267" s="68">
        <v>0</v>
      </c>
      <c r="H267" s="68">
        <v>0</v>
      </c>
      <c r="I267" s="68">
        <v>0</v>
      </c>
      <c r="J267" s="68">
        <v>0</v>
      </c>
      <c r="K267" s="68">
        <v>0</v>
      </c>
      <c r="L267" s="68">
        <v>0</v>
      </c>
      <c r="M267" s="68">
        <v>0</v>
      </c>
      <c r="N267" s="68">
        <v>0</v>
      </c>
      <c r="O267" s="68">
        <v>0</v>
      </c>
      <c r="P267" s="68">
        <v>0</v>
      </c>
      <c r="Q267" s="68">
        <v>0</v>
      </c>
      <c r="R267" s="68">
        <v>0</v>
      </c>
      <c r="S267" s="68">
        <v>0</v>
      </c>
      <c r="T267" s="68">
        <v>0</v>
      </c>
      <c r="U267" s="68">
        <v>0</v>
      </c>
      <c r="V267" s="68">
        <v>0</v>
      </c>
      <c r="W267" s="68">
        <v>0</v>
      </c>
      <c r="X267" s="68">
        <v>0</v>
      </c>
      <c r="Y267" s="68">
        <v>0</v>
      </c>
      <c r="Z267" s="68">
        <v>0</v>
      </c>
      <c r="AA267" s="68">
        <v>0</v>
      </c>
      <c r="AB267" s="68">
        <v>0</v>
      </c>
      <c r="AC267" s="68">
        <v>0.1</v>
      </c>
      <c r="AD267" s="68">
        <v>0.5</v>
      </c>
      <c r="AE267" s="68">
        <v>1.9</v>
      </c>
      <c r="AF267" s="68">
        <v>4.0999999999999996</v>
      </c>
      <c r="AG267" s="68">
        <v>7.5</v>
      </c>
      <c r="AH267" s="68">
        <v>11.7</v>
      </c>
      <c r="AI267" s="68">
        <v>17.8</v>
      </c>
      <c r="AJ267" s="68">
        <v>0.1</v>
      </c>
      <c r="AK267" s="68"/>
    </row>
    <row r="268" spans="1:37">
      <c r="A268" s="69">
        <v>44440</v>
      </c>
      <c r="B268" s="68">
        <v>0</v>
      </c>
      <c r="C268" s="68">
        <v>0</v>
      </c>
      <c r="D268" s="68">
        <v>0</v>
      </c>
      <c r="E268" s="68">
        <v>0</v>
      </c>
      <c r="F268" s="68">
        <v>0</v>
      </c>
      <c r="G268" s="68">
        <v>0</v>
      </c>
      <c r="H268" s="68">
        <v>0</v>
      </c>
      <c r="I268" s="68">
        <v>0</v>
      </c>
      <c r="J268" s="68">
        <v>0</v>
      </c>
      <c r="K268" s="68">
        <v>0</v>
      </c>
      <c r="L268" s="68">
        <v>0</v>
      </c>
      <c r="M268" s="68">
        <v>0</v>
      </c>
      <c r="N268" s="68">
        <v>0</v>
      </c>
      <c r="O268" s="68">
        <v>0</v>
      </c>
      <c r="P268" s="68">
        <v>0</v>
      </c>
      <c r="Q268" s="68">
        <v>0</v>
      </c>
      <c r="R268" s="68">
        <v>0.1</v>
      </c>
      <c r="S268" s="68">
        <v>0.3</v>
      </c>
      <c r="T268" s="68">
        <v>0.7</v>
      </c>
      <c r="U268" s="68">
        <v>1.3</v>
      </c>
      <c r="V268" s="68">
        <v>2.2000000000000002</v>
      </c>
      <c r="W268" s="68">
        <v>3.2</v>
      </c>
      <c r="X268" s="68">
        <v>4.7</v>
      </c>
      <c r="Y268" s="68">
        <v>6.7</v>
      </c>
      <c r="Z268" s="68">
        <v>9.3000000000000007</v>
      </c>
      <c r="AA268" s="68">
        <v>13</v>
      </c>
      <c r="AB268" s="68">
        <v>17.3</v>
      </c>
      <c r="AC268" s="68">
        <v>22.4</v>
      </c>
      <c r="AD268" s="68">
        <v>28.9</v>
      </c>
      <c r="AE268" s="68">
        <v>37.700000000000003</v>
      </c>
      <c r="AF268" s="68">
        <v>48.1</v>
      </c>
      <c r="AG268" s="68">
        <v>60.8</v>
      </c>
      <c r="AH268" s="68">
        <v>75.400000000000006</v>
      </c>
      <c r="AI268" s="68">
        <v>92.8</v>
      </c>
      <c r="AJ268" s="68">
        <v>0.1</v>
      </c>
      <c r="AK268" s="68"/>
    </row>
    <row r="269" spans="1:37">
      <c r="A269" s="69">
        <v>44470</v>
      </c>
      <c r="B269" s="68">
        <v>0</v>
      </c>
      <c r="C269" s="68">
        <v>0</v>
      </c>
      <c r="D269" s="68">
        <v>0</v>
      </c>
      <c r="E269" s="68">
        <v>0</v>
      </c>
      <c r="F269" s="68">
        <v>0.1</v>
      </c>
      <c r="G269" s="68">
        <v>0.3</v>
      </c>
      <c r="H269" s="68">
        <v>0.6</v>
      </c>
      <c r="I269" s="68">
        <v>1.1000000000000001</v>
      </c>
      <c r="J269" s="68">
        <v>1.7</v>
      </c>
      <c r="K269" s="68">
        <v>2.8</v>
      </c>
      <c r="L269" s="68">
        <v>4.7</v>
      </c>
      <c r="M269" s="68">
        <v>7</v>
      </c>
      <c r="N269" s="68">
        <v>10.1</v>
      </c>
      <c r="O269" s="68">
        <v>13.8</v>
      </c>
      <c r="P269" s="68">
        <v>18.7</v>
      </c>
      <c r="Q269" s="68">
        <v>24.4</v>
      </c>
      <c r="R269" s="68">
        <v>31</v>
      </c>
      <c r="S269" s="68">
        <v>38.799999999999997</v>
      </c>
      <c r="T269" s="68">
        <v>47.4</v>
      </c>
      <c r="U269" s="68">
        <v>57.2</v>
      </c>
      <c r="V269" s="68">
        <v>68.3</v>
      </c>
      <c r="W269" s="68">
        <v>80.900000000000006</v>
      </c>
      <c r="X269" s="68">
        <v>94.7</v>
      </c>
      <c r="Y269" s="68">
        <v>109.6</v>
      </c>
      <c r="Z269" s="68">
        <v>126.9</v>
      </c>
      <c r="AA269" s="68">
        <v>146.4</v>
      </c>
      <c r="AB269" s="68">
        <v>168.1</v>
      </c>
      <c r="AC269" s="68">
        <v>191.5</v>
      </c>
      <c r="AD269" s="68">
        <v>216.2</v>
      </c>
      <c r="AE269" s="68">
        <v>242.4</v>
      </c>
      <c r="AF269" s="68">
        <v>269.60000000000002</v>
      </c>
      <c r="AG269" s="68">
        <v>297.2</v>
      </c>
      <c r="AH269" s="68">
        <v>325.7</v>
      </c>
      <c r="AI269" s="68">
        <v>354.6</v>
      </c>
      <c r="AJ269" s="68">
        <v>0</v>
      </c>
      <c r="AK269" s="68"/>
    </row>
    <row r="270" spans="1:37">
      <c r="A270" s="69">
        <v>44501</v>
      </c>
      <c r="B270" s="68">
        <v>26.6</v>
      </c>
      <c r="C270" s="68">
        <v>34.4</v>
      </c>
      <c r="D270" s="68">
        <v>43.7</v>
      </c>
      <c r="E270" s="68">
        <v>53.5</v>
      </c>
      <c r="F270" s="68">
        <v>64.599999999999994</v>
      </c>
      <c r="G270" s="68">
        <v>76.599999999999994</v>
      </c>
      <c r="H270" s="68">
        <v>90.2</v>
      </c>
      <c r="I270" s="68">
        <v>105.2</v>
      </c>
      <c r="J270" s="68">
        <v>121.2</v>
      </c>
      <c r="K270" s="68">
        <v>138.80000000000001</v>
      </c>
      <c r="L270" s="68">
        <v>157.9</v>
      </c>
      <c r="M270" s="68">
        <v>177.9</v>
      </c>
      <c r="N270" s="68">
        <v>198.8</v>
      </c>
      <c r="O270" s="68">
        <v>221</v>
      </c>
      <c r="P270" s="68">
        <v>244.2</v>
      </c>
      <c r="Q270" s="68">
        <v>268.7</v>
      </c>
      <c r="R270" s="68">
        <v>294.2</v>
      </c>
      <c r="S270" s="68">
        <v>320.3</v>
      </c>
      <c r="T270" s="68">
        <v>347.2</v>
      </c>
      <c r="U270" s="68">
        <v>374.8</v>
      </c>
      <c r="V270" s="68">
        <v>402.7</v>
      </c>
      <c r="W270" s="68">
        <v>431.3</v>
      </c>
      <c r="X270" s="68">
        <v>460.3</v>
      </c>
      <c r="Y270" s="68">
        <v>489.4</v>
      </c>
      <c r="Z270" s="68">
        <v>518.6</v>
      </c>
      <c r="AA270" s="68">
        <v>548.20000000000005</v>
      </c>
      <c r="AB270" s="68">
        <v>577.79999999999995</v>
      </c>
      <c r="AC270" s="68">
        <v>607.4</v>
      </c>
      <c r="AD270" s="68">
        <v>637.20000000000005</v>
      </c>
      <c r="AE270" s="68">
        <v>666.9</v>
      </c>
      <c r="AF270" s="68">
        <v>696.7</v>
      </c>
      <c r="AG270" s="68">
        <v>726.7</v>
      </c>
      <c r="AH270" s="68">
        <v>756.7</v>
      </c>
      <c r="AI270" s="68">
        <v>786.8</v>
      </c>
      <c r="AJ270" s="68">
        <v>0.2</v>
      </c>
      <c r="AK270" s="68"/>
    </row>
    <row r="271" spans="1:37">
      <c r="A271" s="69">
        <v>44531</v>
      </c>
      <c r="B271" s="68">
        <v>75.7</v>
      </c>
      <c r="C271" s="68">
        <v>90.1</v>
      </c>
      <c r="D271" s="68">
        <v>106.8</v>
      </c>
      <c r="E271" s="68">
        <v>124.9</v>
      </c>
      <c r="F271" s="68">
        <v>145.19999999999999</v>
      </c>
      <c r="G271" s="68">
        <v>167.6</v>
      </c>
      <c r="H271" s="68">
        <v>191.5</v>
      </c>
      <c r="I271" s="68">
        <v>216.2</v>
      </c>
      <c r="J271" s="68">
        <v>242</v>
      </c>
      <c r="K271" s="68">
        <v>268.5</v>
      </c>
      <c r="L271" s="68">
        <v>295.39999999999998</v>
      </c>
      <c r="M271" s="68">
        <v>322.7</v>
      </c>
      <c r="N271" s="68">
        <v>350.1</v>
      </c>
      <c r="O271" s="68">
        <v>377.8</v>
      </c>
      <c r="P271" s="68">
        <v>405.6</v>
      </c>
      <c r="Q271" s="68">
        <v>433.6</v>
      </c>
      <c r="R271" s="68">
        <v>461.9</v>
      </c>
      <c r="S271" s="68">
        <v>490.6</v>
      </c>
      <c r="T271" s="68">
        <v>519.79999999999995</v>
      </c>
      <c r="U271" s="68">
        <v>549.1</v>
      </c>
      <c r="V271" s="68">
        <v>578.79999999999995</v>
      </c>
      <c r="W271" s="68">
        <v>608.9</v>
      </c>
      <c r="X271" s="68">
        <v>639.20000000000005</v>
      </c>
      <c r="Y271" s="68">
        <v>669.7</v>
      </c>
      <c r="Z271" s="68">
        <v>700.5</v>
      </c>
      <c r="AA271" s="68">
        <v>731.4</v>
      </c>
      <c r="AB271" s="68">
        <v>762.3</v>
      </c>
      <c r="AC271" s="68">
        <v>793.3</v>
      </c>
      <c r="AD271" s="68">
        <v>824.3</v>
      </c>
      <c r="AE271" s="68">
        <v>855.3</v>
      </c>
      <c r="AF271" s="68">
        <v>886.3</v>
      </c>
      <c r="AG271" s="68">
        <v>917.3</v>
      </c>
      <c r="AH271" s="68">
        <v>948.3</v>
      </c>
      <c r="AI271" s="68">
        <v>979.3</v>
      </c>
      <c r="AJ271" s="68">
        <v>0.03</v>
      </c>
      <c r="AK271" s="68"/>
    </row>
    <row r="272" spans="1:37">
      <c r="A272" s="69">
        <v>44562</v>
      </c>
      <c r="B272" s="68">
        <v>347.7</v>
      </c>
      <c r="C272" s="68">
        <v>373.2</v>
      </c>
      <c r="D272" s="68">
        <v>399.5</v>
      </c>
      <c r="E272" s="68">
        <v>426.3</v>
      </c>
      <c r="F272" s="68">
        <v>453.8</v>
      </c>
      <c r="G272" s="68">
        <v>481.6</v>
      </c>
      <c r="H272" s="68">
        <v>509.8</v>
      </c>
      <c r="I272" s="68">
        <v>538.5</v>
      </c>
      <c r="J272" s="68">
        <v>568.20000000000005</v>
      </c>
      <c r="K272" s="68">
        <v>598.1</v>
      </c>
      <c r="L272" s="68">
        <v>628.29999999999995</v>
      </c>
      <c r="M272" s="68">
        <v>658.7</v>
      </c>
      <c r="N272" s="68">
        <v>689.2</v>
      </c>
      <c r="O272" s="68">
        <v>720</v>
      </c>
      <c r="P272" s="68">
        <v>751</v>
      </c>
      <c r="Q272" s="68">
        <v>782</v>
      </c>
      <c r="R272" s="68">
        <v>813</v>
      </c>
      <c r="S272" s="68">
        <v>844</v>
      </c>
      <c r="T272" s="68">
        <v>875</v>
      </c>
      <c r="U272" s="68">
        <v>906</v>
      </c>
      <c r="V272" s="68">
        <v>937</v>
      </c>
      <c r="W272" s="68">
        <v>968</v>
      </c>
      <c r="X272" s="68">
        <v>999</v>
      </c>
      <c r="Y272" s="68">
        <v>1030</v>
      </c>
      <c r="Z272" s="68">
        <v>1061</v>
      </c>
      <c r="AA272" s="68">
        <v>1092</v>
      </c>
      <c r="AB272" s="68">
        <v>1123</v>
      </c>
      <c r="AC272" s="68">
        <v>1154</v>
      </c>
      <c r="AD272" s="68">
        <v>1185</v>
      </c>
      <c r="AE272" s="68">
        <v>1216</v>
      </c>
      <c r="AF272" s="68">
        <v>1247</v>
      </c>
      <c r="AG272" s="68">
        <v>1278</v>
      </c>
      <c r="AH272" s="68">
        <v>1309</v>
      </c>
      <c r="AI272" s="68">
        <v>1340</v>
      </c>
      <c r="AJ272" s="68">
        <v>0.06</v>
      </c>
      <c r="AK272" s="68"/>
    </row>
    <row r="273" spans="1:46">
      <c r="A273" s="69">
        <v>44593</v>
      </c>
      <c r="B273" s="68">
        <v>210.9</v>
      </c>
      <c r="C273" s="68">
        <v>230.2</v>
      </c>
      <c r="D273" s="68">
        <v>251</v>
      </c>
      <c r="E273" s="68">
        <v>272.39999999999998</v>
      </c>
      <c r="F273" s="68">
        <v>294.8</v>
      </c>
      <c r="G273" s="68">
        <v>317.60000000000002</v>
      </c>
      <c r="H273" s="68">
        <v>340.9</v>
      </c>
      <c r="I273" s="68">
        <v>364.4</v>
      </c>
      <c r="J273" s="68">
        <v>388.2</v>
      </c>
      <c r="K273" s="68">
        <v>412.5</v>
      </c>
      <c r="L273" s="68">
        <v>437.3</v>
      </c>
      <c r="M273" s="68">
        <v>462.1</v>
      </c>
      <c r="N273" s="68">
        <v>487.3</v>
      </c>
      <c r="O273" s="68">
        <v>512.70000000000005</v>
      </c>
      <c r="P273" s="68">
        <v>538.4</v>
      </c>
      <c r="Q273" s="68">
        <v>564.1</v>
      </c>
      <c r="R273" s="68">
        <v>590</v>
      </c>
      <c r="S273" s="68">
        <v>616</v>
      </c>
      <c r="T273" s="68">
        <v>642.5</v>
      </c>
      <c r="U273" s="68">
        <v>669.2</v>
      </c>
      <c r="V273" s="68">
        <v>696.3</v>
      </c>
      <c r="W273" s="68">
        <v>723.5</v>
      </c>
      <c r="X273" s="68">
        <v>751</v>
      </c>
      <c r="Y273" s="68">
        <v>778.6</v>
      </c>
      <c r="Z273" s="68">
        <v>806.4</v>
      </c>
      <c r="AA273" s="68">
        <v>834.2</v>
      </c>
      <c r="AB273" s="68">
        <v>862</v>
      </c>
      <c r="AC273" s="68">
        <v>889.8</v>
      </c>
      <c r="AD273" s="68">
        <v>917.7</v>
      </c>
      <c r="AE273" s="68">
        <v>945.6</v>
      </c>
      <c r="AF273" s="68">
        <v>973.6</v>
      </c>
      <c r="AG273" s="68">
        <v>1001.6</v>
      </c>
      <c r="AH273" s="68">
        <v>1029.5999999999999</v>
      </c>
      <c r="AI273" s="68">
        <v>1057.5999999999999</v>
      </c>
      <c r="AJ273" s="68">
        <v>0.1</v>
      </c>
      <c r="AK273" s="68"/>
    </row>
    <row r="274" spans="1:46">
      <c r="A274" s="69">
        <v>44621</v>
      </c>
      <c r="B274" s="68">
        <v>76.099999999999994</v>
      </c>
      <c r="C274" s="68">
        <v>87.4</v>
      </c>
      <c r="D274" s="68">
        <v>99.7</v>
      </c>
      <c r="E274" s="68">
        <v>113.8</v>
      </c>
      <c r="F274" s="68">
        <v>129.69999999999999</v>
      </c>
      <c r="G274" s="68">
        <v>147.1</v>
      </c>
      <c r="H274" s="68">
        <v>165.8</v>
      </c>
      <c r="I274" s="68">
        <v>185.7</v>
      </c>
      <c r="J274" s="68">
        <v>206.6</v>
      </c>
      <c r="K274" s="68">
        <v>228.7</v>
      </c>
      <c r="L274" s="68">
        <v>252.4</v>
      </c>
      <c r="M274" s="68">
        <v>276.8</v>
      </c>
      <c r="N274" s="68">
        <v>302</v>
      </c>
      <c r="O274" s="68">
        <v>328.1</v>
      </c>
      <c r="P274" s="68">
        <v>354.5</v>
      </c>
      <c r="Q274" s="68">
        <v>380.9</v>
      </c>
      <c r="R274" s="68">
        <v>408.2</v>
      </c>
      <c r="S274" s="68">
        <v>436</v>
      </c>
      <c r="T274" s="68">
        <v>464.6</v>
      </c>
      <c r="U274" s="68">
        <v>493.2</v>
      </c>
      <c r="V274" s="68">
        <v>522.20000000000005</v>
      </c>
      <c r="W274" s="68">
        <v>551.5</v>
      </c>
      <c r="X274" s="68">
        <v>580.9</v>
      </c>
      <c r="Y274" s="68">
        <v>610.70000000000005</v>
      </c>
      <c r="Z274" s="68">
        <v>640.9</v>
      </c>
      <c r="AA274" s="68">
        <v>671.3</v>
      </c>
      <c r="AB274" s="68">
        <v>701.7</v>
      </c>
      <c r="AC274" s="68">
        <v>732.5</v>
      </c>
      <c r="AD274" s="68">
        <v>763.4</v>
      </c>
      <c r="AE274" s="68">
        <v>794.4</v>
      </c>
      <c r="AF274" s="68">
        <v>825.4</v>
      </c>
      <c r="AG274" s="68">
        <v>856.3</v>
      </c>
      <c r="AH274" s="68">
        <v>887.3</v>
      </c>
      <c r="AI274" s="68">
        <v>918.2</v>
      </c>
      <c r="AJ274" s="68">
        <v>0.06</v>
      </c>
      <c r="AK274" s="68"/>
    </row>
    <row r="275" spans="1:46">
      <c r="A275" s="69">
        <v>44652</v>
      </c>
      <c r="B275" s="68">
        <v>0.1</v>
      </c>
      <c r="C275" s="68">
        <v>0.3</v>
      </c>
      <c r="D275" s="68">
        <v>0.8</v>
      </c>
      <c r="E275" s="68">
        <v>2</v>
      </c>
      <c r="F275" s="68">
        <v>4.0999999999999996</v>
      </c>
      <c r="G275" s="68">
        <v>7.3</v>
      </c>
      <c r="H275" s="68">
        <v>12</v>
      </c>
      <c r="I275" s="68">
        <v>17.899999999999999</v>
      </c>
      <c r="J275" s="68">
        <v>26.3</v>
      </c>
      <c r="K275" s="68">
        <v>36.700000000000003</v>
      </c>
      <c r="L275" s="68">
        <v>49.8</v>
      </c>
      <c r="M275" s="68">
        <v>64.599999999999994</v>
      </c>
      <c r="N275" s="68">
        <v>80.900000000000006</v>
      </c>
      <c r="O275" s="68">
        <v>99.1</v>
      </c>
      <c r="P275" s="68">
        <v>118.7</v>
      </c>
      <c r="Q275" s="68">
        <v>139.9</v>
      </c>
      <c r="R275" s="68">
        <v>162.9</v>
      </c>
      <c r="S275" s="68">
        <v>186.3</v>
      </c>
      <c r="T275" s="68">
        <v>211.2</v>
      </c>
      <c r="U275" s="68">
        <v>237</v>
      </c>
      <c r="V275" s="68">
        <v>263.5</v>
      </c>
      <c r="W275" s="68">
        <v>290.2</v>
      </c>
      <c r="X275" s="68">
        <v>317.39999999999998</v>
      </c>
      <c r="Y275" s="68">
        <v>345.2</v>
      </c>
      <c r="Z275" s="68">
        <v>373.1</v>
      </c>
      <c r="AA275" s="68">
        <v>401.7</v>
      </c>
      <c r="AB275" s="68">
        <v>430.8</v>
      </c>
      <c r="AC275" s="68">
        <v>459.7</v>
      </c>
      <c r="AD275" s="68">
        <v>489.1</v>
      </c>
      <c r="AE275" s="68">
        <v>518.70000000000005</v>
      </c>
      <c r="AF275" s="68">
        <v>548.4</v>
      </c>
      <c r="AG275" s="68">
        <v>578</v>
      </c>
      <c r="AH275" s="68">
        <v>607.9</v>
      </c>
      <c r="AI275" s="68">
        <v>637.79999999999995</v>
      </c>
      <c r="AJ275" s="68">
        <v>0.2</v>
      </c>
      <c r="AK275" s="68"/>
    </row>
    <row r="276" spans="1:46">
      <c r="A276" s="69">
        <v>44682</v>
      </c>
      <c r="B276" s="68">
        <v>0</v>
      </c>
      <c r="C276" s="68">
        <v>0</v>
      </c>
      <c r="D276" s="68">
        <v>0</v>
      </c>
      <c r="E276" s="68">
        <v>0</v>
      </c>
      <c r="F276" s="68">
        <v>0</v>
      </c>
      <c r="G276" s="68">
        <v>0.2</v>
      </c>
      <c r="H276" s="68">
        <v>0.5</v>
      </c>
      <c r="I276" s="68">
        <v>0.9</v>
      </c>
      <c r="J276" s="68">
        <v>1.4</v>
      </c>
      <c r="K276" s="68">
        <v>3.2</v>
      </c>
      <c r="L276" s="68">
        <v>5.7</v>
      </c>
      <c r="M276" s="68">
        <v>9.3000000000000007</v>
      </c>
      <c r="N276" s="68">
        <v>13.9</v>
      </c>
      <c r="O276" s="68">
        <v>19.600000000000001</v>
      </c>
      <c r="P276" s="68">
        <v>26.2</v>
      </c>
      <c r="Q276" s="68">
        <v>34.200000000000003</v>
      </c>
      <c r="R276" s="68">
        <v>43.6</v>
      </c>
      <c r="S276" s="68">
        <v>54.1</v>
      </c>
      <c r="T276" s="68">
        <v>66.2</v>
      </c>
      <c r="U276" s="68">
        <v>79.900000000000006</v>
      </c>
      <c r="V276" s="68">
        <v>94.8</v>
      </c>
      <c r="W276" s="68">
        <v>110.3</v>
      </c>
      <c r="X276" s="68">
        <v>126.9</v>
      </c>
      <c r="Y276" s="68">
        <v>145</v>
      </c>
      <c r="Z276" s="68">
        <v>164.1</v>
      </c>
      <c r="AA276" s="68">
        <v>184.1</v>
      </c>
      <c r="AB276" s="68">
        <v>205.4</v>
      </c>
      <c r="AC276" s="68">
        <v>227.8</v>
      </c>
      <c r="AD276" s="68">
        <v>250.6</v>
      </c>
      <c r="AE276" s="68">
        <v>274.5</v>
      </c>
      <c r="AF276" s="68">
        <v>299.3</v>
      </c>
      <c r="AG276" s="68">
        <v>324.7</v>
      </c>
      <c r="AH276" s="68">
        <v>351.2</v>
      </c>
      <c r="AI276" s="68">
        <v>378</v>
      </c>
      <c r="AJ276" s="68">
        <v>0.03</v>
      </c>
      <c r="AK276" s="68"/>
    </row>
    <row r="277" spans="1:46">
      <c r="A277" s="69">
        <v>44713</v>
      </c>
      <c r="B277" s="68">
        <v>0</v>
      </c>
      <c r="C277" s="68">
        <v>0</v>
      </c>
      <c r="D277" s="68">
        <v>0</v>
      </c>
      <c r="E277" s="68">
        <v>0</v>
      </c>
      <c r="F277" s="68">
        <v>0</v>
      </c>
      <c r="G277" s="68">
        <v>0</v>
      </c>
      <c r="H277" s="68">
        <v>0</v>
      </c>
      <c r="I277" s="68">
        <v>0</v>
      </c>
      <c r="J277" s="68">
        <v>0</v>
      </c>
      <c r="K277" s="68">
        <v>0</v>
      </c>
      <c r="L277" s="68">
        <v>0</v>
      </c>
      <c r="M277" s="68">
        <v>0</v>
      </c>
      <c r="N277" s="68">
        <v>0</v>
      </c>
      <c r="O277" s="68">
        <v>0</v>
      </c>
      <c r="P277" s="68">
        <v>0</v>
      </c>
      <c r="Q277" s="68">
        <v>0.3</v>
      </c>
      <c r="R277" s="68">
        <v>0.8</v>
      </c>
      <c r="S277" s="68">
        <v>1.7</v>
      </c>
      <c r="T277" s="68">
        <v>3.1</v>
      </c>
      <c r="U277" s="68">
        <v>5.9</v>
      </c>
      <c r="V277" s="68">
        <v>9.8000000000000007</v>
      </c>
      <c r="W277" s="68">
        <v>14</v>
      </c>
      <c r="X277" s="68">
        <v>19.8</v>
      </c>
      <c r="Y277" s="68">
        <v>26.7</v>
      </c>
      <c r="Z277" s="68">
        <v>34.4</v>
      </c>
      <c r="AA277" s="68">
        <v>43</v>
      </c>
      <c r="AB277" s="68">
        <v>53</v>
      </c>
      <c r="AC277" s="68">
        <v>64</v>
      </c>
      <c r="AD277" s="68">
        <v>76.099999999999994</v>
      </c>
      <c r="AE277" s="68">
        <v>89.8</v>
      </c>
      <c r="AF277" s="68">
        <v>105.1</v>
      </c>
      <c r="AG277" s="68">
        <v>121.9</v>
      </c>
      <c r="AH277" s="68">
        <v>140.30000000000001</v>
      </c>
      <c r="AI277" s="68">
        <v>159.6</v>
      </c>
      <c r="AJ277" s="68">
        <v>7.0000000000000007E-2</v>
      </c>
      <c r="AK277" s="68"/>
    </row>
    <row r="278" spans="1:46">
      <c r="A278" s="69">
        <v>44743</v>
      </c>
      <c r="B278" s="68">
        <v>0</v>
      </c>
      <c r="C278" s="68">
        <v>0</v>
      </c>
      <c r="D278" s="68">
        <v>0</v>
      </c>
      <c r="E278" s="68">
        <v>0</v>
      </c>
      <c r="F278" s="68">
        <v>0</v>
      </c>
      <c r="G278" s="68">
        <v>0</v>
      </c>
      <c r="H278" s="68">
        <v>0</v>
      </c>
      <c r="I278" s="68">
        <v>0</v>
      </c>
      <c r="J278" s="68">
        <v>0</v>
      </c>
      <c r="K278" s="68">
        <v>0</v>
      </c>
      <c r="L278" s="68">
        <v>0</v>
      </c>
      <c r="M278" s="68">
        <v>0</v>
      </c>
      <c r="N278" s="68">
        <v>0</v>
      </c>
      <c r="O278" s="68">
        <v>0</v>
      </c>
      <c r="P278" s="68">
        <v>0</v>
      </c>
      <c r="Q278" s="68">
        <v>0</v>
      </c>
      <c r="R278" s="68">
        <v>0</v>
      </c>
      <c r="S278" s="68">
        <v>0</v>
      </c>
      <c r="T278" s="68">
        <v>0</v>
      </c>
      <c r="U278" s="68">
        <v>0</v>
      </c>
      <c r="V278" s="68">
        <v>0</v>
      </c>
      <c r="W278" s="68">
        <v>0</v>
      </c>
      <c r="X278" s="68">
        <v>0</v>
      </c>
      <c r="Y278" s="68">
        <v>0</v>
      </c>
      <c r="Z278" s="68">
        <v>0</v>
      </c>
      <c r="AA278" s="68">
        <v>0.1</v>
      </c>
      <c r="AB278" s="68">
        <v>0.3</v>
      </c>
      <c r="AC278" s="68">
        <v>0.8</v>
      </c>
      <c r="AD278" s="68">
        <v>1.7</v>
      </c>
      <c r="AE278" s="68">
        <v>2.9</v>
      </c>
      <c r="AF278" s="68">
        <v>5.5</v>
      </c>
      <c r="AG278" s="68">
        <v>9.1</v>
      </c>
      <c r="AH278" s="68">
        <v>13.8</v>
      </c>
      <c r="AI278" s="68">
        <v>19.2</v>
      </c>
      <c r="AJ278" s="68">
        <v>0</v>
      </c>
      <c r="AK278" s="68"/>
    </row>
    <row r="279" spans="1:46">
      <c r="A279" s="69">
        <v>44774</v>
      </c>
      <c r="B279" s="68">
        <v>0</v>
      </c>
      <c r="C279" s="68">
        <v>0</v>
      </c>
      <c r="D279" s="68">
        <v>0</v>
      </c>
      <c r="E279" s="68">
        <v>0</v>
      </c>
      <c r="F279" s="68">
        <v>0</v>
      </c>
      <c r="G279" s="68">
        <v>0</v>
      </c>
      <c r="H279" s="68">
        <v>0</v>
      </c>
      <c r="I279" s="68">
        <v>0</v>
      </c>
      <c r="J279" s="68">
        <v>0</v>
      </c>
      <c r="K279" s="68">
        <v>0</v>
      </c>
      <c r="L279" s="68">
        <v>0</v>
      </c>
      <c r="M279" s="68">
        <v>0</v>
      </c>
      <c r="N279" s="68">
        <v>0</v>
      </c>
      <c r="O279" s="68">
        <v>0</v>
      </c>
      <c r="P279" s="68">
        <v>0</v>
      </c>
      <c r="Q279" s="68">
        <v>0</v>
      </c>
      <c r="R279" s="68">
        <v>0</v>
      </c>
      <c r="S279" s="68">
        <v>0</v>
      </c>
      <c r="T279" s="68">
        <v>0</v>
      </c>
      <c r="U279" s="68">
        <v>0</v>
      </c>
      <c r="V279" s="68">
        <v>0</v>
      </c>
      <c r="W279" s="68">
        <v>0</v>
      </c>
      <c r="X279" s="68">
        <v>0</v>
      </c>
      <c r="Y279" s="68">
        <v>0</v>
      </c>
      <c r="Z279" s="68">
        <v>0</v>
      </c>
      <c r="AA279" s="68">
        <v>0</v>
      </c>
      <c r="AB279" s="68">
        <v>0</v>
      </c>
      <c r="AC279" s="68">
        <v>0.3</v>
      </c>
      <c r="AD279" s="68">
        <v>1</v>
      </c>
      <c r="AE279" s="68">
        <v>2.9</v>
      </c>
      <c r="AF279" s="68">
        <v>6</v>
      </c>
      <c r="AG279" s="68">
        <v>10.3</v>
      </c>
      <c r="AH279" s="68">
        <v>17.2</v>
      </c>
      <c r="AI279" s="68">
        <v>26.2</v>
      </c>
      <c r="AJ279" s="68">
        <v>0.03</v>
      </c>
      <c r="AK279" s="68"/>
    </row>
    <row r="280" spans="1:46">
      <c r="A280" s="69">
        <v>44805</v>
      </c>
      <c r="B280" s="68">
        <v>0</v>
      </c>
      <c r="C280" s="68">
        <v>0</v>
      </c>
      <c r="D280" s="68">
        <v>0</v>
      </c>
      <c r="E280" s="68">
        <v>0</v>
      </c>
      <c r="F280" s="68">
        <v>0</v>
      </c>
      <c r="G280" s="68">
        <v>0</v>
      </c>
      <c r="H280" s="68">
        <v>0</v>
      </c>
      <c r="I280" s="68">
        <v>0</v>
      </c>
      <c r="J280" s="68">
        <v>0</v>
      </c>
      <c r="K280" s="68">
        <v>0</v>
      </c>
      <c r="L280" s="68">
        <v>0</v>
      </c>
      <c r="M280" s="68">
        <v>0</v>
      </c>
      <c r="N280" s="68">
        <v>0.5</v>
      </c>
      <c r="O280" s="68">
        <v>1</v>
      </c>
      <c r="P280" s="68">
        <v>2</v>
      </c>
      <c r="Q280" s="68">
        <v>3.3</v>
      </c>
      <c r="R280" s="68">
        <v>4.8</v>
      </c>
      <c r="S280" s="68">
        <v>6.7</v>
      </c>
      <c r="T280" s="68">
        <v>9.1</v>
      </c>
      <c r="U280" s="68">
        <v>12.1</v>
      </c>
      <c r="V280" s="68">
        <v>16.100000000000001</v>
      </c>
      <c r="W280" s="68">
        <v>20.7</v>
      </c>
      <c r="X280" s="68">
        <v>26.4</v>
      </c>
      <c r="Y280" s="68">
        <v>33.799999999999997</v>
      </c>
      <c r="Z280" s="68">
        <v>43.3</v>
      </c>
      <c r="AA280" s="68">
        <v>54</v>
      </c>
      <c r="AB280" s="68">
        <v>66.5</v>
      </c>
      <c r="AC280" s="68">
        <v>81.099999999999994</v>
      </c>
      <c r="AD280" s="68">
        <v>97.1</v>
      </c>
      <c r="AE280" s="68">
        <v>114.6</v>
      </c>
      <c r="AF280" s="68">
        <v>133.6</v>
      </c>
      <c r="AG280" s="68">
        <v>154.5</v>
      </c>
      <c r="AH280" s="68">
        <v>176.1</v>
      </c>
      <c r="AI280" s="68">
        <v>199.8</v>
      </c>
      <c r="AJ280" s="68">
        <v>7.0000000000000007E-2</v>
      </c>
      <c r="AK280" s="68"/>
    </row>
    <row r="281" spans="1:46">
      <c r="A281" s="69">
        <v>44835</v>
      </c>
      <c r="B281" s="68">
        <v>0</v>
      </c>
      <c r="C281" s="68">
        <v>0</v>
      </c>
      <c r="D281" s="68">
        <v>0</v>
      </c>
      <c r="E281" s="68">
        <v>0</v>
      </c>
      <c r="F281" s="68">
        <v>0.1</v>
      </c>
      <c r="G281" s="68">
        <v>0.6</v>
      </c>
      <c r="H281" s="68">
        <v>1.3</v>
      </c>
      <c r="I281" s="68">
        <v>2.4</v>
      </c>
      <c r="J281" s="68">
        <v>4</v>
      </c>
      <c r="K281" s="68">
        <v>6.3</v>
      </c>
      <c r="L281" s="68">
        <v>8.9</v>
      </c>
      <c r="M281" s="68">
        <v>12.4</v>
      </c>
      <c r="N281" s="68">
        <v>16.600000000000001</v>
      </c>
      <c r="O281" s="68">
        <v>21.7</v>
      </c>
      <c r="P281" s="68">
        <v>27.7</v>
      </c>
      <c r="Q281" s="68">
        <v>34.799999999999997</v>
      </c>
      <c r="R281" s="68">
        <v>44.5</v>
      </c>
      <c r="S281" s="68">
        <v>56.1</v>
      </c>
      <c r="T281" s="68">
        <v>69.7</v>
      </c>
      <c r="U281" s="68">
        <v>85.1</v>
      </c>
      <c r="V281" s="68">
        <v>103.1</v>
      </c>
      <c r="W281" s="68">
        <v>123.2</v>
      </c>
      <c r="X281" s="68">
        <v>145.1</v>
      </c>
      <c r="Y281" s="68">
        <v>169.2</v>
      </c>
      <c r="Z281" s="68">
        <v>194.1</v>
      </c>
      <c r="AA281" s="68">
        <v>220.2</v>
      </c>
      <c r="AB281" s="68">
        <v>247.3</v>
      </c>
      <c r="AC281" s="68">
        <v>274.8</v>
      </c>
      <c r="AD281" s="68">
        <v>303.39999999999998</v>
      </c>
      <c r="AE281" s="68">
        <v>332.6</v>
      </c>
      <c r="AF281" s="68">
        <v>362.4</v>
      </c>
      <c r="AG281" s="68">
        <v>392.5</v>
      </c>
      <c r="AH281" s="68">
        <v>422.8</v>
      </c>
      <c r="AI281" s="68">
        <v>453.1</v>
      </c>
      <c r="AJ281" s="68">
        <v>0.2</v>
      </c>
      <c r="AK281" s="68"/>
    </row>
    <row r="282" spans="1:46">
      <c r="A282" s="69">
        <v>44866</v>
      </c>
      <c r="B282" s="68">
        <v>18.5</v>
      </c>
      <c r="C282" s="68">
        <v>23.9</v>
      </c>
      <c r="D282" s="68">
        <v>30.7</v>
      </c>
      <c r="E282" s="68">
        <v>38.299999999999997</v>
      </c>
      <c r="F282" s="68">
        <v>47.2</v>
      </c>
      <c r="G282" s="68">
        <v>57.4</v>
      </c>
      <c r="H282" s="68">
        <v>68.900000000000006</v>
      </c>
      <c r="I282" s="68">
        <v>81.599999999999994</v>
      </c>
      <c r="J282" s="68">
        <v>95.2</v>
      </c>
      <c r="K282" s="68">
        <v>109.6</v>
      </c>
      <c r="L282" s="68">
        <v>124.7</v>
      </c>
      <c r="M282" s="68">
        <v>141.19999999999999</v>
      </c>
      <c r="N282" s="68">
        <v>157.9</v>
      </c>
      <c r="O282" s="68">
        <v>175.3</v>
      </c>
      <c r="P282" s="68">
        <v>193.9</v>
      </c>
      <c r="Q282" s="68">
        <v>213.1</v>
      </c>
      <c r="R282" s="68">
        <v>233.2</v>
      </c>
      <c r="S282" s="68">
        <v>254</v>
      </c>
      <c r="T282" s="68">
        <v>275.10000000000002</v>
      </c>
      <c r="U282" s="68">
        <v>297</v>
      </c>
      <c r="V282" s="68">
        <v>319.2</v>
      </c>
      <c r="W282" s="68">
        <v>342.2</v>
      </c>
      <c r="X282" s="68">
        <v>365.8</v>
      </c>
      <c r="Y282" s="68">
        <v>390.2</v>
      </c>
      <c r="Z282" s="68">
        <v>414.8</v>
      </c>
      <c r="AA282" s="68">
        <v>439.7</v>
      </c>
      <c r="AB282" s="68">
        <v>465.1</v>
      </c>
      <c r="AC282" s="68">
        <v>490.9</v>
      </c>
      <c r="AD282" s="68">
        <v>516.79999999999995</v>
      </c>
      <c r="AE282" s="68">
        <v>543.29999999999995</v>
      </c>
      <c r="AF282" s="68">
        <v>570.79999999999995</v>
      </c>
      <c r="AG282" s="68">
        <v>598.70000000000005</v>
      </c>
      <c r="AH282" s="68">
        <v>627.1</v>
      </c>
      <c r="AI282" s="68">
        <v>655.9</v>
      </c>
      <c r="AJ282" s="68">
        <v>0.2</v>
      </c>
      <c r="AK282" s="68"/>
    </row>
    <row r="283" spans="1:46">
      <c r="A283" s="69">
        <v>44896</v>
      </c>
      <c r="B283" s="68">
        <v>127.9</v>
      </c>
      <c r="C283" s="68">
        <v>144.5</v>
      </c>
      <c r="D283" s="68">
        <v>162</v>
      </c>
      <c r="E283" s="68">
        <v>181.3</v>
      </c>
      <c r="F283" s="68">
        <v>201.5</v>
      </c>
      <c r="G283" s="68">
        <v>223.7</v>
      </c>
      <c r="H283" s="68">
        <v>247.3</v>
      </c>
      <c r="I283" s="68">
        <v>271.7</v>
      </c>
      <c r="J283" s="68">
        <v>296.7</v>
      </c>
      <c r="K283" s="68">
        <v>322.2</v>
      </c>
      <c r="L283" s="68">
        <v>348</v>
      </c>
      <c r="M283" s="68">
        <v>374.3</v>
      </c>
      <c r="N283" s="68">
        <v>401.2</v>
      </c>
      <c r="O283" s="68">
        <v>429</v>
      </c>
      <c r="P283" s="68">
        <v>457.1</v>
      </c>
      <c r="Q283" s="68">
        <v>486.1</v>
      </c>
      <c r="R283" s="68">
        <v>515.29999999999995</v>
      </c>
      <c r="S283" s="68">
        <v>544.79999999999995</v>
      </c>
      <c r="T283" s="68">
        <v>574.5</v>
      </c>
      <c r="U283" s="68">
        <v>604.5</v>
      </c>
      <c r="V283" s="68">
        <v>635</v>
      </c>
      <c r="W283" s="68">
        <v>665.7</v>
      </c>
      <c r="X283" s="68">
        <v>696.6</v>
      </c>
      <c r="Y283" s="68">
        <v>727.5</v>
      </c>
      <c r="Z283" s="68">
        <v>758.4</v>
      </c>
      <c r="AA283" s="68">
        <v>789.4</v>
      </c>
      <c r="AB283" s="68">
        <v>820.4</v>
      </c>
      <c r="AC283" s="68">
        <v>851.4</v>
      </c>
      <c r="AD283" s="68">
        <v>882.4</v>
      </c>
      <c r="AE283" s="68">
        <v>913.4</v>
      </c>
      <c r="AF283" s="68">
        <v>944.4</v>
      </c>
      <c r="AG283" s="68">
        <v>975.4</v>
      </c>
      <c r="AH283" s="68">
        <v>1006.4</v>
      </c>
      <c r="AI283" s="68">
        <v>1037.4000000000001</v>
      </c>
      <c r="AJ283" s="68">
        <v>0.2</v>
      </c>
      <c r="AK283" s="68"/>
    </row>
    <row r="284" spans="1:46">
      <c r="A284" s="69">
        <v>44927</v>
      </c>
      <c r="B284" s="68">
        <v>87.2</v>
      </c>
      <c r="C284" s="68">
        <v>105.9</v>
      </c>
      <c r="D284" s="68">
        <v>125.6</v>
      </c>
      <c r="E284" s="68">
        <v>147</v>
      </c>
      <c r="F284" s="68">
        <v>169.6</v>
      </c>
      <c r="G284" s="68">
        <v>193.2</v>
      </c>
      <c r="H284" s="68">
        <v>218.6</v>
      </c>
      <c r="I284" s="68">
        <v>244.8</v>
      </c>
      <c r="J284" s="68">
        <v>271.60000000000002</v>
      </c>
      <c r="K284" s="68">
        <v>298.8</v>
      </c>
      <c r="L284" s="68">
        <v>326.89999999999998</v>
      </c>
      <c r="M284" s="68">
        <v>355.2</v>
      </c>
      <c r="N284" s="68">
        <v>384.2</v>
      </c>
      <c r="O284" s="68">
        <v>413.6</v>
      </c>
      <c r="P284" s="68">
        <v>443.1</v>
      </c>
      <c r="Q284" s="68">
        <v>472.6</v>
      </c>
      <c r="R284" s="68">
        <v>502.6</v>
      </c>
      <c r="S284" s="68">
        <v>533.1</v>
      </c>
      <c r="T284" s="68">
        <v>563.9</v>
      </c>
      <c r="U284" s="68">
        <v>594.79999999999995</v>
      </c>
      <c r="V284" s="68">
        <v>625.79999999999995</v>
      </c>
      <c r="W284" s="68">
        <v>656.8</v>
      </c>
      <c r="X284" s="68">
        <v>687.8</v>
      </c>
      <c r="Y284" s="68">
        <v>718.8</v>
      </c>
      <c r="Z284" s="68">
        <v>749.8</v>
      </c>
      <c r="AA284" s="68">
        <v>780.8</v>
      </c>
      <c r="AB284" s="68">
        <v>811.8</v>
      </c>
      <c r="AC284" s="68">
        <v>842.8</v>
      </c>
      <c r="AD284" s="68">
        <v>873.8</v>
      </c>
      <c r="AE284" s="68">
        <v>904.8</v>
      </c>
      <c r="AF284" s="68">
        <v>935.8</v>
      </c>
      <c r="AG284" s="68">
        <v>966.8</v>
      </c>
      <c r="AH284" s="68">
        <v>997.8</v>
      </c>
      <c r="AI284" s="68">
        <v>1028.8</v>
      </c>
      <c r="AJ284" s="68">
        <v>0.03</v>
      </c>
      <c r="AK284" s="68"/>
    </row>
    <row r="285" spans="1:46">
      <c r="A285" s="69">
        <v>44958</v>
      </c>
      <c r="B285" s="68">
        <v>165.2</v>
      </c>
      <c r="C285" s="68">
        <v>181.7</v>
      </c>
      <c r="D285" s="68">
        <v>199.3</v>
      </c>
      <c r="E285" s="68">
        <v>217.9</v>
      </c>
      <c r="F285" s="68">
        <v>237.8</v>
      </c>
      <c r="G285" s="68">
        <v>258.7</v>
      </c>
      <c r="H285" s="68">
        <v>280.2</v>
      </c>
      <c r="I285" s="68">
        <v>302.7</v>
      </c>
      <c r="J285" s="68">
        <v>325.60000000000002</v>
      </c>
      <c r="K285" s="68">
        <v>349.4</v>
      </c>
      <c r="L285" s="68">
        <v>373.4</v>
      </c>
      <c r="M285" s="68">
        <v>398</v>
      </c>
      <c r="N285" s="68">
        <v>423</v>
      </c>
      <c r="O285" s="68">
        <v>448.6</v>
      </c>
      <c r="P285" s="68">
        <v>474.4</v>
      </c>
      <c r="Q285" s="68">
        <v>500.6</v>
      </c>
      <c r="R285" s="68">
        <v>527</v>
      </c>
      <c r="S285" s="68">
        <v>553.6</v>
      </c>
      <c r="T285" s="68">
        <v>580.20000000000005</v>
      </c>
      <c r="U285" s="68">
        <v>607.1</v>
      </c>
      <c r="V285" s="68">
        <v>634.29999999999995</v>
      </c>
      <c r="W285" s="68">
        <v>661.7</v>
      </c>
      <c r="X285" s="68">
        <v>689.3</v>
      </c>
      <c r="Y285" s="68">
        <v>717</v>
      </c>
      <c r="Z285" s="68">
        <v>744.8</v>
      </c>
      <c r="AA285" s="68">
        <v>772.8</v>
      </c>
      <c r="AB285" s="68">
        <v>800.8</v>
      </c>
      <c r="AC285" s="68">
        <v>828.8</v>
      </c>
      <c r="AD285" s="68">
        <v>856.8</v>
      </c>
      <c r="AE285" s="68">
        <v>884.8</v>
      </c>
      <c r="AF285" s="68">
        <v>912.8</v>
      </c>
      <c r="AG285" s="68">
        <v>940.8</v>
      </c>
      <c r="AH285" s="68">
        <v>968.8</v>
      </c>
      <c r="AI285" s="68">
        <v>996.8</v>
      </c>
      <c r="AJ285" s="68">
        <v>0</v>
      </c>
      <c r="AK285" s="68"/>
    </row>
    <row r="286" spans="1:46">
      <c r="A286" s="69">
        <v>44986</v>
      </c>
      <c r="B286" s="68">
        <v>36.700000000000003</v>
      </c>
      <c r="C286" s="68">
        <v>49.4</v>
      </c>
      <c r="D286" s="68">
        <v>63.8</v>
      </c>
      <c r="E286" s="68">
        <v>81.2</v>
      </c>
      <c r="F286" s="68">
        <v>101.1</v>
      </c>
      <c r="G286" s="68">
        <v>122.4</v>
      </c>
      <c r="H286" s="68">
        <v>144.80000000000001</v>
      </c>
      <c r="I286" s="68">
        <v>168.1</v>
      </c>
      <c r="J286" s="68">
        <v>192.5</v>
      </c>
      <c r="K286" s="68">
        <v>218</v>
      </c>
      <c r="L286" s="68">
        <v>244.6</v>
      </c>
      <c r="M286" s="68">
        <v>272</v>
      </c>
      <c r="N286" s="68">
        <v>299.8</v>
      </c>
      <c r="O286" s="68">
        <v>328.3</v>
      </c>
      <c r="P286" s="68">
        <v>357</v>
      </c>
      <c r="Q286" s="68">
        <v>386.6</v>
      </c>
      <c r="R286" s="68">
        <v>416.3</v>
      </c>
      <c r="S286" s="68">
        <v>446.2</v>
      </c>
      <c r="T286" s="68">
        <v>476.4</v>
      </c>
      <c r="U286" s="68">
        <v>506.9</v>
      </c>
      <c r="V286" s="68">
        <v>537.5</v>
      </c>
      <c r="W286" s="68">
        <v>568.4</v>
      </c>
      <c r="X286" s="68">
        <v>599.4</v>
      </c>
      <c r="Y286" s="68">
        <v>630.29999999999995</v>
      </c>
      <c r="Z286" s="68">
        <v>661.3</v>
      </c>
      <c r="AA286" s="68">
        <v>692.2</v>
      </c>
      <c r="AB286" s="68">
        <v>723.2</v>
      </c>
      <c r="AC286" s="68">
        <v>754.2</v>
      </c>
      <c r="AD286" s="68">
        <v>785.1</v>
      </c>
      <c r="AE286" s="68">
        <v>816.1</v>
      </c>
      <c r="AF286" s="68">
        <v>847</v>
      </c>
      <c r="AG286" s="68">
        <v>878</v>
      </c>
      <c r="AH286" s="68">
        <v>908.9</v>
      </c>
      <c r="AI286" s="68">
        <v>939.9</v>
      </c>
      <c r="AJ286" s="68">
        <v>0.06</v>
      </c>
      <c r="AK286" s="68"/>
    </row>
    <row r="287" spans="1:46">
      <c r="A287" s="69">
        <v>45017</v>
      </c>
      <c r="B287" s="68">
        <v>2.5</v>
      </c>
      <c r="C287" s="68">
        <v>3.7</v>
      </c>
      <c r="D287" s="68">
        <v>5.4</v>
      </c>
      <c r="E287" s="68">
        <v>7.7</v>
      </c>
      <c r="F287" s="68">
        <v>10.6</v>
      </c>
      <c r="G287" s="68">
        <v>14.4</v>
      </c>
      <c r="H287" s="68">
        <v>18.7</v>
      </c>
      <c r="I287" s="68">
        <v>23.7</v>
      </c>
      <c r="J287" s="68">
        <v>29.3</v>
      </c>
      <c r="K287" s="68">
        <v>35.700000000000003</v>
      </c>
      <c r="L287" s="68">
        <v>45.4</v>
      </c>
      <c r="M287" s="68">
        <v>58.1</v>
      </c>
      <c r="N287" s="68">
        <v>73.900000000000006</v>
      </c>
      <c r="O287" s="68">
        <v>92.9</v>
      </c>
      <c r="P287" s="68">
        <v>114.5</v>
      </c>
      <c r="Q287" s="68">
        <v>137.6</v>
      </c>
      <c r="R287" s="68">
        <v>161.9</v>
      </c>
      <c r="S287" s="68">
        <v>186.7</v>
      </c>
      <c r="T287" s="68">
        <v>212.4</v>
      </c>
      <c r="U287" s="68">
        <v>238.6</v>
      </c>
      <c r="V287" s="68">
        <v>265.5</v>
      </c>
      <c r="W287" s="68">
        <v>292.3</v>
      </c>
      <c r="X287" s="68">
        <v>319.39999999999998</v>
      </c>
      <c r="Y287" s="68">
        <v>346.3</v>
      </c>
      <c r="Z287" s="68">
        <v>373.5</v>
      </c>
      <c r="AA287" s="68">
        <v>400.7</v>
      </c>
      <c r="AB287" s="68">
        <v>428.3</v>
      </c>
      <c r="AC287" s="68">
        <v>455.9</v>
      </c>
      <c r="AD287" s="68">
        <v>483.7</v>
      </c>
      <c r="AE287" s="68">
        <v>511.6</v>
      </c>
      <c r="AF287" s="68">
        <v>539.6</v>
      </c>
      <c r="AG287" s="68">
        <v>567.70000000000005</v>
      </c>
      <c r="AH287" s="68">
        <v>595.79999999999995</v>
      </c>
      <c r="AI287" s="68">
        <v>624.1</v>
      </c>
      <c r="AJ287" s="68">
        <v>0.03</v>
      </c>
      <c r="AK287" s="68"/>
    </row>
    <row r="288" spans="1:46">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1B4F5-2032-4B64-948D-B131A5EF572B}">
  <sheetPr codeName="Sheet22"/>
  <dimension ref="A3:B30"/>
  <sheetViews>
    <sheetView workbookViewId="0">
      <selection activeCell="B31" sqref="B31"/>
    </sheetView>
  </sheetViews>
  <sheetFormatPr defaultRowHeight="15"/>
  <cols>
    <col min="1" max="1" width="13.140625" bestFit="1" customWidth="1"/>
    <col min="2" max="2" width="14" bestFit="1" customWidth="1"/>
  </cols>
  <sheetData>
    <row r="3" spans="1:2">
      <c r="A3" s="50" t="s">
        <v>431</v>
      </c>
      <c r="B3" t="s">
        <v>773</v>
      </c>
    </row>
    <row r="4" spans="1:2">
      <c r="A4" s="51" t="s">
        <v>795</v>
      </c>
      <c r="B4">
        <v>5968.1999999999989</v>
      </c>
    </row>
    <row r="5" spans="1:2">
      <c r="A5" s="51" t="s">
        <v>796</v>
      </c>
      <c r="B5">
        <v>5445.5</v>
      </c>
    </row>
    <row r="6" spans="1:2">
      <c r="A6" s="51" t="s">
        <v>797</v>
      </c>
      <c r="B6">
        <v>5496</v>
      </c>
    </row>
    <row r="7" spans="1:2">
      <c r="A7" s="51" t="s">
        <v>798</v>
      </c>
      <c r="B7">
        <v>6244.5999999999995</v>
      </c>
    </row>
    <row r="8" spans="1:2">
      <c r="A8" s="51" t="s">
        <v>799</v>
      </c>
      <c r="B8">
        <v>5977.9</v>
      </c>
    </row>
    <row r="9" spans="1:2">
      <c r="A9" s="51" t="s">
        <v>800</v>
      </c>
      <c r="B9">
        <v>6022.0000000000009</v>
      </c>
    </row>
    <row r="10" spans="1:2">
      <c r="A10" s="51" t="s">
        <v>801</v>
      </c>
      <c r="B10">
        <v>5169.7000000000016</v>
      </c>
    </row>
    <row r="11" spans="1:2">
      <c r="A11" s="51" t="s">
        <v>802</v>
      </c>
      <c r="B11">
        <v>5815.0999999999995</v>
      </c>
    </row>
    <row r="12" spans="1:2">
      <c r="A12" s="51" t="s">
        <v>803</v>
      </c>
      <c r="B12">
        <v>5577.6</v>
      </c>
    </row>
    <row r="13" spans="1:2">
      <c r="A13" s="51" t="s">
        <v>804</v>
      </c>
      <c r="B13">
        <v>5831.7999999999993</v>
      </c>
    </row>
    <row r="14" spans="1:2">
      <c r="A14" s="51" t="s">
        <v>805</v>
      </c>
      <c r="B14">
        <v>5257.6999999999989</v>
      </c>
    </row>
    <row r="15" spans="1:2">
      <c r="A15" s="51" t="s">
        <v>806</v>
      </c>
      <c r="B15">
        <v>5267.7000000000007</v>
      </c>
    </row>
    <row r="16" spans="1:2">
      <c r="A16" s="51" t="s">
        <v>807</v>
      </c>
      <c r="B16">
        <v>4958.6999999999989</v>
      </c>
    </row>
    <row r="17" spans="1:2">
      <c r="A17" s="51" t="s">
        <v>808</v>
      </c>
      <c r="B17">
        <v>5723.8000000000011</v>
      </c>
    </row>
    <row r="18" spans="1:2">
      <c r="A18" s="51" t="s">
        <v>809</v>
      </c>
      <c r="B18">
        <v>5879.6</v>
      </c>
    </row>
    <row r="19" spans="1:2">
      <c r="A19" s="51" t="s">
        <v>810</v>
      </c>
      <c r="B19">
        <v>5823.5</v>
      </c>
    </row>
    <row r="20" spans="1:2">
      <c r="A20" s="51" t="s">
        <v>811</v>
      </c>
      <c r="B20">
        <v>5367.4</v>
      </c>
    </row>
    <row r="21" spans="1:2">
      <c r="A21" s="51" t="s">
        <v>812</v>
      </c>
      <c r="B21">
        <v>5496.8</v>
      </c>
    </row>
    <row r="22" spans="1:2">
      <c r="A22" s="51" t="s">
        <v>813</v>
      </c>
      <c r="B22">
        <v>5554.3</v>
      </c>
    </row>
    <row r="23" spans="1:2">
      <c r="A23" s="51" t="s">
        <v>814</v>
      </c>
      <c r="B23">
        <v>5327.2999999999993</v>
      </c>
    </row>
    <row r="24" spans="1:2">
      <c r="A24" s="51" t="s">
        <v>815</v>
      </c>
      <c r="B24">
        <v>5192.1000000000004</v>
      </c>
    </row>
    <row r="25" spans="1:2">
      <c r="A25" s="51" t="s">
        <v>816</v>
      </c>
      <c r="B25">
        <v>5016.8</v>
      </c>
    </row>
    <row r="26" spans="1:2">
      <c r="A26" s="51" t="s">
        <v>817</v>
      </c>
      <c r="B26">
        <v>5227.1000000000004</v>
      </c>
    </row>
    <row r="27" spans="1:2">
      <c r="A27" s="51" t="s">
        <v>822</v>
      </c>
      <c r="B27">
        <v>2881.7000000000003</v>
      </c>
    </row>
    <row r="28" spans="1:2">
      <c r="A28" s="51" t="s">
        <v>442</v>
      </c>
      <c r="B28">
        <v>130522.90000000001</v>
      </c>
    </row>
    <row r="29" spans="1:2">
      <c r="B29">
        <f>MIN(B4:B26)</f>
        <v>4958.6999999999989</v>
      </c>
    </row>
    <row r="30" spans="1:2">
      <c r="B30">
        <f>MAX(B4:B26)</f>
        <v>6244.5999999999995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154B-EA29-47C3-B978-DC48A8408399}">
  <sheetPr codeName="Sheet23"/>
  <dimension ref="A2:A11"/>
  <sheetViews>
    <sheetView workbookViewId="0">
      <selection activeCell="A11" sqref="A11"/>
    </sheetView>
  </sheetViews>
  <sheetFormatPr defaultRowHeight="15"/>
  <cols>
    <col min="1" max="1" width="148.140625" customWidth="1"/>
  </cols>
  <sheetData>
    <row r="2" spans="1:1" ht="30.75" customHeight="1">
      <c r="A2" s="70" t="s">
        <v>823</v>
      </c>
    </row>
    <row r="3" spans="1:1">
      <c r="A3" t="s">
        <v>824</v>
      </c>
    </row>
    <row r="6" spans="1:1" ht="31.5">
      <c r="A6" s="70" t="s">
        <v>825</v>
      </c>
    </row>
    <row r="7" spans="1:1">
      <c r="A7" t="s">
        <v>826</v>
      </c>
    </row>
    <row r="10" spans="1:1" ht="31.5">
      <c r="A10" s="70" t="s">
        <v>827</v>
      </c>
    </row>
    <row r="11" spans="1:1">
      <c r="A11" t="s">
        <v>828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8BC25-F510-4EBC-8324-90DA770BD055}">
  <dimension ref="A1:H57"/>
  <sheetViews>
    <sheetView topLeftCell="A17" workbookViewId="0">
      <selection activeCell="J37" sqref="J37"/>
    </sheetView>
  </sheetViews>
  <sheetFormatPr defaultRowHeight="15"/>
  <sheetData>
    <row r="1" spans="1:8">
      <c r="A1" t="s">
        <v>829</v>
      </c>
    </row>
    <row r="2" spans="1:8">
      <c r="B2" t="s">
        <v>268</v>
      </c>
      <c r="C2" t="s">
        <v>830</v>
      </c>
      <c r="D2" t="s">
        <v>831</v>
      </c>
      <c r="E2" t="s">
        <v>832</v>
      </c>
      <c r="F2" t="s">
        <v>833</v>
      </c>
      <c r="G2" t="s">
        <v>834</v>
      </c>
      <c r="H2" t="s">
        <v>833</v>
      </c>
    </row>
    <row r="3" spans="1:8">
      <c r="A3">
        <v>1970</v>
      </c>
      <c r="B3">
        <v>2.2200000000000002</v>
      </c>
      <c r="C3">
        <v>2.1</v>
      </c>
      <c r="D3">
        <v>1.49</v>
      </c>
      <c r="E3">
        <v>1.39</v>
      </c>
      <c r="F3">
        <v>1.9</v>
      </c>
      <c r="G3">
        <v>1.06</v>
      </c>
      <c r="H3">
        <f>+F3/G3</f>
        <v>1.7924528301886791</v>
      </c>
    </row>
    <row r="4" spans="1:8">
      <c r="A4">
        <v>1971</v>
      </c>
      <c r="B4">
        <v>2.41</v>
      </c>
      <c r="C4">
        <v>2.23</v>
      </c>
      <c r="D4">
        <v>1.57</v>
      </c>
      <c r="E4">
        <v>1.46</v>
      </c>
      <c r="F4">
        <v>2.09</v>
      </c>
      <c r="G4">
        <v>1.1200000000000001</v>
      </c>
      <c r="H4">
        <f t="shared" ref="H4:H54" si="0">+F4/G4</f>
        <v>1.8660714285714282</v>
      </c>
    </row>
    <row r="5" spans="1:8">
      <c r="A5">
        <v>1972</v>
      </c>
      <c r="B5">
        <v>2.52</v>
      </c>
      <c r="C5">
        <v>2.37</v>
      </c>
      <c r="D5">
        <v>1.58</v>
      </c>
      <c r="E5">
        <v>1.47</v>
      </c>
      <c r="F5">
        <v>2.2599999999999998</v>
      </c>
      <c r="G5">
        <v>1.18</v>
      </c>
      <c r="H5">
        <f t="shared" si="0"/>
        <v>1.9152542372881356</v>
      </c>
    </row>
    <row r="6" spans="1:8">
      <c r="A6">
        <v>1973</v>
      </c>
      <c r="B6">
        <v>2.81</v>
      </c>
      <c r="C6">
        <v>2.71</v>
      </c>
      <c r="D6">
        <v>1.81</v>
      </c>
      <c r="E6">
        <v>1.69</v>
      </c>
      <c r="F6">
        <v>2.37</v>
      </c>
      <c r="G6">
        <v>1.26</v>
      </c>
      <c r="H6">
        <f t="shared" si="0"/>
        <v>1.8809523809523809</v>
      </c>
    </row>
    <row r="7" spans="1:8">
      <c r="A7">
        <v>1974</v>
      </c>
      <c r="B7">
        <v>3.88</v>
      </c>
      <c r="C7">
        <v>3.38</v>
      </c>
      <c r="D7">
        <v>2.67</v>
      </c>
      <c r="E7">
        <v>2.61</v>
      </c>
      <c r="F7">
        <v>2.68</v>
      </c>
      <c r="G7">
        <v>1.42</v>
      </c>
      <c r="H7">
        <f t="shared" si="0"/>
        <v>1.887323943661972</v>
      </c>
    </row>
    <row r="8" spans="1:8">
      <c r="A8">
        <v>1975</v>
      </c>
      <c r="B8">
        <v>4.1900000000000004</v>
      </c>
      <c r="C8">
        <v>3.8</v>
      </c>
      <c r="D8">
        <v>2.85</v>
      </c>
      <c r="E8">
        <v>2.74</v>
      </c>
      <c r="F8">
        <v>3.14</v>
      </c>
      <c r="G8">
        <v>1.67</v>
      </c>
      <c r="H8">
        <f t="shared" si="0"/>
        <v>1.880239520958084</v>
      </c>
    </row>
    <row r="9" spans="1:8">
      <c r="A9">
        <v>1976</v>
      </c>
      <c r="B9">
        <v>4.4400000000000004</v>
      </c>
      <c r="C9">
        <v>4.13</v>
      </c>
      <c r="D9">
        <v>3.04</v>
      </c>
      <c r="E9">
        <v>2.94</v>
      </c>
      <c r="F9">
        <v>3.62</v>
      </c>
      <c r="G9">
        <v>1.94</v>
      </c>
      <c r="H9">
        <f t="shared" si="0"/>
        <v>1.865979381443299</v>
      </c>
    </row>
    <row r="10" spans="1:8">
      <c r="A10">
        <v>1977</v>
      </c>
      <c r="B10">
        <v>4.8499999999999996</v>
      </c>
      <c r="C10">
        <v>4.76</v>
      </c>
      <c r="D10">
        <v>3.41</v>
      </c>
      <c r="E10">
        <v>3.32</v>
      </c>
      <c r="F10">
        <v>3.92</v>
      </c>
      <c r="G10">
        <v>2.2999999999999998</v>
      </c>
      <c r="H10">
        <f t="shared" si="0"/>
        <v>1.7043478260869567</v>
      </c>
    </row>
    <row r="11" spans="1:8">
      <c r="A11">
        <v>1978</v>
      </c>
      <c r="B11" s="117">
        <v>5.0599999999999996</v>
      </c>
      <c r="C11" s="117">
        <v>5.13</v>
      </c>
      <c r="D11">
        <v>3.52</v>
      </c>
      <c r="E11">
        <v>3.51</v>
      </c>
      <c r="F11">
        <v>4.13</v>
      </c>
      <c r="G11">
        <v>2.52</v>
      </c>
      <c r="H11">
        <f t="shared" si="0"/>
        <v>1.6388888888888888</v>
      </c>
    </row>
    <row r="12" spans="1:8">
      <c r="A12">
        <v>1979</v>
      </c>
      <c r="B12" s="117">
        <v>6.68</v>
      </c>
      <c r="C12" s="117">
        <v>5.99</v>
      </c>
      <c r="D12">
        <v>5.1100000000000003</v>
      </c>
      <c r="E12">
        <v>5.04</v>
      </c>
      <c r="F12">
        <v>4.51</v>
      </c>
      <c r="G12">
        <v>2.92</v>
      </c>
      <c r="H12">
        <f t="shared" si="0"/>
        <v>1.5445205479452055</v>
      </c>
    </row>
    <row r="13" spans="1:8">
      <c r="A13">
        <v>1980</v>
      </c>
      <c r="B13" s="117">
        <v>8.32</v>
      </c>
      <c r="C13" s="117">
        <v>7.46</v>
      </c>
      <c r="D13">
        <v>7.05</v>
      </c>
      <c r="E13">
        <v>7.02</v>
      </c>
      <c r="F13">
        <v>5.33</v>
      </c>
      <c r="G13">
        <v>3.6</v>
      </c>
      <c r="H13">
        <f t="shared" si="0"/>
        <v>1.4805555555555556</v>
      </c>
    </row>
    <row r="14" spans="1:8">
      <c r="A14">
        <v>1981</v>
      </c>
      <c r="B14" s="117">
        <v>10.26</v>
      </c>
      <c r="C14" s="117">
        <v>8.82</v>
      </c>
      <c r="D14">
        <v>8.75</v>
      </c>
      <c r="E14">
        <v>8.6300000000000008</v>
      </c>
      <c r="F14">
        <v>6.27</v>
      </c>
      <c r="G14">
        <v>4.1900000000000004</v>
      </c>
      <c r="H14">
        <f t="shared" si="0"/>
        <v>1.4964200477326965</v>
      </c>
    </row>
    <row r="15" spans="1:8">
      <c r="A15">
        <v>1982</v>
      </c>
      <c r="B15">
        <v>10.58</v>
      </c>
      <c r="C15">
        <v>9.77</v>
      </c>
      <c r="D15">
        <v>8.48</v>
      </c>
      <c r="E15">
        <v>8.3800000000000008</v>
      </c>
      <c r="F15">
        <v>7.38</v>
      </c>
      <c r="G15">
        <v>5.05</v>
      </c>
      <c r="H15">
        <f t="shared" si="0"/>
        <v>1.4613861386138614</v>
      </c>
    </row>
    <row r="16" spans="1:8">
      <c r="A16">
        <v>1983</v>
      </c>
      <c r="B16">
        <v>10.98</v>
      </c>
      <c r="C16">
        <v>10.66</v>
      </c>
      <c r="D16">
        <v>8.26</v>
      </c>
      <c r="E16">
        <v>8.11</v>
      </c>
      <c r="F16">
        <v>8.16</v>
      </c>
      <c r="G16">
        <v>5.88</v>
      </c>
      <c r="H16">
        <f t="shared" si="0"/>
        <v>1.3877551020408163</v>
      </c>
    </row>
    <row r="17" spans="1:8">
      <c r="A17">
        <v>1984</v>
      </c>
      <c r="B17">
        <v>10.95</v>
      </c>
      <c r="C17">
        <v>10.66</v>
      </c>
      <c r="D17">
        <v>8.4499999999999993</v>
      </c>
      <c r="E17">
        <v>8.25</v>
      </c>
      <c r="F17">
        <v>7.65</v>
      </c>
      <c r="G17">
        <v>5.95</v>
      </c>
      <c r="H17">
        <f t="shared" si="0"/>
        <v>1.2857142857142858</v>
      </c>
    </row>
    <row r="18" spans="1:8">
      <c r="A18">
        <v>1985</v>
      </c>
      <c r="B18">
        <v>10.6</v>
      </c>
      <c r="C18">
        <v>10.91</v>
      </c>
      <c r="D18">
        <v>8.1</v>
      </c>
      <c r="E18">
        <v>7.93</v>
      </c>
      <c r="F18">
        <v>7.65</v>
      </c>
      <c r="G18">
        <v>5.94</v>
      </c>
      <c r="H18">
        <f t="shared" si="0"/>
        <v>1.2878787878787878</v>
      </c>
    </row>
    <row r="19" spans="1:8">
      <c r="A19">
        <v>1986</v>
      </c>
      <c r="B19">
        <v>9.39</v>
      </c>
      <c r="C19">
        <v>10.75</v>
      </c>
      <c r="D19">
        <v>6.22</v>
      </c>
      <c r="E19">
        <v>6.36</v>
      </c>
      <c r="F19">
        <v>7.23</v>
      </c>
      <c r="G19">
        <v>5.67</v>
      </c>
      <c r="H19">
        <f t="shared" si="0"/>
        <v>1.2751322751322751</v>
      </c>
    </row>
    <row r="20" spans="1:8">
      <c r="A20">
        <v>1987</v>
      </c>
      <c r="B20">
        <v>9.44</v>
      </c>
      <c r="C20">
        <v>10.71</v>
      </c>
      <c r="D20">
        <v>6.1</v>
      </c>
      <c r="E20">
        <v>6.06</v>
      </c>
      <c r="F20">
        <v>6.45</v>
      </c>
      <c r="G20">
        <v>5.39</v>
      </c>
      <c r="H20">
        <f t="shared" si="0"/>
        <v>1.1966604823747682</v>
      </c>
    </row>
    <row r="21" spans="1:8">
      <c r="A21">
        <v>1988</v>
      </c>
      <c r="B21">
        <v>9.4600000000000009</v>
      </c>
      <c r="C21">
        <v>10.66</v>
      </c>
      <c r="D21">
        <v>6.22</v>
      </c>
      <c r="E21">
        <v>6.12</v>
      </c>
      <c r="F21">
        <v>6.28</v>
      </c>
      <c r="G21">
        <v>5.32</v>
      </c>
      <c r="H21">
        <f t="shared" si="0"/>
        <v>1.1804511278195489</v>
      </c>
    </row>
    <row r="22" spans="1:8">
      <c r="A22">
        <v>1989</v>
      </c>
      <c r="B22">
        <v>10.28</v>
      </c>
      <c r="C22">
        <v>11.02</v>
      </c>
      <c r="D22">
        <v>7.01</v>
      </c>
      <c r="E22">
        <v>6.76</v>
      </c>
      <c r="F22">
        <v>6.91</v>
      </c>
      <c r="G22">
        <v>5.47</v>
      </c>
      <c r="H22">
        <f t="shared" si="0"/>
        <v>1.2632541133455211</v>
      </c>
    </row>
    <row r="23" spans="1:8">
      <c r="A23">
        <v>1990</v>
      </c>
      <c r="B23">
        <v>11.4</v>
      </c>
      <c r="C23">
        <v>11.87</v>
      </c>
      <c r="D23">
        <v>8.2100000000000009</v>
      </c>
      <c r="E23">
        <v>8.01</v>
      </c>
      <c r="F23">
        <v>7.55</v>
      </c>
      <c r="G23">
        <v>5.63</v>
      </c>
      <c r="H23">
        <f t="shared" si="0"/>
        <v>1.3410301953818828</v>
      </c>
    </row>
    <row r="24" spans="1:8">
      <c r="A24">
        <v>1991</v>
      </c>
      <c r="B24">
        <v>11.81</v>
      </c>
      <c r="C24">
        <v>12.08</v>
      </c>
      <c r="D24">
        <v>7.8</v>
      </c>
      <c r="E24">
        <v>7.68</v>
      </c>
      <c r="F24">
        <v>7.8</v>
      </c>
      <c r="G24">
        <v>5.66</v>
      </c>
      <c r="H24">
        <f t="shared" si="0"/>
        <v>1.3780918727915195</v>
      </c>
    </row>
    <row r="25" spans="1:8">
      <c r="A25">
        <v>1992</v>
      </c>
      <c r="B25">
        <v>11.09</v>
      </c>
      <c r="C25">
        <v>11.97</v>
      </c>
      <c r="D25">
        <v>7</v>
      </c>
      <c r="E25">
        <v>7.02</v>
      </c>
      <c r="F25">
        <v>7.62</v>
      </c>
      <c r="G25">
        <v>5.73</v>
      </c>
      <c r="H25">
        <f t="shared" si="0"/>
        <v>1.3298429319371727</v>
      </c>
    </row>
    <row r="26" spans="1:8">
      <c r="A26">
        <v>1993</v>
      </c>
      <c r="B26">
        <v>11.36</v>
      </c>
      <c r="C26">
        <v>12.27</v>
      </c>
      <c r="D26">
        <v>6.79</v>
      </c>
      <c r="E26">
        <v>6.85</v>
      </c>
      <c r="F26">
        <v>8</v>
      </c>
      <c r="G26">
        <v>5.99</v>
      </c>
      <c r="H26">
        <f t="shared" si="0"/>
        <v>1.335559265442404</v>
      </c>
    </row>
    <row r="27" spans="1:8">
      <c r="A27">
        <v>1994</v>
      </c>
      <c r="B27">
        <v>11.73</v>
      </c>
      <c r="C27">
        <v>12.6</v>
      </c>
      <c r="D27">
        <v>6.59</v>
      </c>
      <c r="E27">
        <v>6.66</v>
      </c>
      <c r="F27">
        <v>8.73</v>
      </c>
      <c r="G27">
        <v>6.23</v>
      </c>
      <c r="H27">
        <f t="shared" si="0"/>
        <v>1.4012841091492776</v>
      </c>
    </row>
    <row r="28" spans="1:8">
      <c r="A28">
        <v>1995</v>
      </c>
      <c r="B28">
        <v>12.11</v>
      </c>
      <c r="C28">
        <v>12.6</v>
      </c>
      <c r="D28">
        <v>6.4</v>
      </c>
      <c r="E28">
        <v>6.53</v>
      </c>
      <c r="F28">
        <v>8.82</v>
      </c>
      <c r="G28">
        <v>5.89</v>
      </c>
      <c r="H28">
        <f t="shared" si="0"/>
        <v>1.4974533106960952</v>
      </c>
    </row>
    <row r="29" spans="1:8">
      <c r="A29">
        <v>1996</v>
      </c>
      <c r="B29">
        <v>12.57</v>
      </c>
      <c r="C29">
        <v>12.69</v>
      </c>
      <c r="D29">
        <v>7.4</v>
      </c>
      <c r="E29">
        <v>7.48</v>
      </c>
      <c r="F29">
        <v>8.65</v>
      </c>
      <c r="G29">
        <v>6.16</v>
      </c>
      <c r="H29">
        <f t="shared" si="0"/>
        <v>1.4042207792207793</v>
      </c>
    </row>
    <row r="30" spans="1:8">
      <c r="A30">
        <v>1997</v>
      </c>
      <c r="B30">
        <v>13.12</v>
      </c>
      <c r="C30">
        <v>13.25</v>
      </c>
      <c r="D30">
        <v>7.27</v>
      </c>
      <c r="E30">
        <v>7.46</v>
      </c>
      <c r="F30">
        <v>9.25</v>
      </c>
      <c r="G30">
        <v>6.75</v>
      </c>
      <c r="H30">
        <f t="shared" si="0"/>
        <v>1.3703703703703705</v>
      </c>
    </row>
    <row r="31" spans="1:8">
      <c r="A31">
        <v>1998</v>
      </c>
      <c r="B31">
        <v>12.5</v>
      </c>
      <c r="C31">
        <v>13.44</v>
      </c>
      <c r="D31">
        <v>6.2</v>
      </c>
      <c r="E31">
        <v>6.45</v>
      </c>
      <c r="F31">
        <v>9.2799999999999994</v>
      </c>
      <c r="G31">
        <v>6.61</v>
      </c>
      <c r="H31">
        <f t="shared" si="0"/>
        <v>1.40393343419062</v>
      </c>
    </row>
    <row r="32" spans="1:8">
      <c r="A32">
        <v>1999</v>
      </c>
      <c r="B32">
        <v>12.05</v>
      </c>
      <c r="C32">
        <v>13.15</v>
      </c>
      <c r="D32">
        <v>6.34</v>
      </c>
      <c r="E32">
        <v>6.62</v>
      </c>
      <c r="F32">
        <v>8.7200000000000006</v>
      </c>
      <c r="G32">
        <v>6.5</v>
      </c>
      <c r="H32">
        <f t="shared" si="0"/>
        <v>1.3415384615384616</v>
      </c>
    </row>
    <row r="33" spans="1:8">
      <c r="A33">
        <v>2000</v>
      </c>
      <c r="B33">
        <v>13.62</v>
      </c>
      <c r="C33">
        <v>14.21</v>
      </c>
      <c r="D33">
        <v>9.65</v>
      </c>
      <c r="E33">
        <v>9.93</v>
      </c>
      <c r="F33">
        <v>9.49</v>
      </c>
      <c r="G33">
        <v>7.63</v>
      </c>
      <c r="H33">
        <f t="shared" si="0"/>
        <v>1.2437745740498034</v>
      </c>
    </row>
    <row r="34" spans="1:8">
      <c r="A34">
        <v>2001</v>
      </c>
      <c r="B34">
        <v>15.64</v>
      </c>
      <c r="C34">
        <v>15.62</v>
      </c>
      <c r="D34">
        <v>9.25</v>
      </c>
      <c r="E34">
        <v>9.49</v>
      </c>
      <c r="F34">
        <v>12.24</v>
      </c>
      <c r="G34">
        <v>9.42</v>
      </c>
      <c r="H34">
        <f t="shared" si="0"/>
        <v>1.2993630573248407</v>
      </c>
    </row>
    <row r="35" spans="1:8">
      <c r="A35">
        <v>2002</v>
      </c>
      <c r="B35">
        <v>13.71</v>
      </c>
      <c r="C35">
        <v>14.65</v>
      </c>
      <c r="D35">
        <v>8.65</v>
      </c>
      <c r="E35">
        <v>8.61</v>
      </c>
      <c r="F35">
        <v>9.7100000000000009</v>
      </c>
      <c r="G35">
        <v>7.69</v>
      </c>
      <c r="H35">
        <f t="shared" si="0"/>
        <v>1.2626788036410923</v>
      </c>
    </row>
    <row r="36" spans="1:8">
      <c r="A36">
        <v>2003</v>
      </c>
      <c r="B36">
        <v>15.88</v>
      </c>
      <c r="C36">
        <v>15.79</v>
      </c>
      <c r="D36">
        <v>10.5</v>
      </c>
      <c r="E36">
        <v>10.33</v>
      </c>
      <c r="F36">
        <v>12.18</v>
      </c>
      <c r="G36">
        <v>9.24</v>
      </c>
      <c r="H36">
        <f t="shared" si="0"/>
        <v>1.3181818181818181</v>
      </c>
    </row>
    <row r="37" spans="1:8">
      <c r="A37">
        <v>2004</v>
      </c>
      <c r="B37">
        <v>17.52</v>
      </c>
      <c r="C37">
        <v>17.02</v>
      </c>
      <c r="D37">
        <v>11.82</v>
      </c>
      <c r="E37">
        <v>11.74</v>
      </c>
      <c r="F37">
        <v>14.01</v>
      </c>
      <c r="G37">
        <v>10.47</v>
      </c>
      <c r="H37">
        <f t="shared" si="0"/>
        <v>1.33810888252149</v>
      </c>
    </row>
    <row r="38" spans="1:8">
      <c r="A38">
        <v>2005</v>
      </c>
      <c r="B38">
        <v>20.98</v>
      </c>
      <c r="C38">
        <v>19.16</v>
      </c>
      <c r="D38">
        <v>15.64</v>
      </c>
      <c r="E38">
        <v>15.54</v>
      </c>
      <c r="F38">
        <v>15.21</v>
      </c>
      <c r="G38">
        <v>12.34</v>
      </c>
      <c r="H38">
        <f t="shared" si="0"/>
        <v>1.2325769854132902</v>
      </c>
    </row>
    <row r="39" spans="1:8">
      <c r="A39">
        <v>2006</v>
      </c>
      <c r="B39">
        <v>25.44</v>
      </c>
      <c r="C39">
        <v>21.49</v>
      </c>
      <c r="D39">
        <v>17.899999999999999</v>
      </c>
      <c r="E39">
        <v>17.96</v>
      </c>
      <c r="F39">
        <v>17.489999999999998</v>
      </c>
      <c r="G39">
        <v>13.35</v>
      </c>
      <c r="H39">
        <f t="shared" si="0"/>
        <v>1.3101123595505617</v>
      </c>
    </row>
    <row r="40" spans="1:8">
      <c r="A40">
        <v>2007</v>
      </c>
      <c r="B40">
        <v>25.27</v>
      </c>
      <c r="C40">
        <v>21.57</v>
      </c>
      <c r="D40">
        <v>19.64</v>
      </c>
      <c r="E40">
        <v>19.760000000000002</v>
      </c>
      <c r="F40">
        <v>16.73</v>
      </c>
      <c r="G40">
        <v>12.7</v>
      </c>
      <c r="H40">
        <f t="shared" si="0"/>
        <v>1.3173228346456693</v>
      </c>
    </row>
    <row r="41" spans="1:8">
      <c r="A41">
        <v>2008</v>
      </c>
      <c r="B41">
        <v>27.2</v>
      </c>
      <c r="C41">
        <v>23.08</v>
      </c>
      <c r="D41">
        <v>24.39</v>
      </c>
      <c r="E41">
        <v>24.53</v>
      </c>
      <c r="F41">
        <v>16.96</v>
      </c>
      <c r="G41">
        <v>13.52</v>
      </c>
      <c r="H41">
        <f t="shared" si="0"/>
        <v>1.2544378698224854</v>
      </c>
    </row>
    <row r="42" spans="1:8">
      <c r="A42">
        <v>2009</v>
      </c>
      <c r="B42">
        <v>23.42</v>
      </c>
      <c r="C42">
        <v>22.04</v>
      </c>
      <c r="D42">
        <v>18.09</v>
      </c>
      <c r="E42">
        <v>18.29</v>
      </c>
      <c r="F42">
        <v>14.41</v>
      </c>
      <c r="G42">
        <v>11.81</v>
      </c>
      <c r="H42">
        <f t="shared" si="0"/>
        <v>1.2201524132091448</v>
      </c>
    </row>
    <row r="43" spans="1:8">
      <c r="A43">
        <v>2010</v>
      </c>
      <c r="B43">
        <v>23.58</v>
      </c>
      <c r="C43">
        <v>22.37</v>
      </c>
      <c r="D43">
        <v>22.02</v>
      </c>
      <c r="E43">
        <v>21.58</v>
      </c>
      <c r="F43">
        <v>14.06</v>
      </c>
      <c r="G43">
        <v>11.13</v>
      </c>
      <c r="H43">
        <f t="shared" si="0"/>
        <v>1.2632524707996406</v>
      </c>
    </row>
    <row r="44" spans="1:8">
      <c r="A44">
        <v>2011</v>
      </c>
      <c r="B44">
        <v>24.21</v>
      </c>
      <c r="C44">
        <v>22.81</v>
      </c>
      <c r="D44">
        <v>25.43</v>
      </c>
      <c r="E44">
        <v>25.94</v>
      </c>
      <c r="F44">
        <v>13.42</v>
      </c>
      <c r="G44">
        <v>10.78</v>
      </c>
      <c r="H44">
        <f t="shared" si="0"/>
        <v>1.2448979591836735</v>
      </c>
    </row>
    <row r="45" spans="1:8">
      <c r="A45">
        <v>2012</v>
      </c>
      <c r="B45">
        <v>25.41</v>
      </c>
      <c r="C45">
        <v>23.39</v>
      </c>
      <c r="D45">
        <v>28.89</v>
      </c>
      <c r="E45">
        <v>28.88</v>
      </c>
      <c r="F45">
        <v>12.79</v>
      </c>
      <c r="G45">
        <v>10.38</v>
      </c>
      <c r="H45">
        <f t="shared" si="0"/>
        <v>1.2321772639691713</v>
      </c>
    </row>
    <row r="46" spans="1:8">
      <c r="A46">
        <v>2013</v>
      </c>
      <c r="B46">
        <v>26.06</v>
      </c>
      <c r="C46">
        <v>22.59</v>
      </c>
      <c r="D46">
        <v>28.18</v>
      </c>
      <c r="E46">
        <v>28.29</v>
      </c>
      <c r="F46">
        <v>13.06</v>
      </c>
      <c r="G46">
        <v>10.01</v>
      </c>
      <c r="H46">
        <f t="shared" si="0"/>
        <v>1.3046953046953047</v>
      </c>
    </row>
    <row r="47" spans="1:8">
      <c r="A47">
        <v>2014</v>
      </c>
      <c r="B47">
        <v>27.02</v>
      </c>
      <c r="C47">
        <v>23.35</v>
      </c>
      <c r="D47">
        <v>27.47</v>
      </c>
      <c r="E47">
        <v>27.58</v>
      </c>
      <c r="F47">
        <v>14.16</v>
      </c>
      <c r="G47">
        <v>10.6</v>
      </c>
      <c r="H47">
        <f t="shared" si="0"/>
        <v>1.3358490566037737</v>
      </c>
    </row>
    <row r="48" spans="1:8">
      <c r="A48">
        <v>2015</v>
      </c>
      <c r="B48">
        <v>25.38</v>
      </c>
      <c r="C48">
        <v>22.93</v>
      </c>
      <c r="D48">
        <v>18.850000000000001</v>
      </c>
      <c r="E48">
        <v>19.010000000000002</v>
      </c>
      <c r="F48">
        <v>12.65</v>
      </c>
      <c r="G48">
        <v>9.9600000000000009</v>
      </c>
      <c r="H48">
        <f t="shared" si="0"/>
        <v>1.2700803212851406</v>
      </c>
    </row>
    <row r="49" spans="1:8">
      <c r="A49">
        <v>2016</v>
      </c>
      <c r="B49">
        <v>24.85</v>
      </c>
      <c r="C49">
        <v>22.92</v>
      </c>
      <c r="D49">
        <v>16.04</v>
      </c>
      <c r="E49">
        <v>16.239999999999998</v>
      </c>
      <c r="F49">
        <v>12.09</v>
      </c>
      <c r="G49">
        <v>9.6300000000000008</v>
      </c>
      <c r="H49">
        <f t="shared" si="0"/>
        <v>1.2554517133956384</v>
      </c>
    </row>
    <row r="50" spans="1:8">
      <c r="A50">
        <v>2017</v>
      </c>
      <c r="B50">
        <v>25.8</v>
      </c>
      <c r="C50">
        <v>23.77</v>
      </c>
      <c r="D50">
        <v>17.97</v>
      </c>
      <c r="E50">
        <v>18.170000000000002</v>
      </c>
      <c r="F50">
        <v>12.93</v>
      </c>
      <c r="G50">
        <v>10.47</v>
      </c>
      <c r="H50">
        <f t="shared" si="0"/>
        <v>1.2349570200573066</v>
      </c>
    </row>
    <row r="51" spans="1:8">
      <c r="A51">
        <v>2018</v>
      </c>
      <c r="B51">
        <v>28.19</v>
      </c>
      <c r="C51">
        <v>23.29</v>
      </c>
      <c r="D51">
        <v>19.899999999999999</v>
      </c>
      <c r="E51">
        <v>20.100000000000001</v>
      </c>
      <c r="F51">
        <v>15.01</v>
      </c>
      <c r="G51">
        <v>10.08</v>
      </c>
      <c r="H51">
        <f t="shared" si="0"/>
        <v>1.4890873015873016</v>
      </c>
    </row>
    <row r="52" spans="1:8">
      <c r="A52">
        <v>2019</v>
      </c>
      <c r="B52">
        <v>27.09</v>
      </c>
      <c r="C52">
        <v>23.13</v>
      </c>
      <c r="D52">
        <v>18.97</v>
      </c>
      <c r="E52">
        <v>19.34</v>
      </c>
      <c r="F52">
        <v>14.27</v>
      </c>
      <c r="G52">
        <v>10.07</v>
      </c>
      <c r="H52">
        <f t="shared" si="0"/>
        <v>1.4170804369414101</v>
      </c>
    </row>
    <row r="53" spans="1:8">
      <c r="A53">
        <v>2020</v>
      </c>
      <c r="B53">
        <v>27.6</v>
      </c>
      <c r="C53">
        <v>23.8</v>
      </c>
      <c r="D53">
        <v>15.26</v>
      </c>
      <c r="E53">
        <v>15.99</v>
      </c>
      <c r="F53">
        <v>14.28</v>
      </c>
      <c r="G53">
        <v>10.33</v>
      </c>
      <c r="H53">
        <f t="shared" si="0"/>
        <v>1.3823814133591481</v>
      </c>
    </row>
    <row r="54" spans="1:8">
      <c r="A54">
        <v>2021</v>
      </c>
      <c r="B54">
        <v>29.53</v>
      </c>
      <c r="C54">
        <v>25.45</v>
      </c>
      <c r="D54">
        <v>18.45</v>
      </c>
      <c r="E54">
        <v>19.2</v>
      </c>
      <c r="F54">
        <v>15.55</v>
      </c>
      <c r="G54">
        <v>11.69</v>
      </c>
      <c r="H54">
        <f t="shared" si="0"/>
        <v>1.3301967493584261</v>
      </c>
    </row>
    <row r="56" spans="1:8">
      <c r="A56" t="s">
        <v>835</v>
      </c>
    </row>
    <row r="57" spans="1:8">
      <c r="A57" t="s">
        <v>836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DA2A-7E05-4648-A07C-9E5625C09229}">
  <dimension ref="A1:M61"/>
  <sheetViews>
    <sheetView topLeftCell="A20" zoomScale="115" zoomScaleNormal="115" workbookViewId="0">
      <selection activeCell="C59" sqref="C59"/>
    </sheetView>
  </sheetViews>
  <sheetFormatPr defaultRowHeight="15"/>
  <cols>
    <col min="1" max="1" width="9.140625" style="139" customWidth="1"/>
    <col min="2" max="2" width="65" customWidth="1"/>
    <col min="3" max="5" width="12.85546875" customWidth="1"/>
    <col min="6" max="7" width="11.42578125" customWidth="1"/>
    <col min="8" max="8" width="11.85546875" customWidth="1"/>
    <col min="9" max="9" width="12.7109375" customWidth="1"/>
    <col min="10" max="10" width="11.5703125" customWidth="1"/>
    <col min="11" max="11" width="14.7109375" bestFit="1" customWidth="1"/>
    <col min="12" max="12" width="17" customWidth="1"/>
  </cols>
  <sheetData>
    <row r="1" spans="1:11">
      <c r="B1" s="2" t="s">
        <v>70</v>
      </c>
    </row>
    <row r="2" spans="1:11">
      <c r="B2" t="s">
        <v>12</v>
      </c>
    </row>
    <row r="3" spans="1:11">
      <c r="B3" t="s">
        <v>13</v>
      </c>
    </row>
    <row r="5" spans="1:11">
      <c r="B5" t="s">
        <v>14</v>
      </c>
    </row>
    <row r="6" spans="1:11">
      <c r="B6" t="s">
        <v>15</v>
      </c>
    </row>
    <row r="7" spans="1:11">
      <c r="B7" t="s">
        <v>16</v>
      </c>
    </row>
    <row r="8" spans="1:11" ht="34.5" customHeight="1" thickBot="1">
      <c r="B8" s="189" t="s">
        <v>71</v>
      </c>
      <c r="C8" s="189"/>
      <c r="D8" s="189"/>
    </row>
    <row r="9" spans="1:11" ht="16.5" thickTop="1" thickBot="1">
      <c r="B9" s="141" t="s">
        <v>18</v>
      </c>
      <c r="C9" s="142">
        <v>1978</v>
      </c>
      <c r="D9" s="142">
        <v>1981</v>
      </c>
      <c r="E9" s="142">
        <v>1987</v>
      </c>
      <c r="F9" s="142">
        <v>1990</v>
      </c>
      <c r="G9" s="142">
        <v>1993</v>
      </c>
      <c r="H9" s="142">
        <v>1997</v>
      </c>
      <c r="I9" s="142">
        <v>2001</v>
      </c>
      <c r="J9" s="142">
        <v>2005</v>
      </c>
      <c r="K9" s="142">
        <v>2009</v>
      </c>
    </row>
    <row r="10" spans="1:11" ht="16.5" thickTop="1" thickBot="1">
      <c r="B10" s="141" t="s">
        <v>19</v>
      </c>
      <c r="C10" s="141">
        <v>0</v>
      </c>
      <c r="D10" s="142">
        <f t="shared" ref="D10:K10" si="0">D9-C9</f>
        <v>3</v>
      </c>
      <c r="E10" s="142">
        <f t="shared" si="0"/>
        <v>6</v>
      </c>
      <c r="F10" s="142">
        <f t="shared" si="0"/>
        <v>3</v>
      </c>
      <c r="G10" s="142">
        <f t="shared" si="0"/>
        <v>3</v>
      </c>
      <c r="H10" s="142">
        <f t="shared" si="0"/>
        <v>4</v>
      </c>
      <c r="I10" s="142">
        <f t="shared" si="0"/>
        <v>4</v>
      </c>
      <c r="J10" s="142">
        <f t="shared" si="0"/>
        <v>4</v>
      </c>
      <c r="K10" s="142">
        <f t="shared" si="0"/>
        <v>4</v>
      </c>
    </row>
    <row r="11" spans="1:11" ht="14.25" customHeight="1" thickTop="1">
      <c r="A11" s="159">
        <v>1</v>
      </c>
      <c r="B11" s="148" t="s">
        <v>72</v>
      </c>
      <c r="C11" s="149">
        <v>222</v>
      </c>
      <c r="D11" s="149">
        <v>108.9</v>
      </c>
      <c r="E11" s="149">
        <v>123.6</v>
      </c>
      <c r="F11" s="149">
        <v>119.6</v>
      </c>
      <c r="G11" s="149">
        <v>127.5</v>
      </c>
      <c r="H11" s="149">
        <v>106.7</v>
      </c>
      <c r="I11" s="149">
        <v>129.69999999999999</v>
      </c>
      <c r="J11" s="149">
        <v>107.2</v>
      </c>
      <c r="K11" s="149">
        <v>82.5</v>
      </c>
    </row>
    <row r="12" spans="1:11">
      <c r="A12" s="159">
        <f>A11+1</f>
        <v>2</v>
      </c>
      <c r="B12" s="44" t="s">
        <v>73</v>
      </c>
      <c r="C12" s="151">
        <f>$C32*C11</f>
        <v>182.04</v>
      </c>
      <c r="D12" s="151">
        <f>D11-D13</f>
        <v>75.190898479427545</v>
      </c>
      <c r="E12" s="151">
        <f t="shared" ref="E12:K12" si="1">E11-E13</f>
        <v>91.289132831238504</v>
      </c>
      <c r="F12" s="151">
        <f t="shared" si="1"/>
        <v>87.999231674868724</v>
      </c>
      <c r="G12" s="151">
        <f t="shared" si="1"/>
        <v>96.582519720427143</v>
      </c>
      <c r="H12" s="151">
        <f t="shared" si="1"/>
        <v>77.161443881112817</v>
      </c>
      <c r="I12" s="151">
        <f t="shared" si="1"/>
        <v>102.05041055168763</v>
      </c>
      <c r="J12" s="151">
        <f t="shared" si="1"/>
        <v>81.325546893690046</v>
      </c>
      <c r="K12" s="151">
        <f t="shared" si="1"/>
        <v>59.276548707984688</v>
      </c>
    </row>
    <row r="13" spans="1:11">
      <c r="A13" s="159">
        <f t="shared" ref="A13:A29" si="2">A12+1</f>
        <v>3</v>
      </c>
      <c r="B13" s="44" t="s">
        <v>74</v>
      </c>
      <c r="C13" s="151">
        <f>+C11-C12</f>
        <v>39.960000000000008</v>
      </c>
      <c r="D13" s="164">
        <f>$C$13*D16*$C15/D15</f>
        <v>33.709101520572453</v>
      </c>
      <c r="E13" s="164">
        <f t="shared" ref="E13:K13" si="3">$C$13*E16*$C15/E15</f>
        <v>32.310867168761497</v>
      </c>
      <c r="F13" s="164">
        <f t="shared" si="3"/>
        <v>31.600768325131273</v>
      </c>
      <c r="G13" s="164">
        <f t="shared" si="3"/>
        <v>30.91748027957285</v>
      </c>
      <c r="H13" s="164">
        <f t="shared" si="3"/>
        <v>29.538556118887186</v>
      </c>
      <c r="I13" s="164">
        <f t="shared" si="3"/>
        <v>27.649589448312351</v>
      </c>
      <c r="J13" s="164">
        <f t="shared" si="3"/>
        <v>25.874453106309954</v>
      </c>
      <c r="K13" s="164">
        <f t="shared" si="3"/>
        <v>23.223451292015316</v>
      </c>
    </row>
    <row r="14" spans="1:11">
      <c r="A14" s="159">
        <f t="shared" si="2"/>
        <v>4</v>
      </c>
      <c r="B14" s="44" t="s">
        <v>24</v>
      </c>
      <c r="C14" s="163">
        <f>+C35</f>
        <v>0.55000000000000004</v>
      </c>
      <c r="D14" s="152">
        <f>(1-SUM($D10:D10)*$C37)*$C35+$C$37* SUMPRODUCT($D10:D10,$D36:D36)</f>
        <v>0.56800000000000006</v>
      </c>
      <c r="E14" s="152">
        <f>(1-SUM($D10:E10)*$C37)*$C35+$C$37* SUMPRODUCT($D10:E10,$D36:E36)</f>
        <v>0.60939999999999994</v>
      </c>
      <c r="F14" s="152">
        <f>(1-SUM($D10:F10)*$C37)*$C35+$C$37* SUMPRODUCT($D10:F10,$D36:F36)</f>
        <v>0.63190000000000002</v>
      </c>
      <c r="G14" s="152">
        <f>(1-SUM($D10:G10)*$C37)*$C35+$C$37* SUMPRODUCT($D10:G10,$D36:G36)</f>
        <v>0.65440000000000009</v>
      </c>
      <c r="H14" s="152">
        <f>(1-SUM($D10:H10)*$C37)*$C35+$C$37* SUMPRODUCT($D10:H10,$D36:H36)</f>
        <v>0.68559999999999999</v>
      </c>
      <c r="I14" s="152">
        <f>(1-SUM($D10:I10)*$C37)*$C35+$C$37* SUMPRODUCT($D10:I10,$D36:I36)</f>
        <v>0.71799999999999997</v>
      </c>
      <c r="J14" s="152">
        <f>(1-SUM($D10:J10)*$C37)*$C35+$C$37* SUMPRODUCT($D10:J10,$D36:J36)</f>
        <v>0.75160000000000005</v>
      </c>
      <c r="K14" s="152">
        <f>(1-SUM($D10:K10)*$C37)*$C35+$C$37* SUMPRODUCT($D10:K10,$D36:K36)</f>
        <v>0.78760000000000008</v>
      </c>
    </row>
    <row r="15" spans="1:11">
      <c r="A15" s="159">
        <f t="shared" si="2"/>
        <v>5</v>
      </c>
      <c r="B15" s="44" t="s">
        <v>75</v>
      </c>
      <c r="C15" s="152">
        <f>+C35</f>
        <v>0.55000000000000004</v>
      </c>
      <c r="D15" s="168">
        <f t="shared" ref="D15:K15" si="4">+$C35+$C39*(D14-$C35)</f>
        <v>0.55900000000000005</v>
      </c>
      <c r="E15" s="168">
        <f t="shared" si="4"/>
        <v>0.57969999999999999</v>
      </c>
      <c r="F15" s="168">
        <f t="shared" si="4"/>
        <v>0.59095000000000009</v>
      </c>
      <c r="G15" s="168">
        <f t="shared" si="4"/>
        <v>0.60220000000000007</v>
      </c>
      <c r="H15" s="168">
        <f t="shared" si="4"/>
        <v>0.61780000000000002</v>
      </c>
      <c r="I15" s="168">
        <f t="shared" si="4"/>
        <v>0.63400000000000001</v>
      </c>
      <c r="J15" s="168">
        <f t="shared" si="4"/>
        <v>0.65080000000000005</v>
      </c>
      <c r="K15" s="168">
        <f t="shared" si="4"/>
        <v>0.66880000000000006</v>
      </c>
    </row>
    <row r="16" spans="1:11">
      <c r="A16" s="159">
        <f t="shared" si="2"/>
        <v>6</v>
      </c>
      <c r="B16" s="44" t="s">
        <v>76</v>
      </c>
      <c r="C16" s="168">
        <f>1</f>
        <v>1</v>
      </c>
      <c r="D16" s="168">
        <f>1*D41^D10</f>
        <v>0.85737499999999989</v>
      </c>
      <c r="E16" s="168">
        <f t="shared" ref="E16:K16" si="5">D16*E41^E10</f>
        <v>0.8522435934903555</v>
      </c>
      <c r="F16" s="168">
        <f t="shared" si="5"/>
        <v>0.84968941858842129</v>
      </c>
      <c r="G16" s="168">
        <f t="shared" si="5"/>
        <v>0.84714289855122238</v>
      </c>
      <c r="H16" s="168">
        <f t="shared" si="5"/>
        <v>0.83032668897299566</v>
      </c>
      <c r="I16" s="168">
        <f t="shared" si="5"/>
        <v>0.79760850442397058</v>
      </c>
      <c r="J16" s="168">
        <f t="shared" si="5"/>
        <v>0.7661795468917334</v>
      </c>
      <c r="K16" s="168">
        <f t="shared" si="5"/>
        <v>0.70669961889616173</v>
      </c>
    </row>
    <row r="17" spans="1:13">
      <c r="A17" s="159">
        <f t="shared" si="2"/>
        <v>7</v>
      </c>
      <c r="B17" s="44" t="s">
        <v>77</v>
      </c>
      <c r="C17" s="153">
        <f>C14*C12</f>
        <v>100.122</v>
      </c>
      <c r="D17" s="153">
        <f t="shared" ref="D17:K17" si="6">D14*D12</f>
        <v>42.708430336314848</v>
      </c>
      <c r="E17" s="153">
        <f t="shared" si="6"/>
        <v>55.631597547356741</v>
      </c>
      <c r="F17" s="153">
        <f t="shared" si="6"/>
        <v>55.60671449534955</v>
      </c>
      <c r="G17" s="153">
        <f t="shared" si="6"/>
        <v>63.20360090504753</v>
      </c>
      <c r="H17" s="153">
        <f t="shared" si="6"/>
        <v>52.901885924890948</v>
      </c>
      <c r="I17" s="153">
        <f t="shared" si="6"/>
        <v>73.272194776111718</v>
      </c>
      <c r="J17" s="153">
        <f t="shared" si="6"/>
        <v>61.124281045297444</v>
      </c>
      <c r="K17" s="153">
        <f t="shared" si="6"/>
        <v>46.686209762408744</v>
      </c>
    </row>
    <row r="18" spans="1:13">
      <c r="A18" s="159">
        <f t="shared" si="2"/>
        <v>8</v>
      </c>
      <c r="B18" s="44" t="s">
        <v>78</v>
      </c>
      <c r="C18" s="153">
        <f t="shared" ref="C18:K18" si="7">C17/C16</f>
        <v>100.122</v>
      </c>
      <c r="D18" s="153">
        <f t="shared" si="7"/>
        <v>49.813011035211957</v>
      </c>
      <c r="E18" s="153">
        <f t="shared" si="7"/>
        <v>65.276639181901103</v>
      </c>
      <c r="F18" s="153">
        <f t="shared" si="7"/>
        <v>65.443576533797852</v>
      </c>
      <c r="G18" s="153">
        <f t="shared" si="7"/>
        <v>74.607956949338615</v>
      </c>
      <c r="H18" s="153">
        <f t="shared" si="7"/>
        <v>63.712134786759158</v>
      </c>
      <c r="I18" s="153">
        <f t="shared" si="7"/>
        <v>91.864861482424359</v>
      </c>
      <c r="J18" s="153">
        <f t="shared" si="7"/>
        <v>79.778011946767279</v>
      </c>
      <c r="K18" s="153">
        <f t="shared" si="7"/>
        <v>66.062310653755347</v>
      </c>
    </row>
    <row r="19" spans="1:13">
      <c r="A19" s="159">
        <f t="shared" si="2"/>
        <v>9</v>
      </c>
      <c r="B19" s="148" t="s">
        <v>26</v>
      </c>
      <c r="C19" s="148">
        <v>14.4</v>
      </c>
      <c r="D19" s="154">
        <v>38.4</v>
      </c>
      <c r="E19" s="154">
        <v>19.100000000000001</v>
      </c>
      <c r="F19" s="154">
        <v>18.100000000000001</v>
      </c>
      <c r="G19" s="154">
        <v>20.6</v>
      </c>
      <c r="H19" s="154">
        <v>14.5</v>
      </c>
      <c r="I19" s="154">
        <v>11.5</v>
      </c>
      <c r="J19" s="154">
        <v>3.6</v>
      </c>
      <c r="K19" s="154">
        <v>10.199999999999999</v>
      </c>
    </row>
    <row r="20" spans="1:13">
      <c r="A20" s="159">
        <f t="shared" si="2"/>
        <v>10</v>
      </c>
      <c r="B20" s="44" t="s">
        <v>79</v>
      </c>
      <c r="C20" s="49">
        <f t="shared" ref="C20:K20" si="8">C19*$C50</f>
        <v>11.520000000000001</v>
      </c>
      <c r="D20" s="49">
        <f t="shared" si="8"/>
        <v>30.72</v>
      </c>
      <c r="E20" s="49">
        <f t="shared" si="8"/>
        <v>15.280000000000001</v>
      </c>
      <c r="F20" s="49">
        <f t="shared" si="8"/>
        <v>14.480000000000002</v>
      </c>
      <c r="G20" s="49">
        <f t="shared" si="8"/>
        <v>16.48</v>
      </c>
      <c r="H20" s="49">
        <f t="shared" si="8"/>
        <v>11.600000000000001</v>
      </c>
      <c r="I20" s="49">
        <f t="shared" si="8"/>
        <v>9.2000000000000011</v>
      </c>
      <c r="J20" s="49">
        <f t="shared" si="8"/>
        <v>2.8800000000000003</v>
      </c>
      <c r="K20" s="49">
        <f t="shared" si="8"/>
        <v>8.16</v>
      </c>
    </row>
    <row r="21" spans="1:13">
      <c r="A21" s="159">
        <f t="shared" si="2"/>
        <v>11</v>
      </c>
      <c r="B21" s="44" t="s">
        <v>80</v>
      </c>
      <c r="C21" s="49">
        <f t="shared" ref="C21:K21" si="9">$C51*C20</f>
        <v>9.2160000000000011</v>
      </c>
      <c r="D21" s="49">
        <f t="shared" si="9"/>
        <v>24.576000000000001</v>
      </c>
      <c r="E21" s="49">
        <f t="shared" si="9"/>
        <v>12.224000000000002</v>
      </c>
      <c r="F21" s="49">
        <f t="shared" si="9"/>
        <v>11.584000000000003</v>
      </c>
      <c r="G21" s="49">
        <f t="shared" si="9"/>
        <v>13.184000000000001</v>
      </c>
      <c r="H21" s="49">
        <f t="shared" si="9"/>
        <v>9.2800000000000011</v>
      </c>
      <c r="I21" s="49">
        <f t="shared" si="9"/>
        <v>7.3600000000000012</v>
      </c>
      <c r="J21" s="49">
        <f t="shared" si="9"/>
        <v>2.3040000000000003</v>
      </c>
      <c r="K21" s="49">
        <f t="shared" si="9"/>
        <v>6.5280000000000005</v>
      </c>
    </row>
    <row r="22" spans="1:13">
      <c r="A22" s="159">
        <f t="shared" si="2"/>
        <v>12</v>
      </c>
      <c r="B22" s="44" t="s">
        <v>81</v>
      </c>
      <c r="C22" s="165">
        <f>SUM(C21, C18)</f>
        <v>109.33799999999999</v>
      </c>
      <c r="D22" s="165">
        <f t="shared" ref="D22:K22" si="10">SUM(D21, D18)</f>
        <v>74.389011035211951</v>
      </c>
      <c r="E22" s="165">
        <f t="shared" si="10"/>
        <v>77.500639181901107</v>
      </c>
      <c r="F22" s="165">
        <f t="shared" si="10"/>
        <v>77.027576533797856</v>
      </c>
      <c r="G22" s="165">
        <f t="shared" si="10"/>
        <v>87.791956949338612</v>
      </c>
      <c r="H22" s="165">
        <f t="shared" si="10"/>
        <v>72.992134786759152</v>
      </c>
      <c r="I22" s="165">
        <f t="shared" si="10"/>
        <v>99.224861482424359</v>
      </c>
      <c r="J22" s="165">
        <f t="shared" si="10"/>
        <v>82.082011946767281</v>
      </c>
      <c r="K22" s="165">
        <f t="shared" si="10"/>
        <v>72.590310653755353</v>
      </c>
    </row>
    <row r="23" spans="1:13">
      <c r="A23" s="159">
        <f t="shared" si="2"/>
        <v>13</v>
      </c>
      <c r="B23" s="44" t="s">
        <v>30</v>
      </c>
      <c r="C23" s="49">
        <f t="shared" ref="C23:K23" si="11">C54*C22</f>
        <v>109.33799999999999</v>
      </c>
      <c r="D23" s="49">
        <f t="shared" si="11"/>
        <v>69.829208971473733</v>
      </c>
      <c r="E23" s="49">
        <f t="shared" si="11"/>
        <v>71.466472767681736</v>
      </c>
      <c r="F23" s="49">
        <f t="shared" si="11"/>
        <v>62.786634439638739</v>
      </c>
      <c r="G23" s="49">
        <f t="shared" si="11"/>
        <v>81.863762800862602</v>
      </c>
      <c r="H23" s="49">
        <f t="shared" si="11"/>
        <v>67.092006111328871</v>
      </c>
      <c r="I23" s="49">
        <f t="shared" si="11"/>
        <v>83.731511791723051</v>
      </c>
      <c r="J23" s="49">
        <f t="shared" si="11"/>
        <v>74.540785197977357</v>
      </c>
      <c r="K23" s="49">
        <f t="shared" si="11"/>
        <v>65.561464038924001</v>
      </c>
    </row>
    <row r="24" spans="1:13">
      <c r="A24" s="159">
        <f t="shared" si="2"/>
        <v>14</v>
      </c>
      <c r="B24" s="155" t="s">
        <v>31</v>
      </c>
      <c r="C24" s="166">
        <f>C23/(1-SUM(C10:$C10)*$C56)</f>
        <v>109.33799999999999</v>
      </c>
      <c r="D24" s="166">
        <f>D23/(1-SUM($C10:D10)*$C56)</f>
        <v>70.250713250979615</v>
      </c>
      <c r="E24" s="166">
        <f>E23/(1-SUM($C10:E10)*$C56)</f>
        <v>72.776448846926414</v>
      </c>
      <c r="F24" s="166">
        <f>F23/(1-SUM($C10:F10)*$C56)</f>
        <v>64.330568073400343</v>
      </c>
      <c r="G24" s="166">
        <f>G23/(1-SUM($C10:G10)*$C56)</f>
        <v>84.395631753466603</v>
      </c>
      <c r="H24" s="166">
        <f>H23/(1-SUM($C10:H10)*$C56)</f>
        <v>69.742210094936453</v>
      </c>
      <c r="I24" s="166">
        <f>I23/(1-SUM($C10:I10)*$C56)</f>
        <v>87.768880284825002</v>
      </c>
      <c r="J24" s="166">
        <f>J23/(1-SUM($C10:J10)*$C56)</f>
        <v>78.795756023231888</v>
      </c>
      <c r="K24" s="166">
        <f>K23/(1-SUM($C10:K10)*$C56)</f>
        <v>69.894951000985074</v>
      </c>
    </row>
    <row r="25" spans="1:13" ht="15.75" thickBot="1">
      <c r="A25" s="159">
        <f t="shared" si="2"/>
        <v>15</v>
      </c>
      <c r="B25" s="156" t="s">
        <v>32</v>
      </c>
      <c r="C25" s="157"/>
      <c r="D25" s="167">
        <f>+D24/C24-1</f>
        <v>-0.35749041274781301</v>
      </c>
      <c r="E25" s="167">
        <f t="shared" ref="E25:K25" si="12">+E24/D24-1</f>
        <v>3.5953166581003781E-2</v>
      </c>
      <c r="F25" s="167">
        <f t="shared" si="12"/>
        <v>-0.11605238930097606</v>
      </c>
      <c r="G25" s="167">
        <f t="shared" si="12"/>
        <v>0.31190558829159221</v>
      </c>
      <c r="H25" s="167">
        <f t="shared" si="12"/>
        <v>-0.17362772638914747</v>
      </c>
      <c r="I25" s="167">
        <f t="shared" si="12"/>
        <v>0.2584757518488412</v>
      </c>
      <c r="J25" s="167">
        <f>+J24/I24-1</f>
        <v>-0.10223582928794117</v>
      </c>
      <c r="K25" s="167">
        <f t="shared" si="12"/>
        <v>-0.1129604622312721</v>
      </c>
    </row>
    <row r="26" spans="1:13" ht="16.5" thickTop="1" thickBot="1">
      <c r="A26" s="159">
        <f t="shared" si="2"/>
        <v>16</v>
      </c>
      <c r="B26" s="44" t="s">
        <v>33</v>
      </c>
      <c r="C26" s="169">
        <f>D26 - D25/$C60</f>
        <v>75.693453728209505</v>
      </c>
      <c r="D26" s="169">
        <f>E26 - E25/$C60</f>
        <v>64.693748720584495</v>
      </c>
      <c r="E26" s="182">
        <v>65.8</v>
      </c>
      <c r="F26" s="157">
        <f>+E26+F25/$C60</f>
        <v>62.229157252277659</v>
      </c>
      <c r="G26" s="157">
        <f t="shared" ref="G26:K26" si="13">+F26+G25/$C60</f>
        <v>71.826252276634335</v>
      </c>
      <c r="H26" s="157">
        <f t="shared" si="13"/>
        <v>66.483860695429797</v>
      </c>
      <c r="I26" s="157">
        <f t="shared" si="13"/>
        <v>74.436960752317219</v>
      </c>
      <c r="J26" s="157">
        <f t="shared" si="13"/>
        <v>71.291242928072876</v>
      </c>
      <c r="K26" s="157">
        <f t="shared" si="13"/>
        <v>67.815536397879882</v>
      </c>
    </row>
    <row r="27" spans="1:13" ht="16.5" thickTop="1" thickBot="1">
      <c r="A27" s="159">
        <f t="shared" si="2"/>
        <v>17</v>
      </c>
      <c r="B27" s="44" t="s">
        <v>34</v>
      </c>
      <c r="C27" s="148" t="s">
        <v>35</v>
      </c>
      <c r="D27" s="154">
        <v>65.400000000000006</v>
      </c>
      <c r="E27" s="154">
        <v>65.819074287307615</v>
      </c>
      <c r="F27" s="154">
        <v>65.770904838066699</v>
      </c>
      <c r="G27" s="154">
        <v>66.212863822947497</v>
      </c>
      <c r="H27" s="154">
        <v>66.15774539753302</v>
      </c>
      <c r="I27" s="154">
        <v>66.495454389923736</v>
      </c>
      <c r="J27" s="154">
        <v>66.189929521537707</v>
      </c>
      <c r="K27" s="154">
        <v>65.947236716514439</v>
      </c>
    </row>
    <row r="28" spans="1:13" ht="16.5" thickTop="1" thickBot="1">
      <c r="A28" s="159">
        <f t="shared" si="2"/>
        <v>18</v>
      </c>
      <c r="B28" s="44" t="s">
        <v>36</v>
      </c>
      <c r="C28" s="141" t="s">
        <v>37</v>
      </c>
      <c r="D28" s="49">
        <f t="shared" ref="D28:K28" si="14">D26-D27</f>
        <v>-0.70625127941551114</v>
      </c>
      <c r="E28" s="49">
        <f t="shared" si="14"/>
        <v>-1.907428730761751E-2</v>
      </c>
      <c r="F28" s="49">
        <f t="shared" si="14"/>
        <v>-3.5417475857890395</v>
      </c>
      <c r="G28" s="49">
        <f t="shared" si="14"/>
        <v>5.6133884536868379</v>
      </c>
      <c r="H28" s="49">
        <f t="shared" si="14"/>
        <v>0.32611529789677718</v>
      </c>
      <c r="I28" s="49">
        <f t="shared" si="14"/>
        <v>7.9415063623934827</v>
      </c>
      <c r="J28" s="49">
        <f t="shared" si="14"/>
        <v>5.1013134065351693</v>
      </c>
      <c r="K28" s="49">
        <f t="shared" si="14"/>
        <v>1.8682996813654427</v>
      </c>
      <c r="M28" s="24"/>
    </row>
    <row r="29" spans="1:13" ht="15.75" thickTop="1">
      <c r="A29" s="159">
        <f t="shared" si="2"/>
        <v>19</v>
      </c>
      <c r="B29" s="44" t="s">
        <v>38</v>
      </c>
      <c r="C29" s="170">
        <f>C12/C11</f>
        <v>0.82</v>
      </c>
      <c r="D29" s="150">
        <f t="shared" ref="D29:K29" si="15">+D12/D11</f>
        <v>0.69045820458611151</v>
      </c>
      <c r="E29" s="150">
        <f t="shared" si="15"/>
        <v>0.73858521708121772</v>
      </c>
      <c r="F29" s="150">
        <f t="shared" si="15"/>
        <v>0.73577952905408639</v>
      </c>
      <c r="G29" s="150">
        <f t="shared" si="15"/>
        <v>0.75750995859158543</v>
      </c>
      <c r="H29" s="150">
        <f t="shared" si="15"/>
        <v>0.72316254808915481</v>
      </c>
      <c r="I29" s="150">
        <f t="shared" si="15"/>
        <v>0.78681889399913374</v>
      </c>
      <c r="J29" s="150">
        <f t="shared" si="15"/>
        <v>0.75863383296352649</v>
      </c>
      <c r="K29" s="150">
        <f t="shared" si="15"/>
        <v>0.71850362070284468</v>
      </c>
      <c r="M29" s="24"/>
    </row>
    <row r="30" spans="1:13">
      <c r="A30" s="139" t="s">
        <v>39</v>
      </c>
    </row>
    <row r="31" spans="1:13">
      <c r="A31" s="139" t="s">
        <v>40</v>
      </c>
      <c r="B31" t="s">
        <v>41</v>
      </c>
    </row>
    <row r="32" spans="1:13">
      <c r="A32" s="139" t="s">
        <v>42</v>
      </c>
      <c r="B32" t="s">
        <v>82</v>
      </c>
      <c r="C32" s="183">
        <v>0.82</v>
      </c>
      <c r="G32" s="24"/>
    </row>
    <row r="33" spans="1:12" ht="45">
      <c r="B33" s="23" t="s">
        <v>83</v>
      </c>
    </row>
    <row r="34" spans="1:12" ht="75">
      <c r="A34" s="139" t="s">
        <v>44</v>
      </c>
      <c r="B34" s="23" t="s">
        <v>45</v>
      </c>
    </row>
    <row r="35" spans="1:12">
      <c r="B35" s="161" t="s">
        <v>46</v>
      </c>
      <c r="C35" s="183">
        <v>0.55000000000000004</v>
      </c>
    </row>
    <row r="36" spans="1:12" ht="30">
      <c r="B36" s="161" t="s">
        <v>47</v>
      </c>
      <c r="C36" s="44"/>
      <c r="D36" s="162">
        <v>0.75</v>
      </c>
      <c r="E36" s="162">
        <v>0.78</v>
      </c>
      <c r="F36" s="162">
        <v>0.8</v>
      </c>
      <c r="G36" s="162">
        <v>0.8</v>
      </c>
      <c r="H36" s="162">
        <v>0.81</v>
      </c>
      <c r="I36" s="162">
        <v>0.82</v>
      </c>
      <c r="J36" s="162">
        <v>0.83</v>
      </c>
      <c r="K36" s="162">
        <v>0.85</v>
      </c>
      <c r="L36" s="61"/>
    </row>
    <row r="37" spans="1:12">
      <c r="B37" s="161" t="s">
        <v>48</v>
      </c>
      <c r="C37" s="183">
        <v>0.03</v>
      </c>
    </row>
    <row r="38" spans="1:12" ht="60">
      <c r="B38" s="186" t="s">
        <v>84</v>
      </c>
      <c r="D38" s="61"/>
    </row>
    <row r="39" spans="1:12" ht="30">
      <c r="B39" s="23" t="s">
        <v>85</v>
      </c>
      <c r="C39" s="183">
        <v>0.5</v>
      </c>
      <c r="D39" t="s">
        <v>86</v>
      </c>
    </row>
    <row r="40" spans="1:12">
      <c r="B40" s="23"/>
      <c r="D40" s="61"/>
    </row>
    <row r="41" spans="1:12">
      <c r="A41" s="139" t="s">
        <v>87</v>
      </c>
      <c r="B41" s="44" t="s">
        <v>88</v>
      </c>
      <c r="D41" s="152">
        <v>0.95</v>
      </c>
      <c r="E41" s="163">
        <v>0.999</v>
      </c>
      <c r="F41" s="163">
        <v>0.999</v>
      </c>
      <c r="G41" s="163">
        <v>0.999</v>
      </c>
      <c r="H41" s="163">
        <v>0.995</v>
      </c>
      <c r="I41" s="163">
        <v>0.99</v>
      </c>
      <c r="J41" s="163">
        <v>0.99</v>
      </c>
      <c r="K41" s="163">
        <v>0.98</v>
      </c>
    </row>
    <row r="42" spans="1:12" ht="30">
      <c r="B42" s="23" t="s">
        <v>89</v>
      </c>
    </row>
    <row r="43" spans="1:12">
      <c r="B43" s="23" t="s">
        <v>90</v>
      </c>
      <c r="C43" s="137">
        <v>1157877</v>
      </c>
      <c r="D43" t="s">
        <v>91</v>
      </c>
      <c r="E43" t="s">
        <v>92</v>
      </c>
      <c r="F43" t="s">
        <v>93</v>
      </c>
    </row>
    <row r="44" spans="1:12">
      <c r="B44" t="s">
        <v>94</v>
      </c>
      <c r="C44" s="138">
        <v>1097667</v>
      </c>
      <c r="D44" s="132">
        <f>C44/C43</f>
        <v>0.94799965799476105</v>
      </c>
      <c r="E44" s="132">
        <f>D44^0.1</f>
        <v>0.99467411931154892</v>
      </c>
      <c r="F44" s="132">
        <f>+C44/$C$43</f>
        <v>0.94799965799476105</v>
      </c>
      <c r="G44" s="132"/>
    </row>
    <row r="45" spans="1:12">
      <c r="B45" t="s">
        <v>95</v>
      </c>
      <c r="C45" s="138">
        <v>988728</v>
      </c>
      <c r="D45" s="132">
        <f>C45/C44</f>
        <v>0.90075405382506712</v>
      </c>
      <c r="E45" s="132">
        <f>D45^0.1</f>
        <v>0.98960213260753527</v>
      </c>
      <c r="F45" s="132">
        <f>+C45/$C$43</f>
        <v>0.85391453496355829</v>
      </c>
      <c r="G45" s="132"/>
    </row>
    <row r="46" spans="1:12">
      <c r="B46" t="s">
        <v>96</v>
      </c>
      <c r="C46" s="138">
        <v>962770</v>
      </c>
      <c r="D46" s="132">
        <f>C46/C45</f>
        <v>0.9737460656520297</v>
      </c>
      <c r="E46" s="132">
        <f>D46^0.1</f>
        <v>0.99734306369838255</v>
      </c>
      <c r="F46" s="132">
        <f>+C46/$C$43</f>
        <v>0.83149591882384744</v>
      </c>
      <c r="G46" s="132"/>
    </row>
    <row r="47" spans="1:12">
      <c r="B47" t="s">
        <v>97</v>
      </c>
      <c r="C47" s="138">
        <v>810266</v>
      </c>
      <c r="D47" s="132">
        <f>C47/C46</f>
        <v>0.84159872035896421</v>
      </c>
      <c r="E47" s="132">
        <f>D47^0.1</f>
        <v>0.98290265153454037</v>
      </c>
      <c r="F47" s="132">
        <f>+C47/$C$43</f>
        <v>0.69978590126585116</v>
      </c>
      <c r="G47" s="132"/>
    </row>
    <row r="48" spans="1:12">
      <c r="B48" s="160" t="s">
        <v>98</v>
      </c>
      <c r="C48" s="140"/>
      <c r="D48" s="132"/>
      <c r="E48" s="132"/>
      <c r="G48" s="132"/>
    </row>
    <row r="49" spans="1:11">
      <c r="A49" s="139" t="s">
        <v>99</v>
      </c>
      <c r="B49" s="23" t="s">
        <v>100</v>
      </c>
    </row>
    <row r="50" spans="1:11" ht="30">
      <c r="A50" s="139" t="s">
        <v>49</v>
      </c>
      <c r="B50" s="23" t="s">
        <v>101</v>
      </c>
      <c r="C50" s="183">
        <v>0.8</v>
      </c>
      <c r="D50" t="s">
        <v>102</v>
      </c>
    </row>
    <row r="51" spans="1:11" ht="45">
      <c r="A51" s="139" t="s">
        <v>51</v>
      </c>
      <c r="B51" s="23" t="s">
        <v>52</v>
      </c>
      <c r="C51" s="183">
        <v>0.8</v>
      </c>
    </row>
    <row r="52" spans="1:11">
      <c r="B52" s="23"/>
      <c r="D52" s="61"/>
    </row>
    <row r="53" spans="1:11">
      <c r="A53" s="139" t="s">
        <v>53</v>
      </c>
      <c r="B53" s="23" t="s">
        <v>54</v>
      </c>
      <c r="C53">
        <v>7064</v>
      </c>
      <c r="D53">
        <v>6631</v>
      </c>
      <c r="E53">
        <v>6514</v>
      </c>
      <c r="F53">
        <v>5758</v>
      </c>
      <c r="G53">
        <v>6587</v>
      </c>
      <c r="H53">
        <v>6493</v>
      </c>
      <c r="I53">
        <v>5961</v>
      </c>
      <c r="J53">
        <v>6415</v>
      </c>
      <c r="K53">
        <v>6380</v>
      </c>
    </row>
    <row r="54" spans="1:11">
      <c r="B54" s="23" t="s">
        <v>55</v>
      </c>
      <c r="C54" s="132">
        <f t="shared" ref="C54:K54" si="16">C53/$C53</f>
        <v>1</v>
      </c>
      <c r="D54" s="132">
        <f t="shared" si="16"/>
        <v>0.93870328425821059</v>
      </c>
      <c r="E54" s="132">
        <f t="shared" si="16"/>
        <v>0.92214043035107585</v>
      </c>
      <c r="F54" s="132">
        <f t="shared" si="16"/>
        <v>0.81511891279728199</v>
      </c>
      <c r="G54" s="132">
        <f t="shared" si="16"/>
        <v>0.93247451868629672</v>
      </c>
      <c r="H54" s="132">
        <f t="shared" si="16"/>
        <v>0.91916761041902606</v>
      </c>
      <c r="I54" s="132">
        <f t="shared" si="16"/>
        <v>0.84385617214043041</v>
      </c>
      <c r="J54" s="132">
        <f t="shared" si="16"/>
        <v>0.90812570781426949</v>
      </c>
      <c r="K54" s="132">
        <f t="shared" si="16"/>
        <v>0.90317100792751981</v>
      </c>
    </row>
    <row r="55" spans="1:11">
      <c r="B55" t="s">
        <v>56</v>
      </c>
    </row>
    <row r="56" spans="1:11">
      <c r="A56" s="139" t="s">
        <v>57</v>
      </c>
      <c r="B56" s="23" t="s">
        <v>58</v>
      </c>
      <c r="C56" s="136">
        <f>C57*C58</f>
        <v>2E-3</v>
      </c>
      <c r="D56" t="s">
        <v>59</v>
      </c>
    </row>
    <row r="57" spans="1:11">
      <c r="B57" s="23" t="s">
        <v>60</v>
      </c>
      <c r="C57" s="183">
        <v>0.04</v>
      </c>
      <c r="D57" t="s">
        <v>61</v>
      </c>
    </row>
    <row r="58" spans="1:11">
      <c r="B58" s="23" t="s">
        <v>62</v>
      </c>
      <c r="C58" s="184">
        <v>0.05</v>
      </c>
      <c r="D58" t="s">
        <v>63</v>
      </c>
    </row>
    <row r="59" spans="1:11" ht="30">
      <c r="B59" s="23" t="s">
        <v>64</v>
      </c>
      <c r="D59" s="23"/>
      <c r="E59" s="23"/>
      <c r="F59" s="23"/>
    </row>
    <row r="60" spans="1:11">
      <c r="A60" s="139" t="s">
        <v>65</v>
      </c>
      <c r="B60" s="23" t="s">
        <v>66</v>
      </c>
      <c r="C60" s="185">
        <v>3.2500000000000001E-2</v>
      </c>
      <c r="D60" t="s">
        <v>67</v>
      </c>
    </row>
    <row r="61" spans="1:11" ht="60">
      <c r="A61" s="139" t="s">
        <v>68</v>
      </c>
      <c r="B61" s="23" t="s">
        <v>69</v>
      </c>
    </row>
  </sheetData>
  <sheetProtection formatCells="0" formatColumns="0" formatRows="0"/>
  <mergeCells count="1">
    <mergeCell ref="B8:D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B1FF-0395-4F0B-89EF-10B59B3E3B45}">
  <sheetPr codeName="Sheet1"/>
  <dimension ref="A1:E36"/>
  <sheetViews>
    <sheetView workbookViewId="0">
      <selection activeCell="K49" sqref="K49"/>
    </sheetView>
  </sheetViews>
  <sheetFormatPr defaultRowHeight="15"/>
  <sheetData>
    <row r="1" spans="1:5">
      <c r="A1" t="s">
        <v>103</v>
      </c>
    </row>
    <row r="3" spans="1:5">
      <c r="B3" t="s">
        <v>104</v>
      </c>
    </row>
    <row r="4" spans="1:5">
      <c r="C4" t="s">
        <v>105</v>
      </c>
    </row>
    <row r="5" spans="1:5">
      <c r="C5" t="s">
        <v>106</v>
      </c>
    </row>
    <row r="6" spans="1:5">
      <c r="C6" t="s">
        <v>107</v>
      </c>
    </row>
    <row r="9" spans="1:5">
      <c r="B9" t="s">
        <v>108</v>
      </c>
    </row>
    <row r="10" spans="1:5">
      <c r="C10" t="s">
        <v>109</v>
      </c>
    </row>
    <row r="11" spans="1:5">
      <c r="C11" t="s">
        <v>110</v>
      </c>
      <c r="E11" t="s">
        <v>111</v>
      </c>
    </row>
    <row r="12" spans="1:5">
      <c r="D12" t="s">
        <v>112</v>
      </c>
    </row>
    <row r="13" spans="1:5">
      <c r="D13" t="s">
        <v>113</v>
      </c>
    </row>
    <row r="15" spans="1:5">
      <c r="B15" t="s">
        <v>114</v>
      </c>
    </row>
    <row r="16" spans="1:5">
      <c r="C16" t="s">
        <v>115</v>
      </c>
    </row>
    <row r="17" spans="2:5">
      <c r="D17" t="s">
        <v>116</v>
      </c>
    </row>
    <row r="18" spans="2:5">
      <c r="C18" t="s">
        <v>117</v>
      </c>
    </row>
    <row r="19" spans="2:5">
      <c r="C19" t="s">
        <v>118</v>
      </c>
    </row>
    <row r="20" spans="2:5">
      <c r="B20" t="s">
        <v>119</v>
      </c>
    </row>
    <row r="22" spans="2:5">
      <c r="B22" t="s">
        <v>120</v>
      </c>
    </row>
    <row r="24" spans="2:5">
      <c r="C24" t="s">
        <v>121</v>
      </c>
    </row>
    <row r="25" spans="2:5">
      <c r="D25" t="s">
        <v>122</v>
      </c>
    </row>
    <row r="26" spans="2:5">
      <c r="E26" t="s">
        <v>123</v>
      </c>
    </row>
    <row r="27" spans="2:5">
      <c r="D27" t="s">
        <v>124</v>
      </c>
    </row>
    <row r="28" spans="2:5">
      <c r="E28" t="s">
        <v>125</v>
      </c>
    </row>
    <row r="29" spans="2:5">
      <c r="C29" t="s">
        <v>126</v>
      </c>
    </row>
    <row r="30" spans="2:5">
      <c r="C30" t="s">
        <v>127</v>
      </c>
    </row>
    <row r="31" spans="2:5">
      <c r="D31" t="s">
        <v>128</v>
      </c>
    </row>
    <row r="33" spans="3:4">
      <c r="C33" t="s">
        <v>129</v>
      </c>
    </row>
    <row r="34" spans="3:4">
      <c r="D34" t="s">
        <v>130</v>
      </c>
    </row>
    <row r="35" spans="3:4">
      <c r="D35" t="s">
        <v>131</v>
      </c>
    </row>
    <row r="36" spans="3:4">
      <c r="D36" s="65" t="s">
        <v>132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P1178"/>
  <sheetViews>
    <sheetView workbookViewId="0">
      <selection activeCell="O5" sqref="O5"/>
    </sheetView>
  </sheetViews>
  <sheetFormatPr defaultRowHeight="15"/>
  <cols>
    <col min="1" max="1" width="28.28515625" customWidth="1"/>
    <col min="14" max="14" width="9.5703125" bestFit="1" customWidth="1"/>
  </cols>
  <sheetData>
    <row r="1" spans="1:16">
      <c r="A1" s="2" t="s">
        <v>133</v>
      </c>
    </row>
    <row r="2" spans="1:16">
      <c r="B2" s="1" t="s">
        <v>134</v>
      </c>
    </row>
    <row r="3" spans="1:16">
      <c r="B3" t="s">
        <v>135</v>
      </c>
      <c r="L3" t="s">
        <v>136</v>
      </c>
    </row>
    <row r="4" spans="1:16" ht="60">
      <c r="B4" t="s">
        <v>137</v>
      </c>
      <c r="L4">
        <v>1973</v>
      </c>
      <c r="M4" s="23" t="s">
        <v>138</v>
      </c>
      <c r="N4" s="23" t="s">
        <v>139</v>
      </c>
      <c r="O4" t="s">
        <v>140</v>
      </c>
      <c r="P4" t="s">
        <v>141</v>
      </c>
    </row>
    <row r="5" spans="1:16">
      <c r="B5" t="s">
        <v>142</v>
      </c>
      <c r="J5" t="s">
        <v>143</v>
      </c>
      <c r="K5" s="62">
        <f>2/3</f>
        <v>0.66666666666666663</v>
      </c>
      <c r="L5">
        <v>12</v>
      </c>
      <c r="M5">
        <v>50</v>
      </c>
      <c r="N5" s="26">
        <f>SUM('RECS as Compiled'!G11:I11)/SUM('RECS as Compiled'!G11:P11)/2 *100 + SUM('RECS as Compiled'!G15:I15)/SUM('RECS as Compiled'!G15:P15)/2*100</f>
        <v>55.775174825174815</v>
      </c>
      <c r="O5" s="26">
        <f>SUM('RECS as Compiled'!G11:I11)/SUM('RECS as Compiled'!G11:P11) *100</f>
        <v>49.650349650349639</v>
      </c>
      <c r="P5" s="26">
        <f>SUM('RECS as Compiled'!G15:I15)/SUM('RECS as Compiled'!G15:P15)*100</f>
        <v>61.9</v>
      </c>
    </row>
    <row r="6" spans="1:16">
      <c r="B6" t="s">
        <v>144</v>
      </c>
      <c r="J6" t="s">
        <v>145</v>
      </c>
      <c r="K6">
        <f>1/3</f>
        <v>0.33333333333333331</v>
      </c>
      <c r="L6">
        <v>45</v>
      </c>
      <c r="M6">
        <v>66</v>
      </c>
      <c r="N6" s="26">
        <f>SUM('RECS as Compiled'!G19:I19)/SUM('RECS as Compiled'!G19:P19)*100</f>
        <v>65.534465534465539</v>
      </c>
    </row>
    <row r="7" spans="1:16">
      <c r="B7" t="s">
        <v>146</v>
      </c>
      <c r="L7">
        <f>SUMPRODUCT($K$5:$K$6,L5:L6)</f>
        <v>23</v>
      </c>
      <c r="M7">
        <f>SUMPRODUCT($K$5:$K$6,M5:M6)</f>
        <v>55.333333333333329</v>
      </c>
      <c r="N7" s="55">
        <f>SUMPRODUCT($K$5:$K$6,N5:N6)</f>
        <v>59.028271728271719</v>
      </c>
    </row>
    <row r="8" spans="1:16">
      <c r="B8" t="s">
        <v>147</v>
      </c>
      <c r="M8" t="s">
        <v>148</v>
      </c>
    </row>
    <row r="57" spans="1:2">
      <c r="A57" s="2" t="s">
        <v>149</v>
      </c>
    </row>
    <row r="58" spans="1:2">
      <c r="B58" s="1" t="s">
        <v>150</v>
      </c>
    </row>
    <row r="59" spans="1:2">
      <c r="B59" t="s">
        <v>151</v>
      </c>
    </row>
    <row r="132" spans="1:2">
      <c r="A132" s="2" t="s">
        <v>152</v>
      </c>
    </row>
    <row r="133" spans="1:2">
      <c r="B133" s="1" t="s">
        <v>153</v>
      </c>
    </row>
    <row r="160" spans="2:2">
      <c r="B160" s="1"/>
    </row>
    <row r="233" spans="1:2">
      <c r="A233" s="2" t="s">
        <v>154</v>
      </c>
    </row>
    <row r="234" spans="1:2">
      <c r="B234" s="1" t="s">
        <v>155</v>
      </c>
    </row>
    <row r="376" spans="1:2">
      <c r="A376" t="s">
        <v>156</v>
      </c>
    </row>
    <row r="377" spans="1:2">
      <c r="B377" s="1" t="s">
        <v>130</v>
      </c>
    </row>
    <row r="458" spans="1:2">
      <c r="A458" t="s">
        <v>157</v>
      </c>
    </row>
    <row r="459" spans="1:2">
      <c r="B459" s="1" t="s">
        <v>158</v>
      </c>
    </row>
    <row r="534" spans="1:2">
      <c r="A534">
        <v>1997</v>
      </c>
      <c r="B534" t="s">
        <v>159</v>
      </c>
    </row>
    <row r="535" spans="1:2">
      <c r="B535" s="1" t="s">
        <v>160</v>
      </c>
    </row>
    <row r="645" spans="1:2">
      <c r="A645" t="s">
        <v>161</v>
      </c>
    </row>
    <row r="646" spans="1:2">
      <c r="B646" s="1" t="s">
        <v>162</v>
      </c>
    </row>
    <row r="809" spans="1:7">
      <c r="A809" t="s">
        <v>163</v>
      </c>
    </row>
    <row r="810" spans="1:7">
      <c r="B810" s="1" t="s">
        <v>164</v>
      </c>
    </row>
    <row r="812" spans="1:7" ht="15.75">
      <c r="A812" s="218" t="s">
        <v>165</v>
      </c>
      <c r="B812" s="218"/>
      <c r="C812" s="218"/>
      <c r="D812" s="218"/>
      <c r="E812" s="218"/>
      <c r="F812" s="218"/>
      <c r="G812" s="218"/>
    </row>
    <row r="813" spans="1:7" ht="15.75">
      <c r="A813" s="175" t="s">
        <v>166</v>
      </c>
      <c r="B813" s="171"/>
      <c r="C813" s="175" t="s">
        <v>167</v>
      </c>
      <c r="D813" s="3" t="s">
        <v>167</v>
      </c>
      <c r="E813" s="3" t="s">
        <v>167</v>
      </c>
      <c r="F813" s="3" t="s">
        <v>167</v>
      </c>
      <c r="G813" s="3" t="s">
        <v>167</v>
      </c>
    </row>
    <row r="814" spans="1:7">
      <c r="A814" s="176"/>
      <c r="B814" s="4" t="s">
        <v>167</v>
      </c>
      <c r="C814" s="219" t="s">
        <v>168</v>
      </c>
      <c r="D814" s="220"/>
      <c r="E814" s="220"/>
      <c r="F814" s="220"/>
      <c r="G814" s="220"/>
    </row>
    <row r="815" spans="1:7">
      <c r="A815" s="176"/>
      <c r="B815" s="4" t="s">
        <v>167</v>
      </c>
      <c r="C815" s="221"/>
      <c r="D815" s="222"/>
      <c r="E815" s="222"/>
      <c r="F815" s="222"/>
      <c r="G815" s="222"/>
    </row>
    <row r="816" spans="1:7">
      <c r="A816" s="176"/>
      <c r="B816" s="4" t="s">
        <v>167</v>
      </c>
      <c r="C816" s="219" t="s">
        <v>169</v>
      </c>
      <c r="D816" s="220"/>
      <c r="E816" s="220"/>
      <c r="F816" s="223"/>
      <c r="G816" s="211" t="s">
        <v>170</v>
      </c>
    </row>
    <row r="817" spans="1:7">
      <c r="A817" s="176"/>
      <c r="B817" s="205" t="s">
        <v>171</v>
      </c>
      <c r="C817" s="221"/>
      <c r="D817" s="222"/>
      <c r="E817" s="222"/>
      <c r="F817" s="224"/>
      <c r="G817" s="211"/>
    </row>
    <row r="818" spans="1:7">
      <c r="A818" s="174" t="s">
        <v>167</v>
      </c>
      <c r="B818" s="205"/>
      <c r="C818" s="205" t="s">
        <v>172</v>
      </c>
      <c r="D818" s="205" t="s">
        <v>173</v>
      </c>
      <c r="E818" s="205" t="s">
        <v>174</v>
      </c>
      <c r="F818" s="205" t="s">
        <v>175</v>
      </c>
      <c r="G818" s="211"/>
    </row>
    <row r="819" spans="1:7">
      <c r="A819" s="225" t="s">
        <v>176</v>
      </c>
      <c r="B819" s="205"/>
      <c r="C819" s="205"/>
      <c r="D819" s="205"/>
      <c r="E819" s="205"/>
      <c r="F819" s="205"/>
      <c r="G819" s="211"/>
    </row>
    <row r="820" spans="1:7">
      <c r="A820" s="226"/>
      <c r="B820" s="210"/>
      <c r="C820" s="210"/>
      <c r="D820" s="210"/>
      <c r="E820" s="210"/>
      <c r="F820" s="210"/>
      <c r="G820" s="202"/>
    </row>
    <row r="821" spans="1:7">
      <c r="A821" s="5"/>
      <c r="B821" s="5"/>
      <c r="C821" s="5"/>
      <c r="D821" s="5"/>
      <c r="E821" s="5"/>
      <c r="F821" s="5"/>
      <c r="G821" s="5"/>
    </row>
    <row r="822" spans="1:7">
      <c r="A822" s="176" t="s">
        <v>177</v>
      </c>
      <c r="B822" s="14">
        <v>111.1</v>
      </c>
      <c r="C822" s="14">
        <v>10.9</v>
      </c>
      <c r="D822" s="14">
        <v>26.1</v>
      </c>
      <c r="E822" s="14">
        <v>27.3</v>
      </c>
      <c r="F822" s="14">
        <v>24</v>
      </c>
      <c r="G822" s="14">
        <v>22.8</v>
      </c>
    </row>
    <row r="823" spans="1:7">
      <c r="A823" s="14"/>
      <c r="B823" s="14"/>
      <c r="C823" s="14"/>
      <c r="D823" s="14"/>
      <c r="E823" s="14"/>
      <c r="F823" s="14"/>
      <c r="G823" s="14"/>
    </row>
    <row r="824" spans="1:7">
      <c r="A824" s="176" t="s">
        <v>178</v>
      </c>
      <c r="B824" s="14">
        <v>1.2</v>
      </c>
      <c r="C824" s="14" t="s">
        <v>179</v>
      </c>
      <c r="D824" s="14" t="s">
        <v>179</v>
      </c>
      <c r="E824" s="14" t="s">
        <v>180</v>
      </c>
      <c r="F824" s="14">
        <v>0.3</v>
      </c>
      <c r="G824" s="14">
        <v>0.8</v>
      </c>
    </row>
    <row r="825" spans="1:7">
      <c r="A825" s="14"/>
      <c r="B825" s="14"/>
      <c r="C825" s="14"/>
      <c r="D825" s="14"/>
      <c r="E825" s="14"/>
      <c r="F825" s="14"/>
      <c r="G825" s="14"/>
    </row>
    <row r="826" spans="1:7">
      <c r="A826" s="176" t="s">
        <v>181</v>
      </c>
      <c r="B826" s="14">
        <v>109.8</v>
      </c>
      <c r="C826" s="14">
        <v>10.9</v>
      </c>
      <c r="D826" s="14">
        <v>26</v>
      </c>
      <c r="E826" s="14">
        <v>27.3</v>
      </c>
      <c r="F826" s="14">
        <v>23.7</v>
      </c>
      <c r="G826" s="14">
        <v>22</v>
      </c>
    </row>
    <row r="827" spans="1:7">
      <c r="A827" s="14" t="s">
        <v>182</v>
      </c>
      <c r="B827" s="14">
        <v>109.1</v>
      </c>
      <c r="C827" s="14">
        <v>10.9</v>
      </c>
      <c r="D827" s="14">
        <v>26</v>
      </c>
      <c r="E827" s="14">
        <v>27.3</v>
      </c>
      <c r="F827" s="14">
        <v>23.2</v>
      </c>
      <c r="G827" s="14">
        <v>21.7</v>
      </c>
    </row>
    <row r="828" spans="1:7">
      <c r="A828" s="14" t="s">
        <v>183</v>
      </c>
      <c r="B828" s="14">
        <v>0.8</v>
      </c>
      <c r="C828" s="14" t="s">
        <v>180</v>
      </c>
      <c r="D828" s="14" t="s">
        <v>180</v>
      </c>
      <c r="E828" s="14" t="s">
        <v>179</v>
      </c>
      <c r="F828" s="14">
        <v>0.5</v>
      </c>
      <c r="G828" s="14" t="s">
        <v>179</v>
      </c>
    </row>
    <row r="829" spans="1:7">
      <c r="A829" s="14"/>
      <c r="B829" s="14"/>
      <c r="C829" s="14"/>
      <c r="D829" s="14"/>
      <c r="E829" s="14"/>
      <c r="F829" s="14"/>
      <c r="G829" s="14"/>
    </row>
    <row r="830" spans="1:7">
      <c r="A830" s="176" t="s">
        <v>184</v>
      </c>
      <c r="B830" s="14"/>
      <c r="C830" s="14"/>
      <c r="D830" s="14"/>
      <c r="E830" s="14"/>
      <c r="F830" s="14"/>
      <c r="G830" s="14"/>
    </row>
    <row r="831" spans="1:7">
      <c r="A831" s="14"/>
      <c r="B831" s="14"/>
      <c r="C831" s="14"/>
      <c r="D831" s="14"/>
      <c r="E831" s="14"/>
      <c r="F831" s="14"/>
      <c r="G831" s="14"/>
    </row>
    <row r="832" spans="1:7">
      <c r="A832" s="176" t="s">
        <v>185</v>
      </c>
      <c r="B832" s="14"/>
      <c r="C832" s="14"/>
      <c r="D832" s="14"/>
      <c r="E832" s="14"/>
      <c r="F832" s="14"/>
      <c r="G832" s="14"/>
    </row>
    <row r="833" spans="1:7">
      <c r="A833" s="176" t="s">
        <v>186</v>
      </c>
      <c r="B833" s="14"/>
      <c r="C833" s="14"/>
      <c r="D833" s="14"/>
      <c r="E833" s="14"/>
      <c r="F833" s="14"/>
      <c r="G833" s="14"/>
    </row>
    <row r="834" spans="1:7">
      <c r="A834" s="14" t="s">
        <v>187</v>
      </c>
      <c r="B834" s="14">
        <v>40.5</v>
      </c>
      <c r="C834" s="14">
        <v>6</v>
      </c>
      <c r="D834" s="14">
        <v>11.7</v>
      </c>
      <c r="E834" s="14">
        <v>10</v>
      </c>
      <c r="F834" s="14">
        <v>6.8</v>
      </c>
      <c r="G834" s="14">
        <v>5.9</v>
      </c>
    </row>
    <row r="835" spans="1:7">
      <c r="A835" s="14" t="s">
        <v>188</v>
      </c>
      <c r="B835" s="14">
        <v>59.1</v>
      </c>
      <c r="C835" s="14">
        <v>4.5999999999999996</v>
      </c>
      <c r="D835" s="14">
        <v>13.2</v>
      </c>
      <c r="E835" s="14">
        <v>15.3</v>
      </c>
      <c r="F835" s="14">
        <v>13</v>
      </c>
      <c r="G835" s="14">
        <v>13.1</v>
      </c>
    </row>
    <row r="836" spans="1:7">
      <c r="A836" s="14" t="s">
        <v>189</v>
      </c>
      <c r="B836" s="14">
        <v>11.4</v>
      </c>
      <c r="C836" s="14">
        <v>0.3</v>
      </c>
      <c r="D836" s="14">
        <v>1.2</v>
      </c>
      <c r="E836" s="14">
        <v>2</v>
      </c>
      <c r="F836" s="14">
        <v>4.2</v>
      </c>
      <c r="G836" s="14">
        <v>3.8</v>
      </c>
    </row>
    <row r="837" spans="1:7">
      <c r="A837" s="176" t="s">
        <v>190</v>
      </c>
      <c r="B837" s="14"/>
      <c r="C837" s="14"/>
      <c r="D837" s="14"/>
      <c r="E837" s="14"/>
      <c r="F837" s="14"/>
      <c r="G837" s="14"/>
    </row>
    <row r="838" spans="1:7">
      <c r="A838" s="14" t="s">
        <v>187</v>
      </c>
      <c r="B838" s="14">
        <v>40.700000000000003</v>
      </c>
      <c r="C838" s="14">
        <v>6.1</v>
      </c>
      <c r="D838" s="14">
        <v>11</v>
      </c>
      <c r="E838" s="14">
        <v>9.9</v>
      </c>
      <c r="F838" s="14">
        <v>7.9</v>
      </c>
      <c r="G838" s="14">
        <v>5.9</v>
      </c>
    </row>
    <row r="839" spans="1:7">
      <c r="A839" s="14" t="s">
        <v>188</v>
      </c>
      <c r="B839" s="14">
        <v>60.2</v>
      </c>
      <c r="C839" s="14">
        <v>4.5999999999999996</v>
      </c>
      <c r="D839" s="14">
        <v>14.1</v>
      </c>
      <c r="E839" s="14">
        <v>15.7</v>
      </c>
      <c r="F839" s="14">
        <v>12.7</v>
      </c>
      <c r="G839" s="14">
        <v>13.1</v>
      </c>
    </row>
    <row r="840" spans="1:7">
      <c r="A840" s="14" t="s">
        <v>189</v>
      </c>
      <c r="B840" s="14">
        <v>10.199999999999999</v>
      </c>
      <c r="C840" s="14">
        <v>0.3</v>
      </c>
      <c r="D840" s="14">
        <v>1</v>
      </c>
      <c r="E840" s="14">
        <v>1.7</v>
      </c>
      <c r="F840" s="14">
        <v>3.4</v>
      </c>
      <c r="G840" s="14">
        <v>3.7</v>
      </c>
    </row>
    <row r="841" spans="1:7">
      <c r="A841" s="14"/>
      <c r="B841" s="14"/>
      <c r="C841" s="14"/>
      <c r="D841" s="14"/>
      <c r="E841" s="14"/>
      <c r="F841" s="14"/>
      <c r="G841" s="14"/>
    </row>
    <row r="842" spans="1:7">
      <c r="A842" s="176" t="s">
        <v>191</v>
      </c>
      <c r="B842" s="14"/>
      <c r="C842" s="14"/>
      <c r="D842" s="14"/>
      <c r="E842" s="14"/>
      <c r="F842" s="14"/>
      <c r="G842" s="14"/>
    </row>
    <row r="843" spans="1:7">
      <c r="A843" s="14" t="s">
        <v>192</v>
      </c>
      <c r="B843" s="14">
        <v>93.7</v>
      </c>
      <c r="C843" s="14">
        <v>10.6</v>
      </c>
      <c r="D843" s="14">
        <v>24.7</v>
      </c>
      <c r="E843" s="14">
        <v>25</v>
      </c>
      <c r="F843" s="14">
        <v>16.100000000000001</v>
      </c>
      <c r="G843" s="14">
        <v>17.399999999999999</v>
      </c>
    </row>
    <row r="844" spans="1:7">
      <c r="A844" s="14" t="s">
        <v>193</v>
      </c>
      <c r="B844" s="14">
        <v>18.899999999999999</v>
      </c>
      <c r="C844" s="14">
        <v>3.3</v>
      </c>
      <c r="D844" s="14">
        <v>5.8</v>
      </c>
      <c r="E844" s="14">
        <v>4.8</v>
      </c>
      <c r="F844" s="14">
        <v>3.1</v>
      </c>
      <c r="G844" s="14">
        <v>2</v>
      </c>
    </row>
    <row r="845" spans="1:7">
      <c r="A845" s="14" t="s">
        <v>194</v>
      </c>
      <c r="B845" s="14">
        <v>17.399999999999999</v>
      </c>
      <c r="C845" s="14">
        <v>2.6</v>
      </c>
      <c r="D845" s="14">
        <v>4.9000000000000004</v>
      </c>
      <c r="E845" s="14">
        <v>4.8</v>
      </c>
      <c r="F845" s="14">
        <v>2.7</v>
      </c>
      <c r="G845" s="14">
        <v>2.2999999999999998</v>
      </c>
    </row>
    <row r="846" spans="1:7">
      <c r="A846" s="14" t="s">
        <v>195</v>
      </c>
      <c r="B846" s="14">
        <v>17.8</v>
      </c>
      <c r="C846" s="14">
        <v>2.2000000000000002</v>
      </c>
      <c r="D846" s="14">
        <v>5.6</v>
      </c>
      <c r="E846" s="14">
        <v>4.7</v>
      </c>
      <c r="F846" s="14">
        <v>3</v>
      </c>
      <c r="G846" s="14">
        <v>2.2999999999999998</v>
      </c>
    </row>
    <row r="847" spans="1:7">
      <c r="A847" s="14" t="s">
        <v>196</v>
      </c>
      <c r="B847" s="14">
        <v>16</v>
      </c>
      <c r="C847" s="14">
        <v>1.4</v>
      </c>
      <c r="D847" s="14">
        <v>4</v>
      </c>
      <c r="E847" s="14">
        <v>5.4</v>
      </c>
      <c r="F847" s="14">
        <v>2.7</v>
      </c>
      <c r="G847" s="14">
        <v>2.5</v>
      </c>
    </row>
    <row r="848" spans="1:7">
      <c r="A848" s="14" t="s">
        <v>197</v>
      </c>
      <c r="B848" s="14">
        <v>10.199999999999999</v>
      </c>
      <c r="C848" s="14">
        <v>0.8</v>
      </c>
      <c r="D848" s="14">
        <v>2.2000000000000002</v>
      </c>
      <c r="E848" s="14">
        <v>3</v>
      </c>
      <c r="F848" s="14">
        <v>1.9</v>
      </c>
      <c r="G848" s="14">
        <v>2.2999999999999998</v>
      </c>
    </row>
    <row r="849" spans="1:7">
      <c r="A849" s="14" t="s">
        <v>198</v>
      </c>
      <c r="B849" s="14">
        <v>13.5</v>
      </c>
      <c r="C849" s="14">
        <v>0.3</v>
      </c>
      <c r="D849" s="14">
        <v>2.1</v>
      </c>
      <c r="E849" s="14">
        <v>2.4</v>
      </c>
      <c r="F849" s="14">
        <v>2.7</v>
      </c>
      <c r="G849" s="14">
        <v>5.9</v>
      </c>
    </row>
    <row r="850" spans="1:7">
      <c r="A850" s="14" t="s">
        <v>199</v>
      </c>
      <c r="B850" s="14">
        <v>7.4</v>
      </c>
      <c r="C850" s="14" t="s">
        <v>179</v>
      </c>
      <c r="D850" s="14">
        <v>1</v>
      </c>
      <c r="E850" s="14">
        <v>1.9</v>
      </c>
      <c r="F850" s="14">
        <v>2.4</v>
      </c>
      <c r="G850" s="14">
        <v>1.8</v>
      </c>
    </row>
    <row r="851" spans="1:7">
      <c r="A851" s="14" t="s">
        <v>200</v>
      </c>
      <c r="B851" s="14">
        <v>8.6999999999999993</v>
      </c>
      <c r="C851" s="14" t="s">
        <v>179</v>
      </c>
      <c r="D851" s="14">
        <v>0.3</v>
      </c>
      <c r="E851" s="14">
        <v>0.4</v>
      </c>
      <c r="F851" s="14">
        <v>5.2</v>
      </c>
      <c r="G851" s="14">
        <v>2.8</v>
      </c>
    </row>
    <row r="852" spans="1:7">
      <c r="A852" s="14" t="s">
        <v>201</v>
      </c>
      <c r="B852" s="14">
        <v>1.3</v>
      </c>
      <c r="C852" s="14" t="s">
        <v>179</v>
      </c>
      <c r="D852" s="14" t="s">
        <v>179</v>
      </c>
      <c r="E852" s="14" t="s">
        <v>180</v>
      </c>
      <c r="F852" s="14">
        <v>0.3</v>
      </c>
      <c r="G852" s="14">
        <v>0.8</v>
      </c>
    </row>
    <row r="853" spans="1:7">
      <c r="A853" s="5"/>
      <c r="B853" s="5"/>
      <c r="C853" s="5"/>
      <c r="D853" s="5"/>
      <c r="E853" s="5"/>
      <c r="F853" s="5"/>
      <c r="G853" s="5"/>
    </row>
    <row r="854" spans="1:7">
      <c r="A854" s="176" t="s">
        <v>202</v>
      </c>
      <c r="B854" s="176"/>
      <c r="C854" s="14"/>
      <c r="D854" s="14"/>
      <c r="E854" s="14"/>
      <c r="F854" s="14"/>
      <c r="G854" s="14"/>
    </row>
    <row r="855" spans="1:7">
      <c r="A855" s="14" t="s">
        <v>192</v>
      </c>
      <c r="B855" s="14">
        <v>101.5</v>
      </c>
      <c r="C855" s="14">
        <v>10.7</v>
      </c>
      <c r="D855" s="14">
        <v>25.1</v>
      </c>
      <c r="E855" s="14">
        <v>25.6</v>
      </c>
      <c r="F855" s="14">
        <v>21</v>
      </c>
      <c r="G855" s="14">
        <v>19.100000000000001</v>
      </c>
    </row>
    <row r="856" spans="1:7">
      <c r="A856" s="14" t="s">
        <v>193</v>
      </c>
      <c r="B856" s="14">
        <v>4.0999999999999996</v>
      </c>
      <c r="C856" s="14">
        <v>0.4</v>
      </c>
      <c r="D856" s="14">
        <v>1.2</v>
      </c>
      <c r="E856" s="14">
        <v>1.4</v>
      </c>
      <c r="F856" s="14">
        <v>0.8</v>
      </c>
      <c r="G856" s="14">
        <v>0.3</v>
      </c>
    </row>
    <row r="857" spans="1:7">
      <c r="A857" s="14" t="s">
        <v>194</v>
      </c>
      <c r="B857" s="14">
        <v>8.1999999999999993</v>
      </c>
      <c r="C857" s="14">
        <v>1.5</v>
      </c>
      <c r="D857" s="14">
        <v>2.1</v>
      </c>
      <c r="E857" s="14">
        <v>2.5</v>
      </c>
      <c r="F857" s="14">
        <v>1.3</v>
      </c>
      <c r="G857" s="14">
        <v>0.8</v>
      </c>
    </row>
    <row r="858" spans="1:7">
      <c r="A858" s="14" t="s">
        <v>195</v>
      </c>
      <c r="B858" s="14">
        <v>23.6</v>
      </c>
      <c r="C858" s="14">
        <v>3.5</v>
      </c>
      <c r="D858" s="14">
        <v>7.7</v>
      </c>
      <c r="E858" s="14">
        <v>5.4</v>
      </c>
      <c r="F858" s="14">
        <v>4.5</v>
      </c>
      <c r="G858" s="14">
        <v>2.6</v>
      </c>
    </row>
    <row r="859" spans="1:7">
      <c r="A859" s="14" t="s">
        <v>196</v>
      </c>
      <c r="B859" s="14">
        <v>24.6</v>
      </c>
      <c r="C859" s="14">
        <v>2.8</v>
      </c>
      <c r="D859" s="14">
        <v>6.5</v>
      </c>
      <c r="E859" s="14">
        <v>6.8</v>
      </c>
      <c r="F859" s="14">
        <v>5.0999999999999996</v>
      </c>
      <c r="G859" s="14">
        <v>3.4</v>
      </c>
    </row>
    <row r="860" spans="1:7">
      <c r="A860" s="14" t="s">
        <v>197</v>
      </c>
      <c r="B860" s="14">
        <v>17.600000000000001</v>
      </c>
      <c r="C860" s="14">
        <v>1.7</v>
      </c>
      <c r="D860" s="14">
        <v>3.9</v>
      </c>
      <c r="E860" s="14">
        <v>5.3</v>
      </c>
      <c r="F860" s="14">
        <v>3.4</v>
      </c>
      <c r="G860" s="14">
        <v>3.3</v>
      </c>
    </row>
    <row r="861" spans="1:7">
      <c r="A861" s="14" t="s">
        <v>198</v>
      </c>
      <c r="B861" s="14">
        <v>23.2</v>
      </c>
      <c r="C861" s="14">
        <v>0.9</v>
      </c>
      <c r="D861" s="14">
        <v>3.6</v>
      </c>
      <c r="E861" s="14">
        <v>4.2</v>
      </c>
      <c r="F861" s="14">
        <v>5.8</v>
      </c>
      <c r="G861" s="14">
        <v>8.6999999999999993</v>
      </c>
    </row>
    <row r="862" spans="1:7">
      <c r="A862" s="14" t="s">
        <v>199</v>
      </c>
      <c r="B862" s="14">
        <v>6</v>
      </c>
      <c r="C862" s="14" t="s">
        <v>179</v>
      </c>
      <c r="D862" s="14">
        <v>0.8</v>
      </c>
      <c r="E862" s="14">
        <v>1.6</v>
      </c>
      <c r="F862" s="14">
        <v>1.6</v>
      </c>
      <c r="G862" s="14">
        <v>1.8</v>
      </c>
    </row>
    <row r="863" spans="1:7">
      <c r="A863" s="14" t="s">
        <v>200</v>
      </c>
      <c r="B863" s="14">
        <v>2.2999999999999998</v>
      </c>
      <c r="C863" s="14" t="s">
        <v>180</v>
      </c>
      <c r="D863" s="14" t="s">
        <v>179</v>
      </c>
      <c r="E863" s="14" t="s">
        <v>179</v>
      </c>
      <c r="F863" s="14">
        <v>1.2</v>
      </c>
      <c r="G863" s="14">
        <v>1</v>
      </c>
    </row>
    <row r="864" spans="1:7">
      <c r="A864" s="14" t="s">
        <v>201</v>
      </c>
      <c r="B864" s="14">
        <v>1.3</v>
      </c>
      <c r="C864" s="14" t="s">
        <v>179</v>
      </c>
      <c r="D864" s="14" t="s">
        <v>179</v>
      </c>
      <c r="E864" s="14" t="s">
        <v>180</v>
      </c>
      <c r="F864" s="14">
        <v>0.3</v>
      </c>
      <c r="G864" s="14">
        <v>0.8</v>
      </c>
    </row>
    <row r="865" spans="1:7">
      <c r="A865" s="5"/>
      <c r="B865" s="5"/>
      <c r="C865" s="5"/>
      <c r="D865" s="5"/>
      <c r="E865" s="5"/>
      <c r="F865" s="5"/>
      <c r="G865" s="5"/>
    </row>
    <row r="866" spans="1:7">
      <c r="A866" s="176" t="s">
        <v>203</v>
      </c>
      <c r="B866" s="14"/>
      <c r="C866" s="14"/>
      <c r="D866" s="14"/>
      <c r="E866" s="14"/>
      <c r="F866" s="14"/>
      <c r="G866" s="14"/>
    </row>
    <row r="867" spans="1:7">
      <c r="A867" s="14" t="s">
        <v>192</v>
      </c>
      <c r="B867" s="14">
        <v>98.1</v>
      </c>
      <c r="C867" s="14">
        <v>10.7</v>
      </c>
      <c r="D867" s="14">
        <v>24.9</v>
      </c>
      <c r="E867" s="14">
        <v>25.5</v>
      </c>
      <c r="F867" s="14">
        <v>18.600000000000001</v>
      </c>
      <c r="G867" s="14">
        <v>18.5</v>
      </c>
    </row>
    <row r="868" spans="1:7">
      <c r="A868" s="14" t="s">
        <v>193</v>
      </c>
      <c r="B868" s="14">
        <v>13</v>
      </c>
      <c r="C868" s="14">
        <v>2.5</v>
      </c>
      <c r="D868" s="14">
        <v>3.8</v>
      </c>
      <c r="E868" s="14">
        <v>3.3</v>
      </c>
      <c r="F868" s="14">
        <v>2.6</v>
      </c>
      <c r="G868" s="14">
        <v>0.9</v>
      </c>
    </row>
    <row r="869" spans="1:7">
      <c r="A869" s="14" t="s">
        <v>194</v>
      </c>
      <c r="B869" s="14">
        <v>18.399999999999999</v>
      </c>
      <c r="C869" s="14">
        <v>3.1</v>
      </c>
      <c r="D869" s="14">
        <v>5.3</v>
      </c>
      <c r="E869" s="14">
        <v>4.8</v>
      </c>
      <c r="F869" s="14">
        <v>2.8</v>
      </c>
      <c r="G869" s="14">
        <v>2.4</v>
      </c>
    </row>
    <row r="870" spans="1:7">
      <c r="A870" s="14" t="s">
        <v>195</v>
      </c>
      <c r="B870" s="14">
        <v>20.8</v>
      </c>
      <c r="C870" s="14">
        <v>2.7</v>
      </c>
      <c r="D870" s="14">
        <v>6.4</v>
      </c>
      <c r="E870" s="14">
        <v>5.2</v>
      </c>
      <c r="F870" s="14">
        <v>3.8</v>
      </c>
      <c r="G870" s="14">
        <v>2.6</v>
      </c>
    </row>
    <row r="871" spans="1:7">
      <c r="A871" s="14" t="s">
        <v>196</v>
      </c>
      <c r="B871" s="14">
        <v>18.5</v>
      </c>
      <c r="C871" s="14">
        <v>1.3</v>
      </c>
      <c r="D871" s="14">
        <v>4.3</v>
      </c>
      <c r="E871" s="14">
        <v>5.7</v>
      </c>
      <c r="F871" s="14">
        <v>3.7</v>
      </c>
      <c r="G871" s="14">
        <v>3.5</v>
      </c>
    </row>
    <row r="872" spans="1:7">
      <c r="A872" s="14" t="s">
        <v>197</v>
      </c>
      <c r="B872" s="14">
        <v>11.1</v>
      </c>
      <c r="C872" s="14">
        <v>0.6</v>
      </c>
      <c r="D872" s="14">
        <v>2.5</v>
      </c>
      <c r="E872" s="14">
        <v>3.3</v>
      </c>
      <c r="F872" s="14">
        <v>2.1</v>
      </c>
      <c r="G872" s="14">
        <v>2.5</v>
      </c>
    </row>
    <row r="873" spans="1:7">
      <c r="A873" s="14" t="s">
        <v>198</v>
      </c>
      <c r="B873" s="14">
        <v>16.3</v>
      </c>
      <c r="C873" s="14">
        <v>0.5</v>
      </c>
      <c r="D873" s="14">
        <v>2.6</v>
      </c>
      <c r="E873" s="14">
        <v>3.1</v>
      </c>
      <c r="F873" s="14">
        <v>3.6</v>
      </c>
      <c r="G873" s="14">
        <v>6.5</v>
      </c>
    </row>
    <row r="874" spans="1:7">
      <c r="A874" s="14" t="s">
        <v>199</v>
      </c>
      <c r="B874" s="14">
        <v>6.4</v>
      </c>
      <c r="C874" s="14" t="s">
        <v>179</v>
      </c>
      <c r="D874" s="14">
        <v>0.9</v>
      </c>
      <c r="E874" s="14">
        <v>1.7</v>
      </c>
      <c r="F874" s="14">
        <v>1.8</v>
      </c>
      <c r="G874" s="14">
        <v>1.8</v>
      </c>
    </row>
    <row r="875" spans="1:7">
      <c r="A875" s="14" t="s">
        <v>200</v>
      </c>
      <c r="B875" s="14">
        <v>5.4</v>
      </c>
      <c r="C875" s="14" t="s">
        <v>180</v>
      </c>
      <c r="D875" s="14" t="s">
        <v>179</v>
      </c>
      <c r="E875" s="14" t="s">
        <v>179</v>
      </c>
      <c r="F875" s="14">
        <v>3.3</v>
      </c>
      <c r="G875" s="14">
        <v>1.7</v>
      </c>
    </row>
    <row r="877" spans="1:7" ht="15.75">
      <c r="A877" s="218" t="s">
        <v>204</v>
      </c>
      <c r="B877" s="218"/>
      <c r="C877" s="218"/>
      <c r="D877" s="218"/>
      <c r="E877" s="218"/>
    </row>
    <row r="878" spans="1:7" ht="15.75">
      <c r="A878" s="227" t="s">
        <v>205</v>
      </c>
      <c r="B878" s="227"/>
      <c r="C878" s="227"/>
      <c r="D878" s="227"/>
      <c r="E878" s="227"/>
    </row>
    <row r="879" spans="1:7" ht="15" customHeight="1">
      <c r="A879" s="171"/>
      <c r="B879" s="4" t="s">
        <v>167</v>
      </c>
      <c r="C879" s="220" t="s">
        <v>206</v>
      </c>
      <c r="D879" s="220"/>
      <c r="E879" s="220"/>
    </row>
    <row r="880" spans="1:7" ht="15" customHeight="1">
      <c r="A880" s="171"/>
      <c r="B880" s="205" t="s">
        <v>207</v>
      </c>
      <c r="C880" s="222"/>
      <c r="D880" s="222"/>
      <c r="E880" s="222"/>
    </row>
    <row r="881" spans="1:5">
      <c r="A881" s="5"/>
      <c r="B881" s="205"/>
      <c r="C881" s="174" t="s">
        <v>167</v>
      </c>
      <c r="D881" s="220" t="s">
        <v>208</v>
      </c>
      <c r="E881" s="220"/>
    </row>
    <row r="882" spans="1:5">
      <c r="A882" s="5"/>
      <c r="B882" s="205"/>
      <c r="C882" s="205" t="s">
        <v>209</v>
      </c>
      <c r="D882" s="222"/>
      <c r="E882" s="222"/>
    </row>
    <row r="883" spans="1:5">
      <c r="A883" s="228" t="s">
        <v>176</v>
      </c>
      <c r="B883" s="205"/>
      <c r="C883" s="205"/>
      <c r="D883" s="228" t="s">
        <v>210</v>
      </c>
      <c r="E883" s="229" t="s">
        <v>211</v>
      </c>
    </row>
    <row r="884" spans="1:5">
      <c r="A884" s="222"/>
      <c r="B884" s="210"/>
      <c r="C884" s="210"/>
      <c r="D884" s="222"/>
      <c r="E884" s="221"/>
    </row>
    <row r="885" spans="1:5">
      <c r="A885" s="5"/>
      <c r="B885" s="5"/>
      <c r="C885" s="5"/>
      <c r="D885" s="5"/>
      <c r="E885" s="5"/>
    </row>
    <row r="886" spans="1:5">
      <c r="A886" s="176" t="s">
        <v>212</v>
      </c>
      <c r="B886" s="14">
        <v>111.1</v>
      </c>
      <c r="C886" s="14">
        <v>20.6</v>
      </c>
      <c r="D886" s="14">
        <v>15.1</v>
      </c>
      <c r="E886" s="14">
        <v>5.5</v>
      </c>
    </row>
    <row r="887" spans="1:5">
      <c r="A887" s="14"/>
      <c r="B887" s="14"/>
      <c r="C887" s="14"/>
      <c r="D887" s="14"/>
      <c r="E887" s="14"/>
    </row>
    <row r="888" spans="1:5">
      <c r="A888" s="176" t="s">
        <v>178</v>
      </c>
      <c r="B888" s="14">
        <v>1.2</v>
      </c>
      <c r="C888" s="14" t="s">
        <v>179</v>
      </c>
      <c r="D888" s="14" t="s">
        <v>179</v>
      </c>
      <c r="E888" s="14" t="s">
        <v>179</v>
      </c>
    </row>
    <row r="889" spans="1:5">
      <c r="A889" s="14"/>
      <c r="B889" s="14"/>
      <c r="C889" s="14"/>
      <c r="D889" s="14"/>
      <c r="E889" s="14"/>
    </row>
    <row r="890" spans="1:5">
      <c r="A890" s="176" t="s">
        <v>213</v>
      </c>
      <c r="B890" s="14">
        <v>109.8</v>
      </c>
      <c r="C890" s="14">
        <v>20.5</v>
      </c>
      <c r="D890" s="14">
        <v>15.1</v>
      </c>
      <c r="E890" s="14">
        <v>5.4</v>
      </c>
    </row>
    <row r="891" spans="1:5">
      <c r="A891" s="14" t="s">
        <v>214</v>
      </c>
      <c r="B891" s="14">
        <v>109.1</v>
      </c>
      <c r="C891" s="14">
        <v>20.5</v>
      </c>
      <c r="D891" s="14">
        <v>15.1</v>
      </c>
      <c r="E891" s="14">
        <v>5.4</v>
      </c>
    </row>
    <row r="892" spans="1:5">
      <c r="A892" s="14" t="s">
        <v>215</v>
      </c>
      <c r="B892" s="14">
        <v>0.8</v>
      </c>
      <c r="C892" s="14" t="s">
        <v>180</v>
      </c>
      <c r="D892" s="14" t="s">
        <v>180</v>
      </c>
      <c r="E892" s="14" t="s">
        <v>180</v>
      </c>
    </row>
    <row r="893" spans="1:5">
      <c r="A893" s="14"/>
      <c r="B893" s="14"/>
      <c r="C893" s="14"/>
      <c r="D893" s="14"/>
      <c r="E893" s="14"/>
    </row>
    <row r="894" spans="1:5">
      <c r="A894" s="176" t="s">
        <v>216</v>
      </c>
      <c r="B894" s="14"/>
      <c r="C894" s="14"/>
      <c r="D894" s="14"/>
      <c r="E894" s="14"/>
    </row>
    <row r="896" spans="1:5">
      <c r="A896" s="176" t="s">
        <v>184</v>
      </c>
      <c r="B896" s="14"/>
      <c r="C896" s="14"/>
      <c r="D896" s="14"/>
      <c r="E896" s="14"/>
    </row>
    <row r="897" spans="1:5">
      <c r="A897" s="14"/>
      <c r="B897" s="14"/>
      <c r="C897" s="14"/>
      <c r="D897" s="14"/>
      <c r="E897" s="14"/>
    </row>
    <row r="898" spans="1:5">
      <c r="A898" s="176" t="s">
        <v>185</v>
      </c>
      <c r="B898" s="14"/>
      <c r="C898" s="14"/>
      <c r="D898" s="14"/>
      <c r="E898" s="14"/>
    </row>
    <row r="899" spans="1:5">
      <c r="A899" s="176" t="s">
        <v>186</v>
      </c>
      <c r="B899" s="14"/>
      <c r="C899" s="14"/>
      <c r="D899" s="14"/>
      <c r="E899" s="14"/>
    </row>
    <row r="900" spans="1:5">
      <c r="A900" s="14" t="s">
        <v>187</v>
      </c>
      <c r="B900" s="14">
        <v>40.5</v>
      </c>
      <c r="C900" s="14">
        <v>8.6</v>
      </c>
      <c r="D900" s="14">
        <v>6.1</v>
      </c>
      <c r="E900" s="14">
        <v>2.5</v>
      </c>
    </row>
    <row r="901" spans="1:5">
      <c r="A901" s="14" t="s">
        <v>217</v>
      </c>
      <c r="B901" s="14">
        <v>59.1</v>
      </c>
      <c r="C901" s="14">
        <v>10.9</v>
      </c>
      <c r="D901" s="14">
        <v>8.1999999999999993</v>
      </c>
      <c r="E901" s="14">
        <v>2.6</v>
      </c>
    </row>
    <row r="902" spans="1:5">
      <c r="A902" s="14" t="s">
        <v>218</v>
      </c>
      <c r="B902" s="14">
        <v>11.4</v>
      </c>
      <c r="C902" s="14">
        <v>1.1000000000000001</v>
      </c>
      <c r="D902" s="14">
        <v>0.8</v>
      </c>
      <c r="E902" s="14" t="s">
        <v>179</v>
      </c>
    </row>
    <row r="903" spans="1:5">
      <c r="A903" s="176" t="s">
        <v>190</v>
      </c>
      <c r="B903" s="14"/>
      <c r="C903" s="14"/>
      <c r="D903" s="14"/>
      <c r="E903" s="14"/>
    </row>
    <row r="904" spans="1:5">
      <c r="A904" s="14" t="s">
        <v>187</v>
      </c>
      <c r="B904" s="14">
        <v>40.700000000000003</v>
      </c>
      <c r="C904" s="14">
        <v>9.1</v>
      </c>
      <c r="D904" s="14">
        <v>6.5</v>
      </c>
      <c r="E904" s="14">
        <v>2.6</v>
      </c>
    </row>
    <row r="905" spans="1:5">
      <c r="A905" s="14" t="s">
        <v>217</v>
      </c>
      <c r="B905" s="14">
        <v>60.2</v>
      </c>
      <c r="C905" s="14">
        <v>10.5</v>
      </c>
      <c r="D905" s="14">
        <v>7.9</v>
      </c>
      <c r="E905" s="14">
        <v>2.6</v>
      </c>
    </row>
    <row r="906" spans="1:5">
      <c r="A906" s="14" t="s">
        <v>218</v>
      </c>
      <c r="B906" s="14">
        <v>10.199999999999999</v>
      </c>
      <c r="C906" s="14">
        <v>1</v>
      </c>
      <c r="D906" s="14">
        <v>0.7</v>
      </c>
      <c r="E906" s="14" t="s">
        <v>179</v>
      </c>
    </row>
    <row r="907" spans="1:5">
      <c r="A907" s="14"/>
      <c r="B907" s="14"/>
      <c r="C907" s="14"/>
      <c r="D907" s="14"/>
      <c r="E907" s="14"/>
    </row>
    <row r="908" spans="1:5">
      <c r="A908" s="176" t="s">
        <v>191</v>
      </c>
      <c r="B908" s="176"/>
      <c r="C908" s="14"/>
      <c r="D908" s="14"/>
      <c r="E908" s="14"/>
    </row>
    <row r="909" spans="1:5">
      <c r="A909" s="14" t="s">
        <v>219</v>
      </c>
      <c r="B909" s="14">
        <v>93.7</v>
      </c>
      <c r="C909" s="14">
        <v>19.3</v>
      </c>
      <c r="D909" s="14">
        <v>14.2</v>
      </c>
      <c r="E909" s="14">
        <v>5.0999999999999996</v>
      </c>
    </row>
    <row r="910" spans="1:5">
      <c r="A910" s="14" t="s">
        <v>220</v>
      </c>
      <c r="B910" s="14">
        <v>18.899999999999999</v>
      </c>
      <c r="C910" s="14">
        <v>5.3</v>
      </c>
      <c r="D910" s="14">
        <v>3.6</v>
      </c>
      <c r="E910" s="14">
        <v>1.8</v>
      </c>
    </row>
    <row r="911" spans="1:5">
      <c r="A911" s="14" t="s">
        <v>194</v>
      </c>
      <c r="B911" s="14">
        <v>17.399999999999999</v>
      </c>
      <c r="C911" s="14">
        <v>4.2</v>
      </c>
      <c r="D911" s="14">
        <v>3</v>
      </c>
      <c r="E911" s="14">
        <v>1.2</v>
      </c>
    </row>
    <row r="912" spans="1:5">
      <c r="A912" s="14" t="s">
        <v>195</v>
      </c>
      <c r="B912" s="14">
        <v>17.8</v>
      </c>
      <c r="C912" s="14">
        <v>3.8</v>
      </c>
      <c r="D912" s="14">
        <v>2.8</v>
      </c>
      <c r="E912" s="14">
        <v>1.1000000000000001</v>
      </c>
    </row>
    <row r="913" spans="1:5">
      <c r="A913" s="14" t="s">
        <v>196</v>
      </c>
      <c r="B913" s="14">
        <v>16</v>
      </c>
      <c r="C913" s="14">
        <v>3.3</v>
      </c>
      <c r="D913" s="14">
        <v>2.7</v>
      </c>
      <c r="E913" s="14">
        <v>0.7</v>
      </c>
    </row>
    <row r="914" spans="1:5">
      <c r="A914" s="14" t="s">
        <v>197</v>
      </c>
      <c r="B914" s="14">
        <v>10.199999999999999</v>
      </c>
      <c r="C914" s="14">
        <v>1.3</v>
      </c>
      <c r="D914" s="14">
        <v>1</v>
      </c>
      <c r="E914" s="14">
        <v>0.3</v>
      </c>
    </row>
    <row r="915" spans="1:5">
      <c r="A915" s="14" t="s">
        <v>221</v>
      </c>
      <c r="B915" s="14">
        <v>13.5</v>
      </c>
      <c r="C915" s="14">
        <v>1.3</v>
      </c>
      <c r="D915" s="14">
        <v>1.1000000000000001</v>
      </c>
      <c r="E915" s="14">
        <v>0.2</v>
      </c>
    </row>
    <row r="916" spans="1:5">
      <c r="A916" s="14" t="s">
        <v>222</v>
      </c>
      <c r="B916" s="14">
        <v>7.4</v>
      </c>
      <c r="C916" s="14">
        <v>1</v>
      </c>
      <c r="D916" s="14">
        <v>0.7</v>
      </c>
      <c r="E916" s="14" t="s">
        <v>179</v>
      </c>
    </row>
    <row r="917" spans="1:5">
      <c r="A917" s="14" t="s">
        <v>223</v>
      </c>
      <c r="B917" s="14">
        <v>8.6999999999999993</v>
      </c>
      <c r="C917" s="14" t="s">
        <v>179</v>
      </c>
      <c r="D917" s="14" t="s">
        <v>179</v>
      </c>
      <c r="E917" s="14" t="s">
        <v>179</v>
      </c>
    </row>
    <row r="918" spans="1:5">
      <c r="A918" s="14" t="s">
        <v>224</v>
      </c>
      <c r="B918" s="14">
        <v>1.3</v>
      </c>
      <c r="C918" s="14" t="s">
        <v>179</v>
      </c>
      <c r="D918" s="14" t="s">
        <v>179</v>
      </c>
      <c r="E918" s="14" t="s">
        <v>179</v>
      </c>
    </row>
    <row r="919" spans="1:5">
      <c r="A919" s="5"/>
      <c r="B919" s="5"/>
      <c r="C919" s="5"/>
      <c r="D919" s="5"/>
      <c r="E919" s="5"/>
    </row>
    <row r="920" spans="1:5">
      <c r="A920" s="176" t="s">
        <v>202</v>
      </c>
      <c r="B920" s="176"/>
      <c r="C920" s="14"/>
      <c r="D920" s="14"/>
      <c r="E920" s="14"/>
    </row>
    <row r="921" spans="1:5">
      <c r="A921" s="14" t="s">
        <v>219</v>
      </c>
      <c r="B921" s="14">
        <v>101.5</v>
      </c>
      <c r="C921" s="14">
        <v>19.600000000000001</v>
      </c>
      <c r="D921" s="14">
        <v>14.4</v>
      </c>
      <c r="E921" s="14">
        <v>5.2</v>
      </c>
    </row>
    <row r="922" spans="1:5">
      <c r="A922" s="14" t="s">
        <v>220</v>
      </c>
      <c r="B922" s="14">
        <v>4.0999999999999996</v>
      </c>
      <c r="C922" s="14">
        <v>1.5</v>
      </c>
      <c r="D922" s="14">
        <v>1.1000000000000001</v>
      </c>
      <c r="E922" s="14">
        <v>0.4</v>
      </c>
    </row>
    <row r="923" spans="1:5">
      <c r="A923" s="14" t="s">
        <v>194</v>
      </c>
      <c r="B923" s="14">
        <v>8.1999999999999993</v>
      </c>
      <c r="C923" s="14">
        <v>2.4</v>
      </c>
      <c r="D923" s="14">
        <v>1.5</v>
      </c>
      <c r="E923" s="14">
        <v>0.9</v>
      </c>
    </row>
    <row r="924" spans="1:5">
      <c r="A924" s="14" t="s">
        <v>195</v>
      </c>
      <c r="B924" s="14">
        <v>23.6</v>
      </c>
      <c r="C924" s="14">
        <v>5.5</v>
      </c>
      <c r="D924" s="14">
        <v>3.8</v>
      </c>
      <c r="E924" s="14">
        <v>1.7</v>
      </c>
    </row>
    <row r="925" spans="1:5">
      <c r="A925" s="14" t="s">
        <v>196</v>
      </c>
      <c r="B925" s="14">
        <v>24.6</v>
      </c>
      <c r="C925" s="14">
        <v>5.3</v>
      </c>
      <c r="D925" s="14">
        <v>4</v>
      </c>
      <c r="E925" s="14">
        <v>1.3</v>
      </c>
    </row>
    <row r="926" spans="1:5">
      <c r="A926" s="14" t="s">
        <v>197</v>
      </c>
      <c r="B926" s="14">
        <v>17.600000000000001</v>
      </c>
      <c r="C926" s="14">
        <v>2.5</v>
      </c>
      <c r="D926" s="14">
        <v>2</v>
      </c>
      <c r="E926" s="14">
        <v>0.5</v>
      </c>
    </row>
    <row r="927" spans="1:5">
      <c r="A927" s="14" t="s">
        <v>221</v>
      </c>
      <c r="B927" s="14">
        <v>23.2</v>
      </c>
      <c r="C927" s="14">
        <v>2.4</v>
      </c>
      <c r="D927" s="14">
        <v>2</v>
      </c>
      <c r="E927" s="14">
        <v>0.4</v>
      </c>
    </row>
    <row r="928" spans="1:5">
      <c r="A928" s="14" t="s">
        <v>222</v>
      </c>
      <c r="B928" s="14">
        <v>6</v>
      </c>
      <c r="C928" s="14">
        <v>0.9</v>
      </c>
      <c r="D928" s="14">
        <v>0.7</v>
      </c>
      <c r="E928" s="14" t="s">
        <v>179</v>
      </c>
    </row>
    <row r="929" spans="1:5">
      <c r="A929" s="14" t="s">
        <v>223</v>
      </c>
      <c r="B929" s="14">
        <v>2.2999999999999998</v>
      </c>
      <c r="C929" s="14" t="s">
        <v>179</v>
      </c>
      <c r="D929" s="14" t="s">
        <v>179</v>
      </c>
      <c r="E929" s="14" t="s">
        <v>180</v>
      </c>
    </row>
    <row r="930" spans="1:5">
      <c r="A930" s="14" t="s">
        <v>224</v>
      </c>
      <c r="B930" s="14">
        <v>1.3</v>
      </c>
      <c r="C930" s="14" t="s">
        <v>179</v>
      </c>
      <c r="D930" s="14" t="s">
        <v>179</v>
      </c>
      <c r="E930" s="14" t="s">
        <v>179</v>
      </c>
    </row>
    <row r="931" spans="1:5">
      <c r="A931" s="5"/>
      <c r="B931" s="5"/>
      <c r="C931" s="5"/>
      <c r="D931" s="5"/>
      <c r="E931" s="5"/>
    </row>
    <row r="932" spans="1:5">
      <c r="A932" s="176" t="s">
        <v>203</v>
      </c>
      <c r="B932" s="14"/>
      <c r="C932" s="14"/>
      <c r="D932" s="14"/>
      <c r="E932" s="14"/>
    </row>
    <row r="933" spans="1:5">
      <c r="A933" s="14" t="s">
        <v>219</v>
      </c>
      <c r="B933" s="14">
        <v>98.1</v>
      </c>
      <c r="C933" s="14">
        <v>19.5</v>
      </c>
      <c r="D933" s="14">
        <v>14.3</v>
      </c>
      <c r="E933" s="14">
        <v>5.2</v>
      </c>
    </row>
    <row r="934" spans="1:5">
      <c r="A934" s="14" t="s">
        <v>220</v>
      </c>
      <c r="B934" s="14">
        <v>13</v>
      </c>
      <c r="C934" s="14">
        <v>3.8</v>
      </c>
      <c r="D934" s="14">
        <v>2.2999999999999998</v>
      </c>
      <c r="E934" s="14">
        <v>1.5</v>
      </c>
    </row>
    <row r="935" spans="1:5">
      <c r="A935" s="14" t="s">
        <v>194</v>
      </c>
      <c r="B935" s="14">
        <v>18.399999999999999</v>
      </c>
      <c r="C935" s="14">
        <v>4.7</v>
      </c>
      <c r="D935" s="14">
        <v>3.4</v>
      </c>
      <c r="E935" s="14">
        <v>1.3</v>
      </c>
    </row>
    <row r="936" spans="1:5">
      <c r="A936" s="14" t="s">
        <v>195</v>
      </c>
      <c r="B936" s="14">
        <v>20.8</v>
      </c>
      <c r="C936" s="14">
        <v>4.2</v>
      </c>
      <c r="D936" s="14">
        <v>3</v>
      </c>
      <c r="E936" s="14">
        <v>1.2</v>
      </c>
    </row>
    <row r="937" spans="1:5">
      <c r="A937" s="14" t="s">
        <v>196</v>
      </c>
      <c r="B937" s="14">
        <v>18.5</v>
      </c>
      <c r="C937" s="14">
        <v>3.6</v>
      </c>
      <c r="D937" s="14">
        <v>2.9</v>
      </c>
      <c r="E937" s="14">
        <v>0.6</v>
      </c>
    </row>
    <row r="938" spans="1:5">
      <c r="A938" s="14" t="s">
        <v>197</v>
      </c>
      <c r="B938" s="14">
        <v>11.1</v>
      </c>
      <c r="C938" s="14">
        <v>1.4</v>
      </c>
      <c r="D938" s="14">
        <v>1.1000000000000001</v>
      </c>
      <c r="E938" s="14">
        <v>0.3</v>
      </c>
    </row>
    <row r="939" spans="1:5">
      <c r="A939" s="14" t="s">
        <v>221</v>
      </c>
      <c r="B939" s="14">
        <v>16.3</v>
      </c>
      <c r="C939" s="14">
        <v>1.8</v>
      </c>
      <c r="D939" s="14">
        <v>1.5</v>
      </c>
      <c r="E939" s="14">
        <v>0.3</v>
      </c>
    </row>
    <row r="940" spans="1:5">
      <c r="A940" s="14" t="s">
        <v>222</v>
      </c>
      <c r="B940" s="14">
        <v>6.4</v>
      </c>
      <c r="C940" s="14">
        <v>0.9</v>
      </c>
      <c r="D940" s="14">
        <v>0.7</v>
      </c>
      <c r="E940" s="14" t="s">
        <v>179</v>
      </c>
    </row>
    <row r="941" spans="1:5">
      <c r="A941" s="14" t="s">
        <v>223</v>
      </c>
      <c r="B941" s="14">
        <v>5.4</v>
      </c>
      <c r="C941" s="14" t="s">
        <v>179</v>
      </c>
      <c r="D941" s="14" t="s">
        <v>179</v>
      </c>
      <c r="E941" s="14" t="s">
        <v>179</v>
      </c>
    </row>
    <row r="942" spans="1:5">
      <c r="A942" s="14" t="s">
        <v>224</v>
      </c>
      <c r="B942" s="14">
        <v>1.3</v>
      </c>
      <c r="C942" s="14" t="s">
        <v>179</v>
      </c>
      <c r="D942" s="14" t="s">
        <v>179</v>
      </c>
      <c r="E942" s="14" t="s">
        <v>179</v>
      </c>
    </row>
    <row r="944" spans="1:5">
      <c r="A944" t="s">
        <v>225</v>
      </c>
    </row>
    <row r="945" spans="1:6">
      <c r="A945" s="1" t="s">
        <v>226</v>
      </c>
    </row>
    <row r="946" spans="1:6">
      <c r="A946" s="6" t="s">
        <v>227</v>
      </c>
      <c r="B946" s="5"/>
      <c r="C946" s="5"/>
      <c r="D946" s="5"/>
      <c r="E946" s="5"/>
      <c r="F946" s="5"/>
    </row>
    <row r="947" spans="1:6" ht="15.75">
      <c r="A947" s="7" t="s">
        <v>228</v>
      </c>
      <c r="B947" s="7"/>
      <c r="C947" s="7"/>
      <c r="D947" s="7"/>
      <c r="E947" s="7"/>
      <c r="F947" s="8"/>
    </row>
    <row r="948" spans="1:6">
      <c r="A948" s="9" t="s">
        <v>229</v>
      </c>
      <c r="B948" s="10"/>
      <c r="C948" s="11" t="s">
        <v>167</v>
      </c>
      <c r="D948" s="11" t="s">
        <v>167</v>
      </c>
      <c r="E948" s="11" t="s">
        <v>167</v>
      </c>
      <c r="F948" s="11" t="s">
        <v>167</v>
      </c>
    </row>
    <row r="949" spans="1:6">
      <c r="A949" s="12" t="s">
        <v>167</v>
      </c>
      <c r="B949" s="5"/>
      <c r="C949" s="219" t="s">
        <v>230</v>
      </c>
      <c r="D949" s="220"/>
      <c r="E949" s="220"/>
      <c r="F949" s="220"/>
    </row>
    <row r="950" spans="1:6">
      <c r="A950" s="5"/>
      <c r="B950" s="205" t="s">
        <v>231</v>
      </c>
      <c r="C950" s="229"/>
      <c r="D950" s="228"/>
      <c r="E950" s="228"/>
      <c r="F950" s="228"/>
    </row>
    <row r="951" spans="1:6">
      <c r="A951" s="5"/>
      <c r="B951" s="205"/>
      <c r="C951" s="205" t="s">
        <v>232</v>
      </c>
      <c r="D951" s="205" t="s">
        <v>233</v>
      </c>
      <c r="E951" s="207" t="s">
        <v>234</v>
      </c>
      <c r="F951" s="199" t="s">
        <v>235</v>
      </c>
    </row>
    <row r="952" spans="1:6">
      <c r="A952" s="13" t="s">
        <v>236</v>
      </c>
      <c r="B952" s="206"/>
      <c r="C952" s="206"/>
      <c r="D952" s="206"/>
      <c r="E952" s="208"/>
      <c r="F952" s="209"/>
    </row>
    <row r="953" spans="1:6">
      <c r="A953" s="5"/>
      <c r="B953" s="14"/>
      <c r="C953" s="5"/>
      <c r="D953" s="5"/>
      <c r="E953" s="5"/>
      <c r="F953" s="5"/>
    </row>
    <row r="954" spans="1:6">
      <c r="A954" s="176" t="s">
        <v>237</v>
      </c>
      <c r="B954" s="14">
        <v>113.6</v>
      </c>
      <c r="C954" s="14">
        <v>20.8</v>
      </c>
      <c r="D954" s="14">
        <v>25.9</v>
      </c>
      <c r="E954" s="14">
        <v>42.1</v>
      </c>
      <c r="F954" s="14">
        <v>24.8</v>
      </c>
    </row>
    <row r="956" spans="1:6">
      <c r="A956" s="176" t="s">
        <v>238</v>
      </c>
      <c r="B956" s="14"/>
      <c r="C956" s="14"/>
      <c r="D956" s="14"/>
      <c r="E956" s="14"/>
      <c r="F956" s="14"/>
    </row>
    <row r="957" spans="1:6">
      <c r="A957" s="176"/>
      <c r="B957" s="14"/>
      <c r="C957" s="14"/>
      <c r="D957" s="14"/>
      <c r="E957" s="14"/>
      <c r="F957" s="14"/>
    </row>
    <row r="958" spans="1:6">
      <c r="A958" s="176" t="s">
        <v>239</v>
      </c>
      <c r="B958" s="14"/>
      <c r="C958" s="14"/>
      <c r="D958" s="14"/>
      <c r="E958" s="14"/>
      <c r="F958" s="14"/>
    </row>
    <row r="959" spans="1:6">
      <c r="A959" s="176" t="s">
        <v>240</v>
      </c>
      <c r="B959" s="14"/>
      <c r="C959" s="14"/>
      <c r="D959" s="14"/>
      <c r="E959" s="14"/>
      <c r="F959" s="14"/>
    </row>
    <row r="960" spans="1:6">
      <c r="A960" s="14" t="s">
        <v>241</v>
      </c>
      <c r="B960" s="14">
        <v>6.1</v>
      </c>
      <c r="C960" s="14">
        <v>1.6</v>
      </c>
      <c r="D960" s="14">
        <v>1.3</v>
      </c>
      <c r="E960" s="14">
        <v>1.3</v>
      </c>
      <c r="F960" s="14">
        <v>1.8</v>
      </c>
    </row>
    <row r="961" spans="1:6">
      <c r="A961" s="14" t="s">
        <v>242</v>
      </c>
      <c r="B961" s="14">
        <v>11.8</v>
      </c>
      <c r="C961" s="14">
        <v>2.7</v>
      </c>
      <c r="D961" s="14">
        <v>2.6</v>
      </c>
      <c r="E961" s="14">
        <v>3.1</v>
      </c>
      <c r="F961" s="14">
        <v>3.4</v>
      </c>
    </row>
    <row r="962" spans="1:6">
      <c r="A962" s="14" t="s">
        <v>243</v>
      </c>
      <c r="B962" s="14">
        <v>29.6</v>
      </c>
      <c r="C962" s="14">
        <v>7.4</v>
      </c>
      <c r="D962" s="14">
        <v>7.3</v>
      </c>
      <c r="E962" s="14">
        <v>9.1</v>
      </c>
      <c r="F962" s="14">
        <v>5.9</v>
      </c>
    </row>
    <row r="963" spans="1:6">
      <c r="A963" s="14" t="s">
        <v>244</v>
      </c>
      <c r="B963" s="14">
        <v>26.2</v>
      </c>
      <c r="C963" s="14">
        <v>5.3</v>
      </c>
      <c r="D963" s="14">
        <v>6.3</v>
      </c>
      <c r="E963" s="14">
        <v>9.5</v>
      </c>
      <c r="F963" s="14">
        <v>5.0999999999999996</v>
      </c>
    </row>
    <row r="964" spans="1:6">
      <c r="A964" s="14" t="s">
        <v>245</v>
      </c>
      <c r="B964" s="14">
        <v>17.8</v>
      </c>
      <c r="C964" s="14">
        <v>2.1</v>
      </c>
      <c r="D964" s="14">
        <v>5</v>
      </c>
      <c r="E964" s="14">
        <v>7.8</v>
      </c>
      <c r="F964" s="14">
        <v>3</v>
      </c>
    </row>
    <row r="965" spans="1:6">
      <c r="A965" s="14" t="s">
        <v>246</v>
      </c>
      <c r="B965" s="14">
        <v>18.5</v>
      </c>
      <c r="C965" s="14">
        <v>1.7</v>
      </c>
      <c r="D965" s="14">
        <v>3.3</v>
      </c>
      <c r="E965" s="14">
        <v>10.3</v>
      </c>
      <c r="F965" s="14">
        <v>3.2</v>
      </c>
    </row>
    <row r="966" spans="1:6">
      <c r="A966" s="14" t="s">
        <v>247</v>
      </c>
      <c r="B966" s="14">
        <v>3.5</v>
      </c>
      <c r="C966" s="14" t="s">
        <v>179</v>
      </c>
      <c r="D966" s="14" t="s">
        <v>179</v>
      </c>
      <c r="E966" s="14">
        <v>1</v>
      </c>
      <c r="F966" s="14">
        <v>2.4</v>
      </c>
    </row>
    <row r="967" spans="1:6">
      <c r="A967" s="14"/>
      <c r="B967" s="14"/>
      <c r="C967" s="14"/>
      <c r="D967" s="14"/>
      <c r="E967" s="14"/>
      <c r="F967" s="14"/>
    </row>
    <row r="968" spans="1:6">
      <c r="A968" s="176" t="s">
        <v>248</v>
      </c>
      <c r="B968" s="14"/>
      <c r="C968" s="14"/>
      <c r="D968" s="14"/>
      <c r="E968" s="14"/>
      <c r="F968" s="14"/>
    </row>
    <row r="969" spans="1:6">
      <c r="A969" s="176" t="s">
        <v>249</v>
      </c>
      <c r="B969" s="14"/>
      <c r="C969" s="14"/>
      <c r="D969" s="14"/>
      <c r="E969" s="14"/>
      <c r="F969" s="14"/>
    </row>
    <row r="970" spans="1:6">
      <c r="A970" s="14" t="s">
        <v>241</v>
      </c>
      <c r="B970" s="14">
        <v>26.7</v>
      </c>
      <c r="C970" s="14">
        <v>6.3</v>
      </c>
      <c r="D970" s="14">
        <v>5.2</v>
      </c>
      <c r="E970" s="14">
        <v>7.2</v>
      </c>
      <c r="F970" s="14">
        <v>8</v>
      </c>
    </row>
    <row r="971" spans="1:6">
      <c r="A971" s="14" t="s">
        <v>242</v>
      </c>
      <c r="B971" s="14">
        <v>21.8</v>
      </c>
      <c r="C971" s="14">
        <v>4.3</v>
      </c>
      <c r="D971" s="14">
        <v>5.5</v>
      </c>
      <c r="E971" s="14">
        <v>6.9</v>
      </c>
      <c r="F971" s="14">
        <v>5</v>
      </c>
    </row>
    <row r="972" spans="1:6">
      <c r="A972" s="14" t="s">
        <v>243</v>
      </c>
      <c r="B972" s="14">
        <v>23.2</v>
      </c>
      <c r="C972" s="14">
        <v>4.5999999999999996</v>
      </c>
      <c r="D972" s="14">
        <v>5.7</v>
      </c>
      <c r="E972" s="14">
        <v>9</v>
      </c>
      <c r="F972" s="14">
        <v>3.9</v>
      </c>
    </row>
    <row r="973" spans="1:6">
      <c r="A973" s="14" t="s">
        <v>244</v>
      </c>
      <c r="B973" s="14">
        <v>17.2</v>
      </c>
      <c r="C973" s="14">
        <v>3.3</v>
      </c>
      <c r="D973" s="14">
        <v>4.3</v>
      </c>
      <c r="E973" s="14">
        <v>7</v>
      </c>
      <c r="F973" s="14">
        <v>2.6</v>
      </c>
    </row>
    <row r="974" spans="1:6">
      <c r="A974" s="14" t="s">
        <v>245</v>
      </c>
      <c r="B974" s="14">
        <v>10.4</v>
      </c>
      <c r="C974" s="14">
        <v>1.4</v>
      </c>
      <c r="D974" s="14">
        <v>3</v>
      </c>
      <c r="E974" s="14">
        <v>4.5999999999999996</v>
      </c>
      <c r="F974" s="14">
        <v>1.4</v>
      </c>
    </row>
    <row r="975" spans="1:6">
      <c r="A975" s="14" t="s">
        <v>246</v>
      </c>
      <c r="B975" s="14">
        <v>10.9</v>
      </c>
      <c r="C975" s="14">
        <v>1</v>
      </c>
      <c r="D975" s="14">
        <v>2.1</v>
      </c>
      <c r="E975" s="14">
        <v>6.3</v>
      </c>
      <c r="F975" s="14">
        <v>1.4</v>
      </c>
    </row>
    <row r="976" spans="1:6">
      <c r="A976" s="14" t="s">
        <v>247</v>
      </c>
      <c r="B976" s="14">
        <v>3.5</v>
      </c>
      <c r="C976" s="14" t="s">
        <v>179</v>
      </c>
      <c r="D976" s="14" t="s">
        <v>179</v>
      </c>
      <c r="E976" s="14">
        <v>1</v>
      </c>
      <c r="F976" s="14">
        <v>2.4</v>
      </c>
    </row>
    <row r="977" spans="1:6">
      <c r="A977" s="14"/>
      <c r="B977" s="14"/>
      <c r="C977" s="14"/>
      <c r="D977" s="14"/>
      <c r="E977" s="14"/>
      <c r="F977" s="14"/>
    </row>
    <row r="978" spans="1:6">
      <c r="A978" s="176" t="s">
        <v>250</v>
      </c>
      <c r="B978" s="14"/>
      <c r="C978" s="14"/>
      <c r="D978" s="14"/>
      <c r="E978" s="14"/>
      <c r="F978" s="14"/>
    </row>
    <row r="979" spans="1:6">
      <c r="A979" s="14" t="s">
        <v>241</v>
      </c>
      <c r="B979" s="14">
        <v>19</v>
      </c>
      <c r="C979" s="14">
        <v>4.8</v>
      </c>
      <c r="D979" s="14">
        <v>4</v>
      </c>
      <c r="E979" s="14">
        <v>4</v>
      </c>
      <c r="F979" s="14">
        <v>6.2</v>
      </c>
    </row>
    <row r="980" spans="1:6">
      <c r="A980" s="14" t="s">
        <v>242</v>
      </c>
      <c r="B980" s="14">
        <v>20</v>
      </c>
      <c r="C980" s="14">
        <v>4.7</v>
      </c>
      <c r="D980" s="14">
        <v>5.3</v>
      </c>
      <c r="E980" s="14">
        <v>5.7</v>
      </c>
      <c r="F980" s="14">
        <v>4.3</v>
      </c>
    </row>
    <row r="981" spans="1:6">
      <c r="A981" s="14" t="s">
        <v>243</v>
      </c>
      <c r="B981" s="14">
        <v>25.3</v>
      </c>
      <c r="C981" s="14">
        <v>5</v>
      </c>
      <c r="D981" s="14">
        <v>6.4</v>
      </c>
      <c r="E981" s="14">
        <v>9.4</v>
      </c>
      <c r="F981" s="14">
        <v>4.4000000000000004</v>
      </c>
    </row>
    <row r="982" spans="1:6">
      <c r="A982" s="14" t="s">
        <v>244</v>
      </c>
      <c r="B982" s="14">
        <v>19.5</v>
      </c>
      <c r="C982" s="14">
        <v>3.4</v>
      </c>
      <c r="D982" s="14">
        <v>4.4000000000000004</v>
      </c>
      <c r="E982" s="14">
        <v>8.1</v>
      </c>
      <c r="F982" s="14">
        <v>3.5</v>
      </c>
    </row>
    <row r="983" spans="1:6">
      <c r="A983" s="14" t="s">
        <v>245</v>
      </c>
      <c r="B983" s="14">
        <v>12</v>
      </c>
      <c r="C983" s="14">
        <v>1.4</v>
      </c>
      <c r="D983" s="14">
        <v>3.2</v>
      </c>
      <c r="E983" s="14">
        <v>5.7</v>
      </c>
      <c r="F983" s="14">
        <v>1.7</v>
      </c>
    </row>
    <row r="984" spans="1:6">
      <c r="A984" s="14" t="s">
        <v>246</v>
      </c>
      <c r="B984" s="14">
        <v>14.3</v>
      </c>
      <c r="C984" s="14">
        <v>1.3</v>
      </c>
      <c r="D984" s="14">
        <v>2.5</v>
      </c>
      <c r="E984" s="14">
        <v>8.1999999999999993</v>
      </c>
      <c r="F984" s="14">
        <v>2.2999999999999998</v>
      </c>
    </row>
    <row r="985" spans="1:6">
      <c r="A985" s="14" t="s">
        <v>247</v>
      </c>
      <c r="B985" s="14">
        <v>3.5</v>
      </c>
      <c r="C985" s="14" t="s">
        <v>179</v>
      </c>
      <c r="D985" s="14" t="s">
        <v>179</v>
      </c>
      <c r="E985" s="14">
        <v>1</v>
      </c>
      <c r="F985" s="14">
        <v>2.4</v>
      </c>
    </row>
    <row r="986" spans="1:6">
      <c r="A986" s="14"/>
      <c r="B986" s="14"/>
      <c r="C986" s="14"/>
      <c r="D986" s="14"/>
      <c r="E986" s="14"/>
      <c r="F986" s="14"/>
    </row>
    <row r="987" spans="1:6">
      <c r="A987" s="176" t="s">
        <v>251</v>
      </c>
      <c r="B987" s="14"/>
      <c r="C987" s="14"/>
      <c r="D987" s="14"/>
      <c r="E987" s="14"/>
      <c r="F987" s="14"/>
    </row>
    <row r="988" spans="1:6">
      <c r="A988" s="14" t="s">
        <v>252</v>
      </c>
      <c r="B988" s="14">
        <v>17.2</v>
      </c>
      <c r="C988" s="14">
        <v>3.2</v>
      </c>
      <c r="D988" s="14">
        <v>6.9</v>
      </c>
      <c r="E988" s="14">
        <v>4.4000000000000004</v>
      </c>
      <c r="F988" s="14">
        <v>2.6</v>
      </c>
    </row>
    <row r="989" spans="1:6">
      <c r="A989" s="14" t="s">
        <v>253</v>
      </c>
      <c r="B989" s="14">
        <v>9.1999999999999993</v>
      </c>
      <c r="C989" s="14">
        <v>1.6</v>
      </c>
      <c r="D989" s="14">
        <v>2.9</v>
      </c>
      <c r="E989" s="14">
        <v>3</v>
      </c>
      <c r="F989" s="14">
        <v>1.6</v>
      </c>
    </row>
    <row r="990" spans="1:6">
      <c r="A990" s="14" t="s">
        <v>254</v>
      </c>
      <c r="B990" s="14">
        <v>5.7</v>
      </c>
      <c r="C990" s="14">
        <v>1.3</v>
      </c>
      <c r="D990" s="14">
        <v>3.1</v>
      </c>
      <c r="E990" s="14">
        <v>0.9</v>
      </c>
      <c r="F990" s="14">
        <v>0.5</v>
      </c>
    </row>
    <row r="991" spans="1:6">
      <c r="A991" s="14" t="s">
        <v>255</v>
      </c>
      <c r="B991" s="14">
        <v>0.9</v>
      </c>
      <c r="C991" s="14">
        <v>0.1</v>
      </c>
      <c r="D991" s="14">
        <v>0.4</v>
      </c>
      <c r="E991" s="14">
        <v>0.1</v>
      </c>
      <c r="F991" s="14">
        <v>0.2</v>
      </c>
    </row>
    <row r="992" spans="1:6">
      <c r="A992" s="14" t="s">
        <v>256</v>
      </c>
      <c r="B992" s="14">
        <v>0.2</v>
      </c>
      <c r="C992" s="14" t="s">
        <v>179</v>
      </c>
      <c r="D992" s="14" t="s">
        <v>179</v>
      </c>
      <c r="E992" s="14" t="s">
        <v>179</v>
      </c>
      <c r="F992" s="14" t="s">
        <v>179</v>
      </c>
    </row>
    <row r="993" spans="1:10">
      <c r="A993" s="14" t="s">
        <v>257</v>
      </c>
      <c r="B993" s="14">
        <v>1.2</v>
      </c>
      <c r="C993" s="14">
        <v>0.2</v>
      </c>
      <c r="D993" s="14">
        <v>0.5</v>
      </c>
      <c r="E993" s="14">
        <v>0.3</v>
      </c>
      <c r="F993" s="14">
        <v>0.2</v>
      </c>
    </row>
    <row r="994" spans="1:10">
      <c r="A994" s="14" t="s">
        <v>258</v>
      </c>
      <c r="B994" s="14">
        <v>96.5</v>
      </c>
      <c r="C994" s="14">
        <v>17.5</v>
      </c>
      <c r="D994" s="14">
        <v>19</v>
      </c>
      <c r="E994" s="14">
        <v>37.700000000000003</v>
      </c>
      <c r="F994" s="14">
        <v>22.2</v>
      </c>
    </row>
    <row r="996" spans="1:10" ht="15.75">
      <c r="A996" s="7" t="s">
        <v>259</v>
      </c>
      <c r="B996" s="7"/>
      <c r="C996" s="7"/>
      <c r="D996" s="7"/>
      <c r="E996" s="7"/>
      <c r="F996" s="7"/>
      <c r="G996" s="7"/>
      <c r="H996" s="7"/>
      <c r="I996" s="8"/>
      <c r="J996" s="8"/>
    </row>
    <row r="997" spans="1:10">
      <c r="A997" s="9" t="s">
        <v>260</v>
      </c>
      <c r="B997" s="10"/>
      <c r="C997" s="11" t="s">
        <v>167</v>
      </c>
      <c r="D997" s="11" t="s">
        <v>167</v>
      </c>
      <c r="E997" s="11" t="s">
        <v>167</v>
      </c>
      <c r="F997" s="11" t="s">
        <v>167</v>
      </c>
      <c r="G997" s="11" t="s">
        <v>167</v>
      </c>
      <c r="H997" s="11" t="s">
        <v>167</v>
      </c>
      <c r="I997" s="11" t="s">
        <v>167</v>
      </c>
      <c r="J997" s="11" t="s">
        <v>167</v>
      </c>
    </row>
    <row r="998" spans="1:10">
      <c r="A998" s="12" t="s">
        <v>167</v>
      </c>
      <c r="B998" s="12" t="s">
        <v>167</v>
      </c>
      <c r="C998" s="219" t="s">
        <v>206</v>
      </c>
      <c r="D998" s="220"/>
      <c r="E998" s="220"/>
      <c r="F998" s="220"/>
      <c r="G998" s="220"/>
      <c r="H998" s="220"/>
      <c r="I998" s="220"/>
      <c r="J998" s="220"/>
    </row>
    <row r="999" spans="1:10">
      <c r="A999" s="5"/>
      <c r="B999" s="173" t="s">
        <v>167</v>
      </c>
      <c r="C999" s="221"/>
      <c r="D999" s="222"/>
      <c r="E999" s="222"/>
      <c r="F999" s="222"/>
      <c r="G999" s="222"/>
      <c r="H999" s="222"/>
      <c r="I999" s="222"/>
      <c r="J999" s="222"/>
    </row>
    <row r="1000" spans="1:10">
      <c r="A1000" s="5"/>
      <c r="B1000" s="15" t="s">
        <v>167</v>
      </c>
      <c r="C1000" s="5" t="s">
        <v>167</v>
      </c>
      <c r="D1000" s="199" t="s">
        <v>261</v>
      </c>
      <c r="E1000" s="200"/>
      <c r="F1000" s="201"/>
      <c r="G1000" s="200" t="s">
        <v>262</v>
      </c>
      <c r="H1000" s="200"/>
      <c r="I1000" s="200"/>
      <c r="J1000" s="200"/>
    </row>
    <row r="1001" spans="1:10">
      <c r="A1001" s="5"/>
      <c r="B1001" s="173" t="s">
        <v>167</v>
      </c>
      <c r="C1001" s="177" t="s">
        <v>167</v>
      </c>
      <c r="D1001" s="202"/>
      <c r="E1001" s="203"/>
      <c r="F1001" s="204"/>
      <c r="G1001" s="203"/>
      <c r="H1001" s="203"/>
      <c r="I1001" s="203"/>
      <c r="J1001" s="203"/>
    </row>
    <row r="1002" spans="1:10">
      <c r="A1002" s="5"/>
      <c r="B1002" s="205" t="s">
        <v>263</v>
      </c>
      <c r="C1002" s="16" t="s">
        <v>167</v>
      </c>
      <c r="D1002" s="205" t="s">
        <v>264</v>
      </c>
      <c r="E1002" s="16" t="s">
        <v>167</v>
      </c>
      <c r="F1002" s="16" t="s">
        <v>167</v>
      </c>
      <c r="G1002" s="205" t="s">
        <v>265</v>
      </c>
      <c r="H1002" s="177" t="s">
        <v>167</v>
      </c>
      <c r="I1002" s="172" t="s">
        <v>167</v>
      </c>
      <c r="J1002" s="172" t="s">
        <v>167</v>
      </c>
    </row>
    <row r="1003" spans="1:10">
      <c r="A1003" s="5"/>
      <c r="B1003" s="205"/>
      <c r="C1003" s="205" t="s">
        <v>266</v>
      </c>
      <c r="D1003" s="205"/>
      <c r="E1003" s="5"/>
      <c r="F1003" s="205" t="s">
        <v>267</v>
      </c>
      <c r="G1003" s="205"/>
      <c r="H1003" s="12" t="s">
        <v>167</v>
      </c>
      <c r="I1003" s="12" t="s">
        <v>167</v>
      </c>
      <c r="J1003" s="5"/>
    </row>
    <row r="1004" spans="1:10">
      <c r="A1004" s="13" t="s">
        <v>236</v>
      </c>
      <c r="B1004" s="206"/>
      <c r="C1004" s="206"/>
      <c r="D1004" s="206"/>
      <c r="E1004" s="13" t="s">
        <v>268</v>
      </c>
      <c r="F1004" s="206"/>
      <c r="G1004" s="206"/>
      <c r="H1004" s="13" t="s">
        <v>269</v>
      </c>
      <c r="I1004" s="13" t="s">
        <v>270</v>
      </c>
      <c r="J1004" s="178" t="s">
        <v>271</v>
      </c>
    </row>
    <row r="1005" spans="1:10">
      <c r="A1005" s="5"/>
      <c r="B1005" s="14"/>
      <c r="C1005" s="5"/>
      <c r="D1005" s="5"/>
      <c r="E1005" s="5"/>
      <c r="F1005" s="5"/>
      <c r="G1005" s="5"/>
      <c r="H1005" s="5"/>
      <c r="I1005" s="5"/>
      <c r="J1005" s="5"/>
    </row>
    <row r="1006" spans="1:10">
      <c r="A1006" s="176" t="s">
        <v>237</v>
      </c>
      <c r="B1006" s="14">
        <v>113.6</v>
      </c>
      <c r="C1006" s="14">
        <v>20.8</v>
      </c>
      <c r="D1006" s="14">
        <v>5.5</v>
      </c>
      <c r="E1006" s="14">
        <v>2.5</v>
      </c>
      <c r="F1006" s="14">
        <v>3</v>
      </c>
      <c r="G1006" s="14">
        <v>15.3</v>
      </c>
      <c r="H1006" s="14">
        <v>7.2</v>
      </c>
      <c r="I1006" s="14">
        <v>4.9000000000000004</v>
      </c>
      <c r="J1006" s="14">
        <v>3.2</v>
      </c>
    </row>
    <row r="1007" spans="1:10">
      <c r="A1007" s="176" t="s">
        <v>238</v>
      </c>
      <c r="B1007" s="14"/>
      <c r="C1007" s="14"/>
      <c r="D1007" s="14"/>
      <c r="E1007" s="14"/>
      <c r="F1007" s="14"/>
      <c r="G1007" s="14"/>
      <c r="H1007" s="14"/>
      <c r="I1007" s="14"/>
      <c r="J1007" s="14"/>
    </row>
    <row r="1008" spans="1:10">
      <c r="A1008" s="176"/>
      <c r="B1008" s="14"/>
      <c r="C1008" s="14"/>
      <c r="D1008" s="14"/>
      <c r="E1008" s="14"/>
      <c r="F1008" s="14"/>
      <c r="G1008" s="14"/>
      <c r="H1008" s="14"/>
      <c r="I1008" s="14"/>
      <c r="J1008" s="14"/>
    </row>
    <row r="1009" spans="1:10">
      <c r="A1009" s="176" t="s">
        <v>239</v>
      </c>
      <c r="B1009" s="14"/>
      <c r="C1009" s="14"/>
      <c r="D1009" s="14"/>
      <c r="E1009" s="14"/>
      <c r="F1009" s="14"/>
      <c r="G1009" s="14"/>
      <c r="H1009" s="14"/>
      <c r="I1009" s="14"/>
      <c r="J1009" s="14"/>
    </row>
    <row r="1010" spans="1:10">
      <c r="A1010" s="176" t="s">
        <v>240</v>
      </c>
      <c r="B1010" s="14"/>
      <c r="C1010" s="14"/>
      <c r="D1010" s="14"/>
      <c r="E1010" s="14"/>
      <c r="F1010" s="14"/>
      <c r="G1010" s="14"/>
      <c r="H1010" s="14"/>
      <c r="I1010" s="14"/>
      <c r="J1010" s="14"/>
    </row>
    <row r="1011" spans="1:10">
      <c r="A1011" s="14" t="s">
        <v>241</v>
      </c>
      <c r="B1011" s="14">
        <v>6.1</v>
      </c>
      <c r="C1011" s="14">
        <v>1.6</v>
      </c>
      <c r="D1011" s="14">
        <v>0.6</v>
      </c>
      <c r="E1011" s="14">
        <v>0.2</v>
      </c>
      <c r="F1011" s="14">
        <v>0.3</v>
      </c>
      <c r="G1011" s="14">
        <v>1</v>
      </c>
      <c r="H1011" s="14">
        <v>0.5</v>
      </c>
      <c r="I1011" s="14">
        <v>0.4</v>
      </c>
      <c r="J1011" s="14" t="s">
        <v>179</v>
      </c>
    </row>
    <row r="1012" spans="1:10">
      <c r="A1012" s="14" t="s">
        <v>242</v>
      </c>
      <c r="B1012" s="14">
        <v>11.8</v>
      </c>
      <c r="C1012" s="14">
        <v>2.7</v>
      </c>
      <c r="D1012" s="14">
        <v>1</v>
      </c>
      <c r="E1012" s="14">
        <v>0.4</v>
      </c>
      <c r="F1012" s="14">
        <v>0.5</v>
      </c>
      <c r="G1012" s="14">
        <v>1.7</v>
      </c>
      <c r="H1012" s="14">
        <v>0.7</v>
      </c>
      <c r="I1012" s="14">
        <v>0.6</v>
      </c>
      <c r="J1012" s="14">
        <v>0.4</v>
      </c>
    </row>
    <row r="1013" spans="1:10">
      <c r="A1013" s="14" t="s">
        <v>243</v>
      </c>
      <c r="B1013" s="14">
        <v>29.6</v>
      </c>
      <c r="C1013" s="14">
        <v>7.4</v>
      </c>
      <c r="D1013" s="14">
        <v>1.8</v>
      </c>
      <c r="E1013" s="14">
        <v>0.8</v>
      </c>
      <c r="F1013" s="14">
        <v>1</v>
      </c>
      <c r="G1013" s="14">
        <v>5.5</v>
      </c>
      <c r="H1013" s="14">
        <v>2.4</v>
      </c>
      <c r="I1013" s="14">
        <v>1.8</v>
      </c>
      <c r="J1013" s="14">
        <v>1.3</v>
      </c>
    </row>
    <row r="1014" spans="1:10">
      <c r="A1014" s="14" t="s">
        <v>244</v>
      </c>
      <c r="B1014" s="14">
        <v>26.2</v>
      </c>
      <c r="C1014" s="14">
        <v>5.3</v>
      </c>
      <c r="D1014" s="14">
        <v>1.3</v>
      </c>
      <c r="E1014" s="14">
        <v>0.6</v>
      </c>
      <c r="F1014" s="14">
        <v>0.7</v>
      </c>
      <c r="G1014" s="14">
        <v>4</v>
      </c>
      <c r="H1014" s="14">
        <v>2.2999999999999998</v>
      </c>
      <c r="I1014" s="14">
        <v>1</v>
      </c>
      <c r="J1014" s="14">
        <v>0.7</v>
      </c>
    </row>
    <row r="1015" spans="1:10">
      <c r="A1015" s="14" t="s">
        <v>245</v>
      </c>
      <c r="B1015" s="14">
        <v>17.8</v>
      </c>
      <c r="C1015" s="14">
        <v>2.1</v>
      </c>
      <c r="D1015" s="14">
        <v>0.4</v>
      </c>
      <c r="E1015" s="14">
        <v>0.2</v>
      </c>
      <c r="F1015" s="14">
        <v>0.2</v>
      </c>
      <c r="G1015" s="14">
        <v>1.6</v>
      </c>
      <c r="H1015" s="14">
        <v>0.6</v>
      </c>
      <c r="I1015" s="14">
        <v>0.6</v>
      </c>
      <c r="J1015" s="14">
        <v>0.4</v>
      </c>
    </row>
    <row r="1016" spans="1:10">
      <c r="A1016" s="14" t="s">
        <v>246</v>
      </c>
      <c r="B1016" s="14">
        <v>18.5</v>
      </c>
      <c r="C1016" s="14">
        <v>1.7</v>
      </c>
      <c r="D1016" s="14">
        <v>0.4</v>
      </c>
      <c r="E1016" s="14">
        <v>0.2</v>
      </c>
      <c r="F1016" s="14">
        <v>0.2</v>
      </c>
      <c r="G1016" s="14">
        <v>1.4</v>
      </c>
      <c r="H1016" s="14">
        <v>0.6</v>
      </c>
      <c r="I1016" s="14">
        <v>0.5</v>
      </c>
      <c r="J1016" s="14">
        <v>0.2</v>
      </c>
    </row>
    <row r="1017" spans="1:10">
      <c r="A1017" s="14" t="s">
        <v>247</v>
      </c>
      <c r="B1017" s="14">
        <v>3.5</v>
      </c>
      <c r="C1017" s="14" t="s">
        <v>179</v>
      </c>
      <c r="D1017" s="14" t="s">
        <v>179</v>
      </c>
      <c r="E1017" s="14" t="s">
        <v>179</v>
      </c>
      <c r="F1017" s="14" t="s">
        <v>180</v>
      </c>
      <c r="G1017" s="14" t="s">
        <v>180</v>
      </c>
      <c r="H1017" s="14" t="s">
        <v>180</v>
      </c>
      <c r="I1017" s="14" t="s">
        <v>180</v>
      </c>
      <c r="J1017" s="14" t="s">
        <v>180</v>
      </c>
    </row>
    <row r="1018" spans="1:10">
      <c r="A1018" s="14"/>
      <c r="B1018" s="14"/>
      <c r="C1018" s="14"/>
      <c r="D1018" s="14"/>
      <c r="E1018" s="14"/>
      <c r="F1018" s="14"/>
      <c r="G1018" s="14"/>
      <c r="H1018" s="14"/>
      <c r="I1018" s="14"/>
      <c r="J1018" s="14"/>
    </row>
    <row r="1019" spans="1:10">
      <c r="A1019" s="176" t="s">
        <v>248</v>
      </c>
      <c r="B1019" s="17">
        <f>SUM(B1021:B1023)/SUM(B1021:B1027)</f>
        <v>0.63060686015831124</v>
      </c>
      <c r="C1019" s="17">
        <f t="shared" ref="C1019:J1019" si="0">SUM(C1021:C1023)/SUM(C1021:C1027)</f>
        <v>0.72727272727272729</v>
      </c>
      <c r="D1019" s="17">
        <f t="shared" si="0"/>
        <v>0.78181818181818186</v>
      </c>
      <c r="E1019" s="17">
        <f t="shared" si="0"/>
        <v>0.79166666666666663</v>
      </c>
      <c r="F1019" s="17">
        <f t="shared" si="0"/>
        <v>0.79999999999999993</v>
      </c>
      <c r="G1019" s="17">
        <f t="shared" si="0"/>
        <v>0.7171052631578948</v>
      </c>
      <c r="H1019" s="17">
        <f t="shared" si="0"/>
        <v>0.66197183098591539</v>
      </c>
      <c r="I1019" s="17">
        <f t="shared" si="0"/>
        <v>0.77083333333333326</v>
      </c>
      <c r="J1019" s="17">
        <f t="shared" si="0"/>
        <v>0.77419354838709686</v>
      </c>
    </row>
    <row r="1020" spans="1:10">
      <c r="A1020" s="176" t="s">
        <v>249</v>
      </c>
      <c r="B1020" s="14"/>
      <c r="C1020" s="14"/>
      <c r="D1020" s="14"/>
      <c r="E1020" s="14"/>
      <c r="F1020" s="14"/>
      <c r="G1020" s="14"/>
      <c r="H1020" s="14"/>
      <c r="I1020" s="14"/>
      <c r="J1020" s="14"/>
    </row>
    <row r="1021" spans="1:10">
      <c r="A1021" s="14" t="s">
        <v>241</v>
      </c>
      <c r="B1021" s="14">
        <v>26.7</v>
      </c>
      <c r="C1021" s="14">
        <v>6.3</v>
      </c>
      <c r="D1021" s="14">
        <v>2.2000000000000002</v>
      </c>
      <c r="E1021" s="14">
        <v>1</v>
      </c>
      <c r="F1021" s="14">
        <v>1.2</v>
      </c>
      <c r="G1021" s="14">
        <v>4.0999999999999996</v>
      </c>
      <c r="H1021" s="14">
        <v>1.8</v>
      </c>
      <c r="I1021" s="14">
        <v>1.6</v>
      </c>
      <c r="J1021" s="14">
        <v>0.7</v>
      </c>
    </row>
    <row r="1022" spans="1:10">
      <c r="A1022" s="14" t="s">
        <v>242</v>
      </c>
      <c r="B1022" s="14">
        <v>21.8</v>
      </c>
      <c r="C1022" s="14">
        <v>4.3</v>
      </c>
      <c r="D1022" s="14">
        <v>1.2</v>
      </c>
      <c r="E1022" s="14">
        <v>0.5</v>
      </c>
      <c r="F1022" s="14">
        <v>0.7</v>
      </c>
      <c r="G1022" s="14">
        <v>3.1</v>
      </c>
      <c r="H1022" s="14">
        <v>1.3</v>
      </c>
      <c r="I1022" s="14">
        <v>0.8</v>
      </c>
      <c r="J1022" s="14">
        <v>1</v>
      </c>
    </row>
    <row r="1023" spans="1:10">
      <c r="A1023" s="14" t="s">
        <v>243</v>
      </c>
      <c r="B1023" s="14">
        <v>23.2</v>
      </c>
      <c r="C1023" s="14">
        <v>4.5999999999999996</v>
      </c>
      <c r="D1023" s="14">
        <v>0.9</v>
      </c>
      <c r="E1023" s="14">
        <v>0.4</v>
      </c>
      <c r="F1023" s="14">
        <v>0.5</v>
      </c>
      <c r="G1023" s="14">
        <v>3.7</v>
      </c>
      <c r="H1023" s="14">
        <v>1.6</v>
      </c>
      <c r="I1023" s="14">
        <v>1.3</v>
      </c>
      <c r="J1023" s="14">
        <v>0.7</v>
      </c>
    </row>
    <row r="1024" spans="1:10">
      <c r="A1024" s="14" t="s">
        <v>244</v>
      </c>
      <c r="B1024" s="14">
        <v>17.2</v>
      </c>
      <c r="C1024" s="14">
        <v>3.3</v>
      </c>
      <c r="D1024" s="14">
        <v>0.8</v>
      </c>
      <c r="E1024" s="14">
        <v>0.3</v>
      </c>
      <c r="F1024" s="14">
        <v>0.4</v>
      </c>
      <c r="G1024" s="14">
        <v>2.5</v>
      </c>
      <c r="H1024" s="14">
        <v>1.6</v>
      </c>
      <c r="I1024" s="14">
        <v>0.5</v>
      </c>
      <c r="J1024" s="14">
        <v>0.4</v>
      </c>
    </row>
    <row r="1025" spans="1:10">
      <c r="A1025" s="14" t="s">
        <v>245</v>
      </c>
      <c r="B1025" s="14">
        <v>10.4</v>
      </c>
      <c r="C1025" s="14">
        <v>1.4</v>
      </c>
      <c r="D1025" s="14">
        <v>0.2</v>
      </c>
      <c r="E1025" s="14">
        <v>0.1</v>
      </c>
      <c r="F1025" s="14">
        <v>0.1</v>
      </c>
      <c r="G1025" s="14">
        <v>1.1000000000000001</v>
      </c>
      <c r="H1025" s="14">
        <v>0.4</v>
      </c>
      <c r="I1025" s="14">
        <v>0.4</v>
      </c>
      <c r="J1025" s="14">
        <v>0.3</v>
      </c>
    </row>
    <row r="1026" spans="1:10">
      <c r="A1026" s="14" t="s">
        <v>246</v>
      </c>
      <c r="B1026" s="14">
        <v>10.9</v>
      </c>
      <c r="C1026" s="14">
        <v>1</v>
      </c>
      <c r="D1026" s="14">
        <v>0.2</v>
      </c>
      <c r="E1026" s="14">
        <v>0.1</v>
      </c>
      <c r="F1026" s="14">
        <v>0.1</v>
      </c>
      <c r="G1026" s="14">
        <v>0.7</v>
      </c>
      <c r="H1026" s="14">
        <v>0.4</v>
      </c>
      <c r="I1026" s="14">
        <v>0.2</v>
      </c>
      <c r="J1026" s="14" t="s">
        <v>179</v>
      </c>
    </row>
    <row r="1027" spans="1:10">
      <c r="A1027" s="14" t="s">
        <v>247</v>
      </c>
      <c r="B1027" s="14">
        <v>3.5</v>
      </c>
      <c r="C1027" s="14" t="s">
        <v>179</v>
      </c>
      <c r="D1027" s="14" t="s">
        <v>179</v>
      </c>
      <c r="E1027" s="14" t="s">
        <v>179</v>
      </c>
      <c r="F1027" s="14" t="s">
        <v>180</v>
      </c>
      <c r="G1027" s="14" t="s">
        <v>180</v>
      </c>
      <c r="H1027" s="14" t="s">
        <v>180</v>
      </c>
      <c r="I1027" s="14" t="s">
        <v>180</v>
      </c>
      <c r="J1027" s="14" t="s">
        <v>180</v>
      </c>
    </row>
    <row r="1028" spans="1:10">
      <c r="A1028" s="14"/>
      <c r="B1028" s="14"/>
      <c r="C1028" s="14"/>
      <c r="D1028" s="14"/>
      <c r="E1028" s="14"/>
      <c r="F1028" s="14"/>
      <c r="G1028" s="14"/>
      <c r="H1028" s="14"/>
      <c r="I1028" s="14"/>
      <c r="J1028" s="14"/>
    </row>
    <row r="1029" spans="1:10">
      <c r="A1029" s="176" t="s">
        <v>250</v>
      </c>
      <c r="B1029" s="14"/>
      <c r="C1029" s="14"/>
      <c r="D1029" s="14"/>
      <c r="E1029" s="14"/>
      <c r="F1029" s="14"/>
      <c r="G1029" s="14"/>
      <c r="H1029" s="14"/>
      <c r="I1029" s="14"/>
      <c r="J1029" s="14"/>
    </row>
    <row r="1030" spans="1:10">
      <c r="A1030" s="14" t="s">
        <v>241</v>
      </c>
      <c r="B1030" s="14">
        <v>19</v>
      </c>
      <c r="C1030" s="14">
        <v>4.8</v>
      </c>
      <c r="D1030" s="14">
        <v>1.7</v>
      </c>
      <c r="E1030" s="14">
        <v>0.7</v>
      </c>
      <c r="F1030" s="14">
        <v>1</v>
      </c>
      <c r="G1030" s="14">
        <v>3.1</v>
      </c>
      <c r="H1030" s="14">
        <v>1.5</v>
      </c>
      <c r="I1030" s="14">
        <v>1</v>
      </c>
      <c r="J1030" s="14">
        <v>0.6</v>
      </c>
    </row>
    <row r="1031" spans="1:10">
      <c r="A1031" s="14" t="s">
        <v>242</v>
      </c>
      <c r="B1031" s="14">
        <v>20</v>
      </c>
      <c r="C1031" s="14">
        <v>4.7</v>
      </c>
      <c r="D1031" s="14">
        <v>1.3</v>
      </c>
      <c r="E1031" s="14">
        <v>0.6</v>
      </c>
      <c r="F1031" s="14">
        <v>0.7</v>
      </c>
      <c r="G1031" s="14">
        <v>3.4</v>
      </c>
      <c r="H1031" s="14">
        <v>1.6</v>
      </c>
      <c r="I1031" s="14">
        <v>0.9</v>
      </c>
      <c r="J1031" s="14">
        <v>1</v>
      </c>
    </row>
    <row r="1032" spans="1:10">
      <c r="A1032" s="14" t="s">
        <v>243</v>
      </c>
      <c r="B1032" s="14">
        <v>25.3</v>
      </c>
      <c r="C1032" s="14">
        <v>5</v>
      </c>
      <c r="D1032" s="14">
        <v>1.1000000000000001</v>
      </c>
      <c r="E1032" s="14">
        <v>0.5</v>
      </c>
      <c r="F1032" s="14">
        <v>0.6</v>
      </c>
      <c r="G1032" s="14">
        <v>4</v>
      </c>
      <c r="H1032" s="14">
        <v>1.8</v>
      </c>
      <c r="I1032" s="14">
        <v>1.5</v>
      </c>
      <c r="J1032" s="14">
        <v>0.7</v>
      </c>
    </row>
    <row r="1033" spans="1:10">
      <c r="A1033" s="14" t="s">
        <v>244</v>
      </c>
      <c r="B1033" s="14">
        <v>19.5</v>
      </c>
      <c r="C1033" s="14">
        <v>3.4</v>
      </c>
      <c r="D1033" s="14">
        <v>0.9</v>
      </c>
      <c r="E1033" s="14">
        <v>0.4</v>
      </c>
      <c r="F1033" s="14">
        <v>0.5</v>
      </c>
      <c r="G1033" s="14">
        <v>2.6</v>
      </c>
      <c r="H1033" s="14">
        <v>1.5</v>
      </c>
      <c r="I1033" s="14">
        <v>0.6</v>
      </c>
      <c r="J1033" s="14">
        <v>0.5</v>
      </c>
    </row>
    <row r="1034" spans="1:10">
      <c r="A1034" s="14" t="s">
        <v>245</v>
      </c>
      <c r="B1034" s="14">
        <v>12</v>
      </c>
      <c r="C1034" s="14">
        <v>1.4</v>
      </c>
      <c r="D1034" s="14">
        <v>0.3</v>
      </c>
      <c r="E1034" s="14">
        <v>0.1</v>
      </c>
      <c r="F1034" s="14">
        <v>0.2</v>
      </c>
      <c r="G1034" s="14">
        <v>1.2</v>
      </c>
      <c r="H1034" s="14">
        <v>0.4</v>
      </c>
      <c r="I1034" s="14">
        <v>0.4</v>
      </c>
      <c r="J1034" s="14">
        <v>0.3</v>
      </c>
    </row>
    <row r="1035" spans="1:10">
      <c r="A1035" s="14" t="s">
        <v>246</v>
      </c>
      <c r="B1035" s="14">
        <v>14.3</v>
      </c>
      <c r="C1035" s="14">
        <v>1.3</v>
      </c>
      <c r="D1035" s="14">
        <v>0.3</v>
      </c>
      <c r="E1035" s="14">
        <v>0.1</v>
      </c>
      <c r="F1035" s="14">
        <v>0.1</v>
      </c>
      <c r="G1035" s="14">
        <v>1.1000000000000001</v>
      </c>
      <c r="H1035" s="14">
        <v>0.5</v>
      </c>
      <c r="I1035" s="14">
        <v>0.4</v>
      </c>
      <c r="J1035" s="14">
        <v>0.2</v>
      </c>
    </row>
    <row r="1036" spans="1:10">
      <c r="A1036" s="14" t="s">
        <v>247</v>
      </c>
      <c r="B1036" s="14">
        <v>3.5</v>
      </c>
      <c r="C1036" s="14" t="s">
        <v>179</v>
      </c>
      <c r="D1036" s="14" t="s">
        <v>179</v>
      </c>
      <c r="E1036" s="14" t="s">
        <v>179</v>
      </c>
      <c r="F1036" s="14" t="s">
        <v>180</v>
      </c>
      <c r="G1036" s="14" t="s">
        <v>180</v>
      </c>
      <c r="H1036" s="14" t="s">
        <v>180</v>
      </c>
      <c r="I1036" s="14" t="s">
        <v>180</v>
      </c>
      <c r="J1036" s="14" t="s">
        <v>180</v>
      </c>
    </row>
    <row r="1037" spans="1:10">
      <c r="A1037" s="14"/>
      <c r="B1037" s="14"/>
      <c r="C1037" s="14"/>
      <c r="D1037" s="14"/>
      <c r="E1037" s="14"/>
      <c r="F1037" s="14"/>
      <c r="G1037" s="14"/>
      <c r="H1037" s="14"/>
      <c r="I1037" s="14"/>
      <c r="J1037" s="14"/>
    </row>
    <row r="1038" spans="1:10">
      <c r="A1038" s="176" t="s">
        <v>251</v>
      </c>
      <c r="B1038" s="14"/>
      <c r="C1038" s="14"/>
      <c r="D1038" s="14"/>
      <c r="E1038" s="14"/>
      <c r="F1038" s="14"/>
      <c r="G1038" s="14"/>
      <c r="H1038" s="14"/>
      <c r="I1038" s="14"/>
      <c r="J1038" s="14"/>
    </row>
    <row r="1039" spans="1:10">
      <c r="A1039" s="14" t="s">
        <v>252</v>
      </c>
      <c r="B1039" s="14">
        <v>17.2</v>
      </c>
      <c r="C1039" s="14">
        <v>3.2</v>
      </c>
      <c r="D1039" s="14">
        <v>1.1000000000000001</v>
      </c>
      <c r="E1039" s="14">
        <v>0.4</v>
      </c>
      <c r="F1039" s="14">
        <v>0.7</v>
      </c>
      <c r="G1039" s="14">
        <v>2.1</v>
      </c>
      <c r="H1039" s="14">
        <v>0.6</v>
      </c>
      <c r="I1039" s="14">
        <v>0.8</v>
      </c>
      <c r="J1039" s="14">
        <v>0.6</v>
      </c>
    </row>
    <row r="1040" spans="1:10">
      <c r="A1040" s="14" t="s">
        <v>253</v>
      </c>
      <c r="B1040" s="14">
        <v>9.1999999999999993</v>
      </c>
      <c r="C1040" s="14">
        <v>1.6</v>
      </c>
      <c r="D1040" s="14">
        <v>0.7</v>
      </c>
      <c r="E1040" s="14">
        <v>0.2</v>
      </c>
      <c r="F1040" s="14">
        <v>0.5</v>
      </c>
      <c r="G1040" s="14">
        <v>0.9</v>
      </c>
      <c r="H1040" s="14">
        <v>0.3</v>
      </c>
      <c r="I1040" s="14">
        <v>0.3</v>
      </c>
      <c r="J1040" s="14">
        <v>0.3</v>
      </c>
    </row>
    <row r="1041" spans="1:10">
      <c r="A1041" s="14" t="s">
        <v>254</v>
      </c>
      <c r="B1041" s="14">
        <v>5.7</v>
      </c>
      <c r="C1041" s="14">
        <v>1.3</v>
      </c>
      <c r="D1041" s="14">
        <v>0.4</v>
      </c>
      <c r="E1041" s="14">
        <v>0.2</v>
      </c>
      <c r="F1041" s="14">
        <v>0.2</v>
      </c>
      <c r="G1041" s="14">
        <v>0.9</v>
      </c>
      <c r="H1041" s="14">
        <v>0.3</v>
      </c>
      <c r="I1041" s="14">
        <v>0.4</v>
      </c>
      <c r="J1041" s="14">
        <v>0.3</v>
      </c>
    </row>
    <row r="1042" spans="1:10">
      <c r="A1042" s="14" t="s">
        <v>255</v>
      </c>
      <c r="B1042" s="14">
        <v>0.9</v>
      </c>
      <c r="C1042" s="14">
        <v>0.1</v>
      </c>
      <c r="D1042" s="14" t="s">
        <v>179</v>
      </c>
      <c r="E1042" s="14" t="s">
        <v>179</v>
      </c>
      <c r="F1042" s="14" t="s">
        <v>179</v>
      </c>
      <c r="G1042" s="14" t="s">
        <v>179</v>
      </c>
      <c r="H1042" s="14" t="s">
        <v>179</v>
      </c>
      <c r="I1042" s="14" t="s">
        <v>179</v>
      </c>
      <c r="J1042" s="14" t="s">
        <v>179</v>
      </c>
    </row>
    <row r="1043" spans="1:10">
      <c r="A1043" s="14" t="s">
        <v>256</v>
      </c>
      <c r="B1043" s="14">
        <v>0.2</v>
      </c>
      <c r="C1043" s="14" t="s">
        <v>179</v>
      </c>
      <c r="D1043" s="14" t="s">
        <v>180</v>
      </c>
      <c r="E1043" s="14" t="s">
        <v>180</v>
      </c>
      <c r="F1043" s="14" t="s">
        <v>180</v>
      </c>
      <c r="G1043" s="14" t="s">
        <v>179</v>
      </c>
      <c r="H1043" s="14" t="s">
        <v>180</v>
      </c>
      <c r="I1043" s="14" t="s">
        <v>179</v>
      </c>
      <c r="J1043" s="14" t="s">
        <v>180</v>
      </c>
    </row>
    <row r="1044" spans="1:10">
      <c r="A1044" s="14" t="s">
        <v>257</v>
      </c>
      <c r="B1044" s="14">
        <v>1.2</v>
      </c>
      <c r="C1044" s="14">
        <v>0.2</v>
      </c>
      <c r="D1044" s="14" t="s">
        <v>179</v>
      </c>
      <c r="E1044" s="14" t="s">
        <v>179</v>
      </c>
      <c r="F1044" s="14" t="s">
        <v>179</v>
      </c>
      <c r="G1044" s="14">
        <v>0.2</v>
      </c>
      <c r="H1044" s="14" t="s">
        <v>179</v>
      </c>
      <c r="I1044" s="14" t="s">
        <v>179</v>
      </c>
      <c r="J1044" s="14" t="s">
        <v>179</v>
      </c>
    </row>
    <row r="1045" spans="1:10">
      <c r="A1045" s="14" t="s">
        <v>258</v>
      </c>
      <c r="B1045" s="14">
        <v>96.5</v>
      </c>
      <c r="C1045" s="14">
        <v>17.5</v>
      </c>
      <c r="D1045" s="14">
        <v>4.4000000000000004</v>
      </c>
      <c r="E1045" s="14">
        <v>2</v>
      </c>
      <c r="F1045" s="14">
        <v>2.2999999999999998</v>
      </c>
      <c r="G1045" s="14">
        <v>13.2</v>
      </c>
      <c r="H1045" s="14">
        <v>6.5</v>
      </c>
      <c r="I1045" s="14">
        <v>4.0999999999999996</v>
      </c>
      <c r="J1045" s="14">
        <v>2.5</v>
      </c>
    </row>
    <row r="1047" spans="1:10">
      <c r="A1047" t="s">
        <v>272</v>
      </c>
      <c r="B1047" s="1" t="s">
        <v>273</v>
      </c>
    </row>
    <row r="1048" spans="1:10" ht="30">
      <c r="A1048" s="181" t="s">
        <v>274</v>
      </c>
      <c r="B1048" s="18"/>
      <c r="C1048" s="18"/>
      <c r="D1048" s="18"/>
      <c r="E1048" s="18"/>
      <c r="F1048" s="18"/>
      <c r="G1048" s="18"/>
    </row>
    <row r="1049" spans="1:10" ht="15.75">
      <c r="A1049" s="197" t="s">
        <v>275</v>
      </c>
      <c r="B1049" s="197"/>
      <c r="C1049" s="197"/>
      <c r="D1049" s="197"/>
      <c r="E1049" s="197"/>
      <c r="F1049" s="197"/>
      <c r="G1049" s="197"/>
    </row>
    <row r="1050" spans="1:10" ht="15" customHeight="1">
      <c r="A1050" s="179"/>
      <c r="B1050" s="198" t="s">
        <v>276</v>
      </c>
      <c r="C1050" s="198"/>
      <c r="D1050" s="198"/>
      <c r="E1050" s="198"/>
      <c r="F1050" s="198"/>
      <c r="G1050" s="198"/>
    </row>
    <row r="1051" spans="1:10" ht="15" customHeight="1">
      <c r="A1051" s="179"/>
      <c r="B1051" s="19"/>
      <c r="C1051" s="194" t="s">
        <v>277</v>
      </c>
      <c r="D1051" s="194"/>
      <c r="E1051" s="194"/>
      <c r="F1051" s="194"/>
      <c r="G1051" s="194"/>
    </row>
    <row r="1052" spans="1:10" ht="39">
      <c r="A1052" s="20" t="s">
        <v>167</v>
      </c>
      <c r="B1052" s="20" t="s">
        <v>278</v>
      </c>
      <c r="C1052" s="20" t="s">
        <v>279</v>
      </c>
      <c r="D1052" s="20" t="s">
        <v>280</v>
      </c>
      <c r="E1052" s="20" t="s">
        <v>281</v>
      </c>
      <c r="F1052" s="20" t="s">
        <v>282</v>
      </c>
      <c r="G1052" s="20" t="s">
        <v>283</v>
      </c>
    </row>
    <row r="1053" spans="1:10">
      <c r="A1053" s="21" t="s">
        <v>284</v>
      </c>
      <c r="B1053" s="22">
        <v>118.2</v>
      </c>
      <c r="C1053" s="22">
        <v>42.5</v>
      </c>
      <c r="D1053" s="22">
        <v>33.5</v>
      </c>
      <c r="E1053" s="22">
        <v>12.7</v>
      </c>
      <c r="F1053" s="22">
        <v>22.8</v>
      </c>
      <c r="G1053" s="22">
        <v>6.7</v>
      </c>
    </row>
    <row r="1055" spans="1:10" ht="39">
      <c r="A1055" s="180" t="s">
        <v>285</v>
      </c>
      <c r="B1055" s="180" t="s">
        <v>167</v>
      </c>
      <c r="C1055" s="180" t="s">
        <v>167</v>
      </c>
      <c r="D1055" s="180" t="s">
        <v>167</v>
      </c>
      <c r="E1055" s="180" t="s">
        <v>167</v>
      </c>
      <c r="F1055" s="180" t="s">
        <v>167</v>
      </c>
      <c r="G1055" s="180" t="s">
        <v>167</v>
      </c>
    </row>
    <row r="1056" spans="1:10">
      <c r="A1056" s="22" t="s">
        <v>286</v>
      </c>
      <c r="B1056" s="22">
        <v>4.5999999999999996</v>
      </c>
      <c r="C1056" s="22">
        <v>2.1</v>
      </c>
      <c r="D1056" s="22">
        <v>1</v>
      </c>
      <c r="E1056" s="22">
        <v>0.5</v>
      </c>
      <c r="F1056" s="22">
        <v>0.4</v>
      </c>
      <c r="G1056" s="22">
        <v>0.6</v>
      </c>
    </row>
    <row r="1057" spans="1:7">
      <c r="A1057" s="22" t="s">
        <v>287</v>
      </c>
      <c r="B1057" s="22">
        <v>10.6</v>
      </c>
      <c r="C1057" s="22">
        <v>4.9000000000000004</v>
      </c>
      <c r="D1057" s="22">
        <v>2.6</v>
      </c>
      <c r="E1057" s="22">
        <v>1</v>
      </c>
      <c r="F1057" s="22">
        <v>1.1000000000000001</v>
      </c>
      <c r="G1057" s="22">
        <v>0.9</v>
      </c>
    </row>
    <row r="1058" spans="1:7">
      <c r="A1058" s="22" t="s">
        <v>288</v>
      </c>
      <c r="B1058" s="22">
        <v>31.5</v>
      </c>
      <c r="C1058" s="22">
        <v>13.9</v>
      </c>
      <c r="D1058" s="22">
        <v>9.4</v>
      </c>
      <c r="E1058" s="22">
        <v>2.2999999999999998</v>
      </c>
      <c r="F1058" s="22">
        <v>4.2</v>
      </c>
      <c r="G1058" s="22">
        <v>1.7</v>
      </c>
    </row>
    <row r="1059" spans="1:7">
      <c r="A1059" s="22" t="s">
        <v>289</v>
      </c>
      <c r="B1059" s="22">
        <v>25.9</v>
      </c>
      <c r="C1059" s="22">
        <v>10.1</v>
      </c>
      <c r="D1059" s="22">
        <v>8</v>
      </c>
      <c r="E1059" s="22">
        <v>2.1</v>
      </c>
      <c r="F1059" s="22">
        <v>4.0999999999999996</v>
      </c>
      <c r="G1059" s="22">
        <v>1.7</v>
      </c>
    </row>
    <row r="1060" spans="1:7">
      <c r="A1060" s="22" t="s">
        <v>290</v>
      </c>
      <c r="B1060" s="22">
        <v>20.7</v>
      </c>
      <c r="C1060" s="22">
        <v>7.3</v>
      </c>
      <c r="D1060" s="22">
        <v>6.8</v>
      </c>
      <c r="E1060" s="22">
        <v>1.7</v>
      </c>
      <c r="F1060" s="22">
        <v>4.0999999999999996</v>
      </c>
      <c r="G1060" s="22">
        <v>0.8</v>
      </c>
    </row>
    <row r="1061" spans="1:7">
      <c r="A1061" s="22" t="s">
        <v>291</v>
      </c>
      <c r="B1061" s="22">
        <v>19.8</v>
      </c>
      <c r="C1061" s="22">
        <v>4.2</v>
      </c>
      <c r="D1061" s="22">
        <v>5.6</v>
      </c>
      <c r="E1061" s="22">
        <v>3.2</v>
      </c>
      <c r="F1061" s="22">
        <v>6.2</v>
      </c>
      <c r="G1061" s="22">
        <v>0.6</v>
      </c>
    </row>
    <row r="1062" spans="1:7">
      <c r="A1062" s="22" t="s">
        <v>292</v>
      </c>
      <c r="B1062" s="22">
        <v>5.0999999999999996</v>
      </c>
      <c r="C1062" s="22" t="s">
        <v>179</v>
      </c>
      <c r="D1062" s="22" t="s">
        <v>179</v>
      </c>
      <c r="E1062" s="22">
        <v>2</v>
      </c>
      <c r="F1062" s="22">
        <v>2.7</v>
      </c>
      <c r="G1062" s="22">
        <v>0.4</v>
      </c>
    </row>
    <row r="1063" spans="1:7" ht="39">
      <c r="A1063" s="180" t="s">
        <v>293</v>
      </c>
      <c r="B1063" s="180" t="s">
        <v>167</v>
      </c>
      <c r="C1063" s="180" t="s">
        <v>167</v>
      </c>
      <c r="D1063" s="180" t="s">
        <v>167</v>
      </c>
      <c r="E1063" s="180" t="s">
        <v>167</v>
      </c>
      <c r="F1063" s="180" t="s">
        <v>167</v>
      </c>
      <c r="G1063" s="180" t="s">
        <v>167</v>
      </c>
    </row>
    <row r="1064" spans="1:7">
      <c r="A1064" s="22" t="s">
        <v>286</v>
      </c>
      <c r="B1064" s="22">
        <v>22.2</v>
      </c>
      <c r="C1064" s="22">
        <v>9.6999999999999993</v>
      </c>
      <c r="D1064" s="22">
        <v>4.5999999999999996</v>
      </c>
      <c r="E1064" s="22">
        <v>2.7</v>
      </c>
      <c r="F1064" s="22">
        <v>2.7</v>
      </c>
      <c r="G1064" s="22">
        <v>2.5</v>
      </c>
    </row>
    <row r="1065" spans="1:7">
      <c r="A1065" s="22" t="s">
        <v>287</v>
      </c>
      <c r="B1065" s="22">
        <v>24.9</v>
      </c>
      <c r="C1065" s="22">
        <v>10.4</v>
      </c>
      <c r="D1065" s="22">
        <v>7.1</v>
      </c>
      <c r="E1065" s="22">
        <v>2.2999999999999998</v>
      </c>
      <c r="F1065" s="22">
        <v>3.4</v>
      </c>
      <c r="G1065" s="22">
        <v>1.7</v>
      </c>
    </row>
    <row r="1066" spans="1:7">
      <c r="A1066" s="22" t="s">
        <v>288</v>
      </c>
      <c r="B1066" s="22">
        <v>26.4</v>
      </c>
      <c r="C1066" s="22">
        <v>10.7</v>
      </c>
      <c r="D1066" s="22">
        <v>8.5</v>
      </c>
      <c r="E1066" s="22">
        <v>1.9</v>
      </c>
      <c r="F1066" s="22">
        <v>4.3</v>
      </c>
      <c r="G1066" s="22">
        <v>1.1000000000000001</v>
      </c>
    </row>
    <row r="1067" spans="1:7">
      <c r="A1067" s="22" t="s">
        <v>289</v>
      </c>
      <c r="B1067" s="22">
        <v>16.8</v>
      </c>
      <c r="C1067" s="22">
        <v>6.3</v>
      </c>
      <c r="D1067" s="22">
        <v>5.4</v>
      </c>
      <c r="E1067" s="22">
        <v>1.3</v>
      </c>
      <c r="F1067" s="22">
        <v>3.4</v>
      </c>
      <c r="G1067" s="22">
        <v>0.4</v>
      </c>
    </row>
    <row r="1068" spans="1:7">
      <c r="A1068" s="22" t="s">
        <v>290</v>
      </c>
      <c r="B1068" s="22">
        <v>11</v>
      </c>
      <c r="C1068" s="22">
        <v>3.4</v>
      </c>
      <c r="D1068" s="22">
        <v>4</v>
      </c>
      <c r="E1068" s="22">
        <v>0.9</v>
      </c>
      <c r="F1068" s="22">
        <v>2.2000000000000002</v>
      </c>
      <c r="G1068" s="22">
        <v>0.4</v>
      </c>
    </row>
    <row r="1069" spans="1:7">
      <c r="A1069" s="22" t="s">
        <v>291</v>
      </c>
      <c r="B1069" s="22">
        <v>11.8</v>
      </c>
      <c r="C1069" s="22">
        <v>2</v>
      </c>
      <c r="D1069" s="22">
        <v>3.9</v>
      </c>
      <c r="E1069" s="22">
        <v>1.7</v>
      </c>
      <c r="F1069" s="22">
        <v>4</v>
      </c>
      <c r="G1069" s="22">
        <v>0.2</v>
      </c>
    </row>
    <row r="1070" spans="1:7">
      <c r="A1070" s="22" t="s">
        <v>292</v>
      </c>
      <c r="B1070" s="22">
        <v>5.0999999999999996</v>
      </c>
      <c r="C1070" s="22" t="s">
        <v>179</v>
      </c>
      <c r="D1070" s="22" t="s">
        <v>179</v>
      </c>
      <c r="E1070" s="22">
        <v>2</v>
      </c>
      <c r="F1070" s="22">
        <v>2.7</v>
      </c>
      <c r="G1070" s="22">
        <v>0.4</v>
      </c>
    </row>
    <row r="1071" spans="1:7" ht="26.25">
      <c r="A1071" s="180" t="s">
        <v>294</v>
      </c>
      <c r="B1071" s="180" t="s">
        <v>167</v>
      </c>
      <c r="C1071" s="180" t="s">
        <v>167</v>
      </c>
      <c r="D1071" s="180" t="s">
        <v>167</v>
      </c>
      <c r="E1071" s="180" t="s">
        <v>167</v>
      </c>
      <c r="F1071" s="180" t="s">
        <v>167</v>
      </c>
      <c r="G1071" s="180" t="s">
        <v>167</v>
      </c>
    </row>
    <row r="1072" spans="1:7">
      <c r="A1072" s="22" t="s">
        <v>286</v>
      </c>
      <c r="B1072" s="22">
        <v>16.2</v>
      </c>
      <c r="C1072" s="22">
        <v>7.2</v>
      </c>
      <c r="D1072" s="22">
        <v>3.7</v>
      </c>
      <c r="E1072" s="22">
        <v>2</v>
      </c>
      <c r="F1072" s="22">
        <v>1.2</v>
      </c>
      <c r="G1072" s="22">
        <v>2.1</v>
      </c>
    </row>
    <row r="1073" spans="1:8">
      <c r="A1073" s="22" t="s">
        <v>287</v>
      </c>
      <c r="B1073" s="22">
        <v>20.3</v>
      </c>
      <c r="C1073" s="22">
        <v>9</v>
      </c>
      <c r="D1073" s="22">
        <v>5.4</v>
      </c>
      <c r="E1073" s="22">
        <v>1.7</v>
      </c>
      <c r="F1073" s="22">
        <v>2.6</v>
      </c>
      <c r="G1073" s="22">
        <v>1.5</v>
      </c>
    </row>
    <row r="1074" spans="1:8">
      <c r="A1074" s="22" t="s">
        <v>288</v>
      </c>
      <c r="B1074" s="22">
        <v>29</v>
      </c>
      <c r="C1074" s="22">
        <v>11.8</v>
      </c>
      <c r="D1074" s="22">
        <v>9</v>
      </c>
      <c r="E1074" s="22">
        <v>2.4</v>
      </c>
      <c r="F1074" s="22">
        <v>4.5</v>
      </c>
      <c r="G1074" s="22">
        <v>1.3</v>
      </c>
    </row>
    <row r="1075" spans="1:8">
      <c r="A1075" s="22" t="s">
        <v>289</v>
      </c>
      <c r="B1075" s="22">
        <v>20</v>
      </c>
      <c r="C1075" s="22">
        <v>7.5</v>
      </c>
      <c r="D1075" s="22">
        <v>6.4</v>
      </c>
      <c r="E1075" s="22">
        <v>1.5</v>
      </c>
      <c r="F1075" s="22">
        <v>3.9</v>
      </c>
      <c r="G1075" s="22">
        <v>0.6</v>
      </c>
    </row>
    <row r="1076" spans="1:8">
      <c r="A1076" s="22" t="s">
        <v>290</v>
      </c>
      <c r="B1076" s="22">
        <v>13.8</v>
      </c>
      <c r="C1076" s="22">
        <v>4.0999999999999996</v>
      </c>
      <c r="D1076" s="22">
        <v>5</v>
      </c>
      <c r="E1076" s="22">
        <v>1.1000000000000001</v>
      </c>
      <c r="F1076" s="22">
        <v>3</v>
      </c>
      <c r="G1076" s="22">
        <v>0.5</v>
      </c>
    </row>
    <row r="1077" spans="1:8">
      <c r="A1077" s="22" t="s">
        <v>291</v>
      </c>
      <c r="B1077" s="22">
        <v>13.9</v>
      </c>
      <c r="C1077" s="22">
        <v>3</v>
      </c>
      <c r="D1077" s="22">
        <v>3.9</v>
      </c>
      <c r="E1077" s="22">
        <v>2.1</v>
      </c>
      <c r="F1077" s="22">
        <v>4.7</v>
      </c>
      <c r="G1077" s="22">
        <v>0.2</v>
      </c>
    </row>
    <row r="1078" spans="1:8">
      <c r="A1078" s="22" t="s">
        <v>292</v>
      </c>
      <c r="B1078" s="22">
        <v>5.0999999999999996</v>
      </c>
      <c r="C1078" s="22" t="s">
        <v>179</v>
      </c>
      <c r="D1078" s="22" t="s">
        <v>179</v>
      </c>
      <c r="E1078" s="22">
        <v>2</v>
      </c>
      <c r="F1078" s="22">
        <v>2.7</v>
      </c>
      <c r="G1078" s="22">
        <v>0.4</v>
      </c>
    </row>
    <row r="1080" spans="1:8" ht="30">
      <c r="A1080" s="181" t="s">
        <v>274</v>
      </c>
      <c r="B1080" s="18"/>
      <c r="C1080" s="18"/>
      <c r="D1080" s="18"/>
      <c r="E1080" s="18"/>
      <c r="F1080" s="18"/>
      <c r="G1080" s="18"/>
      <c r="H1080" s="18"/>
    </row>
    <row r="1081" spans="1:8" ht="15.75">
      <c r="A1081" s="197" t="s">
        <v>295</v>
      </c>
      <c r="B1081" s="197"/>
      <c r="C1081" s="197"/>
      <c r="D1081" s="197"/>
      <c r="E1081" s="197"/>
      <c r="F1081" s="197"/>
      <c r="G1081" s="197"/>
      <c r="H1081" s="197"/>
    </row>
    <row r="1082" spans="1:8" ht="15" customHeight="1">
      <c r="A1082" s="179"/>
      <c r="B1082" s="192" t="s">
        <v>276</v>
      </c>
      <c r="C1082" s="192"/>
      <c r="D1082" s="192"/>
      <c r="E1082" s="192"/>
      <c r="F1082" s="192"/>
      <c r="G1082" s="192"/>
      <c r="H1082" s="192"/>
    </row>
    <row r="1083" spans="1:8" ht="15" customHeight="1">
      <c r="A1083" s="179"/>
      <c r="B1083" s="19"/>
      <c r="C1083" s="193" t="s">
        <v>206</v>
      </c>
      <c r="D1083" s="194"/>
      <c r="E1083" s="195"/>
      <c r="F1083" s="194" t="s">
        <v>296</v>
      </c>
      <c r="G1083" s="194"/>
      <c r="H1083" s="195"/>
    </row>
    <row r="1084" spans="1:8" ht="39">
      <c r="A1084" s="20" t="s">
        <v>167</v>
      </c>
      <c r="B1084" s="20" t="s">
        <v>278</v>
      </c>
      <c r="C1084" s="20" t="s">
        <v>266</v>
      </c>
      <c r="D1084" s="20" t="s">
        <v>211</v>
      </c>
      <c r="E1084" s="20" t="s">
        <v>210</v>
      </c>
      <c r="F1084" s="20" t="s">
        <v>297</v>
      </c>
      <c r="G1084" s="20" t="s">
        <v>298</v>
      </c>
      <c r="H1084" s="20" t="s">
        <v>299</v>
      </c>
    </row>
    <row r="1085" spans="1:8">
      <c r="A1085" s="21" t="s">
        <v>284</v>
      </c>
      <c r="B1085" s="22">
        <v>118.2</v>
      </c>
      <c r="C1085" s="22">
        <v>21</v>
      </c>
      <c r="D1085" s="22">
        <v>5.6</v>
      </c>
      <c r="E1085" s="22">
        <v>15.4</v>
      </c>
      <c r="F1085" s="22">
        <v>26.4</v>
      </c>
      <c r="G1085" s="22">
        <v>18.100000000000001</v>
      </c>
      <c r="H1085" s="22">
        <v>8.3000000000000007</v>
      </c>
    </row>
    <row r="1087" spans="1:8" ht="39">
      <c r="A1087" s="180" t="s">
        <v>285</v>
      </c>
      <c r="B1087" s="180" t="s">
        <v>167</v>
      </c>
      <c r="C1087" s="180" t="s">
        <v>167</v>
      </c>
      <c r="D1087" s="180" t="s">
        <v>167</v>
      </c>
      <c r="E1087" s="180" t="s">
        <v>167</v>
      </c>
      <c r="F1087" s="180" t="s">
        <v>167</v>
      </c>
      <c r="G1087" s="180" t="s">
        <v>167</v>
      </c>
      <c r="H1087" s="180" t="s">
        <v>167</v>
      </c>
    </row>
    <row r="1088" spans="1:8">
      <c r="A1088" s="22" t="s">
        <v>286</v>
      </c>
      <c r="B1088" s="22">
        <v>4.5999999999999996</v>
      </c>
      <c r="C1088" s="22">
        <v>1.3</v>
      </c>
      <c r="D1088" s="22">
        <v>0.4</v>
      </c>
      <c r="E1088" s="22">
        <v>0.9</v>
      </c>
      <c r="F1088" s="22">
        <v>0.9</v>
      </c>
      <c r="G1088" s="22">
        <v>0.6</v>
      </c>
      <c r="H1088" s="22">
        <v>0.3</v>
      </c>
    </row>
    <row r="1089" spans="1:8">
      <c r="A1089" s="22" t="s">
        <v>287</v>
      </c>
      <c r="B1089" s="22">
        <v>10.6</v>
      </c>
      <c r="C1089" s="22">
        <v>2.6</v>
      </c>
      <c r="D1089" s="22">
        <v>1</v>
      </c>
      <c r="E1089" s="22">
        <v>1.6</v>
      </c>
      <c r="F1089" s="22">
        <v>2.4</v>
      </c>
      <c r="G1089" s="22">
        <v>1.6</v>
      </c>
      <c r="H1089" s="22">
        <v>0.8</v>
      </c>
    </row>
    <row r="1090" spans="1:8">
      <c r="A1090" s="22" t="s">
        <v>288</v>
      </c>
      <c r="B1090" s="22">
        <v>31.5</v>
      </c>
      <c r="C1090" s="22">
        <v>6.5</v>
      </c>
      <c r="D1090" s="22">
        <v>2.1</v>
      </c>
      <c r="E1090" s="22">
        <v>4.4000000000000004</v>
      </c>
      <c r="F1090" s="22">
        <v>8.6</v>
      </c>
      <c r="G1090" s="22">
        <v>6.1</v>
      </c>
      <c r="H1090" s="22">
        <v>2.6</v>
      </c>
    </row>
    <row r="1091" spans="1:8">
      <c r="A1091" s="22" t="s">
        <v>289</v>
      </c>
      <c r="B1091" s="22">
        <v>25.9</v>
      </c>
      <c r="C1091" s="22">
        <v>5.5</v>
      </c>
      <c r="D1091" s="22">
        <v>1.3</v>
      </c>
      <c r="E1091" s="22">
        <v>4.2</v>
      </c>
      <c r="F1091" s="22">
        <v>6</v>
      </c>
      <c r="G1091" s="22">
        <v>4.3</v>
      </c>
      <c r="H1091" s="22">
        <v>1.7</v>
      </c>
    </row>
    <row r="1092" spans="1:8">
      <c r="A1092" s="22" t="s">
        <v>290</v>
      </c>
      <c r="B1092" s="22">
        <v>20.7</v>
      </c>
      <c r="C1092" s="22">
        <v>3.2</v>
      </c>
      <c r="D1092" s="22">
        <v>0.4</v>
      </c>
      <c r="E1092" s="22">
        <v>2.7</v>
      </c>
      <c r="F1092" s="22">
        <v>5.5</v>
      </c>
      <c r="G1092" s="22">
        <v>3.7</v>
      </c>
      <c r="H1092" s="22">
        <v>1.8</v>
      </c>
    </row>
    <row r="1093" spans="1:8">
      <c r="A1093" s="22" t="s">
        <v>291</v>
      </c>
      <c r="B1093" s="22">
        <v>19.8</v>
      </c>
      <c r="C1093" s="22">
        <v>2</v>
      </c>
      <c r="D1093" s="22">
        <v>0.4</v>
      </c>
      <c r="E1093" s="22">
        <v>1.6</v>
      </c>
      <c r="F1093" s="22">
        <v>2.8</v>
      </c>
      <c r="G1093" s="22">
        <v>1.8</v>
      </c>
      <c r="H1093" s="22">
        <v>1</v>
      </c>
    </row>
    <row r="1094" spans="1:8">
      <c r="A1094" s="22" t="s">
        <v>292</v>
      </c>
      <c r="B1094" s="22">
        <v>5.0999999999999996</v>
      </c>
      <c r="C1094" s="22" t="s">
        <v>179</v>
      </c>
      <c r="D1094" s="22" t="s">
        <v>179</v>
      </c>
      <c r="E1094" s="22" t="s">
        <v>180</v>
      </c>
      <c r="F1094" s="22" t="s">
        <v>180</v>
      </c>
      <c r="G1094" s="22" t="s">
        <v>180</v>
      </c>
      <c r="H1094" s="22" t="s">
        <v>180</v>
      </c>
    </row>
    <row r="1095" spans="1:8" ht="39">
      <c r="A1095" s="180" t="s">
        <v>293</v>
      </c>
      <c r="B1095" s="180" t="s">
        <v>167</v>
      </c>
      <c r="C1095" s="180" t="s">
        <v>167</v>
      </c>
      <c r="D1095" s="180" t="s">
        <v>167</v>
      </c>
      <c r="E1095" s="180" t="s">
        <v>167</v>
      </c>
      <c r="F1095" s="180" t="s">
        <v>167</v>
      </c>
      <c r="G1095" s="180" t="s">
        <v>167</v>
      </c>
      <c r="H1095" s="180" t="s">
        <v>167</v>
      </c>
    </row>
    <row r="1096" spans="1:8">
      <c r="A1096" s="22" t="s">
        <v>286</v>
      </c>
      <c r="B1096" s="22">
        <v>22.2</v>
      </c>
      <c r="C1096" s="22">
        <v>5.2</v>
      </c>
      <c r="D1096" s="22">
        <v>2</v>
      </c>
      <c r="E1096" s="22">
        <v>3.2</v>
      </c>
      <c r="F1096" s="22">
        <v>4.8</v>
      </c>
      <c r="G1096" s="22">
        <v>3.3</v>
      </c>
      <c r="H1096" s="22">
        <v>1.5</v>
      </c>
    </row>
    <row r="1097" spans="1:8">
      <c r="A1097" s="22" t="s">
        <v>287</v>
      </c>
      <c r="B1097" s="22">
        <v>24.9</v>
      </c>
      <c r="C1097" s="22">
        <v>5</v>
      </c>
      <c r="D1097" s="22">
        <v>1.5</v>
      </c>
      <c r="E1097" s="22">
        <v>3.5</v>
      </c>
      <c r="F1097" s="22">
        <v>6.3</v>
      </c>
      <c r="G1097" s="22">
        <v>4.4000000000000004</v>
      </c>
      <c r="H1097" s="22">
        <v>1.9</v>
      </c>
    </row>
    <row r="1098" spans="1:8">
      <c r="A1098" s="22" t="s">
        <v>288</v>
      </c>
      <c r="B1098" s="22">
        <v>26.4</v>
      </c>
      <c r="C1098" s="22">
        <v>4.7</v>
      </c>
      <c r="D1098" s="22">
        <v>1.1000000000000001</v>
      </c>
      <c r="E1098" s="22">
        <v>3.6</v>
      </c>
      <c r="F1098" s="22">
        <v>7.2</v>
      </c>
      <c r="G1098" s="22">
        <v>5.0999999999999996</v>
      </c>
      <c r="H1098" s="22">
        <v>2.1</v>
      </c>
    </row>
    <row r="1099" spans="1:8">
      <c r="A1099" s="22" t="s">
        <v>289</v>
      </c>
      <c r="B1099" s="22">
        <v>16.8</v>
      </c>
      <c r="C1099" s="22">
        <v>3.6</v>
      </c>
      <c r="D1099" s="22">
        <v>0.7</v>
      </c>
      <c r="E1099" s="22">
        <v>2.9</v>
      </c>
      <c r="F1099" s="22">
        <v>3.8</v>
      </c>
      <c r="G1099" s="22">
        <v>2.7</v>
      </c>
      <c r="H1099" s="22">
        <v>1.1000000000000001</v>
      </c>
    </row>
    <row r="1100" spans="1:8">
      <c r="A1100" s="22" t="s">
        <v>290</v>
      </c>
      <c r="B1100" s="22">
        <v>11</v>
      </c>
      <c r="C1100" s="22">
        <v>1.4</v>
      </c>
      <c r="D1100" s="22" t="s">
        <v>179</v>
      </c>
      <c r="E1100" s="22">
        <v>1.2</v>
      </c>
      <c r="F1100" s="22">
        <v>2.7</v>
      </c>
      <c r="G1100" s="22">
        <v>1.6</v>
      </c>
      <c r="H1100" s="22">
        <v>1.1000000000000001</v>
      </c>
    </row>
    <row r="1101" spans="1:8">
      <c r="A1101" s="22" t="s">
        <v>291</v>
      </c>
      <c r="B1101" s="22">
        <v>11.8</v>
      </c>
      <c r="C1101" s="22">
        <v>1.1000000000000001</v>
      </c>
      <c r="D1101" s="22" t="s">
        <v>179</v>
      </c>
      <c r="E1101" s="22">
        <v>0.9</v>
      </c>
      <c r="F1101" s="22">
        <v>1.6</v>
      </c>
      <c r="G1101" s="22">
        <v>0.9</v>
      </c>
      <c r="H1101" s="22">
        <v>0.7</v>
      </c>
    </row>
    <row r="1102" spans="1:8">
      <c r="A1102" s="22" t="s">
        <v>292</v>
      </c>
      <c r="B1102" s="22">
        <v>5.0999999999999996</v>
      </c>
      <c r="C1102" s="22" t="s">
        <v>179</v>
      </c>
      <c r="D1102" s="22" t="s">
        <v>179</v>
      </c>
      <c r="E1102" s="22" t="s">
        <v>180</v>
      </c>
      <c r="F1102" s="22" t="s">
        <v>180</v>
      </c>
      <c r="G1102" s="22" t="s">
        <v>180</v>
      </c>
      <c r="H1102" s="22" t="s">
        <v>180</v>
      </c>
    </row>
    <row r="1103" spans="1:8" ht="26.25">
      <c r="A1103" s="180" t="s">
        <v>294</v>
      </c>
      <c r="B1103" s="180" t="s">
        <v>167</v>
      </c>
      <c r="C1103" s="180" t="s">
        <v>167</v>
      </c>
      <c r="D1103" s="180" t="s">
        <v>167</v>
      </c>
      <c r="E1103" s="180" t="s">
        <v>167</v>
      </c>
      <c r="F1103" s="180" t="s">
        <v>167</v>
      </c>
      <c r="G1103" s="180" t="s">
        <v>167</v>
      </c>
      <c r="H1103" s="180" t="s">
        <v>167</v>
      </c>
    </row>
    <row r="1104" spans="1:8">
      <c r="A1104" s="22" t="s">
        <v>286</v>
      </c>
      <c r="B1104" s="22">
        <v>16.2</v>
      </c>
      <c r="C1104" s="22">
        <v>4.2</v>
      </c>
      <c r="D1104" s="22">
        <v>1.6</v>
      </c>
      <c r="E1104" s="22">
        <v>2.5</v>
      </c>
      <c r="F1104" s="22">
        <v>3.3</v>
      </c>
      <c r="G1104" s="22">
        <v>2.4</v>
      </c>
      <c r="H1104" s="22">
        <v>1</v>
      </c>
    </row>
    <row r="1105" spans="1:8">
      <c r="A1105" s="22" t="s">
        <v>287</v>
      </c>
      <c r="B1105" s="22">
        <v>20.3</v>
      </c>
      <c r="C1105" s="22">
        <v>4.4000000000000004</v>
      </c>
      <c r="D1105" s="22">
        <v>1.4</v>
      </c>
      <c r="E1105" s="22">
        <v>3</v>
      </c>
      <c r="F1105" s="22">
        <v>5.4</v>
      </c>
      <c r="G1105" s="22">
        <v>3.8</v>
      </c>
      <c r="H1105" s="22">
        <v>1.6</v>
      </c>
    </row>
    <row r="1106" spans="1:8">
      <c r="A1106" s="22" t="s">
        <v>288</v>
      </c>
      <c r="B1106" s="22">
        <v>29</v>
      </c>
      <c r="C1106" s="22">
        <v>5</v>
      </c>
      <c r="D1106" s="22">
        <v>1.4</v>
      </c>
      <c r="E1106" s="22">
        <v>3.7</v>
      </c>
      <c r="F1106" s="22">
        <v>7.7</v>
      </c>
      <c r="G1106" s="22">
        <v>5.3</v>
      </c>
      <c r="H1106" s="22">
        <v>2.4</v>
      </c>
    </row>
    <row r="1107" spans="1:8">
      <c r="A1107" s="22" t="s">
        <v>289</v>
      </c>
      <c r="B1107" s="22">
        <v>20</v>
      </c>
      <c r="C1107" s="22">
        <v>4.3</v>
      </c>
      <c r="D1107" s="22">
        <v>0.7</v>
      </c>
      <c r="E1107" s="22">
        <v>3.6</v>
      </c>
      <c r="F1107" s="22">
        <v>4.5</v>
      </c>
      <c r="G1107" s="22">
        <v>3.2</v>
      </c>
      <c r="H1107" s="22">
        <v>1.3</v>
      </c>
    </row>
    <row r="1108" spans="1:8">
      <c r="A1108" s="22" t="s">
        <v>290</v>
      </c>
      <c r="B1108" s="22">
        <v>13.8</v>
      </c>
      <c r="C1108" s="22">
        <v>1.7</v>
      </c>
      <c r="D1108" s="22" t="s">
        <v>179</v>
      </c>
      <c r="E1108" s="22">
        <v>1.5</v>
      </c>
      <c r="F1108" s="22">
        <v>3.2</v>
      </c>
      <c r="G1108" s="22">
        <v>2</v>
      </c>
      <c r="H1108" s="22">
        <v>1.2</v>
      </c>
    </row>
    <row r="1109" spans="1:8">
      <c r="A1109" s="22" t="s">
        <v>291</v>
      </c>
      <c r="B1109" s="22">
        <v>13.9</v>
      </c>
      <c r="C1109" s="22">
        <v>1.4</v>
      </c>
      <c r="D1109" s="22">
        <v>0.3</v>
      </c>
      <c r="E1109" s="22">
        <v>1.1000000000000001</v>
      </c>
      <c r="F1109" s="22">
        <v>2.2000000000000002</v>
      </c>
      <c r="G1109" s="22">
        <v>1.5</v>
      </c>
      <c r="H1109" s="22">
        <v>0.8</v>
      </c>
    </row>
    <row r="1110" spans="1:8">
      <c r="A1110" s="22" t="s">
        <v>292</v>
      </c>
      <c r="B1110" s="22">
        <v>5.0999999999999996</v>
      </c>
      <c r="C1110" s="22" t="s">
        <v>179</v>
      </c>
      <c r="D1110" s="22" t="s">
        <v>179</v>
      </c>
      <c r="E1110" s="22" t="s">
        <v>180</v>
      </c>
      <c r="F1110" s="22" t="s">
        <v>180</v>
      </c>
      <c r="G1110" s="22" t="s">
        <v>180</v>
      </c>
      <c r="H1110" s="22" t="s">
        <v>180</v>
      </c>
    </row>
    <row r="1113" spans="1:8">
      <c r="A1113" s="1" t="s">
        <v>300</v>
      </c>
    </row>
    <row r="1114" spans="1:8">
      <c r="A1114" s="196" t="s">
        <v>301</v>
      </c>
      <c r="B1114" s="196"/>
      <c r="C1114" s="196"/>
      <c r="D1114" s="18"/>
      <c r="E1114" s="18"/>
      <c r="F1114" s="18"/>
      <c r="G1114" s="18"/>
    </row>
    <row r="1115" spans="1:8" ht="15.75">
      <c r="A1115" s="191" t="s">
        <v>302</v>
      </c>
      <c r="B1115" s="191"/>
      <c r="C1115" s="191"/>
      <c r="D1115" s="191"/>
      <c r="E1115" s="191"/>
      <c r="F1115" s="191"/>
      <c r="G1115" s="191"/>
    </row>
    <row r="1116" spans="1:8" ht="15" customHeight="1">
      <c r="A1116" s="179"/>
      <c r="B1116" s="192" t="s">
        <v>276</v>
      </c>
      <c r="C1116" s="192"/>
      <c r="D1116" s="192"/>
      <c r="E1116" s="192"/>
      <c r="F1116" s="192"/>
      <c r="G1116" s="192"/>
    </row>
    <row r="1117" spans="1:8" ht="15" customHeight="1">
      <c r="A1117" s="179"/>
      <c r="B1117" s="19"/>
      <c r="C1117" s="190" t="s">
        <v>303</v>
      </c>
      <c r="D1117" s="190"/>
      <c r="E1117" s="190"/>
      <c r="F1117" s="190"/>
      <c r="G1117" s="190"/>
    </row>
    <row r="1118" spans="1:8" ht="39">
      <c r="A1118" s="20" t="s">
        <v>167</v>
      </c>
      <c r="B1118" s="20" t="s">
        <v>304</v>
      </c>
      <c r="C1118" s="20" t="s">
        <v>305</v>
      </c>
      <c r="D1118" s="20" t="s">
        <v>280</v>
      </c>
      <c r="E1118" s="20" t="s">
        <v>281</v>
      </c>
      <c r="F1118" s="20" t="s">
        <v>282</v>
      </c>
      <c r="G1118" s="20" t="s">
        <v>283</v>
      </c>
    </row>
    <row r="1119" spans="1:8">
      <c r="A1119" s="21" t="s">
        <v>284</v>
      </c>
      <c r="B1119" s="22">
        <v>123.53</v>
      </c>
      <c r="C1119" s="22">
        <v>42.5</v>
      </c>
      <c r="D1119" s="22">
        <v>36.79</v>
      </c>
      <c r="E1119" s="22">
        <v>15.06</v>
      </c>
      <c r="F1119" s="22">
        <v>22.31</v>
      </c>
      <c r="G1119" s="22">
        <v>6.87</v>
      </c>
    </row>
    <row r="1120" spans="1:8" ht="39">
      <c r="A1120" s="180" t="s">
        <v>285</v>
      </c>
      <c r="B1120" s="180" t="s">
        <v>167</v>
      </c>
      <c r="C1120" s="180" t="s">
        <v>167</v>
      </c>
      <c r="D1120" s="180" t="s">
        <v>167</v>
      </c>
      <c r="E1120" s="180" t="s">
        <v>167</v>
      </c>
      <c r="F1120" s="180" t="s">
        <v>167</v>
      </c>
      <c r="G1120" s="180" t="s">
        <v>167</v>
      </c>
    </row>
    <row r="1121" spans="1:7">
      <c r="A1121" s="22" t="s">
        <v>286</v>
      </c>
      <c r="B1121" s="22">
        <v>4.42</v>
      </c>
      <c r="C1121" s="22">
        <v>1.59</v>
      </c>
      <c r="D1121" s="22">
        <v>1.1399999999999999</v>
      </c>
      <c r="E1121" s="22">
        <v>0.73</v>
      </c>
      <c r="F1121" s="22">
        <v>0.42</v>
      </c>
      <c r="G1121" s="22">
        <v>0.54</v>
      </c>
    </row>
    <row r="1122" spans="1:7">
      <c r="A1122" s="22" t="s">
        <v>287</v>
      </c>
      <c r="B1122" s="22">
        <v>10.3</v>
      </c>
      <c r="C1122" s="22">
        <v>4.4800000000000004</v>
      </c>
      <c r="D1122" s="22">
        <v>2.68</v>
      </c>
      <c r="E1122" s="22">
        <v>1.1399999999999999</v>
      </c>
      <c r="F1122" s="22">
        <v>0.86</v>
      </c>
      <c r="G1122" s="22">
        <v>1.1299999999999999</v>
      </c>
    </row>
    <row r="1123" spans="1:7">
      <c r="A1123" s="22" t="s">
        <v>288</v>
      </c>
      <c r="B1123" s="22">
        <v>32.57</v>
      </c>
      <c r="C1123" s="22">
        <v>13.91</v>
      </c>
      <c r="D1123" s="22">
        <v>10.23</v>
      </c>
      <c r="E1123" s="22">
        <v>2.99</v>
      </c>
      <c r="F1123" s="22">
        <v>3.32</v>
      </c>
      <c r="G1123" s="22">
        <v>2.13</v>
      </c>
    </row>
    <row r="1124" spans="1:7">
      <c r="A1124" s="22" t="s">
        <v>289</v>
      </c>
      <c r="B1124" s="22">
        <v>26.95</v>
      </c>
      <c r="C1124" s="22">
        <v>10.17</v>
      </c>
      <c r="D1124" s="22">
        <v>8.42</v>
      </c>
      <c r="E1124" s="22">
        <v>2.76</v>
      </c>
      <c r="F1124" s="22">
        <v>4.21</v>
      </c>
      <c r="G1124" s="22">
        <v>1.39</v>
      </c>
    </row>
    <row r="1125" spans="1:7">
      <c r="A1125" s="22" t="s">
        <v>290</v>
      </c>
      <c r="B1125" s="22">
        <v>25.2</v>
      </c>
      <c r="C1125" s="22">
        <v>8.23</v>
      </c>
      <c r="D1125" s="22">
        <v>8.82</v>
      </c>
      <c r="E1125" s="22">
        <v>2.54</v>
      </c>
      <c r="F1125" s="22">
        <v>4.71</v>
      </c>
      <c r="G1125" s="22">
        <v>0.9</v>
      </c>
    </row>
    <row r="1126" spans="1:7">
      <c r="A1126" s="22" t="s">
        <v>291</v>
      </c>
      <c r="B1126" s="22">
        <v>18.3</v>
      </c>
      <c r="C1126" s="22">
        <v>3.96</v>
      </c>
      <c r="D1126" s="22">
        <v>5.13</v>
      </c>
      <c r="E1126" s="22">
        <v>3.24</v>
      </c>
      <c r="F1126" s="22">
        <v>5.57</v>
      </c>
      <c r="G1126" s="22">
        <v>0.41</v>
      </c>
    </row>
    <row r="1127" spans="1:7">
      <c r="A1127" s="22" t="s">
        <v>306</v>
      </c>
      <c r="B1127" s="22">
        <v>5.79</v>
      </c>
      <c r="C1127" s="22">
        <v>0.16</v>
      </c>
      <c r="D1127" s="22">
        <v>0.38</v>
      </c>
      <c r="E1127" s="22">
        <v>1.65</v>
      </c>
      <c r="F1127" s="22">
        <v>3.23</v>
      </c>
      <c r="G1127" s="22">
        <v>0.37</v>
      </c>
    </row>
    <row r="1128" spans="1:7" ht="39">
      <c r="A1128" s="180" t="s">
        <v>293</v>
      </c>
      <c r="B1128" s="180" t="s">
        <v>167</v>
      </c>
      <c r="C1128" s="180" t="s">
        <v>167</v>
      </c>
      <c r="D1128" s="180" t="s">
        <v>167</v>
      </c>
      <c r="E1128" s="180" t="s">
        <v>167</v>
      </c>
      <c r="F1128" s="180" t="s">
        <v>167</v>
      </c>
      <c r="G1128" s="180" t="s">
        <v>167</v>
      </c>
    </row>
    <row r="1129" spans="1:7">
      <c r="A1129" s="22" t="s">
        <v>286</v>
      </c>
      <c r="B1129" s="22">
        <v>18.75</v>
      </c>
      <c r="C1129" s="22">
        <v>7.56</v>
      </c>
      <c r="D1129" s="22">
        <v>4.32</v>
      </c>
      <c r="E1129" s="22">
        <v>2.81</v>
      </c>
      <c r="F1129" s="22">
        <v>1.75</v>
      </c>
      <c r="G1129" s="22">
        <v>2.3199999999999998</v>
      </c>
    </row>
    <row r="1130" spans="1:7">
      <c r="A1130" s="22" t="s">
        <v>287</v>
      </c>
      <c r="B1130" s="22">
        <v>22.15</v>
      </c>
      <c r="C1130" s="22">
        <v>8.7899999999999991</v>
      </c>
      <c r="D1130" s="22">
        <v>6.27</v>
      </c>
      <c r="E1130" s="22">
        <v>2.9</v>
      </c>
      <c r="F1130" s="22">
        <v>2.4900000000000002</v>
      </c>
      <c r="G1130" s="22">
        <v>1.69</v>
      </c>
    </row>
    <row r="1131" spans="1:7">
      <c r="A1131" s="22" t="s">
        <v>288</v>
      </c>
      <c r="B1131" s="22">
        <v>30.09</v>
      </c>
      <c r="C1131" s="22">
        <v>11.7</v>
      </c>
      <c r="D1131" s="22">
        <v>10.49</v>
      </c>
      <c r="E1131" s="22">
        <v>2.7</v>
      </c>
      <c r="F1131" s="22">
        <v>3.76</v>
      </c>
      <c r="G1131" s="22">
        <v>1.44</v>
      </c>
    </row>
    <row r="1132" spans="1:7">
      <c r="A1132" s="22" t="s">
        <v>289</v>
      </c>
      <c r="B1132" s="22">
        <v>19.350000000000001</v>
      </c>
      <c r="C1132" s="22">
        <v>6.97</v>
      </c>
      <c r="D1132" s="22">
        <v>6.51</v>
      </c>
      <c r="E1132" s="22">
        <v>1.82</v>
      </c>
      <c r="F1132" s="22">
        <v>3.5</v>
      </c>
      <c r="G1132" s="22">
        <v>0.54</v>
      </c>
    </row>
    <row r="1133" spans="1:7">
      <c r="A1133" s="22" t="s">
        <v>290</v>
      </c>
      <c r="B1133" s="22">
        <v>15.06</v>
      </c>
      <c r="C1133" s="22">
        <v>5.0199999999999996</v>
      </c>
      <c r="D1133" s="22">
        <v>5.54</v>
      </c>
      <c r="E1133" s="22">
        <v>1.25</v>
      </c>
      <c r="F1133" s="22">
        <v>2.87</v>
      </c>
      <c r="G1133" s="22">
        <v>0.38</v>
      </c>
    </row>
    <row r="1134" spans="1:7">
      <c r="A1134" s="22" t="s">
        <v>291</v>
      </c>
      <c r="B1134" s="22">
        <v>12.35</v>
      </c>
      <c r="C1134" s="22">
        <v>2.2999999999999998</v>
      </c>
      <c r="D1134" s="22">
        <v>3.28</v>
      </c>
      <c r="E1134" s="22">
        <v>1.92</v>
      </c>
      <c r="F1134" s="22">
        <v>4.71</v>
      </c>
      <c r="G1134" s="22">
        <v>0.13</v>
      </c>
    </row>
    <row r="1135" spans="1:7">
      <c r="A1135" s="22" t="s">
        <v>306</v>
      </c>
      <c r="B1135" s="22">
        <v>5.79</v>
      </c>
      <c r="C1135" s="22">
        <v>0.16</v>
      </c>
      <c r="D1135" s="22">
        <v>0.38</v>
      </c>
      <c r="E1135" s="22">
        <v>1.65</v>
      </c>
      <c r="F1135" s="22">
        <v>3.23</v>
      </c>
      <c r="G1135" s="22">
        <v>0.37</v>
      </c>
    </row>
    <row r="1136" spans="1:7" ht="26.25">
      <c r="A1136" s="180" t="s">
        <v>294</v>
      </c>
      <c r="B1136" s="180" t="s">
        <v>167</v>
      </c>
      <c r="C1136" s="180" t="s">
        <v>167</v>
      </c>
      <c r="D1136" s="180" t="s">
        <v>167</v>
      </c>
      <c r="E1136" s="180" t="s">
        <v>167</v>
      </c>
      <c r="F1136" s="180" t="s">
        <v>167</v>
      </c>
      <c r="G1136" s="180" t="s">
        <v>167</v>
      </c>
    </row>
    <row r="1137" spans="1:8">
      <c r="A1137" s="22" t="s">
        <v>286</v>
      </c>
      <c r="B1137" s="22">
        <v>14.85</v>
      </c>
      <c r="C1137" s="22">
        <v>6.41</v>
      </c>
      <c r="D1137" s="22">
        <v>3.19</v>
      </c>
      <c r="E1137" s="22">
        <v>2.34</v>
      </c>
      <c r="F1137" s="22">
        <v>0.84</v>
      </c>
      <c r="G1137" s="22">
        <v>2.06</v>
      </c>
    </row>
    <row r="1138" spans="1:8">
      <c r="A1138" s="22" t="s">
        <v>287</v>
      </c>
      <c r="B1138" s="22">
        <v>19.72</v>
      </c>
      <c r="C1138" s="22">
        <v>8.2899999999999991</v>
      </c>
      <c r="D1138" s="22">
        <v>5.28</v>
      </c>
      <c r="E1138" s="22">
        <v>2.54</v>
      </c>
      <c r="F1138" s="22">
        <v>1.93</v>
      </c>
      <c r="G1138" s="22">
        <v>1.68</v>
      </c>
    </row>
    <row r="1139" spans="1:8">
      <c r="A1139" s="22" t="s">
        <v>288</v>
      </c>
      <c r="B1139" s="22">
        <v>31.58</v>
      </c>
      <c r="C1139" s="22">
        <v>12.03</v>
      </c>
      <c r="D1139" s="22">
        <v>10.9</v>
      </c>
      <c r="E1139" s="22">
        <v>2.71</v>
      </c>
      <c r="F1139" s="22">
        <v>4.47</v>
      </c>
      <c r="G1139" s="22">
        <v>1.47</v>
      </c>
    </row>
    <row r="1140" spans="1:8">
      <c r="A1140" s="22" t="s">
        <v>289</v>
      </c>
      <c r="B1140" s="22">
        <v>20.22</v>
      </c>
      <c r="C1140" s="22">
        <v>7.08</v>
      </c>
      <c r="D1140" s="22">
        <v>6.81</v>
      </c>
      <c r="E1140" s="22">
        <v>1.84</v>
      </c>
      <c r="F1140" s="22">
        <v>3.72</v>
      </c>
      <c r="G1140" s="22">
        <v>0.77</v>
      </c>
    </row>
    <row r="1141" spans="1:8">
      <c r="A1141" s="22" t="s">
        <v>290</v>
      </c>
      <c r="B1141" s="22">
        <v>17.489999999999998</v>
      </c>
      <c r="C1141" s="22">
        <v>5.36</v>
      </c>
      <c r="D1141" s="22">
        <v>6.28</v>
      </c>
      <c r="E1141" s="22">
        <v>1.59</v>
      </c>
      <c r="F1141" s="22">
        <v>3.94</v>
      </c>
      <c r="G1141" s="22">
        <v>0.32</v>
      </c>
    </row>
    <row r="1142" spans="1:8">
      <c r="A1142" s="22" t="s">
        <v>291</v>
      </c>
      <c r="B1142" s="22">
        <v>13.88</v>
      </c>
      <c r="C1142" s="22">
        <v>3.16</v>
      </c>
      <c r="D1142" s="22">
        <v>3.95</v>
      </c>
      <c r="E1142" s="22">
        <v>2.39</v>
      </c>
      <c r="F1142" s="22">
        <v>4.18</v>
      </c>
      <c r="G1142" s="22">
        <v>0.2</v>
      </c>
    </row>
    <row r="1143" spans="1:8">
      <c r="A1143" s="22" t="s">
        <v>306</v>
      </c>
      <c r="B1143" s="22">
        <v>5.79</v>
      </c>
      <c r="C1143" s="22">
        <v>0.16</v>
      </c>
      <c r="D1143" s="22">
        <v>0.38</v>
      </c>
      <c r="E1143" s="22">
        <v>1.65</v>
      </c>
      <c r="F1143" s="22">
        <v>3.23</v>
      </c>
      <c r="G1143" s="22">
        <v>0.37</v>
      </c>
    </row>
    <row r="1145" spans="1:8" ht="15.75">
      <c r="A1145" s="191" t="s">
        <v>307</v>
      </c>
      <c r="B1145" s="191"/>
      <c r="C1145" s="191"/>
      <c r="D1145" s="191"/>
      <c r="E1145" s="191"/>
      <c r="F1145" s="191"/>
      <c r="G1145" s="191"/>
      <c r="H1145" s="191"/>
    </row>
    <row r="1146" spans="1:8" ht="15" customHeight="1">
      <c r="A1146" s="179"/>
      <c r="B1146" s="192" t="s">
        <v>276</v>
      </c>
      <c r="C1146" s="192"/>
      <c r="D1146" s="192"/>
      <c r="E1146" s="192"/>
      <c r="F1146" s="192"/>
      <c r="G1146" s="192"/>
      <c r="H1146" s="192"/>
    </row>
    <row r="1147" spans="1:8" ht="15" customHeight="1">
      <c r="A1147" s="179"/>
      <c r="B1147" s="19"/>
      <c r="C1147" s="193" t="s">
        <v>206</v>
      </c>
      <c r="D1147" s="194"/>
      <c r="E1147" s="195"/>
      <c r="F1147" s="194" t="s">
        <v>296</v>
      </c>
      <c r="G1147" s="194"/>
      <c r="H1147" s="195"/>
    </row>
    <row r="1148" spans="1:8" ht="39">
      <c r="A1148" s="20" t="s">
        <v>167</v>
      </c>
      <c r="B1148" s="20" t="s">
        <v>304</v>
      </c>
      <c r="C1148" s="20" t="s">
        <v>266</v>
      </c>
      <c r="D1148" s="20" t="s">
        <v>211</v>
      </c>
      <c r="E1148" s="20" t="s">
        <v>210</v>
      </c>
      <c r="F1148" s="20" t="s">
        <v>297</v>
      </c>
      <c r="G1148" s="20" t="s">
        <v>298</v>
      </c>
      <c r="H1148" s="20" t="s">
        <v>299</v>
      </c>
    </row>
    <row r="1149" spans="1:8">
      <c r="A1149" s="21" t="s">
        <v>284</v>
      </c>
      <c r="B1149" s="22">
        <v>123.53</v>
      </c>
      <c r="C1149" s="22">
        <v>21.92</v>
      </c>
      <c r="D1149" s="22">
        <v>5.88</v>
      </c>
      <c r="E1149" s="22">
        <v>16.04</v>
      </c>
      <c r="F1149" s="22">
        <v>27.04</v>
      </c>
      <c r="G1149" s="22">
        <v>18.55</v>
      </c>
      <c r="H1149" s="22">
        <v>8.5</v>
      </c>
    </row>
    <row r="1150" spans="1:8">
      <c r="A1150" s="180" t="s">
        <v>308</v>
      </c>
      <c r="B1150" s="180" t="s">
        <v>167</v>
      </c>
      <c r="C1150" s="180" t="s">
        <v>167</v>
      </c>
      <c r="D1150" s="180" t="s">
        <v>167</v>
      </c>
      <c r="E1150" s="180" t="s">
        <v>167</v>
      </c>
      <c r="F1150" s="180" t="s">
        <v>167</v>
      </c>
      <c r="G1150" s="180" t="s">
        <v>167</v>
      </c>
      <c r="H1150" s="180" t="s">
        <v>167</v>
      </c>
    </row>
    <row r="1151" spans="1:8">
      <c r="A1151" s="22" t="s">
        <v>309</v>
      </c>
      <c r="B1151" s="22">
        <v>117.74</v>
      </c>
      <c r="C1151" s="22">
        <v>21.8</v>
      </c>
      <c r="D1151" s="22">
        <v>5.86</v>
      </c>
      <c r="E1151" s="22">
        <v>15.94</v>
      </c>
      <c r="F1151" s="22">
        <v>26.92</v>
      </c>
      <c r="G1151" s="22">
        <v>18.45</v>
      </c>
      <c r="H1151" s="22">
        <v>8.4700000000000006</v>
      </c>
    </row>
    <row r="1152" spans="1:8" ht="26.25">
      <c r="A1152" s="22" t="s">
        <v>310</v>
      </c>
      <c r="B1152" s="22">
        <v>3.92</v>
      </c>
      <c r="C1152" s="22" t="s">
        <v>179</v>
      </c>
      <c r="D1152" s="22" t="s">
        <v>180</v>
      </c>
      <c r="E1152" s="22" t="s">
        <v>179</v>
      </c>
      <c r="F1152" s="22" t="s">
        <v>179</v>
      </c>
      <c r="G1152" s="22" t="s">
        <v>179</v>
      </c>
      <c r="H1152" s="22" t="s">
        <v>179</v>
      </c>
    </row>
    <row r="1153" spans="1:8" ht="26.25">
      <c r="A1153" s="22" t="s">
        <v>311</v>
      </c>
      <c r="B1153" s="22">
        <v>1.87</v>
      </c>
      <c r="C1153" s="22" t="s">
        <v>179</v>
      </c>
      <c r="D1153" s="22" t="s">
        <v>179</v>
      </c>
      <c r="E1153" s="22" t="s">
        <v>179</v>
      </c>
      <c r="F1153" s="22" t="s">
        <v>179</v>
      </c>
      <c r="G1153" s="22" t="s">
        <v>179</v>
      </c>
      <c r="H1153" s="22" t="s">
        <v>179</v>
      </c>
    </row>
    <row r="1155" spans="1:8" ht="39">
      <c r="A1155" s="180" t="s">
        <v>285</v>
      </c>
      <c r="B1155" s="180" t="s">
        <v>167</v>
      </c>
      <c r="C1155" s="180" t="s">
        <v>167</v>
      </c>
      <c r="D1155" s="180" t="s">
        <v>167</v>
      </c>
      <c r="E1155" s="180" t="s">
        <v>167</v>
      </c>
      <c r="F1155" s="180" t="s">
        <v>167</v>
      </c>
      <c r="G1155" s="180" t="s">
        <v>167</v>
      </c>
      <c r="H1155" s="180" t="s">
        <v>167</v>
      </c>
    </row>
    <row r="1156" spans="1:8">
      <c r="A1156" s="22" t="s">
        <v>286</v>
      </c>
      <c r="B1156" s="22">
        <v>4.42</v>
      </c>
      <c r="C1156" s="22">
        <v>1.18</v>
      </c>
      <c r="D1156" s="22">
        <v>0.37</v>
      </c>
      <c r="E1156" s="22">
        <v>0.81</v>
      </c>
      <c r="F1156" s="22">
        <v>0.69</v>
      </c>
      <c r="G1156" s="22">
        <v>0.45</v>
      </c>
      <c r="H1156" s="22">
        <v>0.24</v>
      </c>
    </row>
    <row r="1157" spans="1:8">
      <c r="A1157" s="22" t="s">
        <v>287</v>
      </c>
      <c r="B1157" s="22">
        <v>10.3</v>
      </c>
      <c r="C1157" s="22">
        <v>2.73</v>
      </c>
      <c r="D1157" s="22">
        <v>1.01</v>
      </c>
      <c r="E1157" s="22">
        <v>1.72</v>
      </c>
      <c r="F1157" s="22">
        <v>2.06</v>
      </c>
      <c r="G1157" s="22">
        <v>1.4</v>
      </c>
      <c r="H1157" s="22">
        <v>0.65</v>
      </c>
    </row>
    <row r="1158" spans="1:8">
      <c r="A1158" s="22" t="s">
        <v>288</v>
      </c>
      <c r="B1158" s="22">
        <v>32.57</v>
      </c>
      <c r="C1158" s="22">
        <v>7.16</v>
      </c>
      <c r="D1158" s="22">
        <v>2.08</v>
      </c>
      <c r="E1158" s="22">
        <v>5.07</v>
      </c>
      <c r="F1158" s="22">
        <v>8.43</v>
      </c>
      <c r="G1158" s="22">
        <v>5.88</v>
      </c>
      <c r="H1158" s="22">
        <v>2.5499999999999998</v>
      </c>
    </row>
    <row r="1159" spans="1:8">
      <c r="A1159" s="22" t="s">
        <v>289</v>
      </c>
      <c r="B1159" s="22">
        <v>26.95</v>
      </c>
      <c r="C1159" s="22">
        <v>5.38</v>
      </c>
      <c r="D1159" s="22">
        <v>1.39</v>
      </c>
      <c r="E1159" s="22">
        <v>4</v>
      </c>
      <c r="F1159" s="22">
        <v>6.37</v>
      </c>
      <c r="G1159" s="22">
        <v>4.3099999999999996</v>
      </c>
      <c r="H1159" s="22">
        <v>2.06</v>
      </c>
    </row>
    <row r="1160" spans="1:8">
      <c r="A1160" s="22" t="s">
        <v>290</v>
      </c>
      <c r="B1160" s="22">
        <v>25.2</v>
      </c>
      <c r="C1160" s="22">
        <v>3.51</v>
      </c>
      <c r="D1160" s="22">
        <v>0.63</v>
      </c>
      <c r="E1160" s="22">
        <v>2.88</v>
      </c>
      <c r="F1160" s="22">
        <v>6.27</v>
      </c>
      <c r="G1160" s="22">
        <v>4.25</v>
      </c>
      <c r="H1160" s="22">
        <v>2.02</v>
      </c>
    </row>
    <row r="1161" spans="1:8">
      <c r="A1161" s="22" t="s">
        <v>291</v>
      </c>
      <c r="B1161" s="22">
        <v>18.3</v>
      </c>
      <c r="C1161" s="22">
        <v>1.84</v>
      </c>
      <c r="D1161" s="22">
        <v>0.39</v>
      </c>
      <c r="E1161" s="22">
        <v>1.45</v>
      </c>
      <c r="F1161" s="22">
        <v>3.1</v>
      </c>
      <c r="G1161" s="22">
        <v>2.15</v>
      </c>
      <c r="H1161" s="22">
        <v>0.95</v>
      </c>
    </row>
    <row r="1162" spans="1:8">
      <c r="A1162" s="22" t="s">
        <v>306</v>
      </c>
      <c r="B1162" s="22">
        <v>5.79</v>
      </c>
      <c r="C1162" s="22">
        <v>0.12</v>
      </c>
      <c r="D1162" s="22" t="s">
        <v>179</v>
      </c>
      <c r="E1162" s="22">
        <v>0.11</v>
      </c>
      <c r="F1162" s="22">
        <v>0.12</v>
      </c>
      <c r="G1162" s="22" t="s">
        <v>179</v>
      </c>
      <c r="H1162" s="22" t="s">
        <v>179</v>
      </c>
    </row>
    <row r="1163" spans="1:8" ht="39">
      <c r="A1163" s="180" t="s">
        <v>293</v>
      </c>
      <c r="B1163" s="180" t="s">
        <v>167</v>
      </c>
      <c r="C1163" s="180" t="s">
        <v>167</v>
      </c>
      <c r="D1163" s="180" t="s">
        <v>167</v>
      </c>
      <c r="E1163" s="180" t="s">
        <v>167</v>
      </c>
      <c r="F1163" s="180" t="s">
        <v>167</v>
      </c>
      <c r="G1163" s="180" t="s">
        <v>167</v>
      </c>
      <c r="H1163" s="180" t="s">
        <v>167</v>
      </c>
    </row>
    <row r="1164" spans="1:8">
      <c r="A1164" s="22" t="s">
        <v>286</v>
      </c>
      <c r="B1164" s="22">
        <v>18.75</v>
      </c>
      <c r="C1164" s="22">
        <v>4.84</v>
      </c>
      <c r="D1164" s="22">
        <v>1.84</v>
      </c>
      <c r="E1164" s="22">
        <v>3.01</v>
      </c>
      <c r="F1164" s="22">
        <v>3.21</v>
      </c>
      <c r="G1164" s="22">
        <v>2.2599999999999998</v>
      </c>
      <c r="H1164" s="22">
        <v>0.95</v>
      </c>
    </row>
    <row r="1165" spans="1:8">
      <c r="A1165" s="22" t="s">
        <v>287</v>
      </c>
      <c r="B1165" s="22">
        <v>22.15</v>
      </c>
      <c r="C1165" s="22">
        <v>4.79</v>
      </c>
      <c r="D1165" s="22">
        <v>1.37</v>
      </c>
      <c r="E1165" s="22">
        <v>3.42</v>
      </c>
      <c r="F1165" s="22">
        <v>4.91</v>
      </c>
      <c r="G1165" s="22">
        <v>3.33</v>
      </c>
      <c r="H1165" s="22">
        <v>1.58</v>
      </c>
    </row>
    <row r="1166" spans="1:8">
      <c r="A1166" s="22" t="s">
        <v>288</v>
      </c>
      <c r="B1166" s="22">
        <v>30.09</v>
      </c>
      <c r="C1166" s="22">
        <v>5.77</v>
      </c>
      <c r="D1166" s="22">
        <v>1.39</v>
      </c>
      <c r="E1166" s="22">
        <v>4.38</v>
      </c>
      <c r="F1166" s="22">
        <v>7.98</v>
      </c>
      <c r="G1166" s="22">
        <v>5.39</v>
      </c>
      <c r="H1166" s="22">
        <v>2.59</v>
      </c>
    </row>
    <row r="1167" spans="1:8">
      <c r="A1167" s="22" t="s">
        <v>289</v>
      </c>
      <c r="B1167" s="22">
        <v>19.350000000000001</v>
      </c>
      <c r="C1167" s="22">
        <v>3.31</v>
      </c>
      <c r="D1167" s="22">
        <v>0.75</v>
      </c>
      <c r="E1167" s="22">
        <v>2.5499999999999998</v>
      </c>
      <c r="F1167" s="22">
        <v>4.96</v>
      </c>
      <c r="G1167" s="22">
        <v>3.48</v>
      </c>
      <c r="H1167" s="22">
        <v>1.48</v>
      </c>
    </row>
    <row r="1168" spans="1:8">
      <c r="A1168" s="22" t="s">
        <v>290</v>
      </c>
      <c r="B1168" s="22">
        <v>15.06</v>
      </c>
      <c r="C1168" s="22">
        <v>1.98</v>
      </c>
      <c r="D1168" s="22">
        <v>0.31</v>
      </c>
      <c r="E1168" s="22">
        <v>1.66</v>
      </c>
      <c r="F1168" s="22">
        <v>3.96</v>
      </c>
      <c r="G1168" s="22">
        <v>2.72</v>
      </c>
      <c r="H1168" s="22">
        <v>1.25</v>
      </c>
    </row>
    <row r="1169" spans="1:8">
      <c r="A1169" s="22" t="s">
        <v>291</v>
      </c>
      <c r="B1169" s="22">
        <v>12.35</v>
      </c>
      <c r="C1169" s="22">
        <v>1.1100000000000001</v>
      </c>
      <c r="D1169" s="22">
        <v>0.2</v>
      </c>
      <c r="E1169" s="22">
        <v>0.92</v>
      </c>
      <c r="F1169" s="22">
        <v>1.9</v>
      </c>
      <c r="G1169" s="22">
        <v>1.28</v>
      </c>
      <c r="H1169" s="22">
        <v>0.62</v>
      </c>
    </row>
    <row r="1170" spans="1:8">
      <c r="A1170" s="22" t="s">
        <v>306</v>
      </c>
      <c r="B1170" s="22">
        <v>5.79</v>
      </c>
      <c r="C1170" s="22">
        <v>0.12</v>
      </c>
      <c r="D1170" s="22" t="s">
        <v>179</v>
      </c>
      <c r="E1170" s="22">
        <v>0.11</v>
      </c>
      <c r="F1170" s="22">
        <v>0.12</v>
      </c>
      <c r="G1170" s="22" t="s">
        <v>179</v>
      </c>
      <c r="H1170" s="22" t="s">
        <v>179</v>
      </c>
    </row>
    <row r="1171" spans="1:8" ht="26.25">
      <c r="A1171" s="180" t="s">
        <v>294</v>
      </c>
      <c r="B1171" s="180" t="s">
        <v>167</v>
      </c>
      <c r="C1171" s="180" t="s">
        <v>167</v>
      </c>
      <c r="D1171" s="180" t="s">
        <v>167</v>
      </c>
      <c r="E1171" s="180" t="s">
        <v>167</v>
      </c>
      <c r="F1171" s="180" t="s">
        <v>167</v>
      </c>
      <c r="G1171" s="180" t="s">
        <v>167</v>
      </c>
      <c r="H1171" s="180" t="s">
        <v>167</v>
      </c>
    </row>
    <row r="1172" spans="1:8">
      <c r="A1172" s="22" t="s">
        <v>286</v>
      </c>
      <c r="B1172" s="22">
        <v>14.85</v>
      </c>
      <c r="C1172" s="22">
        <v>3.85</v>
      </c>
      <c r="D1172" s="22">
        <v>1.48</v>
      </c>
      <c r="E1172" s="22">
        <v>2.37</v>
      </c>
      <c r="F1172" s="22">
        <v>2.64</v>
      </c>
      <c r="G1172" s="22">
        <v>1.93</v>
      </c>
      <c r="H1172" s="22">
        <v>0.71</v>
      </c>
    </row>
    <row r="1173" spans="1:8">
      <c r="A1173" s="22" t="s">
        <v>287</v>
      </c>
      <c r="B1173" s="22">
        <v>19.72</v>
      </c>
      <c r="C1173" s="22">
        <v>4.43</v>
      </c>
      <c r="D1173" s="22">
        <v>1.38</v>
      </c>
      <c r="E1173" s="22">
        <v>3.05</v>
      </c>
      <c r="F1173" s="22">
        <v>4.53</v>
      </c>
      <c r="G1173" s="22">
        <v>2.94</v>
      </c>
      <c r="H1173" s="22">
        <v>1.6</v>
      </c>
    </row>
    <row r="1174" spans="1:8">
      <c r="A1174" s="22" t="s">
        <v>288</v>
      </c>
      <c r="B1174" s="22">
        <v>31.58</v>
      </c>
      <c r="C1174" s="22">
        <v>5.87</v>
      </c>
      <c r="D1174" s="22">
        <v>1.44</v>
      </c>
      <c r="E1174" s="22">
        <v>4.43</v>
      </c>
      <c r="F1174" s="22">
        <v>8.19</v>
      </c>
      <c r="G1174" s="22">
        <v>5.6</v>
      </c>
      <c r="H1174" s="22">
        <v>2.58</v>
      </c>
    </row>
    <row r="1175" spans="1:8">
      <c r="A1175" s="22" t="s">
        <v>289</v>
      </c>
      <c r="B1175" s="22">
        <v>20.22</v>
      </c>
      <c r="C1175" s="22">
        <v>3.96</v>
      </c>
      <c r="D1175" s="22">
        <v>0.89</v>
      </c>
      <c r="E1175" s="22">
        <v>3.07</v>
      </c>
      <c r="F1175" s="22">
        <v>4.79</v>
      </c>
      <c r="G1175" s="22">
        <v>3.27</v>
      </c>
      <c r="H1175" s="22">
        <v>1.53</v>
      </c>
    </row>
    <row r="1176" spans="1:8">
      <c r="A1176" s="22" t="s">
        <v>290</v>
      </c>
      <c r="B1176" s="22">
        <v>17.489999999999998</v>
      </c>
      <c r="C1176" s="22">
        <v>2.25</v>
      </c>
      <c r="D1176" s="22">
        <v>0.41</v>
      </c>
      <c r="E1176" s="22">
        <v>1.84</v>
      </c>
      <c r="F1176" s="22">
        <v>4.3099999999999996</v>
      </c>
      <c r="G1176" s="22">
        <v>2.92</v>
      </c>
      <c r="H1176" s="22">
        <v>1.39</v>
      </c>
    </row>
    <row r="1177" spans="1:8">
      <c r="A1177" s="22" t="s">
        <v>291</v>
      </c>
      <c r="B1177" s="22">
        <v>13.88</v>
      </c>
      <c r="C1177" s="22">
        <v>1.44</v>
      </c>
      <c r="D1177" s="22">
        <v>0.27</v>
      </c>
      <c r="E1177" s="22">
        <v>1.17</v>
      </c>
      <c r="F1177" s="22">
        <v>2.46</v>
      </c>
      <c r="G1177" s="22">
        <v>1.79</v>
      </c>
      <c r="H1177" s="22">
        <v>0.66</v>
      </c>
    </row>
    <row r="1178" spans="1:8">
      <c r="A1178" s="22" t="s">
        <v>306</v>
      </c>
      <c r="B1178" s="22">
        <v>5.79</v>
      </c>
      <c r="C1178" s="22">
        <v>0.12</v>
      </c>
      <c r="D1178" s="22" t="s">
        <v>179</v>
      </c>
      <c r="E1178" s="22">
        <v>0.11</v>
      </c>
      <c r="F1178" s="22">
        <v>0.12</v>
      </c>
      <c r="G1178" s="22" t="s">
        <v>179</v>
      </c>
      <c r="H1178" s="22" t="s">
        <v>179</v>
      </c>
    </row>
  </sheetData>
  <mergeCells count="48">
    <mergeCell ref="A812:G812"/>
    <mergeCell ref="C814:G815"/>
    <mergeCell ref="C816:F817"/>
    <mergeCell ref="G816:G820"/>
    <mergeCell ref="B817:B820"/>
    <mergeCell ref="C818:C820"/>
    <mergeCell ref="D818:D820"/>
    <mergeCell ref="E818:E820"/>
    <mergeCell ref="F818:F820"/>
    <mergeCell ref="A819:A820"/>
    <mergeCell ref="A877:E877"/>
    <mergeCell ref="A878:E878"/>
    <mergeCell ref="C879:E880"/>
    <mergeCell ref="B880:B884"/>
    <mergeCell ref="D881:E882"/>
    <mergeCell ref="C882:C884"/>
    <mergeCell ref="A883:A884"/>
    <mergeCell ref="D883:D884"/>
    <mergeCell ref="E883:E884"/>
    <mergeCell ref="C949:F950"/>
    <mergeCell ref="B950:B952"/>
    <mergeCell ref="C951:C952"/>
    <mergeCell ref="D951:D952"/>
    <mergeCell ref="E951:E952"/>
    <mergeCell ref="F951:F952"/>
    <mergeCell ref="C998:J999"/>
    <mergeCell ref="D1000:F1001"/>
    <mergeCell ref="G1000:J1001"/>
    <mergeCell ref="B1002:B1004"/>
    <mergeCell ref="D1002:D1004"/>
    <mergeCell ref="G1002:G1004"/>
    <mergeCell ref="C1003:C1004"/>
    <mergeCell ref="F1003:F1004"/>
    <mergeCell ref="A1049:G1049"/>
    <mergeCell ref="B1050:G1050"/>
    <mergeCell ref="C1051:G1051"/>
    <mergeCell ref="A1081:H1081"/>
    <mergeCell ref="B1082:H1082"/>
    <mergeCell ref="C1083:E1083"/>
    <mergeCell ref="F1083:H1083"/>
    <mergeCell ref="A1114:C1114"/>
    <mergeCell ref="A1115:G1115"/>
    <mergeCell ref="B1116:G1116"/>
    <mergeCell ref="C1117:G1117"/>
    <mergeCell ref="A1145:H1145"/>
    <mergeCell ref="B1146:H1146"/>
    <mergeCell ref="C1147:E1147"/>
    <mergeCell ref="F1147:H1147"/>
  </mergeCells>
  <hyperlinks>
    <hyperlink ref="B2" r:id="rId1" xr:uid="{8C3A19A1-22D7-4D49-90C7-5CEA83132AFF}"/>
    <hyperlink ref="B58" r:id="rId2" xr:uid="{06D0941C-701B-4999-B97B-5EB234B87F7A}"/>
    <hyperlink ref="B133" r:id="rId3" xr:uid="{B2C7CBD5-1643-41C4-9709-6E8C505198B4}"/>
    <hyperlink ref="B234" r:id="rId4" xr:uid="{1F0A1AF6-C78D-4769-A099-16B2447B4A2A}"/>
    <hyperlink ref="B377" r:id="rId5" xr:uid="{347000FC-FD10-4286-82EA-EEAEFA2F5B36}"/>
    <hyperlink ref="B459" r:id="rId6" xr:uid="{735A1F2E-1B7E-4C8F-B18B-3C4D12740626}"/>
    <hyperlink ref="B535" r:id="rId7" xr:uid="{A754A049-8E8D-414B-B611-C6EE82E7EBC0}"/>
    <hyperlink ref="B646" r:id="rId8" xr:uid="{28125505-F2BD-424E-9505-647E40C535BE}"/>
    <hyperlink ref="B810" r:id="rId9" location="Housing" xr:uid="{173469D7-EAEF-4999-88BD-2EE8392ABEAC}"/>
    <hyperlink ref="A945" r:id="rId10" location="sh" xr:uid="{CE48A7FB-A91B-4011-9195-74051CA56EE4}"/>
    <hyperlink ref="B1047" r:id="rId11" location="sh" xr:uid="{51DC5A37-3B65-4044-B3B2-DF5BA56D352F}"/>
    <hyperlink ref="A1113" r:id="rId12" xr:uid="{08438619-446C-4B22-B6E8-B0666128FC7F}"/>
  </hyperlinks>
  <pageMargins left="0.7" right="0.7" top="0.75" bottom="0.75" header="0.3" footer="0.3"/>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029D-814A-4EB4-BC55-38392437720E}">
  <sheetPr codeName="Sheet3"/>
  <dimension ref="A1:Y197"/>
  <sheetViews>
    <sheetView workbookViewId="0">
      <pane ySplit="6" topLeftCell="F18" activePane="bottomLeft" state="frozen"/>
      <selection pane="bottomLeft" activeCell="G19" sqref="G19:I19"/>
    </sheetView>
  </sheetViews>
  <sheetFormatPr defaultRowHeight="15"/>
  <cols>
    <col min="1" max="1" width="14.85546875" customWidth="1"/>
    <col min="2" max="2" width="24.42578125" customWidth="1"/>
    <col min="3" max="3" width="25.140625" customWidth="1"/>
    <col min="4" max="5" width="9.7109375" customWidth="1"/>
    <col min="6" max="6" width="7.42578125" customWidth="1"/>
  </cols>
  <sheetData>
    <row r="1" spans="1:25">
      <c r="A1" t="s">
        <v>312</v>
      </c>
    </row>
    <row r="2" spans="1:25">
      <c r="A2" t="s">
        <v>313</v>
      </c>
    </row>
    <row r="6" spans="1:25" ht="86.25" customHeight="1">
      <c r="A6" s="23" t="s">
        <v>314</v>
      </c>
      <c r="B6" s="23" t="s">
        <v>315</v>
      </c>
      <c r="C6" s="23" t="s">
        <v>316</v>
      </c>
      <c r="D6" s="23" t="s">
        <v>317</v>
      </c>
      <c r="E6" s="23" t="s">
        <v>318</v>
      </c>
      <c r="F6" s="23" t="s">
        <v>319</v>
      </c>
      <c r="G6" s="23" t="s">
        <v>320</v>
      </c>
      <c r="H6" s="23" t="s">
        <v>321</v>
      </c>
      <c r="I6" s="23" t="s">
        <v>322</v>
      </c>
      <c r="J6" s="23">
        <v>70</v>
      </c>
      <c r="K6" s="23" t="s">
        <v>323</v>
      </c>
      <c r="L6" s="23" t="s">
        <v>324</v>
      </c>
      <c r="M6" s="23" t="s">
        <v>325</v>
      </c>
      <c r="N6" s="23" t="s">
        <v>326</v>
      </c>
      <c r="O6" s="23" t="s">
        <v>327</v>
      </c>
      <c r="P6" s="23" t="s">
        <v>328</v>
      </c>
      <c r="Q6" s="23" t="s">
        <v>329</v>
      </c>
      <c r="R6" s="23" t="s">
        <v>330</v>
      </c>
      <c r="S6" s="23" t="s">
        <v>331</v>
      </c>
      <c r="T6" s="23" t="s">
        <v>332</v>
      </c>
      <c r="U6" s="23" t="s">
        <v>333</v>
      </c>
      <c r="V6" s="23" t="s">
        <v>334</v>
      </c>
      <c r="W6" s="23" t="s">
        <v>335</v>
      </c>
      <c r="X6" s="23" t="s">
        <v>336</v>
      </c>
      <c r="Y6" s="23" t="s">
        <v>337</v>
      </c>
    </row>
    <row r="7" spans="1:25" ht="14.25" customHeight="1">
      <c r="A7">
        <v>1973</v>
      </c>
      <c r="B7" t="s">
        <v>338</v>
      </c>
      <c r="C7" t="s">
        <v>339</v>
      </c>
      <c r="D7" t="s">
        <v>340</v>
      </c>
      <c r="F7">
        <v>12</v>
      </c>
      <c r="N7">
        <v>85</v>
      </c>
      <c r="Q7">
        <v>2</v>
      </c>
      <c r="X7">
        <f>N7</f>
        <v>85</v>
      </c>
      <c r="Y7" t="s">
        <v>341</v>
      </c>
    </row>
    <row r="8" spans="1:25">
      <c r="A8">
        <v>1981</v>
      </c>
      <c r="B8" t="s">
        <v>338</v>
      </c>
      <c r="C8" t="s">
        <v>339</v>
      </c>
      <c r="D8" t="s">
        <v>340</v>
      </c>
      <c r="F8">
        <v>50</v>
      </c>
      <c r="N8">
        <v>45</v>
      </c>
      <c r="Q8">
        <v>4</v>
      </c>
      <c r="X8" s="26">
        <f t="shared" ref="X8:X10" si="0">N8</f>
        <v>45</v>
      </c>
      <c r="Y8" t="s">
        <v>342</v>
      </c>
    </row>
    <row r="9" spans="1:25">
      <c r="A9">
        <v>1973</v>
      </c>
      <c r="B9" t="s">
        <v>338</v>
      </c>
      <c r="C9" t="s">
        <v>339</v>
      </c>
      <c r="D9" t="s">
        <v>180</v>
      </c>
      <c r="F9">
        <v>45</v>
      </c>
      <c r="N9">
        <v>51</v>
      </c>
      <c r="Q9">
        <v>4</v>
      </c>
      <c r="X9" s="26">
        <f t="shared" si="0"/>
        <v>51</v>
      </c>
      <c r="Y9" t="s">
        <v>341</v>
      </c>
    </row>
    <row r="10" spans="1:25">
      <c r="A10">
        <v>1981</v>
      </c>
      <c r="B10" t="s">
        <v>338</v>
      </c>
      <c r="C10" t="s">
        <v>339</v>
      </c>
      <c r="D10" t="s">
        <v>180</v>
      </c>
      <c r="F10">
        <v>66</v>
      </c>
      <c r="N10">
        <v>22</v>
      </c>
      <c r="Q10">
        <v>12</v>
      </c>
      <c r="X10" s="26">
        <f t="shared" si="0"/>
        <v>22</v>
      </c>
      <c r="Y10" t="s">
        <v>342</v>
      </c>
    </row>
    <row r="11" spans="1:25">
      <c r="A11">
        <v>1981</v>
      </c>
      <c r="B11" t="s">
        <v>338</v>
      </c>
      <c r="C11" t="s">
        <v>339</v>
      </c>
      <c r="D11" t="s">
        <v>140</v>
      </c>
      <c r="E11" s="24">
        <v>95.2</v>
      </c>
      <c r="F11" s="24"/>
      <c r="G11" s="28">
        <v>6</v>
      </c>
      <c r="H11" s="28">
        <v>13.9</v>
      </c>
      <c r="I11" s="28">
        <v>29.8</v>
      </c>
      <c r="J11" s="24">
        <v>25.2</v>
      </c>
      <c r="K11" s="24"/>
      <c r="L11" s="24"/>
      <c r="M11" s="24">
        <v>20.399999999999999</v>
      </c>
      <c r="O11" s="24">
        <v>2.4</v>
      </c>
      <c r="P11" s="24">
        <v>2.4</v>
      </c>
      <c r="T11">
        <v>81.099999999999994</v>
      </c>
      <c r="U11" s="24">
        <f>P11+O11+E11</f>
        <v>100</v>
      </c>
      <c r="V11" s="24">
        <f>SUM(G11:N11)-E11</f>
        <v>0.10000000000000853</v>
      </c>
      <c r="W11" s="24"/>
      <c r="X11" s="26">
        <f>M11+J11</f>
        <v>45.599999999999994</v>
      </c>
      <c r="Y11" t="s">
        <v>342</v>
      </c>
    </row>
    <row r="12" spans="1:25">
      <c r="A12">
        <v>1981</v>
      </c>
      <c r="B12" t="s">
        <v>343</v>
      </c>
      <c r="C12" t="s">
        <v>339</v>
      </c>
      <c r="D12" t="s">
        <v>140</v>
      </c>
      <c r="E12" s="24">
        <v>92.6</v>
      </c>
      <c r="F12" s="24"/>
      <c r="G12" s="24">
        <v>6.7</v>
      </c>
      <c r="H12" s="24">
        <v>16.8</v>
      </c>
      <c r="I12" s="24">
        <v>25</v>
      </c>
      <c r="J12" s="24">
        <v>26.3</v>
      </c>
      <c r="K12" s="24"/>
      <c r="L12" s="24"/>
      <c r="M12" s="24">
        <v>17.7</v>
      </c>
      <c r="O12" s="24">
        <v>1.3</v>
      </c>
      <c r="P12" s="24">
        <v>6.2</v>
      </c>
      <c r="T12">
        <v>70.599999999999994</v>
      </c>
      <c r="U12" s="24">
        <f>P12+O12+E12</f>
        <v>100.1</v>
      </c>
      <c r="V12" s="24">
        <f t="shared" ref="V12:V34" si="1">SUM(G12:N12)-E12</f>
        <v>-9.9999999999994316E-2</v>
      </c>
      <c r="W12" s="24"/>
      <c r="X12" s="26">
        <f t="shared" ref="X12:X63" si="2">M12+J12</f>
        <v>44</v>
      </c>
      <c r="Y12" t="s">
        <v>342</v>
      </c>
    </row>
    <row r="13" spans="1:25">
      <c r="A13">
        <v>1981</v>
      </c>
      <c r="B13" t="s">
        <v>344</v>
      </c>
      <c r="C13" t="s">
        <v>339</v>
      </c>
      <c r="D13" t="s">
        <v>140</v>
      </c>
      <c r="E13" s="24">
        <v>97.9</v>
      </c>
      <c r="F13" s="24"/>
      <c r="G13" s="24">
        <v>6.5</v>
      </c>
      <c r="H13" s="24">
        <v>15.8</v>
      </c>
      <c r="I13" s="24">
        <v>32.299999999999997</v>
      </c>
      <c r="J13" s="24">
        <v>25.2</v>
      </c>
      <c r="K13" s="24"/>
      <c r="L13" s="24"/>
      <c r="M13" s="24">
        <v>18.100000000000001</v>
      </c>
      <c r="O13" s="24">
        <v>0.6</v>
      </c>
      <c r="P13" s="24">
        <v>1.5</v>
      </c>
      <c r="T13">
        <v>89.2</v>
      </c>
      <c r="U13" s="24">
        <f>P13+O13+E13</f>
        <v>100</v>
      </c>
      <c r="V13" s="24">
        <f t="shared" si="1"/>
        <v>0</v>
      </c>
      <c r="W13" s="24"/>
      <c r="X13" s="26">
        <f t="shared" si="2"/>
        <v>43.3</v>
      </c>
      <c r="Y13" t="s">
        <v>342</v>
      </c>
    </row>
    <row r="14" spans="1:25">
      <c r="A14">
        <v>1981</v>
      </c>
      <c r="B14" t="s">
        <v>345</v>
      </c>
      <c r="C14" t="s">
        <v>339</v>
      </c>
      <c r="D14" t="s">
        <v>140</v>
      </c>
      <c r="E14" s="24">
        <v>99.3</v>
      </c>
      <c r="F14" s="24"/>
      <c r="G14" s="24">
        <v>8.3000000000000007</v>
      </c>
      <c r="H14" s="24">
        <v>16.399999999999999</v>
      </c>
      <c r="I14" s="24">
        <v>39.5</v>
      </c>
      <c r="J14" s="24">
        <v>20.5</v>
      </c>
      <c r="K14" s="24"/>
      <c r="L14" s="24"/>
      <c r="M14" s="24">
        <v>14.6</v>
      </c>
      <c r="O14" s="24">
        <v>0.3</v>
      </c>
      <c r="P14" s="24">
        <v>0.5</v>
      </c>
      <c r="T14">
        <v>95.2</v>
      </c>
      <c r="U14" s="24">
        <f>P14+O14+E14</f>
        <v>100.1</v>
      </c>
      <c r="V14" s="24">
        <f t="shared" si="1"/>
        <v>0</v>
      </c>
      <c r="W14" s="24"/>
      <c r="X14" s="26">
        <f t="shared" si="2"/>
        <v>35.1</v>
      </c>
      <c r="Y14" t="s">
        <v>342</v>
      </c>
    </row>
    <row r="15" spans="1:25">
      <c r="A15">
        <v>1981</v>
      </c>
      <c r="B15" t="s">
        <v>338</v>
      </c>
      <c r="C15" t="s">
        <v>339</v>
      </c>
      <c r="D15" t="s">
        <v>141</v>
      </c>
      <c r="E15" s="24">
        <v>79.3</v>
      </c>
      <c r="F15" s="24"/>
      <c r="G15" s="28">
        <v>25.5</v>
      </c>
      <c r="H15" s="28">
        <v>19.5</v>
      </c>
      <c r="I15" s="28">
        <v>16.899999999999999</v>
      </c>
      <c r="J15" s="24">
        <v>9.9</v>
      </c>
      <c r="K15" s="24"/>
      <c r="L15" s="24"/>
      <c r="M15" s="24">
        <v>7.5</v>
      </c>
      <c r="O15" s="24">
        <v>18.2</v>
      </c>
      <c r="P15" s="24">
        <v>2.5</v>
      </c>
      <c r="U15" s="24">
        <f t="shared" ref="U15:U34" si="3">P15+O15+E15</f>
        <v>100</v>
      </c>
      <c r="V15" s="24">
        <f t="shared" si="1"/>
        <v>0</v>
      </c>
      <c r="W15" s="24"/>
      <c r="X15" s="26">
        <f t="shared" si="2"/>
        <v>17.399999999999999</v>
      </c>
      <c r="Y15" t="s">
        <v>342</v>
      </c>
    </row>
    <row r="16" spans="1:25">
      <c r="A16">
        <v>1981</v>
      </c>
      <c r="B16" t="s">
        <v>343</v>
      </c>
      <c r="C16" t="s">
        <v>339</v>
      </c>
      <c r="D16" t="s">
        <v>141</v>
      </c>
      <c r="E16" s="24">
        <v>84.4</v>
      </c>
      <c r="F16" s="24"/>
      <c r="G16" s="24">
        <v>27.5</v>
      </c>
      <c r="H16" s="24">
        <v>22.2</v>
      </c>
      <c r="I16" s="24">
        <v>14.6</v>
      </c>
      <c r="J16" s="24">
        <v>12.8</v>
      </c>
      <c r="K16" s="24"/>
      <c r="L16" s="24"/>
      <c r="M16" s="24">
        <v>7.3</v>
      </c>
      <c r="O16" s="24">
        <v>10.199999999999999</v>
      </c>
      <c r="P16" s="24">
        <v>5.4</v>
      </c>
      <c r="U16" s="24">
        <f t="shared" si="3"/>
        <v>100</v>
      </c>
      <c r="V16" s="24">
        <f t="shared" si="1"/>
        <v>0</v>
      </c>
      <c r="W16" s="24"/>
      <c r="X16" s="26">
        <f t="shared" si="2"/>
        <v>20.100000000000001</v>
      </c>
      <c r="Y16" t="s">
        <v>342</v>
      </c>
    </row>
    <row r="17" spans="1:25">
      <c r="A17">
        <v>1981</v>
      </c>
      <c r="B17" t="s">
        <v>344</v>
      </c>
      <c r="C17" t="s">
        <v>339</v>
      </c>
      <c r="D17" t="s">
        <v>141</v>
      </c>
      <c r="E17" s="24">
        <v>94</v>
      </c>
      <c r="F17" s="24"/>
      <c r="G17" s="24">
        <v>30.8</v>
      </c>
      <c r="H17" s="24">
        <v>25.4</v>
      </c>
      <c r="I17" s="24">
        <v>19.100000000000001</v>
      </c>
      <c r="J17" s="24">
        <v>11.8</v>
      </c>
      <c r="K17" s="24"/>
      <c r="L17" s="24"/>
      <c r="M17" s="24">
        <v>6.8</v>
      </c>
      <c r="O17" s="24">
        <v>4.2</v>
      </c>
      <c r="P17" s="24">
        <v>1.8</v>
      </c>
      <c r="U17" s="24">
        <f t="shared" si="3"/>
        <v>100</v>
      </c>
      <c r="V17" s="24">
        <f t="shared" si="1"/>
        <v>-9.9999999999994316E-2</v>
      </c>
      <c r="W17" s="24"/>
      <c r="X17" s="26">
        <f t="shared" si="2"/>
        <v>18.600000000000001</v>
      </c>
      <c r="Y17" t="s">
        <v>342</v>
      </c>
    </row>
    <row r="18" spans="1:25">
      <c r="A18">
        <v>1981</v>
      </c>
      <c r="B18" t="s">
        <v>345</v>
      </c>
      <c r="C18" t="s">
        <v>339</v>
      </c>
      <c r="D18" t="s">
        <v>141</v>
      </c>
      <c r="E18" s="24">
        <v>98.1</v>
      </c>
      <c r="F18" s="24"/>
      <c r="G18" s="24">
        <v>32.200000000000003</v>
      </c>
      <c r="H18" s="24">
        <v>24.9</v>
      </c>
      <c r="I18" s="24">
        <v>24.3</v>
      </c>
      <c r="J18" s="24">
        <v>9.6</v>
      </c>
      <c r="K18" s="24"/>
      <c r="L18" s="24"/>
      <c r="M18" s="24">
        <v>7.1</v>
      </c>
      <c r="O18" s="24">
        <v>1.4</v>
      </c>
      <c r="P18" s="24">
        <v>0.5</v>
      </c>
      <c r="U18" s="24">
        <f t="shared" si="3"/>
        <v>100</v>
      </c>
      <c r="V18" s="24">
        <f t="shared" si="1"/>
        <v>0</v>
      </c>
      <c r="W18" s="24"/>
      <c r="X18" s="26">
        <f t="shared" si="2"/>
        <v>16.7</v>
      </c>
      <c r="Y18" t="s">
        <v>342</v>
      </c>
    </row>
    <row r="19" spans="1:25">
      <c r="A19">
        <v>1981</v>
      </c>
      <c r="B19" t="s">
        <v>338</v>
      </c>
      <c r="C19" t="s">
        <v>339</v>
      </c>
      <c r="D19" t="s">
        <v>180</v>
      </c>
      <c r="E19" s="24">
        <v>87.8</v>
      </c>
      <c r="F19" s="24"/>
      <c r="G19" s="28">
        <v>24.5</v>
      </c>
      <c r="H19" s="28">
        <v>21.6</v>
      </c>
      <c r="I19" s="28">
        <v>19.5</v>
      </c>
      <c r="J19" s="24">
        <v>12.9</v>
      </c>
      <c r="K19" s="24"/>
      <c r="L19" s="24"/>
      <c r="M19" s="24">
        <v>9.3000000000000007</v>
      </c>
      <c r="O19" s="24">
        <v>9.8000000000000007</v>
      </c>
      <c r="P19" s="24">
        <v>2.5</v>
      </c>
      <c r="U19" s="24">
        <f t="shared" si="3"/>
        <v>100.1</v>
      </c>
      <c r="V19" s="24">
        <f t="shared" si="1"/>
        <v>0</v>
      </c>
      <c r="W19" s="24"/>
      <c r="X19" s="26">
        <f t="shared" si="2"/>
        <v>22.200000000000003</v>
      </c>
      <c r="Y19" t="s">
        <v>342</v>
      </c>
    </row>
    <row r="20" spans="1:25">
      <c r="A20">
        <v>1981</v>
      </c>
      <c r="B20" t="s">
        <v>343</v>
      </c>
      <c r="C20" t="s">
        <v>339</v>
      </c>
      <c r="D20" t="s">
        <v>180</v>
      </c>
      <c r="E20" s="24">
        <v>89.9</v>
      </c>
      <c r="F20" s="24"/>
      <c r="G20" s="24">
        <v>23.9</v>
      </c>
      <c r="H20" s="24">
        <v>23.7</v>
      </c>
      <c r="I20" s="24">
        <v>18.100000000000001</v>
      </c>
      <c r="J20" s="24">
        <v>14.6</v>
      </c>
      <c r="K20" s="24"/>
      <c r="L20" s="24"/>
      <c r="M20" s="24">
        <v>9.6999999999999993</v>
      </c>
      <c r="O20" s="24">
        <v>4</v>
      </c>
      <c r="P20" s="24">
        <v>6.1</v>
      </c>
      <c r="U20" s="24">
        <f t="shared" si="3"/>
        <v>100</v>
      </c>
      <c r="V20" s="24">
        <f t="shared" si="1"/>
        <v>9.9999999999980105E-2</v>
      </c>
      <c r="W20" s="24"/>
      <c r="X20" s="26">
        <f t="shared" si="2"/>
        <v>24.299999999999997</v>
      </c>
      <c r="Y20" t="s">
        <v>342</v>
      </c>
    </row>
    <row r="21" spans="1:25">
      <c r="A21">
        <v>1981</v>
      </c>
      <c r="B21" t="s">
        <v>344</v>
      </c>
      <c r="C21" t="s">
        <v>339</v>
      </c>
      <c r="D21" t="s">
        <v>180</v>
      </c>
      <c r="E21" s="24">
        <v>96.3</v>
      </c>
      <c r="F21" s="24"/>
      <c r="G21" s="24">
        <v>25.7</v>
      </c>
      <c r="H21" s="24">
        <v>26.8</v>
      </c>
      <c r="I21" s="24">
        <v>22.5</v>
      </c>
      <c r="J21" s="24">
        <v>13.5</v>
      </c>
      <c r="K21" s="24"/>
      <c r="L21" s="24"/>
      <c r="M21" s="24">
        <v>7.7</v>
      </c>
      <c r="O21" s="24">
        <v>2</v>
      </c>
      <c r="P21" s="24">
        <v>1.7</v>
      </c>
      <c r="U21" s="24">
        <f t="shared" si="3"/>
        <v>100</v>
      </c>
      <c r="V21" s="24">
        <f t="shared" si="1"/>
        <v>-9.9999999999994316E-2</v>
      </c>
      <c r="W21" s="24"/>
      <c r="X21" s="26">
        <f t="shared" si="2"/>
        <v>21.2</v>
      </c>
      <c r="Y21" t="s">
        <v>342</v>
      </c>
    </row>
    <row r="22" spans="1:25">
      <c r="A22">
        <v>1981</v>
      </c>
      <c r="B22" t="s">
        <v>345</v>
      </c>
      <c r="C22" t="s">
        <v>339</v>
      </c>
      <c r="D22" t="s">
        <v>180</v>
      </c>
      <c r="E22" s="24">
        <v>98.2</v>
      </c>
      <c r="F22" s="24"/>
      <c r="G22" s="24">
        <v>27.9</v>
      </c>
      <c r="H22" s="24">
        <v>28.1</v>
      </c>
      <c r="I22" s="24">
        <v>24.7</v>
      </c>
      <c r="J22" s="24">
        <v>10.7</v>
      </c>
      <c r="K22" s="24"/>
      <c r="L22" s="24"/>
      <c r="M22" s="24">
        <v>6.9</v>
      </c>
      <c r="O22" s="24">
        <v>1.3</v>
      </c>
      <c r="P22" s="24">
        <v>0.5</v>
      </c>
      <c r="U22" s="24">
        <f t="shared" si="3"/>
        <v>100</v>
      </c>
      <c r="V22" s="24">
        <f t="shared" si="1"/>
        <v>0.10000000000000853</v>
      </c>
      <c r="W22" s="24"/>
      <c r="X22" s="26">
        <f t="shared" si="2"/>
        <v>17.600000000000001</v>
      </c>
      <c r="Y22" t="s">
        <v>342</v>
      </c>
    </row>
    <row r="23" spans="1:25">
      <c r="A23">
        <v>1982</v>
      </c>
      <c r="B23" t="s">
        <v>338</v>
      </c>
      <c r="C23" t="s">
        <v>339</v>
      </c>
      <c r="D23" t="s">
        <v>140</v>
      </c>
      <c r="E23" s="24">
        <v>97.3</v>
      </c>
      <c r="G23" s="24">
        <v>4.9000000000000004</v>
      </c>
      <c r="H23" s="24">
        <v>13.4</v>
      </c>
      <c r="I23" s="24">
        <v>27.7</v>
      </c>
      <c r="J23" s="24">
        <v>26.7</v>
      </c>
      <c r="M23" s="24">
        <v>24.7</v>
      </c>
      <c r="O23" s="24">
        <v>1.6</v>
      </c>
      <c r="P23" s="24">
        <v>1.1000000000000001</v>
      </c>
      <c r="T23">
        <v>79.5</v>
      </c>
      <c r="U23" s="24">
        <f t="shared" si="3"/>
        <v>100</v>
      </c>
      <c r="V23" s="24">
        <f t="shared" si="1"/>
        <v>0.10000000000000853</v>
      </c>
      <c r="W23" s="24"/>
      <c r="X23" s="26">
        <f t="shared" si="2"/>
        <v>51.4</v>
      </c>
      <c r="Y23" t="s">
        <v>346</v>
      </c>
    </row>
    <row r="24" spans="1:25">
      <c r="A24">
        <v>1982</v>
      </c>
      <c r="B24" t="s">
        <v>343</v>
      </c>
      <c r="C24" t="s">
        <v>339</v>
      </c>
      <c r="D24" t="s">
        <v>140</v>
      </c>
      <c r="E24" s="24">
        <v>96.8</v>
      </c>
      <c r="G24" s="24">
        <v>3.5</v>
      </c>
      <c r="H24" s="24">
        <v>15</v>
      </c>
      <c r="I24" s="24">
        <v>28.6</v>
      </c>
      <c r="J24" s="24">
        <v>30.2</v>
      </c>
      <c r="M24" s="24">
        <v>19.5</v>
      </c>
      <c r="O24" s="24">
        <v>0.6</v>
      </c>
      <c r="P24" s="24">
        <v>2.6</v>
      </c>
      <c r="T24">
        <v>78</v>
      </c>
      <c r="U24" s="24">
        <f t="shared" si="3"/>
        <v>100</v>
      </c>
      <c r="V24" s="24">
        <f t="shared" si="1"/>
        <v>0</v>
      </c>
      <c r="W24" s="24"/>
      <c r="X24" s="26">
        <f t="shared" si="2"/>
        <v>49.7</v>
      </c>
      <c r="Y24" t="s">
        <v>346</v>
      </c>
    </row>
    <row r="25" spans="1:25">
      <c r="A25">
        <v>1982</v>
      </c>
      <c r="B25" t="s">
        <v>344</v>
      </c>
      <c r="C25" t="s">
        <v>339</v>
      </c>
      <c r="D25" t="s">
        <v>140</v>
      </c>
      <c r="E25" s="24">
        <v>99.9</v>
      </c>
      <c r="G25" s="24">
        <v>9</v>
      </c>
      <c r="H25" s="24">
        <v>16.3</v>
      </c>
      <c r="I25" s="24">
        <v>34</v>
      </c>
      <c r="J25" s="24">
        <v>21.8</v>
      </c>
      <c r="M25" s="24">
        <v>18.8</v>
      </c>
      <c r="O25" s="24">
        <v>0.1</v>
      </c>
      <c r="T25">
        <v>90.9</v>
      </c>
      <c r="U25" s="24">
        <f t="shared" si="3"/>
        <v>100</v>
      </c>
      <c r="V25" s="24">
        <f t="shared" si="1"/>
        <v>0</v>
      </c>
      <c r="W25" s="24"/>
      <c r="X25" s="26">
        <f t="shared" si="2"/>
        <v>40.6</v>
      </c>
      <c r="Y25" t="s">
        <v>346</v>
      </c>
    </row>
    <row r="26" spans="1:25">
      <c r="A26">
        <v>1982</v>
      </c>
      <c r="B26" t="s">
        <v>345</v>
      </c>
      <c r="C26" t="s">
        <v>339</v>
      </c>
      <c r="D26" t="s">
        <v>140</v>
      </c>
      <c r="E26" s="24">
        <v>99.7</v>
      </c>
      <c r="G26" s="24">
        <v>7.6</v>
      </c>
      <c r="H26" s="24">
        <v>18.2</v>
      </c>
      <c r="I26" s="24">
        <v>31.6</v>
      </c>
      <c r="J26" s="24">
        <v>25.9</v>
      </c>
      <c r="M26" s="24">
        <v>16.399999999999999</v>
      </c>
      <c r="O26" s="24">
        <v>0.1</v>
      </c>
      <c r="P26" s="24">
        <v>0.2</v>
      </c>
      <c r="T26">
        <v>94.4</v>
      </c>
      <c r="U26" s="24">
        <f t="shared" si="3"/>
        <v>100</v>
      </c>
      <c r="V26" s="24">
        <f t="shared" si="1"/>
        <v>0</v>
      </c>
      <c r="W26" s="24"/>
      <c r="X26" s="26">
        <f t="shared" si="2"/>
        <v>42.3</v>
      </c>
      <c r="Y26" t="s">
        <v>346</v>
      </c>
    </row>
    <row r="27" spans="1:25">
      <c r="A27">
        <v>1982</v>
      </c>
      <c r="B27" t="s">
        <v>338</v>
      </c>
      <c r="C27" t="s">
        <v>339</v>
      </c>
      <c r="D27" t="s">
        <v>141</v>
      </c>
      <c r="E27" s="24">
        <v>83.6</v>
      </c>
      <c r="G27" s="24">
        <v>27</v>
      </c>
      <c r="H27" s="24">
        <v>19.8</v>
      </c>
      <c r="I27" s="24">
        <v>15.2</v>
      </c>
      <c r="J27" s="24">
        <v>11.9</v>
      </c>
      <c r="M27" s="24">
        <v>9.6999999999999993</v>
      </c>
      <c r="O27" s="24">
        <v>15.3</v>
      </c>
      <c r="P27" s="24">
        <v>1.1000000000000001</v>
      </c>
      <c r="U27" s="24">
        <f t="shared" si="3"/>
        <v>100</v>
      </c>
      <c r="V27" s="24">
        <f t="shared" si="1"/>
        <v>0</v>
      </c>
      <c r="W27" s="24"/>
      <c r="X27" s="26">
        <f t="shared" si="2"/>
        <v>21.6</v>
      </c>
      <c r="Y27" t="s">
        <v>346</v>
      </c>
    </row>
    <row r="28" spans="1:25">
      <c r="A28">
        <v>1982</v>
      </c>
      <c r="B28" t="s">
        <v>343</v>
      </c>
      <c r="C28" t="s">
        <v>339</v>
      </c>
      <c r="D28" t="s">
        <v>141</v>
      </c>
      <c r="E28" s="24">
        <v>91.7</v>
      </c>
      <c r="G28" s="24">
        <v>30.3</v>
      </c>
      <c r="H28" s="24">
        <v>25.7</v>
      </c>
      <c r="I28" s="24">
        <v>12.3</v>
      </c>
      <c r="J28" s="24">
        <v>13.8</v>
      </c>
      <c r="M28" s="24">
        <v>9.6</v>
      </c>
      <c r="O28" s="24">
        <v>5.0999999999999996</v>
      </c>
      <c r="P28" s="24">
        <v>3.1</v>
      </c>
      <c r="U28" s="24">
        <f t="shared" si="3"/>
        <v>99.9</v>
      </c>
      <c r="V28" s="24">
        <f t="shared" si="1"/>
        <v>0</v>
      </c>
      <c r="W28" s="24"/>
      <c r="X28" s="26">
        <f t="shared" si="2"/>
        <v>23.4</v>
      </c>
      <c r="Y28" t="s">
        <v>346</v>
      </c>
    </row>
    <row r="29" spans="1:25">
      <c r="A29">
        <v>1982</v>
      </c>
      <c r="B29" t="s">
        <v>344</v>
      </c>
      <c r="C29" t="s">
        <v>339</v>
      </c>
      <c r="D29" t="s">
        <v>141</v>
      </c>
      <c r="E29" s="24">
        <v>97.6</v>
      </c>
      <c r="G29" s="24">
        <v>34.9</v>
      </c>
      <c r="H29" s="24">
        <v>22.6</v>
      </c>
      <c r="I29" s="24">
        <v>20</v>
      </c>
      <c r="J29" s="24">
        <v>12.1</v>
      </c>
      <c r="M29" s="24">
        <v>7.9</v>
      </c>
      <c r="O29" s="24">
        <v>2.4</v>
      </c>
      <c r="U29" s="24">
        <f t="shared" si="3"/>
        <v>100</v>
      </c>
      <c r="V29" s="24">
        <f t="shared" si="1"/>
        <v>-9.9999999999994316E-2</v>
      </c>
      <c r="W29" s="24"/>
      <c r="X29" s="26">
        <f t="shared" si="2"/>
        <v>20</v>
      </c>
      <c r="Y29" t="s">
        <v>346</v>
      </c>
    </row>
    <row r="30" spans="1:25">
      <c r="A30">
        <v>1982</v>
      </c>
      <c r="B30" t="s">
        <v>345</v>
      </c>
      <c r="C30" t="s">
        <v>339</v>
      </c>
      <c r="D30" t="s">
        <v>141</v>
      </c>
      <c r="E30" s="24">
        <v>99</v>
      </c>
      <c r="G30" s="24">
        <v>34.799999999999997</v>
      </c>
      <c r="H30" s="24">
        <v>25.7</v>
      </c>
      <c r="I30" s="24">
        <v>20.2</v>
      </c>
      <c r="J30" s="24">
        <v>10.4</v>
      </c>
      <c r="M30" s="24">
        <v>7.9</v>
      </c>
      <c r="O30" s="24">
        <v>0.8</v>
      </c>
      <c r="P30" s="24">
        <v>0.2</v>
      </c>
      <c r="U30" s="24">
        <f t="shared" si="3"/>
        <v>100</v>
      </c>
      <c r="V30" s="24">
        <f t="shared" si="1"/>
        <v>0</v>
      </c>
      <c r="W30" s="24"/>
      <c r="X30" s="26">
        <f t="shared" si="2"/>
        <v>18.3</v>
      </c>
      <c r="Y30" t="s">
        <v>346</v>
      </c>
    </row>
    <row r="31" spans="1:25">
      <c r="A31">
        <v>1982</v>
      </c>
      <c r="B31" t="s">
        <v>338</v>
      </c>
      <c r="C31" t="s">
        <v>339</v>
      </c>
      <c r="D31" t="s">
        <v>180</v>
      </c>
      <c r="E31" s="24">
        <v>88.6</v>
      </c>
      <c r="G31" s="24">
        <v>23.9</v>
      </c>
      <c r="H31" s="24">
        <v>22.2</v>
      </c>
      <c r="I31" s="24">
        <v>19.5</v>
      </c>
      <c r="J31" s="24">
        <v>13.2</v>
      </c>
      <c r="M31" s="24">
        <v>9.8000000000000007</v>
      </c>
      <c r="O31" s="24">
        <v>10.3</v>
      </c>
      <c r="P31" s="24">
        <v>1.1000000000000001</v>
      </c>
      <c r="U31" s="24">
        <f t="shared" si="3"/>
        <v>100</v>
      </c>
      <c r="V31" s="24">
        <f t="shared" si="1"/>
        <v>0</v>
      </c>
      <c r="W31" s="24"/>
      <c r="X31" s="26">
        <f t="shared" si="2"/>
        <v>23</v>
      </c>
      <c r="Y31" t="s">
        <v>346</v>
      </c>
    </row>
    <row r="32" spans="1:25">
      <c r="A32">
        <v>1982</v>
      </c>
      <c r="B32" t="s">
        <v>343</v>
      </c>
      <c r="C32" t="s">
        <v>339</v>
      </c>
      <c r="D32" t="s">
        <v>180</v>
      </c>
      <c r="E32" s="24">
        <v>93.1</v>
      </c>
      <c r="G32" s="24">
        <v>21.1</v>
      </c>
      <c r="H32" s="24">
        <v>26.5</v>
      </c>
      <c r="I32" s="24">
        <v>19.899999999999999</v>
      </c>
      <c r="J32" s="24">
        <v>17.2</v>
      </c>
      <c r="M32" s="24">
        <v>8.5</v>
      </c>
      <c r="O32" s="24">
        <v>3.4</v>
      </c>
      <c r="P32" s="24">
        <v>3.4</v>
      </c>
      <c r="U32" s="24">
        <f t="shared" si="3"/>
        <v>99.899999999999991</v>
      </c>
      <c r="V32" s="24">
        <f t="shared" si="1"/>
        <v>0.10000000000000853</v>
      </c>
      <c r="W32" s="24"/>
      <c r="X32" s="26">
        <f t="shared" si="2"/>
        <v>25.7</v>
      </c>
      <c r="Y32" t="s">
        <v>346</v>
      </c>
    </row>
    <row r="33" spans="1:25">
      <c r="A33">
        <v>1982</v>
      </c>
      <c r="B33" t="s">
        <v>344</v>
      </c>
      <c r="C33" t="s">
        <v>339</v>
      </c>
      <c r="D33" t="s">
        <v>180</v>
      </c>
      <c r="E33" s="24">
        <v>98.1</v>
      </c>
      <c r="G33" s="24">
        <v>30.4</v>
      </c>
      <c r="H33" s="24">
        <v>25.8</v>
      </c>
      <c r="I33" s="24">
        <v>21</v>
      </c>
      <c r="J33" s="24">
        <v>11.3</v>
      </c>
      <c r="M33" s="24">
        <v>9.6</v>
      </c>
      <c r="O33" s="24">
        <v>1.7</v>
      </c>
      <c r="P33" s="24">
        <v>0.2</v>
      </c>
      <c r="U33" s="24">
        <f t="shared" si="3"/>
        <v>100</v>
      </c>
      <c r="V33" s="24">
        <f t="shared" si="1"/>
        <v>0</v>
      </c>
      <c r="W33" s="24"/>
      <c r="X33" s="26">
        <f t="shared" si="2"/>
        <v>20.9</v>
      </c>
      <c r="Y33" t="s">
        <v>346</v>
      </c>
    </row>
    <row r="34" spans="1:25">
      <c r="A34">
        <v>1982</v>
      </c>
      <c r="B34" t="s">
        <v>345</v>
      </c>
      <c r="C34" t="s">
        <v>339</v>
      </c>
      <c r="D34" t="s">
        <v>180</v>
      </c>
      <c r="E34" s="24">
        <v>99.4</v>
      </c>
      <c r="G34" s="24">
        <v>29.4</v>
      </c>
      <c r="H34" s="24">
        <v>27.3</v>
      </c>
      <c r="I34" s="24">
        <v>24.5</v>
      </c>
      <c r="J34" s="24">
        <v>12.3</v>
      </c>
      <c r="M34" s="24">
        <v>5.9</v>
      </c>
      <c r="O34" s="24">
        <v>0.5</v>
      </c>
      <c r="P34" s="24">
        <v>0.2</v>
      </c>
      <c r="U34" s="24">
        <f t="shared" si="3"/>
        <v>100.10000000000001</v>
      </c>
      <c r="V34" s="24">
        <f t="shared" si="1"/>
        <v>0</v>
      </c>
      <c r="W34" s="24"/>
      <c r="X34" s="26">
        <f t="shared" si="2"/>
        <v>18.200000000000003</v>
      </c>
      <c r="Y34" t="s">
        <v>346</v>
      </c>
    </row>
    <row r="35" spans="1:25" s="25" customFormat="1">
      <c r="A35" s="25">
        <v>1982</v>
      </c>
      <c r="B35" s="25" t="s">
        <v>347</v>
      </c>
      <c r="C35" s="25" t="s">
        <v>348</v>
      </c>
      <c r="S35" s="25">
        <v>67.5</v>
      </c>
      <c r="X35" s="26"/>
      <c r="Y35" s="25" t="s">
        <v>346</v>
      </c>
    </row>
    <row r="36" spans="1:25">
      <c r="A36">
        <v>1984</v>
      </c>
      <c r="B36" t="s">
        <v>338</v>
      </c>
      <c r="C36" t="s">
        <v>339</v>
      </c>
      <c r="D36" t="s">
        <v>140</v>
      </c>
      <c r="E36" s="24">
        <v>97.9</v>
      </c>
      <c r="G36" s="24">
        <v>4.8</v>
      </c>
      <c r="H36" s="24">
        <v>12.6</v>
      </c>
      <c r="I36" s="24">
        <v>28.1</v>
      </c>
      <c r="J36" s="24">
        <v>27.5</v>
      </c>
      <c r="M36" s="24">
        <v>24.9</v>
      </c>
      <c r="O36" s="24">
        <v>1.2</v>
      </c>
      <c r="P36" s="24">
        <v>1</v>
      </c>
      <c r="T36">
        <v>78.7</v>
      </c>
      <c r="U36" s="24">
        <f t="shared" ref="U36:U47" si="4">P36+O36+E36</f>
        <v>100.10000000000001</v>
      </c>
      <c r="V36" s="24">
        <f t="shared" ref="V36:V47" si="5">SUM(G36:N36)-E36</f>
        <v>0</v>
      </c>
      <c r="W36" s="24"/>
      <c r="X36" s="26">
        <f t="shared" si="2"/>
        <v>52.4</v>
      </c>
      <c r="Y36" t="s">
        <v>349</v>
      </c>
    </row>
    <row r="37" spans="1:25">
      <c r="A37">
        <v>1984</v>
      </c>
      <c r="B37" t="s">
        <v>343</v>
      </c>
      <c r="C37" t="s">
        <v>339</v>
      </c>
      <c r="D37" t="s">
        <v>140</v>
      </c>
      <c r="E37" s="24">
        <v>99.2</v>
      </c>
      <c r="G37" s="24">
        <v>7.6</v>
      </c>
      <c r="H37" s="24">
        <v>12.1</v>
      </c>
      <c r="I37" s="24">
        <v>25.3</v>
      </c>
      <c r="J37" s="24">
        <v>27.5</v>
      </c>
      <c r="M37" s="24">
        <v>26.7</v>
      </c>
      <c r="T37">
        <v>78.099999999999994</v>
      </c>
      <c r="U37" s="24">
        <f t="shared" si="4"/>
        <v>99.2</v>
      </c>
      <c r="V37" s="24">
        <f t="shared" si="5"/>
        <v>0</v>
      </c>
      <c r="W37" s="24"/>
      <c r="X37" s="26">
        <f t="shared" si="2"/>
        <v>54.2</v>
      </c>
      <c r="Y37" t="s">
        <v>349</v>
      </c>
    </row>
    <row r="38" spans="1:25">
      <c r="A38">
        <v>1984</v>
      </c>
      <c r="B38" t="s">
        <v>344</v>
      </c>
      <c r="C38" t="s">
        <v>339</v>
      </c>
      <c r="D38" t="s">
        <v>140</v>
      </c>
      <c r="E38" s="24">
        <v>99.4</v>
      </c>
      <c r="G38" s="24">
        <v>5</v>
      </c>
      <c r="H38" s="24">
        <v>13</v>
      </c>
      <c r="I38" s="24">
        <v>30.6</v>
      </c>
      <c r="J38" s="24">
        <v>28.7</v>
      </c>
      <c r="M38" s="24">
        <v>22.1</v>
      </c>
      <c r="T38">
        <v>89</v>
      </c>
      <c r="U38" s="24">
        <f t="shared" si="4"/>
        <v>99.4</v>
      </c>
      <c r="V38" s="24">
        <f t="shared" si="5"/>
        <v>0</v>
      </c>
      <c r="W38" s="24"/>
      <c r="X38" s="26">
        <f t="shared" si="2"/>
        <v>50.8</v>
      </c>
      <c r="Y38" t="s">
        <v>349</v>
      </c>
    </row>
    <row r="39" spans="1:25">
      <c r="A39">
        <v>1984</v>
      </c>
      <c r="B39" t="s">
        <v>345</v>
      </c>
      <c r="C39" t="s">
        <v>339</v>
      </c>
      <c r="D39" t="s">
        <v>140</v>
      </c>
      <c r="E39" s="24">
        <v>99.9</v>
      </c>
      <c r="G39" s="24">
        <v>4.4000000000000004</v>
      </c>
      <c r="H39" s="24">
        <v>16.8</v>
      </c>
      <c r="I39" s="24">
        <v>37.700000000000003</v>
      </c>
      <c r="J39" s="24">
        <v>23.4</v>
      </c>
      <c r="M39" s="24">
        <v>17.600000000000001</v>
      </c>
      <c r="T39">
        <v>93.6</v>
      </c>
      <c r="U39" s="24">
        <f t="shared" si="4"/>
        <v>99.9</v>
      </c>
      <c r="V39" s="24">
        <f t="shared" si="5"/>
        <v>0</v>
      </c>
      <c r="W39" s="24"/>
      <c r="X39" s="26">
        <f t="shared" si="2"/>
        <v>41</v>
      </c>
      <c r="Y39" t="s">
        <v>349</v>
      </c>
    </row>
    <row r="40" spans="1:25">
      <c r="A40">
        <v>1984</v>
      </c>
      <c r="B40" t="s">
        <v>338</v>
      </c>
      <c r="C40" t="s">
        <v>339</v>
      </c>
      <c r="D40" t="s">
        <v>141</v>
      </c>
      <c r="E40" s="24">
        <v>84.6</v>
      </c>
      <c r="G40" s="24">
        <v>27.8</v>
      </c>
      <c r="H40" s="24">
        <v>18.8</v>
      </c>
      <c r="I40" s="24">
        <v>16.899999999999999</v>
      </c>
      <c r="J40" s="24">
        <v>11.4</v>
      </c>
      <c r="M40" s="24">
        <v>9.6999999999999993</v>
      </c>
      <c r="O40">
        <v>14.6</v>
      </c>
      <c r="P40" s="24">
        <v>0.8</v>
      </c>
      <c r="U40" s="24">
        <f t="shared" si="4"/>
        <v>100</v>
      </c>
      <c r="V40" s="24">
        <f t="shared" si="5"/>
        <v>0</v>
      </c>
      <c r="W40" s="24"/>
      <c r="X40" s="26">
        <f t="shared" si="2"/>
        <v>21.1</v>
      </c>
      <c r="Y40" t="s">
        <v>349</v>
      </c>
    </row>
    <row r="41" spans="1:25">
      <c r="A41">
        <v>1984</v>
      </c>
      <c r="B41" t="s">
        <v>343</v>
      </c>
      <c r="C41" t="s">
        <v>339</v>
      </c>
      <c r="D41" t="s">
        <v>141</v>
      </c>
      <c r="E41" s="24">
        <v>92.8</v>
      </c>
      <c r="G41" s="24">
        <v>32</v>
      </c>
      <c r="H41" s="24">
        <v>18.8</v>
      </c>
      <c r="I41" s="24">
        <v>18.3</v>
      </c>
      <c r="J41" s="24">
        <v>12.4</v>
      </c>
      <c r="M41" s="24">
        <v>11.3</v>
      </c>
      <c r="O41">
        <v>6.5</v>
      </c>
      <c r="U41" s="24">
        <f t="shared" si="4"/>
        <v>99.3</v>
      </c>
      <c r="V41" s="24">
        <f t="shared" si="5"/>
        <v>0</v>
      </c>
      <c r="W41" s="24"/>
      <c r="X41" s="26">
        <f t="shared" si="2"/>
        <v>23.700000000000003</v>
      </c>
      <c r="Y41" t="s">
        <v>349</v>
      </c>
    </row>
    <row r="42" spans="1:25">
      <c r="A42">
        <v>1984</v>
      </c>
      <c r="B42" t="s">
        <v>344</v>
      </c>
      <c r="C42" t="s">
        <v>339</v>
      </c>
      <c r="D42" t="s">
        <v>141</v>
      </c>
      <c r="E42" s="24">
        <v>96.3</v>
      </c>
      <c r="G42" s="24">
        <v>31.4</v>
      </c>
      <c r="H42" s="24">
        <v>21.3</v>
      </c>
      <c r="I42" s="24">
        <v>18.7</v>
      </c>
      <c r="J42" s="24">
        <v>14.7</v>
      </c>
      <c r="M42" s="24">
        <v>10.199999999999999</v>
      </c>
      <c r="O42">
        <v>3</v>
      </c>
      <c r="U42" s="24">
        <f t="shared" si="4"/>
        <v>99.3</v>
      </c>
      <c r="V42" s="24">
        <f t="shared" si="5"/>
        <v>0</v>
      </c>
      <c r="W42" s="24"/>
      <c r="X42" s="26">
        <f t="shared" si="2"/>
        <v>24.9</v>
      </c>
      <c r="Y42" t="s">
        <v>349</v>
      </c>
    </row>
    <row r="43" spans="1:25">
      <c r="A43">
        <v>1984</v>
      </c>
      <c r="B43" t="s">
        <v>345</v>
      </c>
      <c r="C43" t="s">
        <v>339</v>
      </c>
      <c r="D43" t="s">
        <v>141</v>
      </c>
      <c r="E43" s="24">
        <v>98.7</v>
      </c>
      <c r="G43" s="24">
        <v>37</v>
      </c>
      <c r="H43" s="24">
        <v>24</v>
      </c>
      <c r="I43" s="24">
        <v>22.6</v>
      </c>
      <c r="J43" s="24">
        <v>6.7</v>
      </c>
      <c r="M43" s="24">
        <v>8.4</v>
      </c>
      <c r="U43" s="24">
        <f t="shared" si="4"/>
        <v>98.7</v>
      </c>
      <c r="V43" s="24">
        <f t="shared" si="5"/>
        <v>0</v>
      </c>
      <c r="W43" s="24"/>
      <c r="X43" s="26">
        <f t="shared" si="2"/>
        <v>15.100000000000001</v>
      </c>
      <c r="Y43" t="s">
        <v>349</v>
      </c>
    </row>
    <row r="44" spans="1:25">
      <c r="A44">
        <v>1984</v>
      </c>
      <c r="B44" t="s">
        <v>338</v>
      </c>
      <c r="C44" t="s">
        <v>339</v>
      </c>
      <c r="D44" t="s">
        <v>180</v>
      </c>
      <c r="E44" s="24">
        <v>90.5</v>
      </c>
      <c r="G44" s="24">
        <v>22.9</v>
      </c>
      <c r="H44" s="24">
        <v>21.4</v>
      </c>
      <c r="I44" s="24">
        <v>20.6</v>
      </c>
      <c r="J44" s="24">
        <v>14.2</v>
      </c>
      <c r="M44" s="24">
        <v>11.4</v>
      </c>
      <c r="O44">
        <v>8.8000000000000007</v>
      </c>
      <c r="P44" s="24">
        <v>0.7</v>
      </c>
      <c r="U44" s="24">
        <f t="shared" si="4"/>
        <v>100</v>
      </c>
      <c r="V44" s="24">
        <f t="shared" si="5"/>
        <v>0</v>
      </c>
      <c r="W44" s="24"/>
      <c r="X44" s="26">
        <f t="shared" si="2"/>
        <v>25.6</v>
      </c>
      <c r="Y44" t="s">
        <v>349</v>
      </c>
    </row>
    <row r="45" spans="1:25">
      <c r="A45">
        <v>1984</v>
      </c>
      <c r="B45" t="s">
        <v>343</v>
      </c>
      <c r="C45" t="s">
        <v>339</v>
      </c>
      <c r="D45" t="s">
        <v>180</v>
      </c>
      <c r="E45" s="24">
        <v>95.6</v>
      </c>
      <c r="G45" s="24">
        <v>22.6</v>
      </c>
      <c r="H45" s="24">
        <v>22.3</v>
      </c>
      <c r="I45" s="24">
        <v>24.3</v>
      </c>
      <c r="J45" s="24">
        <v>14.5</v>
      </c>
      <c r="M45" s="24">
        <v>11.9</v>
      </c>
      <c r="O45">
        <v>3.7</v>
      </c>
      <c r="U45" s="24">
        <f t="shared" si="4"/>
        <v>99.3</v>
      </c>
      <c r="V45" s="24">
        <f t="shared" si="5"/>
        <v>0</v>
      </c>
      <c r="W45" s="24"/>
      <c r="X45" s="26">
        <f t="shared" si="2"/>
        <v>26.4</v>
      </c>
      <c r="Y45" t="s">
        <v>349</v>
      </c>
    </row>
    <row r="46" spans="1:25">
      <c r="A46">
        <v>1984</v>
      </c>
      <c r="B46" t="s">
        <v>344</v>
      </c>
      <c r="C46" t="s">
        <v>339</v>
      </c>
      <c r="D46" t="s">
        <v>180</v>
      </c>
      <c r="E46" s="24">
        <v>96.8</v>
      </c>
      <c r="G46" s="24">
        <v>28</v>
      </c>
      <c r="H46" s="24">
        <v>21.6</v>
      </c>
      <c r="I46" s="24">
        <v>20.5</v>
      </c>
      <c r="J46" s="24">
        <v>16.8</v>
      </c>
      <c r="M46" s="24">
        <v>9.9</v>
      </c>
      <c r="O46">
        <v>2.5</v>
      </c>
      <c r="U46" s="24">
        <f t="shared" si="4"/>
        <v>99.3</v>
      </c>
      <c r="V46" s="24">
        <f t="shared" si="5"/>
        <v>0</v>
      </c>
      <c r="W46" s="24"/>
      <c r="X46" s="26">
        <f t="shared" si="2"/>
        <v>26.700000000000003</v>
      </c>
      <c r="Y46" t="s">
        <v>349</v>
      </c>
    </row>
    <row r="47" spans="1:25">
      <c r="A47">
        <v>1984</v>
      </c>
      <c r="B47" t="s">
        <v>345</v>
      </c>
      <c r="C47" t="s">
        <v>339</v>
      </c>
      <c r="D47" t="s">
        <v>180</v>
      </c>
      <c r="E47" s="24">
        <v>98.8</v>
      </c>
      <c r="G47" s="24">
        <v>32</v>
      </c>
      <c r="H47" s="24">
        <v>24.5</v>
      </c>
      <c r="I47" s="24">
        <v>24.2</v>
      </c>
      <c r="J47" s="24">
        <v>10.7</v>
      </c>
      <c r="M47" s="24">
        <v>7.5</v>
      </c>
      <c r="U47" s="24">
        <f t="shared" si="4"/>
        <v>98.8</v>
      </c>
      <c r="V47" s="24">
        <f t="shared" si="5"/>
        <v>0.10000000000000853</v>
      </c>
      <c r="W47" s="24"/>
      <c r="X47" s="26">
        <f t="shared" si="2"/>
        <v>18.2</v>
      </c>
      <c r="Y47" t="s">
        <v>349</v>
      </c>
    </row>
    <row r="48" spans="1:25" s="25" customFormat="1">
      <c r="A48" s="25">
        <v>1984</v>
      </c>
      <c r="B48" s="25" t="s">
        <v>347</v>
      </c>
      <c r="C48" s="25" t="s">
        <v>348</v>
      </c>
      <c r="D48" s="25" t="s">
        <v>340</v>
      </c>
      <c r="S48" s="25">
        <v>68.099999999999994</v>
      </c>
      <c r="X48" s="26"/>
      <c r="Y48" s="25" t="s">
        <v>349</v>
      </c>
    </row>
    <row r="49" spans="1:25" s="25" customFormat="1">
      <c r="A49" s="25">
        <v>1987</v>
      </c>
      <c r="B49" s="25" t="s">
        <v>347</v>
      </c>
      <c r="C49" s="25" t="s">
        <v>348</v>
      </c>
      <c r="D49" s="25" t="s">
        <v>340</v>
      </c>
      <c r="S49" s="25">
        <v>68.599999999999994</v>
      </c>
      <c r="X49" s="26"/>
      <c r="Y49" s="25" t="s">
        <v>350</v>
      </c>
    </row>
    <row r="50" spans="1:25">
      <c r="A50">
        <v>1987</v>
      </c>
      <c r="B50" t="s">
        <v>338</v>
      </c>
      <c r="C50" t="s">
        <v>339</v>
      </c>
      <c r="D50" t="s">
        <v>140</v>
      </c>
      <c r="E50" s="24">
        <v>96.4</v>
      </c>
      <c r="F50" s="24"/>
      <c r="G50" s="24">
        <v>3.5</v>
      </c>
      <c r="H50" s="24">
        <v>9.1</v>
      </c>
      <c r="I50" s="24">
        <v>24.2</v>
      </c>
      <c r="J50" s="24">
        <v>27</v>
      </c>
      <c r="K50" s="24"/>
      <c r="L50" s="24"/>
      <c r="M50" s="24">
        <v>32.6</v>
      </c>
      <c r="N50" s="24"/>
      <c r="O50" s="24">
        <v>1.7</v>
      </c>
      <c r="P50" s="24">
        <v>2</v>
      </c>
      <c r="Q50" s="24"/>
      <c r="R50" s="24"/>
      <c r="S50" s="24"/>
      <c r="T50" s="24">
        <v>80.7</v>
      </c>
      <c r="U50" s="24">
        <f t="shared" ref="U50:U61" si="6">P50+O50+E50</f>
        <v>100.10000000000001</v>
      </c>
      <c r="V50" s="24">
        <f t="shared" ref="V50:V61" si="7">SUM(G50:N50)-E50</f>
        <v>0</v>
      </c>
      <c r="W50" s="24"/>
      <c r="X50" s="26">
        <f t="shared" si="2"/>
        <v>59.6</v>
      </c>
      <c r="Y50" t="s">
        <v>350</v>
      </c>
    </row>
    <row r="51" spans="1:25">
      <c r="A51">
        <v>1987</v>
      </c>
      <c r="B51" t="s">
        <v>343</v>
      </c>
      <c r="C51" t="s">
        <v>339</v>
      </c>
      <c r="D51" t="s">
        <v>140</v>
      </c>
      <c r="E51" s="24">
        <v>96.3</v>
      </c>
      <c r="F51" s="24"/>
      <c r="G51" s="24">
        <v>7.4</v>
      </c>
      <c r="H51" s="24">
        <v>14.5</v>
      </c>
      <c r="I51" s="24">
        <v>22.5</v>
      </c>
      <c r="J51" s="24">
        <v>27.7</v>
      </c>
      <c r="K51" s="24"/>
      <c r="L51" s="24"/>
      <c r="M51" s="24">
        <v>24.1</v>
      </c>
      <c r="N51" s="24"/>
      <c r="O51" s="24"/>
      <c r="P51" s="24">
        <v>3.3</v>
      </c>
      <c r="Q51" s="24"/>
      <c r="R51" s="24"/>
      <c r="S51" s="24"/>
      <c r="T51" s="24">
        <v>75.8</v>
      </c>
      <c r="U51" s="24">
        <f t="shared" si="6"/>
        <v>99.6</v>
      </c>
      <c r="V51" s="24">
        <f t="shared" si="7"/>
        <v>-0.10000000000000853</v>
      </c>
      <c r="W51" s="24"/>
      <c r="X51" s="26">
        <f t="shared" si="2"/>
        <v>51.8</v>
      </c>
      <c r="Y51" t="s">
        <v>350</v>
      </c>
    </row>
    <row r="52" spans="1:25">
      <c r="A52">
        <v>1987</v>
      </c>
      <c r="B52" t="s">
        <v>344</v>
      </c>
      <c r="C52" t="s">
        <v>339</v>
      </c>
      <c r="D52" t="s">
        <v>140</v>
      </c>
      <c r="E52" s="24">
        <v>98.6</v>
      </c>
      <c r="F52" s="24"/>
      <c r="G52" s="24">
        <v>3.8</v>
      </c>
      <c r="H52" s="24">
        <v>9.9</v>
      </c>
      <c r="I52" s="24">
        <v>33.1</v>
      </c>
      <c r="J52" s="24">
        <v>28.7</v>
      </c>
      <c r="K52" s="24"/>
      <c r="L52" s="24"/>
      <c r="M52" s="24">
        <v>23.1</v>
      </c>
      <c r="N52" s="24"/>
      <c r="O52" s="24"/>
      <c r="P52" s="24"/>
      <c r="Q52" s="24"/>
      <c r="R52" s="24"/>
      <c r="S52" s="24"/>
      <c r="T52" s="24">
        <v>91.1</v>
      </c>
      <c r="U52" s="24">
        <f t="shared" si="6"/>
        <v>98.6</v>
      </c>
      <c r="V52" s="24">
        <f t="shared" si="7"/>
        <v>0</v>
      </c>
      <c r="W52" s="24"/>
      <c r="X52" s="26">
        <f t="shared" si="2"/>
        <v>51.8</v>
      </c>
      <c r="Y52" t="s">
        <v>350</v>
      </c>
    </row>
    <row r="53" spans="1:25">
      <c r="A53">
        <v>1987</v>
      </c>
      <c r="B53" t="s">
        <v>345</v>
      </c>
      <c r="C53" t="s">
        <v>339</v>
      </c>
      <c r="D53" t="s">
        <v>140</v>
      </c>
      <c r="E53" s="24">
        <v>99.1</v>
      </c>
      <c r="F53" s="24"/>
      <c r="G53" s="24">
        <v>3.5</v>
      </c>
      <c r="H53" s="24">
        <v>10.9</v>
      </c>
      <c r="I53" s="24">
        <v>39.1</v>
      </c>
      <c r="J53" s="24">
        <v>23.9</v>
      </c>
      <c r="K53" s="24"/>
      <c r="L53" s="24"/>
      <c r="M53" s="24">
        <v>21.7</v>
      </c>
      <c r="N53" s="24"/>
      <c r="O53" s="24"/>
      <c r="P53" s="24"/>
      <c r="Q53" s="24"/>
      <c r="R53" s="24"/>
      <c r="S53" s="24"/>
      <c r="T53" s="24">
        <v>97</v>
      </c>
      <c r="U53" s="24">
        <f t="shared" si="6"/>
        <v>99.1</v>
      </c>
      <c r="V53" s="24">
        <f t="shared" si="7"/>
        <v>0</v>
      </c>
      <c r="W53" s="24"/>
      <c r="X53" s="26">
        <f t="shared" si="2"/>
        <v>45.599999999999994</v>
      </c>
      <c r="Y53" t="s">
        <v>350</v>
      </c>
    </row>
    <row r="54" spans="1:25">
      <c r="A54">
        <v>1987</v>
      </c>
      <c r="B54" t="s">
        <v>338</v>
      </c>
      <c r="C54" t="s">
        <v>339</v>
      </c>
      <c r="D54" t="s">
        <v>141</v>
      </c>
      <c r="E54" s="24">
        <v>84.4</v>
      </c>
      <c r="F54" s="24"/>
      <c r="G54" s="24">
        <v>23.1</v>
      </c>
      <c r="H54" s="24">
        <v>17.8</v>
      </c>
      <c r="I54" s="24">
        <v>16.100000000000001</v>
      </c>
      <c r="J54" s="24">
        <v>13.7</v>
      </c>
      <c r="K54" s="24"/>
      <c r="L54" s="24"/>
      <c r="M54" s="24">
        <v>13.7</v>
      </c>
      <c r="N54" s="24"/>
      <c r="O54" s="24">
        <v>13.9</v>
      </c>
      <c r="P54" s="24">
        <v>1.7</v>
      </c>
      <c r="Q54" s="24"/>
      <c r="R54" s="24"/>
      <c r="S54" s="24"/>
      <c r="T54" s="24"/>
      <c r="U54" s="24">
        <f t="shared" si="6"/>
        <v>100</v>
      </c>
      <c r="V54" s="24">
        <f t="shared" si="7"/>
        <v>0</v>
      </c>
      <c r="W54" s="24"/>
      <c r="X54" s="26">
        <f t="shared" si="2"/>
        <v>27.4</v>
      </c>
      <c r="Y54" t="s">
        <v>350</v>
      </c>
    </row>
    <row r="55" spans="1:25">
      <c r="A55">
        <v>1987</v>
      </c>
      <c r="B55" t="s">
        <v>343</v>
      </c>
      <c r="C55" t="s">
        <v>339</v>
      </c>
      <c r="D55" t="s">
        <v>141</v>
      </c>
      <c r="E55" s="24">
        <v>91.5</v>
      </c>
      <c r="F55" s="24"/>
      <c r="G55" s="24">
        <v>28.2</v>
      </c>
      <c r="H55" s="24">
        <v>21.4</v>
      </c>
      <c r="I55" s="24">
        <v>15.9</v>
      </c>
      <c r="J55" s="24">
        <v>15.5</v>
      </c>
      <c r="K55" s="24"/>
      <c r="L55" s="24"/>
      <c r="M55" s="24">
        <v>10.5</v>
      </c>
      <c r="N55" s="24"/>
      <c r="O55" s="24">
        <v>4.9000000000000004</v>
      </c>
      <c r="P55" s="24">
        <v>3.6</v>
      </c>
      <c r="Q55" s="24"/>
      <c r="R55" s="24"/>
      <c r="S55" s="24"/>
      <c r="T55" s="24"/>
      <c r="U55" s="24">
        <f t="shared" si="6"/>
        <v>100</v>
      </c>
      <c r="V55" s="24">
        <f t="shared" si="7"/>
        <v>0</v>
      </c>
      <c r="W55" s="24"/>
      <c r="X55" s="26">
        <f t="shared" si="2"/>
        <v>26</v>
      </c>
      <c r="Y55" t="s">
        <v>350</v>
      </c>
    </row>
    <row r="56" spans="1:25">
      <c r="A56">
        <v>1987</v>
      </c>
      <c r="B56" t="s">
        <v>344</v>
      </c>
      <c r="C56" t="s">
        <v>339</v>
      </c>
      <c r="D56" t="s">
        <v>141</v>
      </c>
      <c r="E56" s="24">
        <v>97.3</v>
      </c>
      <c r="F56" s="24"/>
      <c r="G56" s="24">
        <v>34.200000000000003</v>
      </c>
      <c r="H56" s="24">
        <v>25.2</v>
      </c>
      <c r="I56" s="24">
        <v>19.8</v>
      </c>
      <c r="J56" s="24">
        <v>10.5</v>
      </c>
      <c r="K56" s="24"/>
      <c r="L56" s="24"/>
      <c r="M56" s="24">
        <v>7.5</v>
      </c>
      <c r="N56" s="24"/>
      <c r="O56" s="24"/>
      <c r="P56" s="24"/>
      <c r="Q56" s="24"/>
      <c r="R56" s="24"/>
      <c r="S56" s="24"/>
      <c r="T56" s="24"/>
      <c r="U56" s="24">
        <f t="shared" si="6"/>
        <v>97.3</v>
      </c>
      <c r="V56" s="24">
        <f t="shared" si="7"/>
        <v>-9.9999999999994316E-2</v>
      </c>
      <c r="W56" s="24"/>
      <c r="X56" s="26">
        <f t="shared" si="2"/>
        <v>18</v>
      </c>
      <c r="Y56" t="s">
        <v>350</v>
      </c>
    </row>
    <row r="57" spans="1:25">
      <c r="A57">
        <v>1987</v>
      </c>
      <c r="B57" t="s">
        <v>345</v>
      </c>
      <c r="C57" t="s">
        <v>339</v>
      </c>
      <c r="D57" t="s">
        <v>141</v>
      </c>
      <c r="E57" s="24">
        <v>98</v>
      </c>
      <c r="F57" s="24"/>
      <c r="G57" s="24">
        <v>33.6</v>
      </c>
      <c r="H57" s="24">
        <v>23</v>
      </c>
      <c r="I57" s="24">
        <v>21.8</v>
      </c>
      <c r="J57" s="24">
        <v>10.5</v>
      </c>
      <c r="K57" s="24"/>
      <c r="L57" s="24"/>
      <c r="M57" s="24">
        <v>9.1999999999999993</v>
      </c>
      <c r="N57" s="24"/>
      <c r="O57" s="24"/>
      <c r="P57" s="24"/>
      <c r="Q57" s="24"/>
      <c r="R57" s="24"/>
      <c r="S57" s="24"/>
      <c r="T57" s="24"/>
      <c r="U57" s="24">
        <f t="shared" si="6"/>
        <v>98</v>
      </c>
      <c r="V57" s="24">
        <f t="shared" si="7"/>
        <v>0.10000000000000853</v>
      </c>
      <c r="W57" s="24"/>
      <c r="X57" s="26">
        <f t="shared" si="2"/>
        <v>19.7</v>
      </c>
      <c r="Y57" t="s">
        <v>350</v>
      </c>
    </row>
    <row r="58" spans="1:25">
      <c r="A58">
        <v>1987</v>
      </c>
      <c r="B58" t="s">
        <v>338</v>
      </c>
      <c r="C58" t="s">
        <v>339</v>
      </c>
      <c r="D58" t="s">
        <v>180</v>
      </c>
      <c r="E58" s="24">
        <v>89.9</v>
      </c>
      <c r="F58" s="24"/>
      <c r="G58" s="24">
        <v>19.399999999999999</v>
      </c>
      <c r="H58" s="24">
        <v>19.899999999999999</v>
      </c>
      <c r="I58" s="24">
        <v>18.8</v>
      </c>
      <c r="J58" s="24">
        <v>16.2</v>
      </c>
      <c r="K58" s="24"/>
      <c r="L58" s="24"/>
      <c r="M58" s="24">
        <v>15.6</v>
      </c>
      <c r="N58" s="24"/>
      <c r="O58" s="24">
        <v>8.1999999999999993</v>
      </c>
      <c r="P58" s="24">
        <v>2</v>
      </c>
      <c r="Q58" s="24"/>
      <c r="R58" s="24"/>
      <c r="S58" s="24"/>
      <c r="T58" s="24"/>
      <c r="U58" s="24">
        <f t="shared" si="6"/>
        <v>100.10000000000001</v>
      </c>
      <c r="V58" s="24">
        <f t="shared" si="7"/>
        <v>0</v>
      </c>
      <c r="W58" s="24"/>
      <c r="X58" s="26">
        <f t="shared" si="2"/>
        <v>31.799999999999997</v>
      </c>
      <c r="Y58" t="s">
        <v>350</v>
      </c>
    </row>
    <row r="59" spans="1:25">
      <c r="A59">
        <v>1987</v>
      </c>
      <c r="B59" t="s">
        <v>343</v>
      </c>
      <c r="C59" t="s">
        <v>339</v>
      </c>
      <c r="D59" t="s">
        <v>180</v>
      </c>
      <c r="E59" s="24">
        <v>94.9</v>
      </c>
      <c r="F59" s="24"/>
      <c r="G59" s="24">
        <v>22.3</v>
      </c>
      <c r="H59" s="24">
        <v>20</v>
      </c>
      <c r="I59" s="24">
        <v>19.399999999999999</v>
      </c>
      <c r="J59" s="24">
        <v>20.399999999999999</v>
      </c>
      <c r="K59" s="24"/>
      <c r="L59" s="24"/>
      <c r="M59" s="24">
        <v>12.9</v>
      </c>
      <c r="N59" s="24"/>
      <c r="O59" s="24"/>
      <c r="P59" s="24">
        <v>4.0999999999999996</v>
      </c>
      <c r="Q59" s="24"/>
      <c r="R59" s="24"/>
      <c r="S59" s="24"/>
      <c r="T59" s="24"/>
      <c r="U59" s="24">
        <f t="shared" si="6"/>
        <v>99</v>
      </c>
      <c r="V59" s="24">
        <f t="shared" si="7"/>
        <v>9.9999999999994316E-2</v>
      </c>
      <c r="W59" s="24"/>
      <c r="X59" s="26">
        <f t="shared" si="2"/>
        <v>33.299999999999997</v>
      </c>
      <c r="Y59" t="s">
        <v>350</v>
      </c>
    </row>
    <row r="60" spans="1:25">
      <c r="A60">
        <v>1987</v>
      </c>
      <c r="B60" t="s">
        <v>344</v>
      </c>
      <c r="C60" t="s">
        <v>339</v>
      </c>
      <c r="D60" t="s">
        <v>180</v>
      </c>
      <c r="E60" s="24">
        <v>97.9</v>
      </c>
      <c r="F60" s="24"/>
      <c r="G60" s="24">
        <v>25.7</v>
      </c>
      <c r="H60" s="24">
        <v>28.2</v>
      </c>
      <c r="I60" s="24">
        <v>22.3</v>
      </c>
      <c r="J60" s="24">
        <v>11.2</v>
      </c>
      <c r="K60" s="24"/>
      <c r="L60" s="24"/>
      <c r="M60" s="24">
        <v>10.5</v>
      </c>
      <c r="N60" s="24"/>
      <c r="O60" s="24"/>
      <c r="P60" s="24"/>
      <c r="Q60" s="24"/>
      <c r="R60" s="24"/>
      <c r="S60" s="24"/>
      <c r="T60" s="24"/>
      <c r="U60" s="24">
        <f t="shared" si="6"/>
        <v>97.9</v>
      </c>
      <c r="V60" s="24">
        <f t="shared" si="7"/>
        <v>0</v>
      </c>
      <c r="W60" s="24"/>
      <c r="X60" s="26">
        <f t="shared" si="2"/>
        <v>21.7</v>
      </c>
      <c r="Y60" t="s">
        <v>350</v>
      </c>
    </row>
    <row r="61" spans="1:25">
      <c r="A61">
        <v>1987</v>
      </c>
      <c r="B61" t="s">
        <v>345</v>
      </c>
      <c r="C61" t="s">
        <v>339</v>
      </c>
      <c r="D61" t="s">
        <v>180</v>
      </c>
      <c r="E61" s="24">
        <v>98.1</v>
      </c>
      <c r="F61" s="24"/>
      <c r="G61" s="24">
        <v>30.3</v>
      </c>
      <c r="H61" s="24">
        <v>23.3</v>
      </c>
      <c r="I61" s="24">
        <v>23.6</v>
      </c>
      <c r="J61" s="24">
        <v>11.1</v>
      </c>
      <c r="K61" s="24"/>
      <c r="L61" s="24"/>
      <c r="M61" s="24">
        <v>9.8000000000000007</v>
      </c>
      <c r="N61" s="24"/>
      <c r="O61" s="24"/>
      <c r="P61" s="24"/>
      <c r="Q61" s="24"/>
      <c r="R61" s="24"/>
      <c r="S61" s="24"/>
      <c r="T61" s="24"/>
      <c r="U61" s="24">
        <f t="shared" si="6"/>
        <v>98.1</v>
      </c>
      <c r="V61" s="24">
        <f t="shared" si="7"/>
        <v>0</v>
      </c>
      <c r="W61" s="24"/>
      <c r="X61" s="26">
        <f t="shared" si="2"/>
        <v>20.9</v>
      </c>
      <c r="Y61" t="s">
        <v>350</v>
      </c>
    </row>
    <row r="62" spans="1:25" s="27" customFormat="1">
      <c r="A62" s="27">
        <v>1981</v>
      </c>
      <c r="B62" s="27" t="s">
        <v>338</v>
      </c>
      <c r="C62" s="27" t="s">
        <v>339</v>
      </c>
      <c r="D62" s="27" t="s">
        <v>140</v>
      </c>
      <c r="E62" s="28"/>
      <c r="F62" s="28">
        <v>59</v>
      </c>
      <c r="G62" s="28"/>
      <c r="H62" s="28"/>
      <c r="I62" s="28"/>
      <c r="J62" s="28">
        <v>20</v>
      </c>
      <c r="K62" s="28"/>
      <c r="L62" s="28"/>
      <c r="M62" s="28">
        <v>17</v>
      </c>
      <c r="N62" s="28"/>
      <c r="O62" s="28"/>
      <c r="P62" s="28"/>
      <c r="Q62" s="28"/>
      <c r="R62" s="28"/>
      <c r="S62" s="28"/>
      <c r="T62" s="28"/>
      <c r="X62" s="29">
        <f t="shared" si="2"/>
        <v>37</v>
      </c>
      <c r="Y62" s="27" t="s">
        <v>351</v>
      </c>
    </row>
    <row r="63" spans="1:25" s="27" customFormat="1">
      <c r="A63" s="27">
        <v>1981</v>
      </c>
      <c r="B63" s="27" t="s">
        <v>338</v>
      </c>
      <c r="C63" s="27" t="s">
        <v>339</v>
      </c>
      <c r="D63" s="27" t="s">
        <v>180</v>
      </c>
      <c r="E63" s="28"/>
      <c r="F63" s="28">
        <v>72</v>
      </c>
      <c r="G63" s="28"/>
      <c r="H63" s="28"/>
      <c r="I63" s="28"/>
      <c r="J63" s="28">
        <v>10</v>
      </c>
      <c r="K63" s="28"/>
      <c r="L63" s="28"/>
      <c r="M63" s="28">
        <v>8</v>
      </c>
      <c r="N63" s="28"/>
      <c r="O63" s="28"/>
      <c r="P63" s="28"/>
      <c r="Q63" s="28"/>
      <c r="R63" s="28"/>
      <c r="S63" s="28"/>
      <c r="T63" s="28"/>
      <c r="X63" s="29">
        <f t="shared" si="2"/>
        <v>18</v>
      </c>
      <c r="Y63" s="27" t="s">
        <v>351</v>
      </c>
    </row>
    <row r="64" spans="1:25">
      <c r="A64">
        <v>1990</v>
      </c>
      <c r="B64" t="s">
        <v>338</v>
      </c>
      <c r="C64" t="s">
        <v>339</v>
      </c>
      <c r="D64" t="s">
        <v>140</v>
      </c>
      <c r="E64" s="24">
        <v>94.2</v>
      </c>
      <c r="F64" s="24"/>
      <c r="G64" s="24">
        <v>3.1</v>
      </c>
      <c r="H64" s="24">
        <v>7.5</v>
      </c>
      <c r="I64" s="24">
        <v>21.6</v>
      </c>
      <c r="J64" s="24">
        <v>27.7</v>
      </c>
      <c r="K64" s="24">
        <v>15.3</v>
      </c>
      <c r="L64" s="24">
        <v>19</v>
      </c>
      <c r="M64" s="24"/>
      <c r="N64" s="24"/>
      <c r="O64" s="24">
        <v>1.6</v>
      </c>
      <c r="P64" s="24">
        <v>4.2</v>
      </c>
      <c r="Q64" s="24"/>
      <c r="R64" s="24"/>
      <c r="S64" s="24"/>
      <c r="T64" s="24"/>
      <c r="U64" s="24">
        <f t="shared" ref="U64:U75" si="8">P64+O64+E64</f>
        <v>100</v>
      </c>
      <c r="V64" s="24">
        <f t="shared" ref="V64:V75" si="9">SUM(G64:N64)-E64</f>
        <v>0</v>
      </c>
      <c r="W64" s="24"/>
      <c r="X64" s="26">
        <f>SUM(J64:L64)</f>
        <v>62</v>
      </c>
      <c r="Y64" t="s">
        <v>352</v>
      </c>
    </row>
    <row r="65" spans="1:25">
      <c r="A65">
        <v>1990</v>
      </c>
      <c r="B65" t="s">
        <v>343</v>
      </c>
      <c r="C65" t="s">
        <v>339</v>
      </c>
      <c r="D65" t="s">
        <v>140</v>
      </c>
      <c r="E65" s="24">
        <v>94.3</v>
      </c>
      <c r="F65" s="24"/>
      <c r="G65" s="24">
        <v>3.6</v>
      </c>
      <c r="H65" s="24">
        <v>7.7</v>
      </c>
      <c r="I65" s="24">
        <v>23.7</v>
      </c>
      <c r="J65" s="24">
        <v>29.2</v>
      </c>
      <c r="K65" s="24">
        <v>13.4</v>
      </c>
      <c r="L65" s="24">
        <v>16.899999999999999</v>
      </c>
      <c r="M65" s="24"/>
      <c r="N65" s="24"/>
      <c r="O65" s="24"/>
      <c r="P65" s="24">
        <v>5.5</v>
      </c>
      <c r="Q65" s="24"/>
      <c r="R65" s="24"/>
      <c r="S65" s="24"/>
      <c r="T65" s="24"/>
      <c r="U65" s="24">
        <f t="shared" si="8"/>
        <v>99.8</v>
      </c>
      <c r="V65" s="24">
        <f t="shared" si="9"/>
        <v>0.20000000000000284</v>
      </c>
      <c r="W65" s="24"/>
      <c r="X65" s="26">
        <f t="shared" ref="X65:X75" si="10">SUM(J65:L65)</f>
        <v>59.5</v>
      </c>
      <c r="Y65" t="s">
        <v>352</v>
      </c>
    </row>
    <row r="66" spans="1:25">
      <c r="A66">
        <v>1990</v>
      </c>
      <c r="B66" t="s">
        <v>344</v>
      </c>
      <c r="C66" t="s">
        <v>339</v>
      </c>
      <c r="D66" t="s">
        <v>140</v>
      </c>
      <c r="E66" s="24">
        <v>97.9</v>
      </c>
      <c r="F66" s="24"/>
      <c r="G66" s="24">
        <v>2.2000000000000002</v>
      </c>
      <c r="H66" s="24">
        <v>9.1</v>
      </c>
      <c r="I66" s="24">
        <v>24.7</v>
      </c>
      <c r="J66" s="24">
        <v>30.8</v>
      </c>
      <c r="K66" s="24">
        <v>18.100000000000001</v>
      </c>
      <c r="L66" s="24">
        <v>12.9</v>
      </c>
      <c r="M66" s="24"/>
      <c r="N66" s="24"/>
      <c r="O66" s="24"/>
      <c r="P66" s="24"/>
      <c r="Q66" s="24"/>
      <c r="R66" s="24"/>
      <c r="S66" s="24"/>
      <c r="T66" s="24"/>
      <c r="U66" s="24">
        <f t="shared" si="8"/>
        <v>97.9</v>
      </c>
      <c r="V66" s="24">
        <f t="shared" si="9"/>
        <v>-9.9999999999994316E-2</v>
      </c>
      <c r="W66" s="24"/>
      <c r="X66" s="26">
        <f t="shared" si="10"/>
        <v>61.800000000000004</v>
      </c>
      <c r="Y66" t="s">
        <v>352</v>
      </c>
    </row>
    <row r="67" spans="1:25">
      <c r="A67">
        <v>1990</v>
      </c>
      <c r="B67" t="s">
        <v>345</v>
      </c>
      <c r="C67" t="s">
        <v>339</v>
      </c>
      <c r="D67" t="s">
        <v>140</v>
      </c>
      <c r="E67" s="24">
        <v>99.4</v>
      </c>
      <c r="F67" s="24"/>
      <c r="G67" s="24">
        <v>2.9</v>
      </c>
      <c r="H67" s="24">
        <v>11</v>
      </c>
      <c r="I67" s="24">
        <v>32.4</v>
      </c>
      <c r="J67" s="24">
        <v>26.8</v>
      </c>
      <c r="K67" s="24">
        <v>18.7</v>
      </c>
      <c r="L67" s="24">
        <v>7.6</v>
      </c>
      <c r="M67" s="24"/>
      <c r="N67" s="24"/>
      <c r="O67" s="24"/>
      <c r="P67" s="24"/>
      <c r="Q67" s="24"/>
      <c r="R67" s="24"/>
      <c r="S67" s="24"/>
      <c r="T67" s="24"/>
      <c r="U67" s="24">
        <f t="shared" si="8"/>
        <v>99.4</v>
      </c>
      <c r="V67" s="24">
        <f t="shared" si="9"/>
        <v>0</v>
      </c>
      <c r="W67" s="24"/>
      <c r="X67" s="26">
        <f t="shared" si="10"/>
        <v>53.1</v>
      </c>
      <c r="Y67" t="s">
        <v>352</v>
      </c>
    </row>
    <row r="68" spans="1:25">
      <c r="A68">
        <v>1990</v>
      </c>
      <c r="B68" t="s">
        <v>338</v>
      </c>
      <c r="C68" t="s">
        <v>339</v>
      </c>
      <c r="D68" t="s">
        <v>141</v>
      </c>
      <c r="E68" s="24">
        <v>80</v>
      </c>
      <c r="F68" s="24"/>
      <c r="G68" s="24">
        <v>18.600000000000001</v>
      </c>
      <c r="H68" s="24">
        <v>16</v>
      </c>
      <c r="I68" s="24">
        <v>15.1</v>
      </c>
      <c r="J68" s="24">
        <v>14.6</v>
      </c>
      <c r="K68" s="24">
        <v>7.7</v>
      </c>
      <c r="L68" s="24">
        <v>8</v>
      </c>
      <c r="M68" s="24"/>
      <c r="N68" s="24"/>
      <c r="O68" s="24">
        <v>16</v>
      </c>
      <c r="P68" s="24">
        <v>4</v>
      </c>
      <c r="Q68" s="24"/>
      <c r="R68" s="24"/>
      <c r="S68" s="24"/>
      <c r="T68" s="24"/>
      <c r="U68" s="24">
        <f t="shared" si="8"/>
        <v>100</v>
      </c>
      <c r="V68" s="24">
        <f t="shared" si="9"/>
        <v>0</v>
      </c>
      <c r="W68" s="24"/>
      <c r="X68" s="26">
        <f t="shared" si="10"/>
        <v>30.3</v>
      </c>
      <c r="Y68" t="s">
        <v>352</v>
      </c>
    </row>
    <row r="69" spans="1:25">
      <c r="A69">
        <v>1990</v>
      </c>
      <c r="B69" t="s">
        <v>343</v>
      </c>
      <c r="C69" t="s">
        <v>339</v>
      </c>
      <c r="D69" t="s">
        <v>141</v>
      </c>
      <c r="E69" s="24">
        <v>89.1</v>
      </c>
      <c r="F69" s="24"/>
      <c r="G69" s="24">
        <v>23.7</v>
      </c>
      <c r="H69" s="24">
        <v>18.100000000000001</v>
      </c>
      <c r="I69" s="24">
        <v>16.8</v>
      </c>
      <c r="J69" s="24">
        <v>16.899999999999999</v>
      </c>
      <c r="K69" s="24">
        <v>4.8</v>
      </c>
      <c r="L69" s="24">
        <v>8.8000000000000007</v>
      </c>
      <c r="M69" s="24"/>
      <c r="N69" s="24"/>
      <c r="O69" s="24">
        <v>4.5</v>
      </c>
      <c r="P69" s="24">
        <v>6.3</v>
      </c>
      <c r="Q69" s="24"/>
      <c r="R69" s="24"/>
      <c r="S69" s="24"/>
      <c r="T69" s="24"/>
      <c r="U69" s="24">
        <f t="shared" si="8"/>
        <v>99.899999999999991</v>
      </c>
      <c r="V69" s="24">
        <f t="shared" si="9"/>
        <v>0</v>
      </c>
      <c r="W69" s="24"/>
      <c r="X69" s="26">
        <f t="shared" si="10"/>
        <v>30.5</v>
      </c>
      <c r="Y69" t="s">
        <v>352</v>
      </c>
    </row>
    <row r="70" spans="1:25">
      <c r="A70">
        <v>1990</v>
      </c>
      <c r="B70" t="s">
        <v>344</v>
      </c>
      <c r="C70" t="s">
        <v>339</v>
      </c>
      <c r="D70" t="s">
        <v>141</v>
      </c>
      <c r="E70" s="24">
        <v>94.7</v>
      </c>
      <c r="F70" s="24"/>
      <c r="G70" s="24">
        <v>23.3</v>
      </c>
      <c r="H70" s="24">
        <v>23.2</v>
      </c>
      <c r="I70" s="24">
        <v>19.7</v>
      </c>
      <c r="J70" s="24">
        <v>15.1</v>
      </c>
      <c r="K70" s="24">
        <v>8.6</v>
      </c>
      <c r="L70" s="24">
        <v>4.8</v>
      </c>
      <c r="M70" s="24"/>
      <c r="N70" s="24"/>
      <c r="O70" s="24">
        <v>3.5</v>
      </c>
      <c r="P70" s="24">
        <v>1.9</v>
      </c>
      <c r="Q70" s="24"/>
      <c r="R70" s="24"/>
      <c r="S70" s="24"/>
      <c r="T70" s="24"/>
      <c r="U70" s="24">
        <f t="shared" si="8"/>
        <v>100.10000000000001</v>
      </c>
      <c r="V70" s="24">
        <f t="shared" si="9"/>
        <v>0</v>
      </c>
      <c r="W70" s="24"/>
      <c r="X70" s="26">
        <f t="shared" si="10"/>
        <v>28.5</v>
      </c>
      <c r="Y70" t="s">
        <v>352</v>
      </c>
    </row>
    <row r="71" spans="1:25">
      <c r="A71">
        <v>1990</v>
      </c>
      <c r="B71" t="s">
        <v>345</v>
      </c>
      <c r="C71" t="s">
        <v>339</v>
      </c>
      <c r="D71" t="s">
        <v>141</v>
      </c>
      <c r="E71" s="24">
        <v>97.8</v>
      </c>
      <c r="F71" s="24"/>
      <c r="G71" s="24">
        <v>30.1</v>
      </c>
      <c r="H71" s="24">
        <v>24.5</v>
      </c>
      <c r="I71" s="24">
        <v>16.2</v>
      </c>
      <c r="J71" s="24">
        <v>14.6</v>
      </c>
      <c r="K71" s="24">
        <v>10.3</v>
      </c>
      <c r="L71" s="24">
        <v>2.2999999999999998</v>
      </c>
      <c r="M71" s="24"/>
      <c r="N71" s="24"/>
      <c r="O71" s="24"/>
      <c r="P71" s="24"/>
      <c r="Q71" s="24"/>
      <c r="R71" s="24"/>
      <c r="S71" s="24"/>
      <c r="T71" s="24"/>
      <c r="U71" s="24">
        <f t="shared" si="8"/>
        <v>97.8</v>
      </c>
      <c r="V71" s="24">
        <f t="shared" si="9"/>
        <v>0.19999999999998863</v>
      </c>
      <c r="W71" s="24"/>
      <c r="X71" s="26">
        <f t="shared" si="10"/>
        <v>27.2</v>
      </c>
      <c r="Y71" t="s">
        <v>352</v>
      </c>
    </row>
    <row r="72" spans="1:25">
      <c r="A72">
        <v>1990</v>
      </c>
      <c r="B72" t="s">
        <v>338</v>
      </c>
      <c r="C72" t="s">
        <v>339</v>
      </c>
      <c r="D72" t="s">
        <v>180</v>
      </c>
      <c r="E72" s="24">
        <v>85.7</v>
      </c>
      <c r="F72" s="24"/>
      <c r="G72" s="24">
        <v>15.8</v>
      </c>
      <c r="H72" s="24">
        <v>18.100000000000001</v>
      </c>
      <c r="I72" s="24">
        <v>18.399999999999999</v>
      </c>
      <c r="J72" s="24">
        <v>16.5</v>
      </c>
      <c r="K72" s="24">
        <v>7.7</v>
      </c>
      <c r="L72" s="24">
        <v>9.3000000000000007</v>
      </c>
      <c r="M72" s="24"/>
      <c r="N72" s="24"/>
      <c r="O72" s="24">
        <v>10.3</v>
      </c>
      <c r="P72" s="24">
        <v>4</v>
      </c>
      <c r="Q72" s="24"/>
      <c r="R72" s="24"/>
      <c r="S72" s="24"/>
      <c r="T72" s="24"/>
      <c r="U72" s="24">
        <f t="shared" si="8"/>
        <v>100</v>
      </c>
      <c r="V72" s="24">
        <f t="shared" si="9"/>
        <v>0.10000000000000853</v>
      </c>
      <c r="W72" s="24"/>
      <c r="X72" s="26">
        <f t="shared" si="10"/>
        <v>33.5</v>
      </c>
      <c r="Y72" t="s">
        <v>352</v>
      </c>
    </row>
    <row r="73" spans="1:25">
      <c r="A73">
        <v>1990</v>
      </c>
      <c r="B73" t="s">
        <v>343</v>
      </c>
      <c r="C73" t="s">
        <v>339</v>
      </c>
      <c r="D73" t="s">
        <v>180</v>
      </c>
      <c r="E73" s="24">
        <v>91.4</v>
      </c>
      <c r="F73" s="24"/>
      <c r="G73" s="24">
        <v>18.3</v>
      </c>
      <c r="H73" s="24">
        <v>18.8</v>
      </c>
      <c r="I73" s="24">
        <v>20.100000000000001</v>
      </c>
      <c r="J73" s="24">
        <v>18.899999999999999</v>
      </c>
      <c r="K73" s="24">
        <v>6.4</v>
      </c>
      <c r="L73" s="24">
        <v>8.9</v>
      </c>
      <c r="M73" s="24"/>
      <c r="N73" s="24"/>
      <c r="O73" s="24">
        <v>3.6</v>
      </c>
      <c r="P73" s="24">
        <v>5.0999999999999996</v>
      </c>
      <c r="Q73" s="24"/>
      <c r="R73" s="24"/>
      <c r="S73" s="24"/>
      <c r="T73" s="24"/>
      <c r="U73" s="24">
        <f t="shared" si="8"/>
        <v>100.10000000000001</v>
      </c>
      <c r="V73" s="24">
        <f t="shared" si="9"/>
        <v>0</v>
      </c>
      <c r="W73" s="24"/>
      <c r="X73" s="26">
        <f t="shared" si="10"/>
        <v>34.199999999999996</v>
      </c>
      <c r="Y73" t="s">
        <v>352</v>
      </c>
    </row>
    <row r="74" spans="1:25">
      <c r="A74">
        <v>1990</v>
      </c>
      <c r="B74" t="s">
        <v>344</v>
      </c>
      <c r="C74" t="s">
        <v>339</v>
      </c>
      <c r="D74" t="s">
        <v>180</v>
      </c>
      <c r="E74" s="24">
        <v>95.9</v>
      </c>
      <c r="F74" s="24"/>
      <c r="G74" s="24">
        <v>20.9</v>
      </c>
      <c r="H74" s="24">
        <v>24.1</v>
      </c>
      <c r="I74" s="24">
        <v>20.6</v>
      </c>
      <c r="J74" s="24">
        <v>16.399999999999999</v>
      </c>
      <c r="K74" s="24">
        <v>8.1999999999999993</v>
      </c>
      <c r="L74" s="24">
        <v>5.6</v>
      </c>
      <c r="M74" s="24"/>
      <c r="N74" s="24"/>
      <c r="O74" s="24">
        <v>2.5</v>
      </c>
      <c r="P74" s="24"/>
      <c r="Q74" s="24"/>
      <c r="R74" s="24"/>
      <c r="S74" s="24"/>
      <c r="T74" s="24"/>
      <c r="U74" s="24">
        <f t="shared" si="8"/>
        <v>98.4</v>
      </c>
      <c r="V74" s="24">
        <f t="shared" si="9"/>
        <v>-0.10000000000000853</v>
      </c>
      <c r="W74" s="24"/>
      <c r="X74" s="26">
        <f t="shared" si="10"/>
        <v>30.199999999999996</v>
      </c>
      <c r="Y74" t="s">
        <v>352</v>
      </c>
    </row>
    <row r="75" spans="1:25">
      <c r="A75">
        <v>1990</v>
      </c>
      <c r="B75" t="s">
        <v>345</v>
      </c>
      <c r="C75" t="s">
        <v>339</v>
      </c>
      <c r="D75" t="s">
        <v>180</v>
      </c>
      <c r="E75" s="24">
        <v>98.5</v>
      </c>
      <c r="F75" s="24"/>
      <c r="G75" s="24">
        <v>22.2</v>
      </c>
      <c r="H75" s="24">
        <v>29.1</v>
      </c>
      <c r="I75" s="24">
        <v>20.7</v>
      </c>
      <c r="J75" s="24">
        <v>14.2</v>
      </c>
      <c r="K75" s="24">
        <v>7.2</v>
      </c>
      <c r="L75" s="24">
        <v>5</v>
      </c>
      <c r="M75" s="24"/>
      <c r="N75" s="24"/>
      <c r="O75" s="24"/>
      <c r="P75" s="24"/>
      <c r="Q75" s="24"/>
      <c r="R75" s="24"/>
      <c r="S75" s="24"/>
      <c r="T75" s="24"/>
      <c r="U75" s="24">
        <f t="shared" si="8"/>
        <v>98.5</v>
      </c>
      <c r="V75" s="24">
        <f t="shared" si="9"/>
        <v>-9.9999999999994316E-2</v>
      </c>
      <c r="W75" s="24"/>
      <c r="X75" s="26">
        <f t="shared" si="10"/>
        <v>26.4</v>
      </c>
      <c r="Y75" t="s">
        <v>352</v>
      </c>
    </row>
    <row r="76" spans="1:25">
      <c r="A76">
        <v>1993</v>
      </c>
      <c r="B76" t="s">
        <v>338</v>
      </c>
      <c r="C76" t="s">
        <v>339</v>
      </c>
      <c r="D76" t="s">
        <v>140</v>
      </c>
      <c r="E76" s="24">
        <v>92.2</v>
      </c>
      <c r="F76" s="24"/>
      <c r="G76" s="24">
        <v>3.4</v>
      </c>
      <c r="H76" s="24">
        <v>9.1999999999999993</v>
      </c>
      <c r="I76" s="24">
        <v>23.1</v>
      </c>
      <c r="J76" s="24">
        <v>29.7</v>
      </c>
      <c r="K76" s="24">
        <v>14.4</v>
      </c>
      <c r="L76" s="24">
        <v>12.4</v>
      </c>
      <c r="M76" s="24"/>
      <c r="O76" s="24">
        <v>3.3</v>
      </c>
      <c r="P76" s="24">
        <v>4.4000000000000004</v>
      </c>
      <c r="Q76" s="24"/>
      <c r="R76" s="24"/>
      <c r="S76" s="24"/>
      <c r="T76" s="24"/>
      <c r="U76" s="24">
        <f t="shared" ref="U76" si="11">P76+O76+E76</f>
        <v>99.9</v>
      </c>
      <c r="V76" s="24">
        <f t="shared" ref="V76" si="12">SUM(G76:N76)-E76</f>
        <v>0</v>
      </c>
      <c r="W76" s="24"/>
      <c r="Y76" t="s">
        <v>353</v>
      </c>
    </row>
    <row r="77" spans="1:25">
      <c r="A77">
        <v>1993</v>
      </c>
      <c r="B77" t="s">
        <v>232</v>
      </c>
      <c r="C77" t="s">
        <v>339</v>
      </c>
      <c r="D77" t="s">
        <v>140</v>
      </c>
      <c r="E77" s="24">
        <v>94.3</v>
      </c>
      <c r="F77" s="24"/>
      <c r="G77" s="24">
        <v>5.6</v>
      </c>
      <c r="H77" s="24">
        <v>12.6</v>
      </c>
      <c r="I77" s="24">
        <v>28</v>
      </c>
      <c r="J77" s="24">
        <v>31.2</v>
      </c>
      <c r="K77" s="24">
        <v>10</v>
      </c>
      <c r="L77" s="24">
        <v>6.9</v>
      </c>
      <c r="M77" s="24"/>
      <c r="O77" s="24"/>
      <c r="P77" s="24">
        <v>5.4</v>
      </c>
      <c r="Q77" s="24"/>
      <c r="R77" s="24"/>
      <c r="S77" s="24"/>
      <c r="T77" s="24"/>
      <c r="U77" s="24">
        <f t="shared" ref="U77:U79" si="13">P77+O77+E77</f>
        <v>99.7</v>
      </c>
      <c r="V77" s="24">
        <f t="shared" ref="V77:V79" si="14">SUM(G77:N77)-E77</f>
        <v>0</v>
      </c>
      <c r="W77" s="24"/>
      <c r="Y77" t="s">
        <v>353</v>
      </c>
    </row>
    <row r="78" spans="1:25">
      <c r="A78">
        <v>1993</v>
      </c>
      <c r="B78" t="s">
        <v>354</v>
      </c>
      <c r="C78" t="s">
        <v>339</v>
      </c>
      <c r="D78" t="s">
        <v>140</v>
      </c>
      <c r="E78" s="24">
        <v>98.1</v>
      </c>
      <c r="F78" s="24"/>
      <c r="G78" s="24">
        <v>4.5</v>
      </c>
      <c r="H78" s="24">
        <v>10.8</v>
      </c>
      <c r="I78" s="24">
        <v>34.1</v>
      </c>
      <c r="J78" s="24">
        <v>29.1</v>
      </c>
      <c r="K78" s="24">
        <v>11.3</v>
      </c>
      <c r="L78" s="24">
        <v>8.3000000000000007</v>
      </c>
      <c r="M78" s="24"/>
      <c r="O78" s="24"/>
      <c r="P78" s="24">
        <v>1.9</v>
      </c>
      <c r="Q78" s="24"/>
      <c r="R78" s="24"/>
      <c r="S78" s="24"/>
      <c r="T78" s="24"/>
      <c r="U78" s="24">
        <f t="shared" si="13"/>
        <v>100</v>
      </c>
      <c r="V78" s="24">
        <f t="shared" si="14"/>
        <v>0</v>
      </c>
      <c r="W78" s="24"/>
      <c r="Y78" t="s">
        <v>353</v>
      </c>
    </row>
    <row r="79" spans="1:25">
      <c r="A79">
        <v>1993</v>
      </c>
      <c r="B79" t="s">
        <v>355</v>
      </c>
      <c r="C79" t="s">
        <v>339</v>
      </c>
      <c r="D79" t="s">
        <v>140</v>
      </c>
      <c r="E79" s="24">
        <v>97.3</v>
      </c>
      <c r="F79" s="24"/>
      <c r="G79" s="24">
        <v>3.5</v>
      </c>
      <c r="H79" s="24">
        <v>9.8000000000000007</v>
      </c>
      <c r="I79" s="24">
        <v>26.9</v>
      </c>
      <c r="J79" s="24">
        <v>32.799999999999997</v>
      </c>
      <c r="K79" s="24">
        <v>15.3</v>
      </c>
      <c r="L79" s="24">
        <v>8.9</v>
      </c>
      <c r="M79" s="24"/>
      <c r="O79" s="24">
        <v>0.5</v>
      </c>
      <c r="P79" s="24">
        <v>2.2000000000000002</v>
      </c>
      <c r="Q79" s="24"/>
      <c r="R79" s="24"/>
      <c r="S79" s="24"/>
      <c r="T79" s="24"/>
      <c r="U79" s="24">
        <f t="shared" si="13"/>
        <v>100</v>
      </c>
      <c r="V79" s="24">
        <f t="shared" si="14"/>
        <v>-9.9999999999994316E-2</v>
      </c>
      <c r="W79" s="24"/>
      <c r="Y79" t="s">
        <v>353</v>
      </c>
    </row>
    <row r="80" spans="1:25">
      <c r="A80">
        <v>1993</v>
      </c>
      <c r="B80" t="s">
        <v>338</v>
      </c>
      <c r="C80" t="s">
        <v>339</v>
      </c>
      <c r="D80" t="s">
        <v>141</v>
      </c>
      <c r="E80" s="24">
        <v>77.599999999999994</v>
      </c>
      <c r="G80" s="24">
        <v>17.600000000000001</v>
      </c>
      <c r="H80" s="24">
        <v>15.2</v>
      </c>
      <c r="I80" s="24">
        <v>16.2</v>
      </c>
      <c r="J80" s="24">
        <v>16.3</v>
      </c>
      <c r="K80" s="24">
        <v>7.2</v>
      </c>
      <c r="L80" s="24">
        <v>5.3</v>
      </c>
      <c r="N80" s="24"/>
      <c r="O80" s="24">
        <v>18.399999999999999</v>
      </c>
      <c r="P80" s="24">
        <v>3.9</v>
      </c>
      <c r="Q80" s="24"/>
      <c r="R80" s="24"/>
      <c r="S80" s="24"/>
      <c r="T80" s="24"/>
      <c r="U80" s="24">
        <f t="shared" ref="U80:U90" si="15">P80+O80+E80</f>
        <v>99.899999999999991</v>
      </c>
      <c r="V80" s="24">
        <f t="shared" ref="V80:V90" si="16">SUM(G80:N80)-E80</f>
        <v>0.20000000000000284</v>
      </c>
      <c r="W80" s="24"/>
      <c r="Y80" t="s">
        <v>353</v>
      </c>
    </row>
    <row r="81" spans="1:25">
      <c r="A81">
        <v>1993</v>
      </c>
      <c r="B81" t="s">
        <v>232</v>
      </c>
      <c r="C81" t="s">
        <v>339</v>
      </c>
      <c r="D81" t="s">
        <v>141</v>
      </c>
      <c r="E81" s="24">
        <v>91.5</v>
      </c>
      <c r="G81" s="24">
        <v>23.1</v>
      </c>
      <c r="H81" s="24">
        <v>19</v>
      </c>
      <c r="I81" s="24">
        <v>19.5</v>
      </c>
      <c r="J81" s="24">
        <v>20.2</v>
      </c>
      <c r="K81" s="24">
        <v>5.7</v>
      </c>
      <c r="L81" s="24">
        <v>4</v>
      </c>
      <c r="N81" s="24"/>
      <c r="O81" s="24">
        <v>3</v>
      </c>
      <c r="P81">
        <v>5.5</v>
      </c>
      <c r="Q81" s="24"/>
      <c r="R81" s="24"/>
      <c r="S81" s="24"/>
      <c r="T81" s="24"/>
      <c r="U81" s="24">
        <f t="shared" si="15"/>
        <v>100</v>
      </c>
      <c r="V81" s="24">
        <f t="shared" si="16"/>
        <v>0</v>
      </c>
      <c r="W81" s="24"/>
      <c r="Y81" t="s">
        <v>353</v>
      </c>
    </row>
    <row r="82" spans="1:25">
      <c r="A82">
        <v>1993</v>
      </c>
      <c r="B82" t="s">
        <v>354</v>
      </c>
      <c r="C82" t="s">
        <v>339</v>
      </c>
      <c r="D82" t="s">
        <v>141</v>
      </c>
      <c r="E82" s="24">
        <v>97.2</v>
      </c>
      <c r="G82" s="24">
        <v>27.2</v>
      </c>
      <c r="H82" s="24">
        <v>19.8</v>
      </c>
      <c r="I82" s="24">
        <v>21.7</v>
      </c>
      <c r="J82" s="24">
        <v>17.399999999999999</v>
      </c>
      <c r="K82" s="24">
        <v>6.7</v>
      </c>
      <c r="L82" s="24">
        <v>4.3</v>
      </c>
      <c r="N82" s="24"/>
      <c r="O82" s="24"/>
      <c r="P82" s="24">
        <v>1.9</v>
      </c>
      <c r="Q82" s="24"/>
      <c r="R82" s="24"/>
      <c r="S82" s="24"/>
      <c r="T82" s="24"/>
      <c r="U82" s="24">
        <f t="shared" si="15"/>
        <v>99.100000000000009</v>
      </c>
      <c r="V82" s="24">
        <f t="shared" si="16"/>
        <v>-0.10000000000000853</v>
      </c>
      <c r="W82" s="24"/>
      <c r="Y82" t="s">
        <v>353</v>
      </c>
    </row>
    <row r="83" spans="1:25">
      <c r="A83">
        <v>1993</v>
      </c>
      <c r="B83" t="s">
        <v>355</v>
      </c>
      <c r="C83" t="s">
        <v>339</v>
      </c>
      <c r="D83" t="s">
        <v>141</v>
      </c>
      <c r="E83" s="24">
        <v>94.2</v>
      </c>
      <c r="G83" s="24">
        <v>20</v>
      </c>
      <c r="H83" s="24">
        <v>20.100000000000001</v>
      </c>
      <c r="I83" s="24">
        <v>19.8</v>
      </c>
      <c r="J83" s="24">
        <v>20.399999999999999</v>
      </c>
      <c r="K83" s="24">
        <v>9.4</v>
      </c>
      <c r="L83" s="24">
        <v>4.5999999999999996</v>
      </c>
      <c r="N83" s="24"/>
      <c r="O83" s="24">
        <v>3.7</v>
      </c>
      <c r="P83" s="24">
        <v>2</v>
      </c>
      <c r="Q83" s="24"/>
      <c r="R83" s="24"/>
      <c r="S83" s="24"/>
      <c r="T83" s="24"/>
      <c r="U83" s="24">
        <f t="shared" si="15"/>
        <v>99.9</v>
      </c>
      <c r="V83" s="24">
        <f t="shared" si="16"/>
        <v>0.10000000000000853</v>
      </c>
      <c r="W83" s="24"/>
      <c r="Y83" t="s">
        <v>353</v>
      </c>
    </row>
    <row r="84" spans="1:25">
      <c r="A84">
        <v>1993</v>
      </c>
      <c r="B84" t="s">
        <v>338</v>
      </c>
      <c r="C84" t="s">
        <v>339</v>
      </c>
      <c r="D84" t="s">
        <v>180</v>
      </c>
      <c r="E84" s="24">
        <v>84.7</v>
      </c>
      <c r="G84" s="24">
        <v>16</v>
      </c>
      <c r="H84" s="24">
        <v>17.2</v>
      </c>
      <c r="I84" s="24">
        <v>18.2</v>
      </c>
      <c r="J84" s="24">
        <v>18.2</v>
      </c>
      <c r="K84" s="24">
        <v>8.1999999999999993</v>
      </c>
      <c r="L84" s="24">
        <v>6.9</v>
      </c>
      <c r="N84" s="24"/>
      <c r="O84" s="24">
        <v>11</v>
      </c>
      <c r="P84" s="24">
        <v>4.3</v>
      </c>
      <c r="Q84" s="24"/>
      <c r="R84" s="24"/>
      <c r="S84" s="24"/>
      <c r="T84" s="24"/>
      <c r="U84" s="24">
        <f t="shared" si="15"/>
        <v>100</v>
      </c>
      <c r="V84" s="24">
        <f t="shared" si="16"/>
        <v>0</v>
      </c>
      <c r="W84" s="24"/>
      <c r="Y84" t="s">
        <v>353</v>
      </c>
    </row>
    <row r="85" spans="1:25">
      <c r="A85">
        <v>1993</v>
      </c>
      <c r="B85" t="s">
        <v>232</v>
      </c>
      <c r="C85" t="s">
        <v>339</v>
      </c>
      <c r="D85" t="s">
        <v>180</v>
      </c>
      <c r="E85" s="24">
        <v>92.5</v>
      </c>
      <c r="G85" s="24">
        <v>23.7</v>
      </c>
      <c r="H85" s="24">
        <v>22.1</v>
      </c>
      <c r="I85" s="24">
        <v>20.8</v>
      </c>
      <c r="J85" s="24">
        <v>15.7</v>
      </c>
      <c r="K85" s="24">
        <v>5.6</v>
      </c>
      <c r="L85" s="24">
        <v>4.5999999999999996</v>
      </c>
      <c r="N85" s="24"/>
      <c r="O85" s="24">
        <v>1.5</v>
      </c>
      <c r="P85" s="24">
        <v>6</v>
      </c>
      <c r="Q85" s="24"/>
      <c r="R85" s="24"/>
      <c r="S85" s="24"/>
      <c r="T85" s="24"/>
      <c r="U85" s="24">
        <f t="shared" si="15"/>
        <v>100</v>
      </c>
      <c r="V85" s="24">
        <f t="shared" si="16"/>
        <v>0</v>
      </c>
      <c r="W85" s="24"/>
      <c r="Y85" t="s">
        <v>353</v>
      </c>
    </row>
    <row r="86" spans="1:25">
      <c r="A86">
        <v>1993</v>
      </c>
      <c r="B86" t="s">
        <v>354</v>
      </c>
      <c r="C86" t="s">
        <v>339</v>
      </c>
      <c r="D86" t="s">
        <v>180</v>
      </c>
      <c r="E86" s="24">
        <v>97.6</v>
      </c>
      <c r="G86" s="24">
        <v>22</v>
      </c>
      <c r="H86" s="24">
        <v>20.7</v>
      </c>
      <c r="I86" s="24">
        <v>26.8</v>
      </c>
      <c r="J86" s="24">
        <v>18</v>
      </c>
      <c r="K86" s="24">
        <v>5.9</v>
      </c>
      <c r="L86" s="24">
        <v>4.0999999999999996</v>
      </c>
      <c r="N86" s="24"/>
      <c r="O86" s="24"/>
      <c r="P86" s="24">
        <v>1.9</v>
      </c>
      <c r="Q86" s="24"/>
      <c r="R86" s="24"/>
      <c r="S86" s="24"/>
      <c r="T86" s="24"/>
      <c r="U86" s="24">
        <f t="shared" si="15"/>
        <v>99.5</v>
      </c>
      <c r="V86" s="24">
        <f t="shared" si="16"/>
        <v>-9.9999999999994316E-2</v>
      </c>
      <c r="W86" s="24"/>
      <c r="Y86" t="s">
        <v>353</v>
      </c>
    </row>
    <row r="87" spans="1:25">
      <c r="A87">
        <v>1993</v>
      </c>
      <c r="B87" t="s">
        <v>355</v>
      </c>
      <c r="C87" t="s">
        <v>339</v>
      </c>
      <c r="D87" t="s">
        <v>180</v>
      </c>
      <c r="E87" s="24">
        <v>95.9</v>
      </c>
      <c r="G87" s="24">
        <v>16.3</v>
      </c>
      <c r="H87" s="24">
        <v>20.399999999999999</v>
      </c>
      <c r="I87" s="24">
        <v>22.1</v>
      </c>
      <c r="J87" s="24">
        <v>21.8</v>
      </c>
      <c r="K87" s="24">
        <v>9.6999999999999993</v>
      </c>
      <c r="L87" s="24">
        <v>5.6</v>
      </c>
      <c r="N87" s="24"/>
      <c r="O87" s="24">
        <v>1.8</v>
      </c>
      <c r="P87" s="24">
        <v>2.2000000000000002</v>
      </c>
      <c r="Q87" s="24"/>
      <c r="R87" s="24"/>
      <c r="S87" s="24"/>
      <c r="T87" s="24"/>
      <c r="U87" s="24">
        <f t="shared" si="15"/>
        <v>99.9</v>
      </c>
      <c r="V87" s="24">
        <f t="shared" si="16"/>
        <v>0</v>
      </c>
      <c r="W87" s="24"/>
      <c r="Y87" t="s">
        <v>353</v>
      </c>
    </row>
    <row r="88" spans="1:25">
      <c r="A88">
        <v>1997</v>
      </c>
      <c r="B88" t="s">
        <v>338</v>
      </c>
      <c r="C88" t="s">
        <v>339</v>
      </c>
      <c r="D88" t="s">
        <v>140</v>
      </c>
      <c r="E88" s="24">
        <v>92.5</v>
      </c>
      <c r="F88" s="24"/>
      <c r="G88" s="24">
        <v>3.8</v>
      </c>
      <c r="H88" s="24">
        <v>8.1</v>
      </c>
      <c r="I88" s="24">
        <v>23</v>
      </c>
      <c r="J88" s="24">
        <v>25.3</v>
      </c>
      <c r="K88" s="24">
        <v>14.5</v>
      </c>
      <c r="L88" s="24">
        <v>17.8</v>
      </c>
      <c r="M88" s="24"/>
      <c r="N88" s="24"/>
      <c r="O88" s="24">
        <v>2.1</v>
      </c>
      <c r="P88" s="24">
        <v>5.4</v>
      </c>
      <c r="Q88" s="24"/>
      <c r="R88" s="24"/>
      <c r="S88" s="24"/>
      <c r="T88" s="24"/>
      <c r="U88" s="24">
        <f t="shared" si="15"/>
        <v>100</v>
      </c>
      <c r="V88" s="24">
        <f t="shared" si="16"/>
        <v>0</v>
      </c>
      <c r="W88" s="24"/>
      <c r="Y88" t="s">
        <v>356</v>
      </c>
    </row>
    <row r="89" spans="1:25">
      <c r="A89">
        <v>1997</v>
      </c>
      <c r="B89" t="s">
        <v>354</v>
      </c>
      <c r="C89" t="s">
        <v>339</v>
      </c>
      <c r="D89" t="s">
        <v>140</v>
      </c>
      <c r="E89" s="24">
        <v>97.7</v>
      </c>
      <c r="F89" s="24"/>
      <c r="G89" s="24">
        <v>4.0999999999999996</v>
      </c>
      <c r="H89" s="24">
        <v>8.1</v>
      </c>
      <c r="I89" s="24">
        <v>31.7</v>
      </c>
      <c r="J89" s="24">
        <v>30.4</v>
      </c>
      <c r="K89" s="24">
        <v>13.5</v>
      </c>
      <c r="L89" s="24">
        <v>9.9</v>
      </c>
      <c r="M89" s="24"/>
      <c r="N89" s="24"/>
      <c r="O89" s="24"/>
      <c r="P89" s="24"/>
      <c r="Q89" s="24"/>
      <c r="R89" s="24"/>
      <c r="S89" s="24"/>
      <c r="T89" s="24"/>
      <c r="U89" s="24">
        <f t="shared" si="15"/>
        <v>97.7</v>
      </c>
      <c r="V89" s="24">
        <f t="shared" si="16"/>
        <v>0</v>
      </c>
      <c r="W89" s="24"/>
      <c r="Y89" t="s">
        <v>356</v>
      </c>
    </row>
    <row r="90" spans="1:25">
      <c r="A90">
        <v>1997</v>
      </c>
      <c r="B90" t="s">
        <v>355</v>
      </c>
      <c r="C90" t="s">
        <v>339</v>
      </c>
      <c r="D90" t="s">
        <v>140</v>
      </c>
      <c r="E90" s="24">
        <v>96</v>
      </c>
      <c r="F90" s="24"/>
      <c r="G90" s="24">
        <v>3.7</v>
      </c>
      <c r="H90" s="24">
        <v>8.6999999999999993</v>
      </c>
      <c r="I90" s="24">
        <v>28.2</v>
      </c>
      <c r="J90" s="24">
        <v>25.2</v>
      </c>
      <c r="K90" s="24">
        <v>17.7</v>
      </c>
      <c r="L90" s="24">
        <v>12.6</v>
      </c>
      <c r="M90" s="24"/>
      <c r="N90" s="24"/>
      <c r="O90" s="24"/>
      <c r="P90" s="24">
        <v>3.7</v>
      </c>
      <c r="Q90" s="24"/>
      <c r="U90" s="24">
        <f t="shared" si="15"/>
        <v>99.7</v>
      </c>
      <c r="V90" s="24">
        <f t="shared" si="16"/>
        <v>9.9999999999994316E-2</v>
      </c>
      <c r="W90" s="24"/>
      <c r="Y90" t="s">
        <v>356</v>
      </c>
    </row>
    <row r="91" spans="1:25">
      <c r="A91">
        <v>1997</v>
      </c>
      <c r="B91" t="s">
        <v>338</v>
      </c>
      <c r="C91" t="s">
        <v>339</v>
      </c>
      <c r="D91" t="s">
        <v>141</v>
      </c>
      <c r="E91" s="24">
        <v>83.7</v>
      </c>
      <c r="G91">
        <v>19.399999999999999</v>
      </c>
      <c r="H91">
        <v>16.3</v>
      </c>
      <c r="I91" s="24">
        <v>17.8</v>
      </c>
      <c r="J91" s="24">
        <v>14.6</v>
      </c>
      <c r="K91" s="24">
        <v>7.5</v>
      </c>
      <c r="L91" s="24">
        <v>8.1</v>
      </c>
      <c r="O91" s="24">
        <v>10.199999999999999</v>
      </c>
      <c r="P91" s="24">
        <v>6.1</v>
      </c>
      <c r="U91" s="24">
        <f t="shared" ref="U91:U96" si="17">P91+O91+E91</f>
        <v>100</v>
      </c>
      <c r="V91" s="24">
        <f t="shared" ref="V91:V96" si="18">SUM(G91:N91)-E91</f>
        <v>0</v>
      </c>
      <c r="W91" s="24"/>
      <c r="Y91" t="s">
        <v>356</v>
      </c>
    </row>
    <row r="92" spans="1:25">
      <c r="A92">
        <v>1997</v>
      </c>
      <c r="B92" t="s">
        <v>354</v>
      </c>
      <c r="C92" t="s">
        <v>339</v>
      </c>
      <c r="D92" t="s">
        <v>141</v>
      </c>
      <c r="E92" s="24">
        <v>97.1</v>
      </c>
      <c r="G92" s="24">
        <v>24.1</v>
      </c>
      <c r="H92" s="24">
        <v>20.6</v>
      </c>
      <c r="I92" s="24">
        <v>23.6</v>
      </c>
      <c r="J92" s="24">
        <v>16.7</v>
      </c>
      <c r="K92" s="24">
        <v>8</v>
      </c>
      <c r="L92" s="24">
        <v>4.0999999999999996</v>
      </c>
      <c r="O92" s="24"/>
      <c r="P92" s="24"/>
      <c r="U92" s="24">
        <f t="shared" si="17"/>
        <v>97.1</v>
      </c>
      <c r="V92" s="24">
        <f t="shared" si="18"/>
        <v>0</v>
      </c>
      <c r="W92" s="24"/>
      <c r="Y92" t="s">
        <v>356</v>
      </c>
    </row>
    <row r="93" spans="1:25">
      <c r="A93">
        <v>1997</v>
      </c>
      <c r="B93" t="s">
        <v>355</v>
      </c>
      <c r="C93" t="s">
        <v>339</v>
      </c>
      <c r="D93" t="s">
        <v>141</v>
      </c>
      <c r="E93" s="24">
        <v>93.5</v>
      </c>
      <c r="G93" s="24">
        <v>20.2</v>
      </c>
      <c r="H93" s="24">
        <v>19.2</v>
      </c>
      <c r="I93" s="24">
        <v>21.5</v>
      </c>
      <c r="J93" s="24">
        <v>15</v>
      </c>
      <c r="K93" s="24">
        <v>10.6</v>
      </c>
      <c r="L93" s="24">
        <v>7</v>
      </c>
      <c r="O93" s="24">
        <v>2.1</v>
      </c>
      <c r="P93" s="24">
        <v>4.4000000000000004</v>
      </c>
      <c r="U93" s="24">
        <f t="shared" si="17"/>
        <v>100</v>
      </c>
      <c r="V93" s="24">
        <f t="shared" si="18"/>
        <v>0</v>
      </c>
      <c r="W93" s="24"/>
      <c r="Y93" t="s">
        <v>356</v>
      </c>
    </row>
    <row r="94" spans="1:25">
      <c r="A94">
        <v>1997</v>
      </c>
      <c r="B94" t="s">
        <v>338</v>
      </c>
      <c r="C94" t="s">
        <v>339</v>
      </c>
      <c r="D94" t="s">
        <v>180</v>
      </c>
      <c r="E94" s="24">
        <v>87.8</v>
      </c>
      <c r="G94" s="24">
        <v>16.2</v>
      </c>
      <c r="H94" s="24">
        <v>16.600000000000001</v>
      </c>
      <c r="I94" s="24">
        <v>19.3</v>
      </c>
      <c r="J94" s="24">
        <v>17.3</v>
      </c>
      <c r="K94" s="24">
        <v>8.3000000000000007</v>
      </c>
      <c r="L94" s="24">
        <v>10.1</v>
      </c>
      <c r="O94" s="24">
        <v>7.1</v>
      </c>
      <c r="P94" s="24">
        <v>5</v>
      </c>
      <c r="U94" s="24">
        <f t="shared" si="17"/>
        <v>99.899999999999991</v>
      </c>
      <c r="V94" s="24">
        <f t="shared" si="18"/>
        <v>0</v>
      </c>
      <c r="W94" s="24"/>
      <c r="Y94" t="s">
        <v>356</v>
      </c>
    </row>
    <row r="95" spans="1:25">
      <c r="A95">
        <v>1997</v>
      </c>
      <c r="B95" t="s">
        <v>354</v>
      </c>
      <c r="C95" t="s">
        <v>339</v>
      </c>
      <c r="D95" t="s">
        <v>180</v>
      </c>
      <c r="E95" s="24">
        <v>97.4</v>
      </c>
      <c r="G95" s="24">
        <v>22.3</v>
      </c>
      <c r="H95" s="24">
        <v>22.5</v>
      </c>
      <c r="I95" s="24">
        <v>23.1</v>
      </c>
      <c r="J95" s="24">
        <v>17.899999999999999</v>
      </c>
      <c r="K95" s="24">
        <v>7.6</v>
      </c>
      <c r="L95" s="24">
        <v>4</v>
      </c>
      <c r="O95" s="24"/>
      <c r="P95" s="24"/>
      <c r="U95" s="24">
        <f t="shared" si="17"/>
        <v>97.4</v>
      </c>
      <c r="V95" s="24">
        <f t="shared" si="18"/>
        <v>0</v>
      </c>
      <c r="W95" s="24"/>
      <c r="Y95" t="s">
        <v>356</v>
      </c>
    </row>
    <row r="96" spans="1:25">
      <c r="A96">
        <v>1997</v>
      </c>
      <c r="B96" t="s">
        <v>355</v>
      </c>
      <c r="C96" t="s">
        <v>339</v>
      </c>
      <c r="D96" t="s">
        <v>180</v>
      </c>
      <c r="E96" s="24">
        <v>95.4</v>
      </c>
      <c r="G96" s="24">
        <v>15.8</v>
      </c>
      <c r="H96" s="24">
        <v>18.2</v>
      </c>
      <c r="I96" s="24">
        <v>23.5</v>
      </c>
      <c r="J96" s="24">
        <v>18.600000000000001</v>
      </c>
      <c r="K96" s="24">
        <v>10.5</v>
      </c>
      <c r="L96" s="24">
        <v>8.6999999999999993</v>
      </c>
      <c r="O96" s="24">
        <v>1.1000000000000001</v>
      </c>
      <c r="P96" s="24">
        <v>3.5</v>
      </c>
      <c r="Q96" s="24"/>
      <c r="U96" s="24">
        <f t="shared" si="17"/>
        <v>100</v>
      </c>
      <c r="V96" s="24">
        <f t="shared" si="18"/>
        <v>-0.10000000000000853</v>
      </c>
      <c r="W96" s="24"/>
      <c r="Y96" t="s">
        <v>356</v>
      </c>
    </row>
    <row r="97" spans="1:25">
      <c r="A97">
        <v>1997</v>
      </c>
      <c r="B97" t="s">
        <v>232</v>
      </c>
      <c r="C97" t="s">
        <v>339</v>
      </c>
      <c r="D97" t="s">
        <v>140</v>
      </c>
      <c r="E97" s="24">
        <v>92.5</v>
      </c>
      <c r="F97" s="24"/>
      <c r="G97" s="24">
        <v>5.4</v>
      </c>
      <c r="H97" s="24">
        <v>11</v>
      </c>
      <c r="I97" s="24">
        <v>30.3</v>
      </c>
      <c r="J97" s="24">
        <v>25.1</v>
      </c>
      <c r="K97" s="24">
        <v>10.6</v>
      </c>
      <c r="L97" s="24">
        <v>10</v>
      </c>
      <c r="M97" s="24"/>
      <c r="N97" s="24"/>
      <c r="O97" s="24"/>
      <c r="P97" s="24">
        <v>7.2</v>
      </c>
      <c r="U97" s="24">
        <f t="shared" ref="U97:U102" si="19">P97+O97+E97</f>
        <v>99.7</v>
      </c>
      <c r="V97" s="24">
        <f t="shared" ref="V97:V102" si="20">SUM(G97:N97)-E97</f>
        <v>-9.9999999999994316E-2</v>
      </c>
      <c r="W97" s="24"/>
      <c r="Y97" t="s">
        <v>357</v>
      </c>
    </row>
    <row r="98" spans="1:25">
      <c r="A98">
        <v>1997</v>
      </c>
      <c r="B98" t="s">
        <v>232</v>
      </c>
      <c r="C98" t="s">
        <v>339</v>
      </c>
      <c r="D98" t="s">
        <v>141</v>
      </c>
      <c r="E98" s="24">
        <v>91</v>
      </c>
      <c r="F98" s="24"/>
      <c r="G98" s="24">
        <v>23.1</v>
      </c>
      <c r="H98" s="24">
        <v>19.7</v>
      </c>
      <c r="I98" s="24">
        <v>21.5</v>
      </c>
      <c r="J98" s="24">
        <v>15.3</v>
      </c>
      <c r="K98" s="24">
        <v>6.3</v>
      </c>
      <c r="L98" s="24">
        <v>5.2</v>
      </c>
      <c r="M98" s="24"/>
      <c r="N98" s="24"/>
      <c r="O98" s="24">
        <v>1.2</v>
      </c>
      <c r="P98" s="24">
        <v>7.8</v>
      </c>
      <c r="Q98" s="24"/>
      <c r="U98" s="24">
        <f t="shared" si="19"/>
        <v>100</v>
      </c>
      <c r="V98" s="24">
        <f t="shared" si="20"/>
        <v>9.9999999999994316E-2</v>
      </c>
      <c r="W98" s="24"/>
      <c r="Y98" t="s">
        <v>357</v>
      </c>
    </row>
    <row r="99" spans="1:25">
      <c r="A99">
        <v>1997</v>
      </c>
      <c r="B99" t="s">
        <v>232</v>
      </c>
      <c r="C99" t="s">
        <v>339</v>
      </c>
      <c r="D99" t="s">
        <v>180</v>
      </c>
      <c r="E99" s="24">
        <v>92</v>
      </c>
      <c r="F99" s="24"/>
      <c r="G99" s="24">
        <v>20.7</v>
      </c>
      <c r="H99" s="24">
        <v>19.899999999999999</v>
      </c>
      <c r="I99" s="24">
        <v>23.1</v>
      </c>
      <c r="J99" s="24">
        <v>16.5</v>
      </c>
      <c r="K99" s="24">
        <v>5.7</v>
      </c>
      <c r="L99" s="24">
        <v>6.1</v>
      </c>
      <c r="M99" s="24"/>
      <c r="N99" s="24"/>
      <c r="O99" s="24">
        <v>0.7</v>
      </c>
      <c r="P99" s="24">
        <v>7.3</v>
      </c>
      <c r="Q99" s="24"/>
      <c r="U99" s="24">
        <f t="shared" si="19"/>
        <v>100</v>
      </c>
      <c r="V99" s="24">
        <f t="shared" si="20"/>
        <v>0</v>
      </c>
      <c r="W99" s="24"/>
      <c r="Y99" t="s">
        <v>357</v>
      </c>
    </row>
    <row r="100" spans="1:25">
      <c r="A100">
        <v>1997</v>
      </c>
      <c r="B100" t="s">
        <v>211</v>
      </c>
      <c r="C100" t="s">
        <v>339</v>
      </c>
      <c r="D100" t="s">
        <v>140</v>
      </c>
      <c r="E100" s="24">
        <v>95.8</v>
      </c>
      <c r="F100" s="24"/>
      <c r="G100" s="24">
        <v>7.6</v>
      </c>
      <c r="H100" s="24">
        <v>12.6</v>
      </c>
      <c r="I100" s="24">
        <v>35.1</v>
      </c>
      <c r="J100" s="24">
        <v>24.9</v>
      </c>
      <c r="K100" s="24">
        <v>8.5</v>
      </c>
      <c r="L100" s="24">
        <v>7.2</v>
      </c>
      <c r="M100" s="24"/>
      <c r="N100" s="24"/>
      <c r="O100" s="24"/>
      <c r="P100" s="24">
        <v>3.7</v>
      </c>
      <c r="Q100" s="24"/>
      <c r="U100" s="24">
        <f t="shared" si="19"/>
        <v>99.5</v>
      </c>
      <c r="V100" s="24">
        <f t="shared" si="20"/>
        <v>9.9999999999994316E-2</v>
      </c>
      <c r="W100" s="24"/>
      <c r="Y100" t="s">
        <v>357</v>
      </c>
    </row>
    <row r="101" spans="1:25">
      <c r="A101">
        <v>1997</v>
      </c>
      <c r="B101" t="s">
        <v>211</v>
      </c>
      <c r="C101" t="s">
        <v>339</v>
      </c>
      <c r="D101" t="s">
        <v>141</v>
      </c>
      <c r="E101" s="24">
        <v>94.7</v>
      </c>
      <c r="F101" s="24"/>
      <c r="G101" s="24">
        <v>33.200000000000003</v>
      </c>
      <c r="H101" s="24">
        <v>21.5</v>
      </c>
      <c r="I101" s="24">
        <v>20.3</v>
      </c>
      <c r="J101" s="24">
        <v>13</v>
      </c>
      <c r="K101" s="24">
        <v>4.2</v>
      </c>
      <c r="L101" s="24">
        <v>2.4</v>
      </c>
      <c r="M101" s="24"/>
      <c r="N101" s="24"/>
      <c r="O101" s="24"/>
      <c r="P101" s="24">
        <v>4.3</v>
      </c>
      <c r="Q101" s="24"/>
      <c r="U101" s="24">
        <f t="shared" si="19"/>
        <v>99</v>
      </c>
      <c r="V101" s="24">
        <f t="shared" si="20"/>
        <v>-9.9999999999994316E-2</v>
      </c>
      <c r="W101" s="24"/>
      <c r="Y101" t="s">
        <v>357</v>
      </c>
    </row>
    <row r="102" spans="1:25">
      <c r="A102">
        <v>1997</v>
      </c>
      <c r="B102" t="s">
        <v>211</v>
      </c>
      <c r="C102" t="s">
        <v>339</v>
      </c>
      <c r="D102" t="s">
        <v>180</v>
      </c>
      <c r="E102" s="24">
        <v>95.5</v>
      </c>
      <c r="F102" s="24"/>
      <c r="G102" s="24">
        <v>30.9</v>
      </c>
      <c r="H102" s="24">
        <v>18.2</v>
      </c>
      <c r="I102" s="24">
        <v>22.9</v>
      </c>
      <c r="J102" s="24">
        <v>16</v>
      </c>
      <c r="K102" s="24">
        <v>3.3</v>
      </c>
      <c r="L102" s="24">
        <v>4.0999999999999996</v>
      </c>
      <c r="M102" s="24"/>
      <c r="N102" s="24"/>
      <c r="O102" s="24"/>
      <c r="P102" s="24">
        <v>3.6</v>
      </c>
      <c r="Q102" s="24"/>
      <c r="U102" s="24">
        <f t="shared" si="19"/>
        <v>99.1</v>
      </c>
      <c r="V102" s="24">
        <f t="shared" si="20"/>
        <v>-0.10000000000000853</v>
      </c>
      <c r="W102" s="24"/>
      <c r="Y102" t="s">
        <v>357</v>
      </c>
    </row>
    <row r="103" spans="1:25">
      <c r="A103">
        <v>2001</v>
      </c>
      <c r="B103" t="s">
        <v>338</v>
      </c>
      <c r="C103" t="s">
        <v>358</v>
      </c>
      <c r="D103" t="s">
        <v>140</v>
      </c>
      <c r="E103" s="24">
        <v>96.8</v>
      </c>
      <c r="G103" s="24">
        <v>3.9</v>
      </c>
      <c r="H103" s="24">
        <v>8.4</v>
      </c>
      <c r="I103" s="24">
        <v>23.6</v>
      </c>
      <c r="J103" s="24">
        <v>25.7</v>
      </c>
      <c r="K103" s="24">
        <v>16.5</v>
      </c>
      <c r="L103" s="24">
        <v>18.600000000000001</v>
      </c>
      <c r="O103" s="24">
        <v>2</v>
      </c>
      <c r="P103" s="24">
        <v>7.2</v>
      </c>
      <c r="Q103" s="24"/>
      <c r="R103" s="24"/>
      <c r="S103" s="24"/>
      <c r="U103" s="24">
        <f t="shared" ref="U103:U111" si="21">P103+O103+E103</f>
        <v>106</v>
      </c>
      <c r="V103" s="24">
        <f t="shared" ref="V103:V111" si="22">SUM(G103:N103)-E103</f>
        <v>-9.9999999999980105E-2</v>
      </c>
      <c r="W103" s="24"/>
      <c r="Y103" t="s">
        <v>359</v>
      </c>
    </row>
    <row r="104" spans="1:25">
      <c r="A104">
        <v>2001</v>
      </c>
      <c r="B104" t="s">
        <v>354</v>
      </c>
      <c r="C104" t="s">
        <v>358</v>
      </c>
      <c r="D104" t="s">
        <v>140</v>
      </c>
      <c r="E104" s="24">
        <v>8.6</v>
      </c>
      <c r="G104">
        <v>0.5</v>
      </c>
      <c r="H104" s="24">
        <v>0.9</v>
      </c>
      <c r="I104" s="24">
        <v>3</v>
      </c>
      <c r="J104" s="24">
        <v>2.4</v>
      </c>
      <c r="K104" s="24">
        <v>1.2</v>
      </c>
      <c r="L104" s="24">
        <v>0.7</v>
      </c>
      <c r="O104" s="24"/>
      <c r="P104" s="24">
        <v>0.6</v>
      </c>
      <c r="Q104" s="24"/>
      <c r="U104" s="24">
        <f t="shared" si="21"/>
        <v>9.1999999999999993</v>
      </c>
      <c r="V104" s="24">
        <f t="shared" si="22"/>
        <v>9.9999999999999645E-2</v>
      </c>
      <c r="W104" s="24"/>
      <c r="Y104" t="s">
        <v>359</v>
      </c>
    </row>
    <row r="105" spans="1:25">
      <c r="A105">
        <v>2001</v>
      </c>
      <c r="B105" t="s">
        <v>355</v>
      </c>
      <c r="C105" t="s">
        <v>358</v>
      </c>
      <c r="D105" t="s">
        <v>140</v>
      </c>
      <c r="E105" s="24">
        <v>26.6</v>
      </c>
      <c r="G105">
        <v>1.4</v>
      </c>
      <c r="H105" s="24">
        <v>2.6</v>
      </c>
      <c r="I105" s="24">
        <v>8</v>
      </c>
      <c r="J105" s="24">
        <v>6.3</v>
      </c>
      <c r="K105" s="24">
        <v>4.5999999999999996</v>
      </c>
      <c r="L105" s="24">
        <v>3.7</v>
      </c>
      <c r="O105" s="24"/>
      <c r="P105" s="24">
        <v>1.8</v>
      </c>
      <c r="Q105" s="24"/>
      <c r="U105" s="24">
        <f t="shared" si="21"/>
        <v>28.400000000000002</v>
      </c>
      <c r="V105" s="24">
        <f t="shared" si="22"/>
        <v>0</v>
      </c>
      <c r="W105" s="24"/>
      <c r="Y105" t="s">
        <v>359</v>
      </c>
    </row>
    <row r="106" spans="1:25">
      <c r="A106">
        <v>2001</v>
      </c>
      <c r="B106" t="s">
        <v>338</v>
      </c>
      <c r="C106" t="s">
        <v>358</v>
      </c>
      <c r="D106" t="s">
        <v>141</v>
      </c>
      <c r="E106" s="24">
        <v>87.6</v>
      </c>
      <c r="G106" s="24">
        <v>17.7</v>
      </c>
      <c r="H106" s="24">
        <v>17.2</v>
      </c>
      <c r="I106" s="24">
        <v>19.100000000000001</v>
      </c>
      <c r="J106" s="24">
        <v>15.1</v>
      </c>
      <c r="K106" s="24">
        <v>8.6999999999999993</v>
      </c>
      <c r="L106" s="24">
        <v>9.8000000000000007</v>
      </c>
      <c r="O106" s="24">
        <v>10.5</v>
      </c>
      <c r="P106" s="24">
        <v>8</v>
      </c>
      <c r="Q106" s="24"/>
      <c r="R106" s="24"/>
      <c r="U106" s="24">
        <f t="shared" si="21"/>
        <v>106.1</v>
      </c>
      <c r="V106" s="24">
        <f t="shared" si="22"/>
        <v>0</v>
      </c>
      <c r="W106" s="24"/>
      <c r="Y106" t="s">
        <v>359</v>
      </c>
    </row>
    <row r="107" spans="1:25">
      <c r="A107">
        <v>2001</v>
      </c>
      <c r="B107" t="s">
        <v>354</v>
      </c>
      <c r="C107" t="s">
        <v>358</v>
      </c>
      <c r="D107" t="s">
        <v>141</v>
      </c>
      <c r="E107" s="24">
        <v>8.5</v>
      </c>
      <c r="G107" s="24">
        <v>2.2000000000000002</v>
      </c>
      <c r="H107" s="24">
        <v>1.8</v>
      </c>
      <c r="I107" s="24">
        <v>2.4</v>
      </c>
      <c r="J107" s="24">
        <v>1.2</v>
      </c>
      <c r="K107" s="24">
        <v>0.6</v>
      </c>
      <c r="L107" s="24">
        <v>0.3</v>
      </c>
      <c r="O107" s="24"/>
      <c r="P107" s="24">
        <v>0.6</v>
      </c>
      <c r="Q107" s="24"/>
      <c r="R107" s="24"/>
      <c r="U107" s="24">
        <f t="shared" si="21"/>
        <v>9.1</v>
      </c>
      <c r="V107" s="24">
        <f t="shared" si="22"/>
        <v>0</v>
      </c>
      <c r="W107" s="24"/>
      <c r="Y107" t="s">
        <v>359</v>
      </c>
    </row>
    <row r="108" spans="1:25">
      <c r="A108">
        <v>2001</v>
      </c>
      <c r="B108" t="s">
        <v>355</v>
      </c>
      <c r="C108" t="s">
        <v>358</v>
      </c>
      <c r="D108" t="s">
        <v>141</v>
      </c>
      <c r="E108" s="24">
        <v>25.6</v>
      </c>
      <c r="G108" s="24">
        <v>5.0999999999999996</v>
      </c>
      <c r="H108" s="24">
        <v>5.6</v>
      </c>
      <c r="I108" s="24">
        <v>6.5</v>
      </c>
      <c r="J108" s="24">
        <v>4.2</v>
      </c>
      <c r="K108" s="24">
        <v>2.6</v>
      </c>
      <c r="L108" s="24">
        <v>1.6</v>
      </c>
      <c r="O108" s="24"/>
      <c r="P108" s="24">
        <v>2.1</v>
      </c>
      <c r="Q108" s="24"/>
      <c r="U108" s="24">
        <f t="shared" si="21"/>
        <v>27.700000000000003</v>
      </c>
      <c r="V108" s="24">
        <f t="shared" si="22"/>
        <v>0</v>
      </c>
      <c r="W108" s="24"/>
      <c r="Y108" t="s">
        <v>359</v>
      </c>
    </row>
    <row r="109" spans="1:25">
      <c r="A109">
        <v>2001</v>
      </c>
      <c r="B109" t="s">
        <v>338</v>
      </c>
      <c r="C109" t="s">
        <v>358</v>
      </c>
      <c r="D109" t="s">
        <v>180</v>
      </c>
      <c r="E109" s="24">
        <v>91.8</v>
      </c>
      <c r="G109">
        <v>15.4</v>
      </c>
      <c r="H109">
        <v>17.399999999999999</v>
      </c>
      <c r="I109">
        <v>21</v>
      </c>
      <c r="J109">
        <v>17.399999999999999</v>
      </c>
      <c r="K109">
        <v>9.5</v>
      </c>
      <c r="L109">
        <v>11.1</v>
      </c>
      <c r="O109">
        <v>7.1</v>
      </c>
      <c r="P109">
        <v>7.1</v>
      </c>
      <c r="Q109" s="24"/>
      <c r="R109" s="24"/>
      <c r="S109" s="24"/>
      <c r="T109" s="24"/>
      <c r="U109" s="24">
        <f t="shared" si="21"/>
        <v>106</v>
      </c>
      <c r="V109" s="24">
        <f t="shared" si="22"/>
        <v>0</v>
      </c>
      <c r="W109" s="24"/>
      <c r="Y109" t="s">
        <v>359</v>
      </c>
    </row>
    <row r="110" spans="1:25">
      <c r="A110">
        <v>2001</v>
      </c>
      <c r="B110" t="s">
        <v>354</v>
      </c>
      <c r="C110" t="s">
        <v>358</v>
      </c>
      <c r="D110" t="s">
        <v>180</v>
      </c>
      <c r="E110" s="24">
        <v>8.6</v>
      </c>
      <c r="G110">
        <v>2</v>
      </c>
      <c r="H110">
        <v>2</v>
      </c>
      <c r="I110">
        <v>2.4</v>
      </c>
      <c r="J110">
        <v>1.3</v>
      </c>
      <c r="K110">
        <v>0.5</v>
      </c>
      <c r="L110">
        <v>0.4</v>
      </c>
      <c r="P110">
        <v>0.6</v>
      </c>
      <c r="Q110" s="24"/>
      <c r="R110" s="24"/>
      <c r="S110" s="24"/>
      <c r="T110" s="24"/>
      <c r="U110" s="24">
        <f t="shared" si="21"/>
        <v>9.1999999999999993</v>
      </c>
      <c r="V110" s="24">
        <f t="shared" si="22"/>
        <v>0</v>
      </c>
      <c r="W110" s="24"/>
      <c r="Y110" t="s">
        <v>359</v>
      </c>
    </row>
    <row r="111" spans="1:25">
      <c r="A111">
        <v>2001</v>
      </c>
      <c r="B111" t="s">
        <v>355</v>
      </c>
      <c r="C111" t="s">
        <v>358</v>
      </c>
      <c r="D111" t="s">
        <v>180</v>
      </c>
      <c r="E111" s="24">
        <v>26.2</v>
      </c>
      <c r="G111">
        <v>4.4000000000000004</v>
      </c>
      <c r="H111">
        <v>5.3</v>
      </c>
      <c r="I111">
        <v>7.1</v>
      </c>
      <c r="J111">
        <v>4.7</v>
      </c>
      <c r="K111">
        <v>2.6</v>
      </c>
      <c r="L111">
        <v>2.1</v>
      </c>
      <c r="P111">
        <v>1.9</v>
      </c>
      <c r="Q111" s="24"/>
      <c r="R111" s="24"/>
      <c r="S111" s="24"/>
      <c r="T111" s="24"/>
      <c r="U111" s="24">
        <f t="shared" si="21"/>
        <v>28.099999999999998</v>
      </c>
      <c r="V111" s="24">
        <f t="shared" si="22"/>
        <v>0</v>
      </c>
      <c r="W111" s="24"/>
      <c r="Y111" t="s">
        <v>359</v>
      </c>
    </row>
    <row r="112" spans="1:25">
      <c r="A112">
        <v>2001</v>
      </c>
      <c r="B112" t="s">
        <v>232</v>
      </c>
      <c r="C112" t="s">
        <v>358</v>
      </c>
      <c r="D112" t="s">
        <v>140</v>
      </c>
      <c r="E112" s="24">
        <v>18.899999999999999</v>
      </c>
      <c r="G112" s="24">
        <v>0.8</v>
      </c>
      <c r="H112" s="24">
        <v>2.4</v>
      </c>
      <c r="I112" s="24">
        <v>5.7</v>
      </c>
      <c r="J112" s="24">
        <v>5.0999999999999996</v>
      </c>
      <c r="K112" s="24">
        <v>3</v>
      </c>
      <c r="L112" s="24">
        <v>1.9</v>
      </c>
      <c r="P112" s="24">
        <v>1.2</v>
      </c>
      <c r="Q112" s="24"/>
      <c r="R112" s="24"/>
      <c r="S112" s="24"/>
      <c r="T112" s="24"/>
      <c r="U112" s="24">
        <f t="shared" ref="U112:U117" si="23">P112+O112+E112</f>
        <v>20.099999999999998</v>
      </c>
      <c r="V112" s="24">
        <f t="shared" ref="V112:V117" si="24">SUM(G112:N112)-E112</f>
        <v>0</v>
      </c>
      <c r="W112" s="24"/>
      <c r="Y112" t="s">
        <v>360</v>
      </c>
    </row>
    <row r="113" spans="1:25">
      <c r="A113">
        <v>2001</v>
      </c>
      <c r="B113" t="s">
        <v>232</v>
      </c>
      <c r="C113" t="s">
        <v>358</v>
      </c>
      <c r="D113" t="s">
        <v>141</v>
      </c>
      <c r="E113" s="24">
        <v>18.7</v>
      </c>
      <c r="G113" s="24">
        <v>3.8</v>
      </c>
      <c r="H113">
        <v>4</v>
      </c>
      <c r="I113" s="24">
        <v>4.5999999999999996</v>
      </c>
      <c r="J113" s="24">
        <v>3.3</v>
      </c>
      <c r="K113" s="24">
        <v>1.7</v>
      </c>
      <c r="L113" s="24">
        <v>1.2</v>
      </c>
      <c r="O113" s="24"/>
      <c r="P113" s="24">
        <v>1.4</v>
      </c>
      <c r="Q113" s="24"/>
      <c r="R113" s="24"/>
      <c r="S113" s="24"/>
      <c r="T113" s="24"/>
      <c r="U113" s="24">
        <f t="shared" si="23"/>
        <v>20.099999999999998</v>
      </c>
      <c r="V113" s="24">
        <f t="shared" si="24"/>
        <v>-0.10000000000000142</v>
      </c>
      <c r="W113" s="24"/>
      <c r="Y113" t="s">
        <v>360</v>
      </c>
    </row>
    <row r="114" spans="1:25">
      <c r="A114">
        <v>2001</v>
      </c>
      <c r="B114" t="s">
        <v>232</v>
      </c>
      <c r="C114" t="s">
        <v>358</v>
      </c>
      <c r="D114" t="s">
        <v>180</v>
      </c>
      <c r="E114" s="24">
        <v>18.8</v>
      </c>
      <c r="G114">
        <v>3.6</v>
      </c>
      <c r="H114" s="24">
        <v>4.3</v>
      </c>
      <c r="I114" s="24">
        <v>4.9000000000000004</v>
      </c>
      <c r="J114" s="24">
        <v>3.4</v>
      </c>
      <c r="K114">
        <v>1.6</v>
      </c>
      <c r="L114" s="24">
        <v>1.1000000000000001</v>
      </c>
      <c r="O114" s="24"/>
      <c r="P114" s="24">
        <v>1.3</v>
      </c>
      <c r="Q114" s="24"/>
      <c r="R114" s="24"/>
      <c r="S114" s="24"/>
      <c r="T114" s="24"/>
      <c r="U114" s="24">
        <f t="shared" si="23"/>
        <v>20.100000000000001</v>
      </c>
      <c r="V114" s="24">
        <f t="shared" si="24"/>
        <v>0.10000000000000142</v>
      </c>
      <c r="W114" s="24"/>
      <c r="Y114" t="s">
        <v>360</v>
      </c>
    </row>
    <row r="115" spans="1:25">
      <c r="A115">
        <v>2001</v>
      </c>
      <c r="B115" t="s">
        <v>211</v>
      </c>
      <c r="C115" t="s">
        <v>358</v>
      </c>
      <c r="D115" t="s">
        <v>140</v>
      </c>
      <c r="E115" s="24">
        <v>5.2</v>
      </c>
      <c r="G115" s="24">
        <v>0.3</v>
      </c>
      <c r="H115" s="24">
        <v>0.8</v>
      </c>
      <c r="I115">
        <v>1.9</v>
      </c>
      <c r="J115">
        <v>1.3</v>
      </c>
      <c r="K115" s="24">
        <v>0.5</v>
      </c>
      <c r="L115">
        <v>0.4</v>
      </c>
      <c r="P115">
        <v>0.2</v>
      </c>
      <c r="Q115" s="24"/>
      <c r="R115" s="24"/>
      <c r="S115" s="24"/>
      <c r="T115" s="24"/>
      <c r="U115" s="24">
        <f t="shared" si="23"/>
        <v>5.4</v>
      </c>
      <c r="V115" s="24">
        <f t="shared" si="24"/>
        <v>0</v>
      </c>
      <c r="W115" s="24"/>
      <c r="Y115" t="s">
        <v>360</v>
      </c>
    </row>
    <row r="116" spans="1:25">
      <c r="A116">
        <v>2001</v>
      </c>
      <c r="B116" t="s">
        <v>211</v>
      </c>
      <c r="C116" t="s">
        <v>358</v>
      </c>
      <c r="D116" t="s">
        <v>141</v>
      </c>
      <c r="E116">
        <v>5.0999999999999996</v>
      </c>
      <c r="G116">
        <v>1.5</v>
      </c>
      <c r="H116">
        <v>1.2</v>
      </c>
      <c r="I116" s="24">
        <v>1.3</v>
      </c>
      <c r="J116" s="24">
        <v>0.7</v>
      </c>
      <c r="K116" s="24">
        <v>0.2</v>
      </c>
      <c r="P116" s="24">
        <v>0.3</v>
      </c>
      <c r="Q116" s="24"/>
      <c r="R116" s="24"/>
      <c r="S116" s="24"/>
      <c r="T116" s="24"/>
      <c r="U116" s="24">
        <f t="shared" si="23"/>
        <v>5.3999999999999995</v>
      </c>
      <c r="V116" s="24">
        <f t="shared" si="24"/>
        <v>-0.19999999999999929</v>
      </c>
      <c r="W116" s="24"/>
      <c r="Y116" t="s">
        <v>360</v>
      </c>
    </row>
    <row r="117" spans="1:25">
      <c r="A117">
        <v>2001</v>
      </c>
      <c r="B117" t="s">
        <v>211</v>
      </c>
      <c r="C117" t="s">
        <v>358</v>
      </c>
      <c r="D117" t="s">
        <v>180</v>
      </c>
      <c r="E117">
        <v>5.0999999999999996</v>
      </c>
      <c r="G117">
        <v>1.4</v>
      </c>
      <c r="H117">
        <v>1.3</v>
      </c>
      <c r="I117">
        <v>1.3</v>
      </c>
      <c r="J117">
        <v>0.8</v>
      </c>
      <c r="K117">
        <v>0.3</v>
      </c>
      <c r="L117" s="24">
        <v>0.1</v>
      </c>
      <c r="O117" s="24"/>
      <c r="P117" s="24">
        <v>0.2</v>
      </c>
      <c r="Q117" s="24"/>
      <c r="R117" s="24"/>
      <c r="S117" s="24"/>
      <c r="T117" s="24"/>
      <c r="U117" s="24">
        <f t="shared" si="23"/>
        <v>5.3</v>
      </c>
      <c r="V117" s="24">
        <f t="shared" si="24"/>
        <v>9.9999999999999645E-2</v>
      </c>
      <c r="W117" s="24"/>
      <c r="Y117" t="s">
        <v>360</v>
      </c>
    </row>
    <row r="118" spans="1:25">
      <c r="A118">
        <v>2005</v>
      </c>
      <c r="B118" t="s">
        <v>338</v>
      </c>
      <c r="C118" t="s">
        <v>358</v>
      </c>
      <c r="D118" t="s">
        <v>140</v>
      </c>
      <c r="E118" s="14">
        <v>101.5</v>
      </c>
      <c r="G118" s="14">
        <v>4.0999999999999996</v>
      </c>
      <c r="H118" s="14">
        <v>8.1999999999999993</v>
      </c>
      <c r="I118" s="14">
        <v>23.6</v>
      </c>
      <c r="J118" s="14">
        <v>24.6</v>
      </c>
      <c r="K118" s="14">
        <v>17.600000000000001</v>
      </c>
      <c r="L118" s="14">
        <v>23.2</v>
      </c>
      <c r="M118" s="14"/>
      <c r="N118" s="14"/>
      <c r="O118" s="14">
        <v>3.5999999999999996</v>
      </c>
      <c r="P118" s="14">
        <v>6</v>
      </c>
      <c r="Q118" s="24"/>
      <c r="R118" s="24"/>
      <c r="S118" s="24"/>
      <c r="T118" s="24"/>
      <c r="U118" s="24">
        <f t="shared" ref="U118:U126" si="25">P118+O118+E118</f>
        <v>111.1</v>
      </c>
      <c r="V118" s="24">
        <f t="shared" ref="V118:V126" si="26">SUM(G118:N118)-E118</f>
        <v>-0.20000000000000284</v>
      </c>
      <c r="W118" s="24"/>
      <c r="Y118" t="s">
        <v>361</v>
      </c>
    </row>
    <row r="119" spans="1:25">
      <c r="A119">
        <v>2005</v>
      </c>
      <c r="B119" t="s">
        <v>354</v>
      </c>
      <c r="C119" t="s">
        <v>358</v>
      </c>
      <c r="D119" t="s">
        <v>140</v>
      </c>
      <c r="E119" s="14">
        <v>10.7</v>
      </c>
      <c r="G119" s="14">
        <v>0.4</v>
      </c>
      <c r="H119" s="14">
        <v>1.5</v>
      </c>
      <c r="I119" s="14">
        <v>3.5</v>
      </c>
      <c r="J119" s="14">
        <v>2.8</v>
      </c>
      <c r="K119" s="14">
        <v>1.7</v>
      </c>
      <c r="L119" s="14">
        <v>0.9</v>
      </c>
      <c r="M119" s="14"/>
      <c r="N119" s="14"/>
      <c r="O119" s="14"/>
      <c r="P119" s="14"/>
      <c r="Q119" s="24"/>
      <c r="R119" s="24"/>
      <c r="S119" s="24"/>
      <c r="T119" s="24"/>
      <c r="U119" s="24">
        <f t="shared" si="25"/>
        <v>10.7</v>
      </c>
      <c r="V119" s="24">
        <f t="shared" si="26"/>
        <v>9.9999999999999645E-2</v>
      </c>
      <c r="W119" s="24"/>
      <c r="Y119" t="s">
        <v>361</v>
      </c>
    </row>
    <row r="120" spans="1:25">
      <c r="A120">
        <v>2005</v>
      </c>
      <c r="B120" t="s">
        <v>355</v>
      </c>
      <c r="C120" t="s">
        <v>358</v>
      </c>
      <c r="D120" t="s">
        <v>140</v>
      </c>
      <c r="E120" s="14">
        <v>25.1</v>
      </c>
      <c r="G120" s="14">
        <v>1.2</v>
      </c>
      <c r="H120" s="14">
        <v>2.1</v>
      </c>
      <c r="I120" s="14">
        <v>7.7</v>
      </c>
      <c r="J120" s="14">
        <v>6.5</v>
      </c>
      <c r="K120" s="14">
        <v>3.9</v>
      </c>
      <c r="L120" s="14">
        <v>3.6</v>
      </c>
      <c r="M120" s="14"/>
      <c r="N120" s="14"/>
      <c r="O120" s="14"/>
      <c r="P120" s="14">
        <v>0.8</v>
      </c>
      <c r="Q120" s="24"/>
      <c r="R120" s="24"/>
      <c r="S120" s="24"/>
      <c r="U120" s="24">
        <f t="shared" si="25"/>
        <v>25.900000000000002</v>
      </c>
      <c r="V120" s="24">
        <f t="shared" si="26"/>
        <v>-0.10000000000000142</v>
      </c>
      <c r="W120" s="24"/>
      <c r="Y120" t="s">
        <v>361</v>
      </c>
    </row>
    <row r="121" spans="1:25">
      <c r="A121">
        <v>2005</v>
      </c>
      <c r="B121" t="s">
        <v>338</v>
      </c>
      <c r="C121" t="s">
        <v>358</v>
      </c>
      <c r="D121" t="s">
        <v>141</v>
      </c>
      <c r="E121" s="14">
        <v>93.7</v>
      </c>
      <c r="G121" s="14">
        <v>18.899999999999999</v>
      </c>
      <c r="H121" s="14">
        <v>17.399999999999999</v>
      </c>
      <c r="I121" s="14">
        <v>17.8</v>
      </c>
      <c r="J121" s="14">
        <v>16</v>
      </c>
      <c r="K121" s="14">
        <v>10.199999999999999</v>
      </c>
      <c r="L121" s="14">
        <v>13.5</v>
      </c>
      <c r="M121" s="14"/>
      <c r="N121" s="14"/>
      <c r="O121" s="14">
        <v>10</v>
      </c>
      <c r="P121" s="14">
        <v>7.4</v>
      </c>
      <c r="Q121" s="24"/>
      <c r="R121" s="24"/>
      <c r="S121" s="24"/>
      <c r="U121" s="24">
        <f t="shared" si="25"/>
        <v>111.1</v>
      </c>
      <c r="V121" s="24">
        <f t="shared" si="26"/>
        <v>9.9999999999994316E-2</v>
      </c>
      <c r="W121" s="24"/>
      <c r="Y121" t="s">
        <v>361</v>
      </c>
    </row>
    <row r="122" spans="1:25">
      <c r="A122">
        <v>2005</v>
      </c>
      <c r="B122" t="s">
        <v>354</v>
      </c>
      <c r="C122" t="s">
        <v>358</v>
      </c>
      <c r="D122" t="s">
        <v>141</v>
      </c>
      <c r="E122" s="14">
        <v>10.6</v>
      </c>
      <c r="G122" s="14">
        <v>3.3</v>
      </c>
      <c r="H122" s="14">
        <v>2.6</v>
      </c>
      <c r="I122" s="14">
        <v>2.2000000000000002</v>
      </c>
      <c r="J122" s="14">
        <v>1.4</v>
      </c>
      <c r="K122" s="14">
        <v>0.8</v>
      </c>
      <c r="L122" s="14">
        <v>0.3</v>
      </c>
      <c r="M122" s="14"/>
      <c r="N122" s="14"/>
      <c r="O122" s="14"/>
      <c r="P122" s="14"/>
      <c r="Q122" s="24"/>
      <c r="R122" s="24"/>
      <c r="S122" s="24"/>
      <c r="U122" s="24">
        <f t="shared" si="25"/>
        <v>10.6</v>
      </c>
      <c r="V122" s="24">
        <f t="shared" si="26"/>
        <v>0</v>
      </c>
      <c r="W122" s="24"/>
      <c r="Y122" t="s">
        <v>361</v>
      </c>
    </row>
    <row r="123" spans="1:25">
      <c r="A123">
        <v>2005</v>
      </c>
      <c r="B123" t="s">
        <v>355</v>
      </c>
      <c r="C123" t="s">
        <v>358</v>
      </c>
      <c r="D123" t="s">
        <v>141</v>
      </c>
      <c r="E123" s="14">
        <v>24.7</v>
      </c>
      <c r="G123" s="14">
        <v>5.8</v>
      </c>
      <c r="H123" s="14">
        <v>4.9000000000000004</v>
      </c>
      <c r="I123" s="14">
        <v>5.6</v>
      </c>
      <c r="J123" s="14">
        <v>4</v>
      </c>
      <c r="K123" s="14">
        <v>2.2000000000000002</v>
      </c>
      <c r="L123" s="14">
        <v>2.1</v>
      </c>
      <c r="M123" s="14"/>
      <c r="N123" s="14"/>
      <c r="O123" s="14">
        <v>0.3</v>
      </c>
      <c r="P123" s="14">
        <v>1</v>
      </c>
      <c r="Q123" s="24"/>
      <c r="R123" s="24"/>
      <c r="S123" s="24"/>
      <c r="U123" s="24">
        <f t="shared" si="25"/>
        <v>26</v>
      </c>
      <c r="V123" s="24">
        <f t="shared" si="26"/>
        <v>-0.10000000000000142</v>
      </c>
      <c r="W123" s="24"/>
      <c r="Y123" t="s">
        <v>361</v>
      </c>
    </row>
    <row r="124" spans="1:25">
      <c r="A124">
        <v>2005</v>
      </c>
      <c r="B124" t="s">
        <v>338</v>
      </c>
      <c r="C124" t="s">
        <v>358</v>
      </c>
      <c r="D124" t="s">
        <v>180</v>
      </c>
      <c r="E124" s="14">
        <v>98.1</v>
      </c>
      <c r="G124" s="14">
        <v>13</v>
      </c>
      <c r="H124" s="14">
        <v>18.399999999999999</v>
      </c>
      <c r="I124" s="14">
        <v>20.8</v>
      </c>
      <c r="J124" s="14">
        <v>18.5</v>
      </c>
      <c r="K124" s="14">
        <v>11.1</v>
      </c>
      <c r="L124" s="14">
        <v>16.3</v>
      </c>
      <c r="M124" s="14"/>
      <c r="N124" s="30"/>
      <c r="O124" s="14">
        <v>6.7</v>
      </c>
      <c r="P124" s="14">
        <v>6.4</v>
      </c>
      <c r="Q124" s="24"/>
      <c r="R124" s="24"/>
      <c r="S124" s="24"/>
      <c r="U124" s="24">
        <f t="shared" si="25"/>
        <v>111.19999999999999</v>
      </c>
      <c r="V124" s="24">
        <f t="shared" si="26"/>
        <v>0</v>
      </c>
      <c r="W124" s="24"/>
      <c r="Y124" t="s">
        <v>361</v>
      </c>
    </row>
    <row r="125" spans="1:25">
      <c r="A125">
        <v>2005</v>
      </c>
      <c r="B125" t="s">
        <v>354</v>
      </c>
      <c r="C125" t="s">
        <v>358</v>
      </c>
      <c r="D125" t="s">
        <v>180</v>
      </c>
      <c r="E125" s="14">
        <v>10.7</v>
      </c>
      <c r="G125" s="14">
        <v>2.5</v>
      </c>
      <c r="H125" s="14">
        <v>3.1</v>
      </c>
      <c r="I125" s="14">
        <v>2.7</v>
      </c>
      <c r="J125" s="14">
        <v>1.3</v>
      </c>
      <c r="K125" s="14">
        <v>0.6</v>
      </c>
      <c r="L125" s="14">
        <v>0.5</v>
      </c>
      <c r="M125" s="14"/>
      <c r="O125" s="14"/>
      <c r="P125" s="14"/>
      <c r="Q125" s="24"/>
      <c r="R125" s="24"/>
      <c r="S125" s="24"/>
      <c r="U125" s="24">
        <f t="shared" si="25"/>
        <v>10.7</v>
      </c>
      <c r="V125" s="24">
        <f>SUM(G125:N125)-E125</f>
        <v>0</v>
      </c>
      <c r="W125" s="24"/>
      <c r="Y125" t="s">
        <v>361</v>
      </c>
    </row>
    <row r="126" spans="1:25">
      <c r="A126">
        <v>2005</v>
      </c>
      <c r="B126" t="s">
        <v>355</v>
      </c>
      <c r="C126" t="s">
        <v>358</v>
      </c>
      <c r="D126" t="s">
        <v>180</v>
      </c>
      <c r="E126" s="14">
        <v>24.9</v>
      </c>
      <c r="G126" s="14">
        <v>3.8</v>
      </c>
      <c r="H126" s="14">
        <v>5.3</v>
      </c>
      <c r="I126" s="14">
        <v>6.4</v>
      </c>
      <c r="J126" s="14">
        <v>4.3</v>
      </c>
      <c r="K126" s="14">
        <v>2.5</v>
      </c>
      <c r="L126" s="14">
        <v>2.6</v>
      </c>
      <c r="M126" s="14"/>
      <c r="O126" s="14"/>
      <c r="P126" s="14">
        <v>0.9</v>
      </c>
      <c r="Q126" s="24"/>
      <c r="R126" s="24"/>
      <c r="S126" s="24"/>
      <c r="U126" s="24">
        <f t="shared" si="25"/>
        <v>25.799999999999997</v>
      </c>
      <c r="V126" s="24">
        <f t="shared" si="26"/>
        <v>0</v>
      </c>
      <c r="W126" s="24"/>
      <c r="Y126" t="s">
        <v>361</v>
      </c>
    </row>
    <row r="127" spans="1:25">
      <c r="A127">
        <v>2005</v>
      </c>
      <c r="B127" t="s">
        <v>232</v>
      </c>
      <c r="C127" t="s">
        <v>358</v>
      </c>
      <c r="D127" t="s">
        <v>140</v>
      </c>
      <c r="E127" s="14">
        <v>19.600000000000001</v>
      </c>
      <c r="F127" s="14"/>
      <c r="G127" s="14">
        <v>1.5</v>
      </c>
      <c r="H127" s="14">
        <v>2.4</v>
      </c>
      <c r="I127" s="14">
        <v>5.5</v>
      </c>
      <c r="J127" s="14">
        <v>5.3</v>
      </c>
      <c r="K127" s="14">
        <v>2.5</v>
      </c>
      <c r="L127" s="14">
        <v>2.4</v>
      </c>
      <c r="M127" s="14"/>
      <c r="N127" s="14"/>
      <c r="O127" s="14"/>
      <c r="P127" s="14">
        <v>0.9</v>
      </c>
      <c r="Q127" s="14"/>
      <c r="R127" s="24"/>
      <c r="S127" s="24"/>
      <c r="U127" s="24">
        <f t="shared" ref="U127:U129" si="27">P127+O127+E127</f>
        <v>20.5</v>
      </c>
      <c r="V127" s="24">
        <f t="shared" ref="V127:V138" si="28">SUM(G127:N127)-E127</f>
        <v>0</v>
      </c>
      <c r="W127" s="24"/>
      <c r="Y127" t="s">
        <v>362</v>
      </c>
    </row>
    <row r="128" spans="1:25">
      <c r="A128">
        <v>2005</v>
      </c>
      <c r="B128" t="s">
        <v>232</v>
      </c>
      <c r="C128" t="s">
        <v>358</v>
      </c>
      <c r="D128" t="s">
        <v>141</v>
      </c>
      <c r="E128" s="14">
        <v>19.3</v>
      </c>
      <c r="F128" s="14"/>
      <c r="G128" s="14">
        <v>5.3</v>
      </c>
      <c r="H128" s="14">
        <v>4.2</v>
      </c>
      <c r="I128" s="14">
        <v>3.8</v>
      </c>
      <c r="J128" s="14">
        <v>3.3</v>
      </c>
      <c r="K128" s="14">
        <v>1.3</v>
      </c>
      <c r="L128" s="14">
        <v>1.3</v>
      </c>
      <c r="M128" s="14"/>
      <c r="N128" s="14"/>
      <c r="O128" s="14"/>
      <c r="P128" s="14">
        <v>1</v>
      </c>
      <c r="Q128" s="14"/>
      <c r="R128" s="24"/>
      <c r="S128" s="24"/>
      <c r="U128" s="24">
        <f t="shared" si="27"/>
        <v>20.3</v>
      </c>
      <c r="V128" s="24">
        <f t="shared" si="28"/>
        <v>-9.9999999999997868E-2</v>
      </c>
      <c r="W128" s="24"/>
      <c r="Y128" t="s">
        <v>362</v>
      </c>
    </row>
    <row r="129" spans="1:25">
      <c r="A129">
        <v>2005</v>
      </c>
      <c r="B129" t="s">
        <v>232</v>
      </c>
      <c r="C129" t="s">
        <v>358</v>
      </c>
      <c r="D129" t="s">
        <v>180</v>
      </c>
      <c r="E129" s="14">
        <v>19.5</v>
      </c>
      <c r="F129" s="14"/>
      <c r="G129" s="14">
        <v>3.8</v>
      </c>
      <c r="H129" s="14">
        <v>4.7</v>
      </c>
      <c r="I129" s="14">
        <v>4.2</v>
      </c>
      <c r="J129" s="14">
        <v>3.6</v>
      </c>
      <c r="K129" s="14">
        <v>1.4</v>
      </c>
      <c r="L129" s="14">
        <v>1.8</v>
      </c>
      <c r="M129" s="14"/>
      <c r="N129" s="14"/>
      <c r="O129" s="14"/>
      <c r="P129" s="14">
        <v>0.9</v>
      </c>
      <c r="Q129" s="14"/>
      <c r="R129" s="24"/>
      <c r="S129" s="24"/>
      <c r="U129" s="24">
        <f t="shared" si="27"/>
        <v>20.399999999999999</v>
      </c>
      <c r="V129" s="24">
        <f t="shared" si="28"/>
        <v>0</v>
      </c>
      <c r="W129" s="24"/>
      <c r="Y129" t="s">
        <v>362</v>
      </c>
    </row>
    <row r="130" spans="1:25">
      <c r="A130">
        <v>2005</v>
      </c>
      <c r="B130" t="s">
        <v>211</v>
      </c>
      <c r="C130" t="s">
        <v>358</v>
      </c>
      <c r="D130" t="s">
        <v>140</v>
      </c>
      <c r="E130" s="14">
        <v>5.0999999999999996</v>
      </c>
      <c r="F130" s="14"/>
      <c r="G130" s="14">
        <v>0.4</v>
      </c>
      <c r="H130" s="14">
        <v>0.9</v>
      </c>
      <c r="I130" s="14">
        <v>1.7</v>
      </c>
      <c r="J130" s="14">
        <v>1.3</v>
      </c>
      <c r="K130" s="14">
        <v>0.5</v>
      </c>
      <c r="L130" s="14">
        <v>0.4</v>
      </c>
      <c r="M130" s="24"/>
      <c r="N130" s="24"/>
      <c r="O130" s="24"/>
      <c r="P130" s="24"/>
      <c r="Q130" s="24"/>
      <c r="R130" s="24"/>
      <c r="S130" s="24"/>
      <c r="U130" s="24">
        <f t="shared" ref="U130:U138" si="29">P130+O130+E130</f>
        <v>5.0999999999999996</v>
      </c>
      <c r="V130" s="24">
        <f t="shared" si="28"/>
        <v>0.10000000000000053</v>
      </c>
      <c r="W130" s="24"/>
      <c r="Y130" t="s">
        <v>362</v>
      </c>
    </row>
    <row r="131" spans="1:25">
      <c r="A131">
        <v>2005</v>
      </c>
      <c r="B131" t="s">
        <v>211</v>
      </c>
      <c r="C131" t="s">
        <v>358</v>
      </c>
      <c r="D131" t="s">
        <v>141</v>
      </c>
      <c r="E131" s="14">
        <v>5.2</v>
      </c>
      <c r="F131" s="14"/>
      <c r="G131" s="14">
        <v>1.8</v>
      </c>
      <c r="H131" s="14">
        <v>1.2</v>
      </c>
      <c r="I131" s="14">
        <v>1.1000000000000001</v>
      </c>
      <c r="J131" s="14">
        <v>0.7</v>
      </c>
      <c r="K131" s="14">
        <v>0.3</v>
      </c>
      <c r="L131" s="14">
        <v>0.2</v>
      </c>
      <c r="M131" s="24"/>
      <c r="N131" s="24"/>
      <c r="O131" s="24"/>
      <c r="P131" s="24"/>
      <c r="Q131" s="24"/>
      <c r="R131" s="24"/>
      <c r="S131" s="24"/>
      <c r="U131" s="24">
        <f t="shared" si="29"/>
        <v>5.2</v>
      </c>
      <c r="V131" s="24">
        <f t="shared" si="28"/>
        <v>9.9999999999999645E-2</v>
      </c>
      <c r="W131" s="24"/>
      <c r="Y131" t="s">
        <v>362</v>
      </c>
    </row>
    <row r="132" spans="1:25">
      <c r="A132">
        <v>2005</v>
      </c>
      <c r="B132" t="s">
        <v>211</v>
      </c>
      <c r="C132" t="s">
        <v>358</v>
      </c>
      <c r="D132" t="s">
        <v>180</v>
      </c>
      <c r="E132" s="14">
        <v>5.2</v>
      </c>
      <c r="F132" s="14"/>
      <c r="G132" s="14">
        <v>1.5</v>
      </c>
      <c r="H132" s="14">
        <v>1.3</v>
      </c>
      <c r="I132" s="14">
        <v>1.2</v>
      </c>
      <c r="J132" s="14">
        <v>0.6</v>
      </c>
      <c r="K132" s="14">
        <v>0.3</v>
      </c>
      <c r="L132" s="14">
        <v>0.3</v>
      </c>
      <c r="M132" s="24"/>
      <c r="N132" s="24"/>
      <c r="O132" s="24"/>
      <c r="P132" s="24"/>
      <c r="Q132" s="24"/>
      <c r="R132" s="24"/>
      <c r="S132" s="24"/>
      <c r="U132" s="24">
        <f t="shared" si="29"/>
        <v>5.2</v>
      </c>
      <c r="V132" s="24">
        <f t="shared" si="28"/>
        <v>0</v>
      </c>
      <c r="W132" s="24"/>
      <c r="Y132" t="s">
        <v>362</v>
      </c>
    </row>
    <row r="133" spans="1:25">
      <c r="A133">
        <v>2009</v>
      </c>
      <c r="B133" t="s">
        <v>338</v>
      </c>
      <c r="C133" t="s">
        <v>358</v>
      </c>
      <c r="D133" t="s">
        <v>140</v>
      </c>
      <c r="E133" s="14"/>
      <c r="F133" s="14"/>
      <c r="G133" s="31">
        <v>6.1</v>
      </c>
      <c r="H133" s="31">
        <v>11.8</v>
      </c>
      <c r="I133" s="31">
        <v>29.6</v>
      </c>
      <c r="J133" s="31">
        <v>26.2</v>
      </c>
      <c r="K133" s="31">
        <v>17.8</v>
      </c>
      <c r="L133" s="31">
        <v>18.5</v>
      </c>
      <c r="N133" s="24"/>
      <c r="O133" s="31">
        <v>3.5</v>
      </c>
      <c r="P133" s="24"/>
      <c r="Q133" s="24"/>
      <c r="R133" s="24">
        <v>113.6</v>
      </c>
      <c r="S133" s="24"/>
      <c r="U133" s="24">
        <f t="shared" si="29"/>
        <v>3.5</v>
      </c>
      <c r="V133" s="24">
        <f t="shared" si="28"/>
        <v>110</v>
      </c>
      <c r="W133" s="24">
        <f>R133-O133-SUM(G133:L133)</f>
        <v>9.9999999999994316E-2</v>
      </c>
      <c r="Y133" t="s">
        <v>363</v>
      </c>
    </row>
    <row r="134" spans="1:25">
      <c r="A134">
        <v>2009</v>
      </c>
      <c r="B134" t="s">
        <v>338</v>
      </c>
      <c r="C134" t="s">
        <v>358</v>
      </c>
      <c r="D134" t="s">
        <v>141</v>
      </c>
      <c r="E134" s="14"/>
      <c r="F134" s="14"/>
      <c r="G134" s="31">
        <v>26.7</v>
      </c>
      <c r="H134" s="31">
        <v>21.8</v>
      </c>
      <c r="I134" s="31">
        <v>23.2</v>
      </c>
      <c r="J134" s="31">
        <v>17.2</v>
      </c>
      <c r="K134" s="31">
        <v>10.4</v>
      </c>
      <c r="L134" s="31">
        <v>10.9</v>
      </c>
      <c r="M134" s="31"/>
      <c r="N134" s="24"/>
      <c r="O134" s="31">
        <v>3.5</v>
      </c>
      <c r="P134" s="24"/>
      <c r="Q134" s="24"/>
      <c r="R134" s="24">
        <v>113.6</v>
      </c>
      <c r="S134" s="24"/>
      <c r="U134" s="24">
        <f t="shared" si="29"/>
        <v>3.5</v>
      </c>
      <c r="V134" s="24">
        <f t="shared" si="28"/>
        <v>110.20000000000002</v>
      </c>
      <c r="W134" s="24">
        <f t="shared" ref="W134:W138" si="30">R134-O134-SUM(G134:L134)</f>
        <v>-0.10000000000002274</v>
      </c>
      <c r="Y134" t="s">
        <v>363</v>
      </c>
    </row>
    <row r="135" spans="1:25">
      <c r="A135">
        <v>2009</v>
      </c>
      <c r="B135" t="s">
        <v>338</v>
      </c>
      <c r="C135" t="s">
        <v>358</v>
      </c>
      <c r="D135" t="s">
        <v>180</v>
      </c>
      <c r="E135" s="14"/>
      <c r="F135" s="14"/>
      <c r="G135" s="31">
        <v>19</v>
      </c>
      <c r="H135" s="31">
        <v>20</v>
      </c>
      <c r="I135" s="31">
        <v>25.3</v>
      </c>
      <c r="J135" s="31">
        <v>19.5</v>
      </c>
      <c r="K135" s="31">
        <v>12</v>
      </c>
      <c r="L135" s="31">
        <v>14.3</v>
      </c>
      <c r="N135" s="24"/>
      <c r="O135" s="31">
        <v>3.5</v>
      </c>
      <c r="P135" s="24"/>
      <c r="Q135" s="24"/>
      <c r="R135" s="24">
        <v>113.6</v>
      </c>
      <c r="S135" s="24"/>
      <c r="U135" s="24">
        <f t="shared" si="29"/>
        <v>3.5</v>
      </c>
      <c r="V135" s="24">
        <f t="shared" si="28"/>
        <v>110.1</v>
      </c>
      <c r="W135" s="24">
        <f t="shared" si="30"/>
        <v>0</v>
      </c>
      <c r="Y135" t="s">
        <v>363</v>
      </c>
    </row>
    <row r="136" spans="1:25">
      <c r="A136">
        <v>2009</v>
      </c>
      <c r="B136" s="14" t="s">
        <v>364</v>
      </c>
      <c r="C136" t="s">
        <v>358</v>
      </c>
      <c r="D136" t="s">
        <v>140</v>
      </c>
      <c r="E136" s="14"/>
      <c r="F136" s="14"/>
      <c r="G136" s="31">
        <v>2.5</v>
      </c>
      <c r="H136" s="31">
        <v>4.9000000000000004</v>
      </c>
      <c r="I136" s="31">
        <v>12.1</v>
      </c>
      <c r="J136" s="31">
        <v>9.6</v>
      </c>
      <c r="K136" s="31">
        <v>5.7</v>
      </c>
      <c r="L136" s="31">
        <v>3.9</v>
      </c>
      <c r="M136" s="31"/>
      <c r="N136" s="24"/>
      <c r="O136" s="24"/>
      <c r="P136" s="24"/>
      <c r="Q136" s="24"/>
      <c r="R136" s="24">
        <v>38.799999999999997</v>
      </c>
      <c r="S136" s="24"/>
      <c r="U136" s="24">
        <f t="shared" si="29"/>
        <v>0</v>
      </c>
      <c r="V136" s="24">
        <f t="shared" si="28"/>
        <v>38.700000000000003</v>
      </c>
      <c r="W136" s="24">
        <f t="shared" si="30"/>
        <v>9.9999999999994316E-2</v>
      </c>
      <c r="Y136" t="s">
        <v>363</v>
      </c>
    </row>
    <row r="137" spans="1:25">
      <c r="A137">
        <v>2009</v>
      </c>
      <c r="B137" s="14" t="s">
        <v>364</v>
      </c>
      <c r="C137" t="s">
        <v>358</v>
      </c>
      <c r="D137" t="s">
        <v>141</v>
      </c>
      <c r="E137" s="14"/>
      <c r="F137" s="14"/>
      <c r="G137" s="31">
        <v>9.8000000000000007</v>
      </c>
      <c r="H137" s="31">
        <v>8.4</v>
      </c>
      <c r="I137" s="31">
        <v>8.6</v>
      </c>
      <c r="J137" s="31">
        <v>6</v>
      </c>
      <c r="K137" s="31">
        <v>3.5</v>
      </c>
      <c r="L137" s="31">
        <v>2.4</v>
      </c>
      <c r="M137" s="31"/>
      <c r="N137" s="24"/>
      <c r="O137" s="24"/>
      <c r="P137" s="24"/>
      <c r="Q137" s="24"/>
      <c r="R137" s="24">
        <v>38.799999999999997</v>
      </c>
      <c r="S137" s="24"/>
      <c r="U137" s="24">
        <f t="shared" si="29"/>
        <v>0</v>
      </c>
      <c r="V137" s="24">
        <f t="shared" si="28"/>
        <v>38.700000000000003</v>
      </c>
      <c r="W137" s="24">
        <f t="shared" si="30"/>
        <v>9.9999999999994316E-2</v>
      </c>
      <c r="Y137" t="s">
        <v>363</v>
      </c>
    </row>
    <row r="138" spans="1:25">
      <c r="A138">
        <v>2009</v>
      </c>
      <c r="B138" s="14" t="s">
        <v>364</v>
      </c>
      <c r="C138" t="s">
        <v>358</v>
      </c>
      <c r="D138" t="s">
        <v>180</v>
      </c>
      <c r="E138" s="14"/>
      <c r="F138" s="14"/>
      <c r="G138" s="31">
        <v>7.7</v>
      </c>
      <c r="H138" s="31">
        <v>8.1999999999999993</v>
      </c>
      <c r="I138" s="31">
        <v>9.6</v>
      </c>
      <c r="J138" s="31">
        <v>6.6</v>
      </c>
      <c r="K138" s="31">
        <v>3.6</v>
      </c>
      <c r="L138" s="31">
        <v>3.1</v>
      </c>
      <c r="M138" s="31"/>
      <c r="N138" s="24"/>
      <c r="O138" s="24"/>
      <c r="P138" s="24"/>
      <c r="Q138" s="24"/>
      <c r="R138" s="24">
        <v>38.799999999999997</v>
      </c>
      <c r="S138" s="24"/>
      <c r="U138" s="24">
        <f t="shared" si="29"/>
        <v>0</v>
      </c>
      <c r="V138" s="24">
        <f t="shared" si="28"/>
        <v>38.800000000000004</v>
      </c>
      <c r="W138" s="24">
        <f t="shared" si="30"/>
        <v>0</v>
      </c>
      <c r="Y138" t="s">
        <v>363</v>
      </c>
    </row>
    <row r="139" spans="1:25">
      <c r="A139">
        <v>2009</v>
      </c>
      <c r="B139" s="14" t="s">
        <v>232</v>
      </c>
      <c r="C139" t="s">
        <v>358</v>
      </c>
      <c r="D139" t="s">
        <v>140</v>
      </c>
      <c r="E139" s="14"/>
      <c r="F139" s="14"/>
      <c r="G139" s="14">
        <v>1.6</v>
      </c>
      <c r="H139" s="14">
        <v>2.7</v>
      </c>
      <c r="I139" s="14">
        <v>7.4</v>
      </c>
      <c r="J139" s="14">
        <v>5.3</v>
      </c>
      <c r="K139" s="14">
        <v>2.1</v>
      </c>
      <c r="L139" s="14">
        <v>1.7</v>
      </c>
      <c r="M139" s="24"/>
      <c r="N139" s="24"/>
      <c r="O139" s="24"/>
      <c r="P139" s="24"/>
      <c r="Q139" s="24"/>
      <c r="R139" s="24">
        <v>20.8</v>
      </c>
      <c r="S139" s="24"/>
      <c r="U139" s="24">
        <f t="shared" ref="U139:U147" si="31">P139+O139+E139</f>
        <v>0</v>
      </c>
      <c r="V139" s="24">
        <f>SUM(G139:N139)-E139</f>
        <v>20.8</v>
      </c>
      <c r="W139" s="24">
        <f t="shared" ref="W139:W147" si="32">R139-O139-SUM(G139:L139)</f>
        <v>0</v>
      </c>
      <c r="Y139" t="s">
        <v>365</v>
      </c>
    </row>
    <row r="140" spans="1:25">
      <c r="A140">
        <v>2009</v>
      </c>
      <c r="B140" s="14" t="s">
        <v>232</v>
      </c>
      <c r="C140" t="s">
        <v>358</v>
      </c>
      <c r="D140" t="s">
        <v>141</v>
      </c>
      <c r="E140" s="14"/>
      <c r="F140" s="14"/>
      <c r="G140" s="14">
        <v>6.3</v>
      </c>
      <c r="H140" s="14">
        <v>4.3</v>
      </c>
      <c r="I140" s="14">
        <v>4.5999999999999996</v>
      </c>
      <c r="J140" s="14">
        <v>3.3</v>
      </c>
      <c r="K140" s="14">
        <v>1.4</v>
      </c>
      <c r="L140" s="14">
        <v>1</v>
      </c>
      <c r="M140" s="24"/>
      <c r="N140" s="24"/>
      <c r="O140" s="24"/>
      <c r="P140" s="24"/>
      <c r="Q140" s="24"/>
      <c r="R140" s="24">
        <v>20.8</v>
      </c>
      <c r="S140" s="24"/>
      <c r="U140" s="24">
        <f t="shared" si="31"/>
        <v>0</v>
      </c>
      <c r="V140" s="24">
        <f t="shared" ref="V140:V147" si="33">SUM(G140:N140)-E140</f>
        <v>20.9</v>
      </c>
      <c r="W140" s="24">
        <f t="shared" si="32"/>
        <v>-9.9999999999997868E-2</v>
      </c>
      <c r="Y140" t="s">
        <v>365</v>
      </c>
    </row>
    <row r="141" spans="1:25">
      <c r="A141">
        <v>2009</v>
      </c>
      <c r="B141" s="14" t="s">
        <v>232</v>
      </c>
      <c r="C141" t="s">
        <v>358</v>
      </c>
      <c r="D141" t="s">
        <v>180</v>
      </c>
      <c r="E141" s="14"/>
      <c r="F141" s="14"/>
      <c r="G141" s="14">
        <v>4.8</v>
      </c>
      <c r="H141" s="14">
        <v>4.7</v>
      </c>
      <c r="I141" s="14">
        <v>5</v>
      </c>
      <c r="J141" s="14">
        <v>3.4</v>
      </c>
      <c r="K141" s="14">
        <v>1.4</v>
      </c>
      <c r="L141" s="14">
        <v>1.3</v>
      </c>
      <c r="M141" s="24"/>
      <c r="N141" s="24"/>
      <c r="O141" s="24"/>
      <c r="P141" s="24"/>
      <c r="Q141" s="24"/>
      <c r="R141" s="24">
        <v>20.8</v>
      </c>
      <c r="S141" s="24"/>
      <c r="U141" s="24">
        <f t="shared" si="31"/>
        <v>0</v>
      </c>
      <c r="V141" s="24">
        <f t="shared" si="33"/>
        <v>20.599999999999998</v>
      </c>
      <c r="W141" s="24">
        <f t="shared" si="32"/>
        <v>0.20000000000000284</v>
      </c>
      <c r="Y141" t="s">
        <v>365</v>
      </c>
    </row>
    <row r="142" spans="1:25">
      <c r="A142">
        <v>2009</v>
      </c>
      <c r="B142" s="14" t="s">
        <v>211</v>
      </c>
      <c r="C142" t="s">
        <v>358</v>
      </c>
      <c r="D142" t="s">
        <v>140</v>
      </c>
      <c r="E142" s="14"/>
      <c r="F142" s="14"/>
      <c r="G142" s="14">
        <v>0.6</v>
      </c>
      <c r="H142" s="14">
        <v>1</v>
      </c>
      <c r="I142" s="14">
        <v>1.8</v>
      </c>
      <c r="J142" s="14">
        <v>1.3</v>
      </c>
      <c r="K142" s="14">
        <v>0.4</v>
      </c>
      <c r="L142" s="14">
        <v>0.4</v>
      </c>
      <c r="M142" s="24"/>
      <c r="N142" s="24"/>
      <c r="O142" s="24"/>
      <c r="P142" s="24"/>
      <c r="Q142" s="24"/>
      <c r="R142" s="24">
        <v>5.5</v>
      </c>
      <c r="S142" s="24"/>
      <c r="U142" s="24">
        <f t="shared" si="31"/>
        <v>0</v>
      </c>
      <c r="V142" s="24">
        <f t="shared" si="33"/>
        <v>5.5000000000000009</v>
      </c>
      <c r="W142" s="24">
        <f t="shared" si="32"/>
        <v>0</v>
      </c>
      <c r="Y142" t="s">
        <v>365</v>
      </c>
    </row>
    <row r="143" spans="1:25">
      <c r="A143">
        <v>2009</v>
      </c>
      <c r="B143" s="14" t="s">
        <v>211</v>
      </c>
      <c r="C143" t="s">
        <v>358</v>
      </c>
      <c r="D143" t="s">
        <v>141</v>
      </c>
      <c r="E143" s="14"/>
      <c r="F143" s="14"/>
      <c r="G143" s="14">
        <v>2.2000000000000002</v>
      </c>
      <c r="H143" s="14">
        <v>1.2</v>
      </c>
      <c r="I143" s="14">
        <v>0.9</v>
      </c>
      <c r="J143" s="14">
        <v>0.8</v>
      </c>
      <c r="K143" s="14">
        <v>0.2</v>
      </c>
      <c r="L143" s="14">
        <v>0.2</v>
      </c>
      <c r="M143" s="24"/>
      <c r="N143" s="24"/>
      <c r="O143" s="24"/>
      <c r="P143" s="24"/>
      <c r="Q143" s="24"/>
      <c r="R143" s="24">
        <v>5.5</v>
      </c>
      <c r="S143" s="24"/>
      <c r="U143" s="24">
        <f t="shared" si="31"/>
        <v>0</v>
      </c>
      <c r="V143" s="24">
        <f t="shared" si="33"/>
        <v>5.5000000000000009</v>
      </c>
      <c r="W143" s="24">
        <f t="shared" si="32"/>
        <v>0</v>
      </c>
      <c r="Y143" t="s">
        <v>365</v>
      </c>
    </row>
    <row r="144" spans="1:25">
      <c r="A144">
        <v>2009</v>
      </c>
      <c r="B144" s="14" t="s">
        <v>211</v>
      </c>
      <c r="C144" t="s">
        <v>358</v>
      </c>
      <c r="D144" t="s">
        <v>180</v>
      </c>
      <c r="E144" s="14"/>
      <c r="F144" s="14"/>
      <c r="G144" s="14">
        <v>1.7</v>
      </c>
      <c r="H144" s="14">
        <v>1.3</v>
      </c>
      <c r="I144" s="14">
        <v>1.1000000000000001</v>
      </c>
      <c r="J144" s="14">
        <v>0.9</v>
      </c>
      <c r="K144" s="14">
        <v>0.3</v>
      </c>
      <c r="L144" s="14">
        <v>0.3</v>
      </c>
      <c r="M144" s="24"/>
      <c r="N144" s="24"/>
      <c r="O144" s="24"/>
      <c r="P144" s="24"/>
      <c r="Q144" s="24"/>
      <c r="R144" s="24">
        <v>5.5</v>
      </c>
      <c r="S144" s="24"/>
      <c r="U144" s="24">
        <f t="shared" si="31"/>
        <v>0</v>
      </c>
      <c r="V144" s="24">
        <f t="shared" si="33"/>
        <v>5.6</v>
      </c>
      <c r="W144" s="24">
        <f t="shared" si="32"/>
        <v>-9.9999999999999645E-2</v>
      </c>
      <c r="Y144" t="s">
        <v>365</v>
      </c>
    </row>
    <row r="145" spans="1:25">
      <c r="A145">
        <v>2009</v>
      </c>
      <c r="B145" s="14" t="s">
        <v>268</v>
      </c>
      <c r="C145" t="s">
        <v>358</v>
      </c>
      <c r="D145" t="s">
        <v>140</v>
      </c>
      <c r="E145" s="14"/>
      <c r="F145" s="14"/>
      <c r="G145" s="14">
        <v>0.2</v>
      </c>
      <c r="H145" s="14">
        <v>0.4</v>
      </c>
      <c r="I145" s="14">
        <v>0.8</v>
      </c>
      <c r="J145" s="14">
        <v>0.6</v>
      </c>
      <c r="K145" s="14">
        <v>0.2</v>
      </c>
      <c r="L145" s="14">
        <v>0.2</v>
      </c>
      <c r="M145" s="24"/>
      <c r="N145" s="24"/>
      <c r="O145" s="24"/>
      <c r="P145" s="24"/>
      <c r="Q145" s="24"/>
      <c r="R145" s="24">
        <v>2.5</v>
      </c>
      <c r="S145" s="24"/>
      <c r="U145" s="24">
        <f t="shared" si="31"/>
        <v>0</v>
      </c>
      <c r="V145" s="24">
        <f t="shared" si="33"/>
        <v>2.4000000000000004</v>
      </c>
      <c r="W145" s="24">
        <f t="shared" si="32"/>
        <v>9.9999999999999645E-2</v>
      </c>
      <c r="Y145" t="s">
        <v>365</v>
      </c>
    </row>
    <row r="146" spans="1:25">
      <c r="A146">
        <v>2009</v>
      </c>
      <c r="B146" s="14" t="s">
        <v>268</v>
      </c>
      <c r="C146" t="s">
        <v>358</v>
      </c>
      <c r="D146" t="s">
        <v>141</v>
      </c>
      <c r="E146" s="14"/>
      <c r="F146" s="14"/>
      <c r="G146" s="14">
        <v>1</v>
      </c>
      <c r="H146" s="14">
        <v>0.5</v>
      </c>
      <c r="I146" s="14">
        <v>0.4</v>
      </c>
      <c r="J146" s="14">
        <v>0.3</v>
      </c>
      <c r="K146" s="14">
        <v>0.1</v>
      </c>
      <c r="L146" s="14">
        <v>0.1</v>
      </c>
      <c r="M146" s="24"/>
      <c r="N146" s="24"/>
      <c r="O146" s="24"/>
      <c r="P146" s="24"/>
      <c r="Q146" s="24"/>
      <c r="R146" s="24">
        <v>2.5</v>
      </c>
      <c r="S146" s="24"/>
      <c r="T146" s="24"/>
      <c r="U146" s="24">
        <f t="shared" si="31"/>
        <v>0</v>
      </c>
      <c r="V146" s="24">
        <f t="shared" si="33"/>
        <v>2.4</v>
      </c>
      <c r="W146" s="24">
        <f t="shared" si="32"/>
        <v>0.10000000000000009</v>
      </c>
      <c r="Y146" t="s">
        <v>365</v>
      </c>
    </row>
    <row r="147" spans="1:25">
      <c r="A147">
        <v>2009</v>
      </c>
      <c r="B147" s="14" t="s">
        <v>268</v>
      </c>
      <c r="C147" t="s">
        <v>358</v>
      </c>
      <c r="D147" t="s">
        <v>180</v>
      </c>
      <c r="E147" s="14"/>
      <c r="F147" s="14"/>
      <c r="G147" s="14">
        <v>0.7</v>
      </c>
      <c r="H147" s="14">
        <v>0.6</v>
      </c>
      <c r="I147" s="14">
        <v>0.5</v>
      </c>
      <c r="J147" s="14">
        <v>0.4</v>
      </c>
      <c r="K147" s="14">
        <v>0.1</v>
      </c>
      <c r="L147" s="14">
        <v>0.1</v>
      </c>
      <c r="R147" s="24">
        <v>2.5</v>
      </c>
      <c r="U147" s="24">
        <f t="shared" si="31"/>
        <v>0</v>
      </c>
      <c r="V147" s="24">
        <f t="shared" si="33"/>
        <v>2.4</v>
      </c>
      <c r="W147" s="24">
        <f t="shared" si="32"/>
        <v>0.10000000000000009</v>
      </c>
      <c r="Y147" t="s">
        <v>365</v>
      </c>
    </row>
    <row r="148" spans="1:25">
      <c r="A148">
        <v>2015</v>
      </c>
      <c r="B148" t="s">
        <v>338</v>
      </c>
      <c r="C148" t="s">
        <v>358</v>
      </c>
      <c r="D148" t="s">
        <v>140</v>
      </c>
      <c r="E148" s="14"/>
      <c r="F148" s="14"/>
      <c r="G148" s="32">
        <v>4.5999999999999996</v>
      </c>
      <c r="H148" s="32">
        <v>10.6</v>
      </c>
      <c r="I148" s="32">
        <v>31.5</v>
      </c>
      <c r="J148" s="32">
        <v>25.9</v>
      </c>
      <c r="K148" s="32">
        <v>20.7</v>
      </c>
      <c r="L148" s="32">
        <v>19.8</v>
      </c>
      <c r="O148" s="32">
        <v>5.0999999999999996</v>
      </c>
      <c r="Q148" s="32"/>
      <c r="R148" s="32">
        <v>118.2</v>
      </c>
      <c r="U148" s="24">
        <f t="shared" ref="U148:U153" si="34">P148+O148+E148</f>
        <v>5.0999999999999996</v>
      </c>
      <c r="V148" s="24">
        <f t="shared" ref="V148:V153" si="35">SUM(G148:N148)-E148</f>
        <v>113.1</v>
      </c>
      <c r="W148" s="24">
        <f t="shared" ref="W148:W153" si="36">R148-O148-SUM(G148:L148)</f>
        <v>0</v>
      </c>
      <c r="Y148" t="s">
        <v>366</v>
      </c>
    </row>
    <row r="149" spans="1:25">
      <c r="A149">
        <v>2015</v>
      </c>
      <c r="B149" s="14" t="s">
        <v>364</v>
      </c>
      <c r="C149" t="s">
        <v>358</v>
      </c>
      <c r="D149" t="s">
        <v>140</v>
      </c>
      <c r="E149" s="14"/>
      <c r="F149" s="14"/>
      <c r="G149" s="32">
        <v>2.1</v>
      </c>
      <c r="H149" s="32">
        <v>4.9000000000000004</v>
      </c>
      <c r="I149" s="32">
        <v>13.9</v>
      </c>
      <c r="J149" s="32">
        <v>10.1</v>
      </c>
      <c r="K149" s="32">
        <v>7.3</v>
      </c>
      <c r="L149" s="32">
        <v>4.2</v>
      </c>
      <c r="O149" s="32"/>
      <c r="Q149" s="32"/>
      <c r="R149" s="32">
        <v>42.5</v>
      </c>
      <c r="U149" s="24">
        <f t="shared" si="34"/>
        <v>0</v>
      </c>
      <c r="V149" s="24">
        <f t="shared" si="35"/>
        <v>42.5</v>
      </c>
      <c r="W149" s="24">
        <f t="shared" si="36"/>
        <v>0</v>
      </c>
      <c r="Y149" t="s">
        <v>366</v>
      </c>
    </row>
    <row r="150" spans="1:25">
      <c r="A150">
        <v>2015</v>
      </c>
      <c r="B150" t="s">
        <v>338</v>
      </c>
      <c r="C150" t="s">
        <v>358</v>
      </c>
      <c r="D150" t="s">
        <v>141</v>
      </c>
      <c r="E150" s="14"/>
      <c r="F150" s="14"/>
      <c r="G150" s="32">
        <v>22.2</v>
      </c>
      <c r="H150" s="32">
        <v>24.9</v>
      </c>
      <c r="I150" s="32">
        <v>26.4</v>
      </c>
      <c r="J150" s="32">
        <v>16.8</v>
      </c>
      <c r="K150" s="32">
        <v>11</v>
      </c>
      <c r="L150" s="32">
        <v>11.8</v>
      </c>
      <c r="O150" s="32">
        <v>5.0999999999999996</v>
      </c>
      <c r="Q150" s="32"/>
      <c r="R150" s="32">
        <v>118.2</v>
      </c>
      <c r="U150" s="24">
        <f t="shared" si="34"/>
        <v>5.0999999999999996</v>
      </c>
      <c r="V150" s="24">
        <f t="shared" si="35"/>
        <v>113.1</v>
      </c>
      <c r="W150" s="24">
        <f t="shared" si="36"/>
        <v>0</v>
      </c>
      <c r="Y150" t="s">
        <v>366</v>
      </c>
    </row>
    <row r="151" spans="1:25">
      <c r="A151">
        <v>2015</v>
      </c>
      <c r="B151" s="14" t="s">
        <v>364</v>
      </c>
      <c r="C151" t="s">
        <v>358</v>
      </c>
      <c r="D151" t="s">
        <v>141</v>
      </c>
      <c r="E151" s="14"/>
      <c r="F151" s="14"/>
      <c r="G151" s="32">
        <v>9.6999999999999993</v>
      </c>
      <c r="H151" s="32">
        <v>10.4</v>
      </c>
      <c r="I151" s="32">
        <v>10.7</v>
      </c>
      <c r="J151" s="32">
        <v>6.3</v>
      </c>
      <c r="K151" s="32">
        <v>3.4</v>
      </c>
      <c r="L151" s="32">
        <v>2</v>
      </c>
      <c r="O151" s="32"/>
      <c r="Q151" s="32"/>
      <c r="R151" s="32">
        <v>42.5</v>
      </c>
      <c r="U151" s="24">
        <f t="shared" si="34"/>
        <v>0</v>
      </c>
      <c r="V151" s="24">
        <f t="shared" si="35"/>
        <v>42.5</v>
      </c>
      <c r="W151" s="24">
        <f t="shared" si="36"/>
        <v>0</v>
      </c>
      <c r="Y151" t="s">
        <v>366</v>
      </c>
    </row>
    <row r="152" spans="1:25">
      <c r="A152">
        <v>2015</v>
      </c>
      <c r="B152" t="s">
        <v>338</v>
      </c>
      <c r="C152" t="s">
        <v>358</v>
      </c>
      <c r="D152" t="s">
        <v>180</v>
      </c>
      <c r="E152" s="14"/>
      <c r="F152" s="14"/>
      <c r="G152" s="32">
        <v>16.2</v>
      </c>
      <c r="H152" s="32">
        <v>20.3</v>
      </c>
      <c r="I152" s="32">
        <v>29</v>
      </c>
      <c r="J152" s="32">
        <v>20</v>
      </c>
      <c r="K152" s="32">
        <v>13.8</v>
      </c>
      <c r="L152" s="32">
        <v>13.9</v>
      </c>
      <c r="O152" s="32">
        <v>5.0999999999999996</v>
      </c>
      <c r="Q152" s="32"/>
      <c r="R152" s="32">
        <v>118.2</v>
      </c>
      <c r="U152" s="24">
        <f t="shared" si="34"/>
        <v>5.0999999999999996</v>
      </c>
      <c r="V152" s="24">
        <f t="shared" si="35"/>
        <v>113.2</v>
      </c>
      <c r="W152" s="24">
        <f t="shared" si="36"/>
        <v>-9.9999999999994316E-2</v>
      </c>
      <c r="Y152" t="s">
        <v>366</v>
      </c>
    </row>
    <row r="153" spans="1:25">
      <c r="A153">
        <v>2015</v>
      </c>
      <c r="B153" s="14" t="s">
        <v>364</v>
      </c>
      <c r="C153" t="s">
        <v>358</v>
      </c>
      <c r="D153" t="s">
        <v>180</v>
      </c>
      <c r="E153" s="14"/>
      <c r="G153" s="32">
        <v>7.2</v>
      </c>
      <c r="H153" s="32">
        <v>9</v>
      </c>
      <c r="I153" s="32">
        <v>11.8</v>
      </c>
      <c r="J153" s="32">
        <v>7.5</v>
      </c>
      <c r="K153" s="32">
        <v>4.0999999999999996</v>
      </c>
      <c r="L153" s="32">
        <v>3</v>
      </c>
      <c r="R153" s="32">
        <v>42.5</v>
      </c>
      <c r="U153" s="24">
        <f t="shared" si="34"/>
        <v>0</v>
      </c>
      <c r="V153" s="24">
        <f t="shared" si="35"/>
        <v>42.6</v>
      </c>
      <c r="W153" s="24">
        <f t="shared" si="36"/>
        <v>-0.10000000000000142</v>
      </c>
      <c r="Y153" t="s">
        <v>366</v>
      </c>
    </row>
    <row r="154" spans="1:25">
      <c r="A154">
        <v>2015</v>
      </c>
      <c r="B154" t="s">
        <v>232</v>
      </c>
      <c r="C154" t="s">
        <v>358</v>
      </c>
      <c r="D154" t="s">
        <v>140</v>
      </c>
      <c r="E154" s="14"/>
      <c r="G154" s="32">
        <v>1.3</v>
      </c>
      <c r="H154" s="32">
        <v>2.6</v>
      </c>
      <c r="I154" s="32">
        <v>6.5</v>
      </c>
      <c r="J154" s="32">
        <v>5.5</v>
      </c>
      <c r="K154" s="32">
        <v>3.2</v>
      </c>
      <c r="L154" s="32">
        <v>2</v>
      </c>
      <c r="M154" s="32"/>
      <c r="R154" s="32">
        <v>21</v>
      </c>
      <c r="U154" s="24">
        <f t="shared" ref="U154:U159" si="37">P154+O154+E154</f>
        <v>0</v>
      </c>
      <c r="V154" s="24">
        <f t="shared" ref="V154:V159" si="38">SUM(G154:N154)-E154</f>
        <v>21.1</v>
      </c>
      <c r="W154" s="24">
        <f t="shared" ref="W154:W158" si="39">R154-O154-SUM(G154:L154)</f>
        <v>-0.10000000000000142</v>
      </c>
      <c r="Y154" t="s">
        <v>367</v>
      </c>
    </row>
    <row r="155" spans="1:25">
      <c r="A155">
        <v>2015</v>
      </c>
      <c r="B155" t="s">
        <v>211</v>
      </c>
      <c r="C155" t="s">
        <v>358</v>
      </c>
      <c r="D155" t="s">
        <v>140</v>
      </c>
      <c r="E155" s="14"/>
      <c r="G155" s="32">
        <v>0.4</v>
      </c>
      <c r="H155" s="32">
        <v>1</v>
      </c>
      <c r="I155" s="32">
        <v>2.1</v>
      </c>
      <c r="J155" s="32">
        <v>1.3</v>
      </c>
      <c r="K155" s="32">
        <v>0.4</v>
      </c>
      <c r="L155" s="32">
        <v>0.4</v>
      </c>
      <c r="M155" s="32"/>
      <c r="R155" s="32">
        <v>5.6</v>
      </c>
      <c r="U155" s="24">
        <f t="shared" si="37"/>
        <v>0</v>
      </c>
      <c r="V155" s="24">
        <f t="shared" si="38"/>
        <v>5.6000000000000005</v>
      </c>
      <c r="W155" s="24">
        <f t="shared" si="39"/>
        <v>0</v>
      </c>
      <c r="Y155" t="s">
        <v>367</v>
      </c>
    </row>
    <row r="156" spans="1:25">
      <c r="A156">
        <v>2015</v>
      </c>
      <c r="B156" t="s">
        <v>232</v>
      </c>
      <c r="C156" t="s">
        <v>358</v>
      </c>
      <c r="D156" t="s">
        <v>141</v>
      </c>
      <c r="E156" s="14"/>
      <c r="G156" s="32">
        <v>5.2</v>
      </c>
      <c r="H156" s="32">
        <v>5</v>
      </c>
      <c r="I156" s="32">
        <v>4.7</v>
      </c>
      <c r="J156" s="32">
        <v>3.6</v>
      </c>
      <c r="K156" s="32">
        <v>1.4</v>
      </c>
      <c r="L156" s="32">
        <v>1.1000000000000001</v>
      </c>
      <c r="M156" s="32"/>
      <c r="R156" s="32">
        <v>21</v>
      </c>
      <c r="U156" s="24">
        <f t="shared" si="37"/>
        <v>0</v>
      </c>
      <c r="V156" s="24">
        <f t="shared" si="38"/>
        <v>21</v>
      </c>
      <c r="W156" s="24">
        <f t="shared" si="39"/>
        <v>0</v>
      </c>
      <c r="Y156" t="s">
        <v>367</v>
      </c>
    </row>
    <row r="157" spans="1:25">
      <c r="A157">
        <v>2015</v>
      </c>
      <c r="B157" t="s">
        <v>211</v>
      </c>
      <c r="C157" t="s">
        <v>358</v>
      </c>
      <c r="D157" t="s">
        <v>141</v>
      </c>
      <c r="E157" s="14"/>
      <c r="G157" s="32">
        <v>2</v>
      </c>
      <c r="H157" s="32">
        <v>1.5</v>
      </c>
      <c r="I157" s="32">
        <v>1.1000000000000001</v>
      </c>
      <c r="J157" s="32">
        <v>0.7</v>
      </c>
      <c r="K157" s="32" t="s">
        <v>179</v>
      </c>
      <c r="L157" s="32" t="s">
        <v>179</v>
      </c>
      <c r="M157" s="32"/>
      <c r="R157" s="32">
        <v>5.6</v>
      </c>
      <c r="U157" s="24">
        <f t="shared" si="37"/>
        <v>0</v>
      </c>
      <c r="V157" s="24">
        <f t="shared" si="38"/>
        <v>5.3</v>
      </c>
      <c r="W157" s="24">
        <f t="shared" si="39"/>
        <v>0.29999999999999982</v>
      </c>
      <c r="Y157" t="s">
        <v>367</v>
      </c>
    </row>
    <row r="158" spans="1:25">
      <c r="A158">
        <v>2015</v>
      </c>
      <c r="B158" t="s">
        <v>232</v>
      </c>
      <c r="C158" t="s">
        <v>358</v>
      </c>
      <c r="D158" t="s">
        <v>180</v>
      </c>
      <c r="E158" s="14"/>
      <c r="G158" s="32">
        <v>4.2</v>
      </c>
      <c r="H158" s="32">
        <v>4.4000000000000004</v>
      </c>
      <c r="I158" s="32">
        <v>5</v>
      </c>
      <c r="J158" s="32">
        <v>4.3</v>
      </c>
      <c r="K158" s="32">
        <v>1.7</v>
      </c>
      <c r="L158" s="32">
        <v>1.4</v>
      </c>
      <c r="M158" s="32"/>
      <c r="R158" s="32">
        <v>21</v>
      </c>
      <c r="U158" s="24">
        <f t="shared" si="37"/>
        <v>0</v>
      </c>
      <c r="V158" s="24">
        <f t="shared" si="38"/>
        <v>21</v>
      </c>
      <c r="W158" s="24">
        <f t="shared" si="39"/>
        <v>0</v>
      </c>
      <c r="Y158" t="s">
        <v>367</v>
      </c>
    </row>
    <row r="159" spans="1:25">
      <c r="A159">
        <v>2015</v>
      </c>
      <c r="B159" t="s">
        <v>211</v>
      </c>
      <c r="C159" t="s">
        <v>358</v>
      </c>
      <c r="D159" t="s">
        <v>180</v>
      </c>
      <c r="E159" s="14"/>
      <c r="G159" s="32">
        <v>1.6</v>
      </c>
      <c r="H159" s="32">
        <v>1.4</v>
      </c>
      <c r="I159" s="32">
        <v>1.4</v>
      </c>
      <c r="J159" s="32">
        <v>0.7</v>
      </c>
      <c r="K159" s="32" t="s">
        <v>179</v>
      </c>
      <c r="L159" s="32">
        <v>0.3</v>
      </c>
      <c r="M159" s="32"/>
      <c r="R159" s="32">
        <v>5.6</v>
      </c>
      <c r="U159" s="24">
        <f t="shared" si="37"/>
        <v>0</v>
      </c>
      <c r="V159" s="24">
        <f t="shared" si="38"/>
        <v>5.4</v>
      </c>
      <c r="W159" s="24">
        <f>R159-O159-SUM(G159:L159)</f>
        <v>0.19999999999999929</v>
      </c>
      <c r="Y159" t="s">
        <v>367</v>
      </c>
    </row>
    <row r="160" spans="1:25">
      <c r="A160">
        <v>2020</v>
      </c>
      <c r="B160" t="s">
        <v>338</v>
      </c>
      <c r="C160" t="s">
        <v>358</v>
      </c>
      <c r="D160" t="s">
        <v>140</v>
      </c>
      <c r="E160" s="14"/>
      <c r="G160" s="34">
        <v>4.42</v>
      </c>
      <c r="H160" s="34">
        <v>10.3</v>
      </c>
      <c r="I160" s="34">
        <v>32.57</v>
      </c>
      <c r="J160" s="34">
        <v>26.95</v>
      </c>
      <c r="K160" s="34">
        <v>25.2</v>
      </c>
      <c r="L160" s="34">
        <v>18.3</v>
      </c>
      <c r="O160" s="34">
        <v>5.79</v>
      </c>
      <c r="R160" s="32">
        <v>123.53</v>
      </c>
      <c r="U160" s="24">
        <f t="shared" ref="U160:U165" si="40">P160+O160+E160</f>
        <v>5.79</v>
      </c>
      <c r="V160" s="24">
        <f t="shared" ref="V160:V165" si="41">SUM(G160:N160)-E160</f>
        <v>117.74</v>
      </c>
      <c r="W160" s="24">
        <f t="shared" ref="W160:W165" si="42">R160-O160-SUM(G160:L160)</f>
        <v>0</v>
      </c>
      <c r="Y160" t="s">
        <v>368</v>
      </c>
    </row>
    <row r="161" spans="1:25">
      <c r="A161">
        <v>2020</v>
      </c>
      <c r="B161" s="14" t="s">
        <v>364</v>
      </c>
      <c r="C161" t="s">
        <v>358</v>
      </c>
      <c r="D161" t="s">
        <v>140</v>
      </c>
      <c r="E161" s="14"/>
      <c r="G161" s="34">
        <v>1.59</v>
      </c>
      <c r="H161" s="34">
        <v>4.4800000000000004</v>
      </c>
      <c r="I161" s="34">
        <v>13.91</v>
      </c>
      <c r="J161" s="34">
        <v>10.17</v>
      </c>
      <c r="K161" s="34">
        <v>8.23</v>
      </c>
      <c r="L161" s="34">
        <v>3.96</v>
      </c>
      <c r="O161" s="34">
        <v>0.16</v>
      </c>
      <c r="R161" s="32">
        <v>42.5</v>
      </c>
      <c r="U161" s="24">
        <f t="shared" si="40"/>
        <v>0.16</v>
      </c>
      <c r="V161" s="24">
        <f t="shared" si="41"/>
        <v>42.339999999999996</v>
      </c>
      <c r="W161" s="24">
        <f t="shared" si="42"/>
        <v>0</v>
      </c>
      <c r="Y161" t="s">
        <v>368</v>
      </c>
    </row>
    <row r="162" spans="1:25">
      <c r="A162">
        <v>2020</v>
      </c>
      <c r="B162" t="s">
        <v>338</v>
      </c>
      <c r="C162" t="s">
        <v>358</v>
      </c>
      <c r="D162" t="s">
        <v>141</v>
      </c>
      <c r="E162" s="14"/>
      <c r="G162" s="34">
        <v>18.75</v>
      </c>
      <c r="H162" s="34">
        <v>22.15</v>
      </c>
      <c r="I162" s="34">
        <v>30.09</v>
      </c>
      <c r="J162" s="34">
        <v>19.350000000000001</v>
      </c>
      <c r="K162" s="34">
        <v>15.06</v>
      </c>
      <c r="L162" s="34">
        <v>12.35</v>
      </c>
      <c r="O162" s="34">
        <v>5.79</v>
      </c>
      <c r="R162" s="32">
        <v>123.53</v>
      </c>
      <c r="U162" s="24">
        <f t="shared" si="40"/>
        <v>5.79</v>
      </c>
      <c r="V162" s="24">
        <f t="shared" si="41"/>
        <v>117.75</v>
      </c>
      <c r="W162" s="24">
        <f t="shared" si="42"/>
        <v>-1.0000000000005116E-2</v>
      </c>
      <c r="Y162" t="s">
        <v>368</v>
      </c>
    </row>
    <row r="163" spans="1:25">
      <c r="A163">
        <v>2020</v>
      </c>
      <c r="B163" s="14" t="s">
        <v>364</v>
      </c>
      <c r="C163" t="s">
        <v>358</v>
      </c>
      <c r="D163" t="s">
        <v>141</v>
      </c>
      <c r="E163" s="14"/>
      <c r="G163" s="34">
        <v>7.56</v>
      </c>
      <c r="H163" s="34">
        <v>8.7899999999999991</v>
      </c>
      <c r="I163" s="34">
        <v>11.7</v>
      </c>
      <c r="J163" s="34">
        <v>6.97</v>
      </c>
      <c r="K163" s="34">
        <v>5.0199999999999996</v>
      </c>
      <c r="L163" s="34">
        <v>2.2999999999999998</v>
      </c>
      <c r="O163" s="34">
        <v>0.16</v>
      </c>
      <c r="R163" s="32">
        <v>42.5</v>
      </c>
      <c r="U163" s="24">
        <f t="shared" si="40"/>
        <v>0.16</v>
      </c>
      <c r="V163" s="24">
        <f t="shared" si="41"/>
        <v>42.339999999999989</v>
      </c>
      <c r="W163" s="24">
        <f t="shared" si="42"/>
        <v>0</v>
      </c>
      <c r="Y163" t="s">
        <v>368</v>
      </c>
    </row>
    <row r="164" spans="1:25">
      <c r="A164">
        <v>2020</v>
      </c>
      <c r="B164" t="s">
        <v>338</v>
      </c>
      <c r="C164" t="s">
        <v>358</v>
      </c>
      <c r="D164" t="s">
        <v>180</v>
      </c>
      <c r="E164" s="14"/>
      <c r="G164" s="34">
        <v>14.85</v>
      </c>
      <c r="H164" s="34">
        <v>19.72</v>
      </c>
      <c r="I164" s="34">
        <v>31.58</v>
      </c>
      <c r="J164" s="34">
        <v>20.22</v>
      </c>
      <c r="K164" s="34">
        <v>17.489999999999998</v>
      </c>
      <c r="L164" s="34">
        <v>13.88</v>
      </c>
      <c r="O164" s="34">
        <v>5.79</v>
      </c>
      <c r="R164" s="32">
        <v>123.53</v>
      </c>
      <c r="U164" s="24">
        <f t="shared" si="40"/>
        <v>5.79</v>
      </c>
      <c r="V164" s="24">
        <f t="shared" si="41"/>
        <v>117.74</v>
      </c>
      <c r="W164" s="24">
        <f t="shared" si="42"/>
        <v>0</v>
      </c>
      <c r="Y164" t="s">
        <v>368</v>
      </c>
    </row>
    <row r="165" spans="1:25">
      <c r="A165">
        <v>2020</v>
      </c>
      <c r="B165" s="14" t="s">
        <v>364</v>
      </c>
      <c r="C165" t="s">
        <v>358</v>
      </c>
      <c r="D165" t="s">
        <v>180</v>
      </c>
      <c r="E165" s="30"/>
      <c r="G165" s="34">
        <v>6.41</v>
      </c>
      <c r="H165" s="34">
        <v>8.2899999999999991</v>
      </c>
      <c r="I165" s="34">
        <v>12.03</v>
      </c>
      <c r="J165" s="34">
        <v>7.08</v>
      </c>
      <c r="K165" s="34">
        <v>5.36</v>
      </c>
      <c r="L165" s="34">
        <v>3.16</v>
      </c>
      <c r="O165" s="34">
        <v>0.16</v>
      </c>
      <c r="R165" s="32">
        <v>42.5</v>
      </c>
      <c r="U165" s="24">
        <f t="shared" si="40"/>
        <v>0.16</v>
      </c>
      <c r="V165" s="24">
        <f t="shared" si="41"/>
        <v>42.33</v>
      </c>
      <c r="W165" s="24">
        <f t="shared" si="42"/>
        <v>1.0000000000005116E-2</v>
      </c>
      <c r="Y165" t="s">
        <v>368</v>
      </c>
    </row>
    <row r="166" spans="1:25">
      <c r="A166">
        <v>2020</v>
      </c>
      <c r="B166" t="s">
        <v>232</v>
      </c>
      <c r="C166" t="s">
        <v>358</v>
      </c>
      <c r="D166" t="s">
        <v>140</v>
      </c>
      <c r="G166" s="34">
        <v>1.18</v>
      </c>
      <c r="H166" s="34">
        <v>2.73</v>
      </c>
      <c r="I166" s="34">
        <v>7.16</v>
      </c>
      <c r="J166" s="34">
        <v>5.38</v>
      </c>
      <c r="K166" s="34">
        <v>3.51</v>
      </c>
      <c r="L166" s="34">
        <v>1.84</v>
      </c>
      <c r="M166" s="34"/>
      <c r="O166" s="34">
        <v>0.12</v>
      </c>
      <c r="R166" s="32">
        <v>21.92</v>
      </c>
      <c r="U166" s="24">
        <f t="shared" ref="U166:U171" si="43">P166+O166+E166</f>
        <v>0.12</v>
      </c>
      <c r="V166" s="24">
        <f t="shared" ref="V166:V171" si="44">SUM(G166:N166)-E166</f>
        <v>21.8</v>
      </c>
      <c r="W166" s="24">
        <f t="shared" ref="W166:W171" si="45">R166-O166-SUM(G166:L166)</f>
        <v>0</v>
      </c>
      <c r="Y166" t="s">
        <v>369</v>
      </c>
    </row>
    <row r="167" spans="1:25">
      <c r="A167">
        <v>2020</v>
      </c>
      <c r="B167" t="s">
        <v>211</v>
      </c>
      <c r="C167" t="s">
        <v>358</v>
      </c>
      <c r="D167" t="s">
        <v>140</v>
      </c>
      <c r="G167" s="34">
        <v>0.37</v>
      </c>
      <c r="H167" s="34">
        <v>1.01</v>
      </c>
      <c r="I167" s="34">
        <v>2.08</v>
      </c>
      <c r="J167" s="34">
        <v>1.39</v>
      </c>
      <c r="K167" s="34">
        <v>0.63</v>
      </c>
      <c r="L167" s="34">
        <v>0.39</v>
      </c>
      <c r="M167" s="34"/>
      <c r="O167" s="34"/>
      <c r="R167" s="32">
        <v>5.88</v>
      </c>
      <c r="U167" s="24">
        <f t="shared" si="43"/>
        <v>0</v>
      </c>
      <c r="V167" s="24">
        <f t="shared" si="44"/>
        <v>5.8699999999999992</v>
      </c>
      <c r="W167" s="24">
        <f t="shared" si="45"/>
        <v>1.0000000000000675E-2</v>
      </c>
      <c r="Y167" t="s">
        <v>369</v>
      </c>
    </row>
    <row r="168" spans="1:25">
      <c r="A168">
        <v>2020</v>
      </c>
      <c r="B168" t="s">
        <v>232</v>
      </c>
      <c r="C168" t="s">
        <v>358</v>
      </c>
      <c r="D168" t="s">
        <v>141</v>
      </c>
      <c r="E168" s="32"/>
      <c r="F168" s="32"/>
      <c r="G168" s="34">
        <v>4.84</v>
      </c>
      <c r="H168" s="34">
        <v>4.79</v>
      </c>
      <c r="I168" s="34">
        <v>5.77</v>
      </c>
      <c r="J168" s="34">
        <v>3.31</v>
      </c>
      <c r="K168" s="34">
        <v>1.98</v>
      </c>
      <c r="L168" s="34">
        <v>1.1100000000000001</v>
      </c>
      <c r="M168" s="34"/>
      <c r="O168" s="34">
        <v>0.12</v>
      </c>
      <c r="R168" s="32">
        <v>21.92</v>
      </c>
      <c r="U168" s="24">
        <f t="shared" si="43"/>
        <v>0.12</v>
      </c>
      <c r="V168" s="24">
        <f t="shared" si="44"/>
        <v>21.799999999999997</v>
      </c>
      <c r="W168" s="24">
        <f t="shared" si="45"/>
        <v>0</v>
      </c>
      <c r="Y168" t="s">
        <v>369</v>
      </c>
    </row>
    <row r="169" spans="1:25">
      <c r="A169">
        <v>2020</v>
      </c>
      <c r="B169" t="s">
        <v>211</v>
      </c>
      <c r="C169" t="s">
        <v>358</v>
      </c>
      <c r="D169" t="s">
        <v>141</v>
      </c>
      <c r="E169" s="32"/>
      <c r="F169" s="32"/>
      <c r="G169" s="34">
        <v>1.84</v>
      </c>
      <c r="H169" s="34">
        <v>1.37</v>
      </c>
      <c r="I169" s="34">
        <v>1.39</v>
      </c>
      <c r="J169" s="34">
        <v>0.75</v>
      </c>
      <c r="K169" s="34">
        <v>0.31</v>
      </c>
      <c r="L169" s="34">
        <v>0.2</v>
      </c>
      <c r="M169" s="34"/>
      <c r="O169" s="34"/>
      <c r="R169" s="32">
        <v>5.88</v>
      </c>
      <c r="U169" s="24">
        <f t="shared" si="43"/>
        <v>0</v>
      </c>
      <c r="V169" s="24">
        <f t="shared" si="44"/>
        <v>5.8599999999999994</v>
      </c>
      <c r="W169" s="24">
        <f t="shared" si="45"/>
        <v>2.0000000000000462E-2</v>
      </c>
      <c r="Y169" t="s">
        <v>369</v>
      </c>
    </row>
    <row r="170" spans="1:25">
      <c r="A170">
        <v>2020</v>
      </c>
      <c r="B170" t="s">
        <v>232</v>
      </c>
      <c r="C170" t="s">
        <v>358</v>
      </c>
      <c r="D170" t="s">
        <v>180</v>
      </c>
      <c r="E170" s="32"/>
      <c r="F170" s="32"/>
      <c r="G170" s="34">
        <v>3.85</v>
      </c>
      <c r="H170" s="34">
        <v>4.43</v>
      </c>
      <c r="I170" s="34">
        <v>5.87</v>
      </c>
      <c r="J170" s="34">
        <v>3.96</v>
      </c>
      <c r="K170" s="34">
        <v>2.25</v>
      </c>
      <c r="L170" s="34">
        <v>1.44</v>
      </c>
      <c r="M170" s="34"/>
      <c r="O170" s="34">
        <v>0.12</v>
      </c>
      <c r="R170" s="32">
        <v>21.92</v>
      </c>
      <c r="U170" s="24">
        <f t="shared" si="43"/>
        <v>0.12</v>
      </c>
      <c r="V170" s="24">
        <f t="shared" si="44"/>
        <v>21.8</v>
      </c>
      <c r="W170" s="24">
        <f t="shared" si="45"/>
        <v>0</v>
      </c>
      <c r="Y170" t="s">
        <v>369</v>
      </c>
    </row>
    <row r="171" spans="1:25">
      <c r="A171">
        <v>2020</v>
      </c>
      <c r="B171" t="s">
        <v>211</v>
      </c>
      <c r="C171" t="s">
        <v>358</v>
      </c>
      <c r="D171" t="s">
        <v>180</v>
      </c>
      <c r="E171" s="32"/>
      <c r="F171" s="32"/>
      <c r="G171" s="34">
        <v>1.48</v>
      </c>
      <c r="H171" s="34">
        <v>1.38</v>
      </c>
      <c r="I171" s="34">
        <v>1.44</v>
      </c>
      <c r="J171" s="34">
        <v>0.89</v>
      </c>
      <c r="K171" s="34">
        <v>0.41</v>
      </c>
      <c r="L171" s="34">
        <v>0.27</v>
      </c>
      <c r="M171" s="34"/>
      <c r="O171" s="34"/>
      <c r="R171" s="32">
        <v>5.88</v>
      </c>
      <c r="U171" s="24">
        <f t="shared" si="43"/>
        <v>0</v>
      </c>
      <c r="V171" s="24">
        <f t="shared" si="44"/>
        <v>5.8699999999999992</v>
      </c>
      <c r="W171" s="24">
        <f t="shared" si="45"/>
        <v>1.0000000000000675E-2</v>
      </c>
      <c r="Y171" t="s">
        <v>369</v>
      </c>
    </row>
    <row r="172" spans="1:25">
      <c r="C172" s="32"/>
      <c r="D172" s="32"/>
      <c r="E172" s="32"/>
      <c r="F172" s="32"/>
      <c r="G172" s="32"/>
      <c r="H172" s="32"/>
      <c r="I172" s="32"/>
      <c r="J172" s="32"/>
    </row>
    <row r="173" spans="1:25">
      <c r="C173" s="32"/>
      <c r="D173" s="32"/>
      <c r="E173" s="32"/>
      <c r="F173" s="32"/>
      <c r="G173" s="34"/>
      <c r="H173" s="34"/>
      <c r="I173" s="34"/>
      <c r="J173" s="34"/>
      <c r="K173" s="34"/>
      <c r="L173" s="34"/>
    </row>
    <row r="174" spans="1:25">
      <c r="C174" s="32"/>
      <c r="D174" s="32"/>
      <c r="E174" s="32"/>
      <c r="F174" s="32"/>
      <c r="G174" s="34"/>
      <c r="H174" s="34"/>
      <c r="I174" s="34"/>
      <c r="J174" s="34"/>
      <c r="K174" s="34"/>
      <c r="L174" s="34"/>
    </row>
    <row r="175" spans="1:25">
      <c r="C175" s="33"/>
      <c r="D175" s="34"/>
      <c r="E175" s="34"/>
      <c r="F175" s="34"/>
      <c r="G175" s="34"/>
      <c r="H175" s="34"/>
      <c r="I175" s="34"/>
      <c r="J175" s="34"/>
      <c r="K175" s="34"/>
      <c r="L175" s="34"/>
    </row>
    <row r="176" spans="1:25">
      <c r="C176" s="35"/>
      <c r="D176" s="34"/>
      <c r="E176" s="34"/>
      <c r="F176" s="34"/>
      <c r="G176" s="34"/>
      <c r="H176" s="34"/>
      <c r="I176" s="34"/>
      <c r="J176" s="34"/>
      <c r="K176" s="34"/>
      <c r="L176" s="34"/>
    </row>
    <row r="177" spans="3:12">
      <c r="C177" s="35"/>
      <c r="D177" s="34"/>
      <c r="E177" s="34"/>
      <c r="F177" s="34"/>
      <c r="G177" s="34"/>
      <c r="H177" s="34"/>
      <c r="I177" s="34"/>
      <c r="J177" s="34"/>
      <c r="K177" s="34"/>
      <c r="L177" s="34"/>
    </row>
    <row r="178" spans="3:12">
      <c r="C178" s="35"/>
      <c r="D178" s="34"/>
      <c r="E178" s="34"/>
      <c r="F178" s="34"/>
      <c r="G178" s="34"/>
      <c r="H178" s="34"/>
      <c r="I178" s="34"/>
      <c r="J178" s="34"/>
      <c r="K178" s="34"/>
      <c r="L178" s="34"/>
    </row>
    <row r="179" spans="3:12">
      <c r="C179" s="35"/>
      <c r="D179" s="34"/>
      <c r="E179" s="34"/>
      <c r="F179" s="34"/>
      <c r="G179" s="34"/>
      <c r="H179" s="34"/>
      <c r="I179" s="34"/>
      <c r="J179" s="34"/>
      <c r="K179" s="34"/>
      <c r="L179" s="34"/>
    </row>
    <row r="180" spans="3:12">
      <c r="C180" s="35"/>
      <c r="D180" s="34"/>
      <c r="E180" s="34"/>
      <c r="F180" s="34"/>
      <c r="G180" s="34"/>
      <c r="H180" s="34"/>
      <c r="I180" s="34"/>
      <c r="J180" s="34"/>
      <c r="K180" s="34"/>
    </row>
    <row r="181" spans="3:12">
      <c r="C181" s="33"/>
      <c r="D181" s="34"/>
      <c r="E181" s="34"/>
      <c r="F181" s="34"/>
      <c r="G181" s="34"/>
      <c r="H181" s="34"/>
      <c r="I181" s="34"/>
      <c r="J181" s="34"/>
      <c r="K181" s="34"/>
    </row>
    <row r="182" spans="3:12">
      <c r="C182" s="36"/>
      <c r="D182" s="37"/>
      <c r="E182" s="37"/>
      <c r="F182" s="34"/>
      <c r="G182" s="34"/>
      <c r="H182" s="34"/>
      <c r="I182" s="34"/>
      <c r="J182" s="34"/>
      <c r="K182" s="34"/>
    </row>
    <row r="183" spans="3:12">
      <c r="C183" s="33"/>
      <c r="D183" s="34"/>
      <c r="E183" s="34"/>
      <c r="F183" s="37"/>
      <c r="G183" s="37"/>
      <c r="I183" s="32"/>
      <c r="J183" s="32"/>
    </row>
    <row r="184" spans="3:12">
      <c r="C184" s="35"/>
      <c r="D184" s="34"/>
      <c r="E184" s="34"/>
      <c r="F184" s="34"/>
      <c r="G184" s="34"/>
      <c r="I184" s="32"/>
      <c r="J184" s="32"/>
    </row>
    <row r="185" spans="3:12">
      <c r="C185" s="35"/>
      <c r="D185" s="34"/>
      <c r="E185" s="34"/>
      <c r="F185" s="34"/>
      <c r="G185" s="34"/>
      <c r="I185" s="32"/>
      <c r="J185" s="32"/>
    </row>
    <row r="186" spans="3:12">
      <c r="C186" s="35"/>
      <c r="D186" s="34"/>
      <c r="E186" s="34"/>
      <c r="F186" s="34"/>
      <c r="G186" s="34"/>
      <c r="I186" s="32"/>
      <c r="J186" s="32"/>
    </row>
    <row r="187" spans="3:12">
      <c r="C187" s="35"/>
      <c r="D187" s="34"/>
      <c r="E187" s="34"/>
      <c r="F187" s="34"/>
      <c r="G187" s="34"/>
      <c r="I187" s="32"/>
      <c r="J187" s="32"/>
    </row>
    <row r="188" spans="3:12">
      <c r="C188" s="35"/>
      <c r="D188" s="34"/>
      <c r="E188" s="34"/>
      <c r="F188" s="34"/>
      <c r="G188" s="34"/>
      <c r="H188" s="37"/>
      <c r="I188" s="32"/>
      <c r="J188" s="32"/>
    </row>
    <row r="189" spans="3:12">
      <c r="C189" s="33"/>
      <c r="D189" s="34"/>
      <c r="E189" s="34"/>
      <c r="F189" s="34"/>
      <c r="G189" s="34"/>
      <c r="I189" s="32"/>
      <c r="J189" s="32"/>
    </row>
    <row r="190" spans="3:12">
      <c r="C190" s="36"/>
      <c r="D190" s="37"/>
      <c r="E190" s="37"/>
      <c r="F190" s="34"/>
      <c r="G190" s="34"/>
      <c r="I190" s="32"/>
      <c r="J190" s="32"/>
    </row>
    <row r="191" spans="3:12">
      <c r="C191" s="33"/>
      <c r="D191" s="34"/>
      <c r="E191" s="34"/>
      <c r="F191" s="37"/>
      <c r="G191" s="37"/>
      <c r="I191" s="32"/>
      <c r="J191" s="32"/>
    </row>
    <row r="192" spans="3:12">
      <c r="C192" s="35"/>
      <c r="D192" s="34"/>
      <c r="E192" s="34"/>
    </row>
    <row r="193" spans="3:5">
      <c r="C193" s="35"/>
      <c r="D193" s="34"/>
      <c r="E193" s="34"/>
    </row>
    <row r="194" spans="3:5">
      <c r="C194" s="35"/>
      <c r="D194" s="34"/>
      <c r="E194" s="34"/>
    </row>
    <row r="195" spans="3:5">
      <c r="C195" s="35"/>
      <c r="D195" s="34"/>
      <c r="E195" s="34"/>
    </row>
    <row r="196" spans="3:5">
      <c r="C196" s="35"/>
      <c r="D196" s="34"/>
      <c r="E196" s="34"/>
    </row>
    <row r="197" spans="3:5">
      <c r="C197" s="33"/>
      <c r="D197" s="34"/>
      <c r="E197" s="34"/>
    </row>
  </sheetData>
  <sortState xmlns:xlrd2="http://schemas.microsoft.com/office/spreadsheetml/2017/richdata2" ref="B148:D153">
    <sortCondition ref="D148:D153"/>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7E01-AFFA-4A33-8362-091DB8E77FEF}">
  <sheetPr codeName="Sheet4"/>
  <dimension ref="A1:F44"/>
  <sheetViews>
    <sheetView workbookViewId="0">
      <selection activeCell="C32" sqref="C32"/>
    </sheetView>
  </sheetViews>
  <sheetFormatPr defaultRowHeight="15"/>
  <cols>
    <col min="2" max="2" width="43.28515625" customWidth="1"/>
    <col min="3" max="3" width="33.42578125" customWidth="1"/>
    <col min="4" max="4" width="12.85546875" customWidth="1"/>
    <col min="5" max="5" width="11" customWidth="1"/>
    <col min="6" max="6" width="10" customWidth="1"/>
  </cols>
  <sheetData>
    <row r="1" spans="1:4">
      <c r="A1" s="44" t="s">
        <v>370</v>
      </c>
      <c r="B1" s="44" t="s">
        <v>371</v>
      </c>
      <c r="C1" s="44" t="s">
        <v>372</v>
      </c>
      <c r="D1" s="44" t="s">
        <v>373</v>
      </c>
    </row>
    <row r="2" spans="1:4">
      <c r="A2" s="44">
        <v>1981</v>
      </c>
      <c r="B2" s="44" t="s">
        <v>343</v>
      </c>
      <c r="C2" s="44" t="s">
        <v>374</v>
      </c>
      <c r="D2" s="49">
        <v>13.1</v>
      </c>
    </row>
    <row r="3" spans="1:4">
      <c r="A3" s="44">
        <v>1981</v>
      </c>
      <c r="B3" s="44" t="s">
        <v>345</v>
      </c>
      <c r="C3" s="44" t="s">
        <v>375</v>
      </c>
      <c r="D3" s="49">
        <v>12</v>
      </c>
    </row>
    <row r="4" spans="1:4">
      <c r="A4" s="44">
        <v>1981</v>
      </c>
      <c r="B4" s="44" t="s">
        <v>344</v>
      </c>
      <c r="C4" s="44" t="s">
        <v>376</v>
      </c>
      <c r="D4" s="49">
        <v>14.7</v>
      </c>
    </row>
    <row r="5" spans="1:4">
      <c r="A5" s="44">
        <v>1982</v>
      </c>
      <c r="B5" s="44" t="s">
        <v>343</v>
      </c>
      <c r="C5" s="44" t="s">
        <v>377</v>
      </c>
      <c r="D5" s="49">
        <v>9.1</v>
      </c>
    </row>
    <row r="6" spans="1:4">
      <c r="A6" s="44">
        <v>1982</v>
      </c>
      <c r="B6" s="44" t="s">
        <v>345</v>
      </c>
      <c r="C6" s="44" t="s">
        <v>378</v>
      </c>
      <c r="D6" s="49">
        <v>8.1</v>
      </c>
    </row>
    <row r="7" spans="1:4">
      <c r="A7" s="44">
        <v>1982</v>
      </c>
      <c r="B7" s="44" t="s">
        <v>344</v>
      </c>
      <c r="C7" s="44" t="s">
        <v>379</v>
      </c>
      <c r="D7" s="49">
        <v>10.7</v>
      </c>
    </row>
    <row r="8" spans="1:4">
      <c r="A8" s="44">
        <v>1984</v>
      </c>
      <c r="B8" s="44" t="s">
        <v>343</v>
      </c>
      <c r="C8" s="44" t="s">
        <v>380</v>
      </c>
      <c r="D8" s="49">
        <v>11.4</v>
      </c>
    </row>
    <row r="9" spans="1:4">
      <c r="A9" s="44">
        <v>1984</v>
      </c>
      <c r="B9" s="44" t="s">
        <v>345</v>
      </c>
      <c r="C9" s="44" t="s">
        <v>381</v>
      </c>
      <c r="D9" s="49">
        <v>9.5</v>
      </c>
    </row>
    <row r="10" spans="1:4">
      <c r="A10" s="44">
        <v>1984</v>
      </c>
      <c r="B10" s="44" t="s">
        <v>344</v>
      </c>
      <c r="C10" s="44" t="s">
        <v>382</v>
      </c>
      <c r="D10" s="49">
        <v>12</v>
      </c>
    </row>
    <row r="11" spans="1:4">
      <c r="A11" s="44">
        <v>1987</v>
      </c>
      <c r="B11" s="44" t="s">
        <v>343</v>
      </c>
      <c r="C11" s="44" t="s">
        <v>383</v>
      </c>
      <c r="D11" s="49">
        <v>7.9</v>
      </c>
    </row>
    <row r="12" spans="1:4">
      <c r="A12" s="44">
        <v>1987</v>
      </c>
      <c r="B12" s="44" t="s">
        <v>345</v>
      </c>
      <c r="C12" s="44" t="s">
        <v>384</v>
      </c>
      <c r="D12" s="49">
        <v>8.5</v>
      </c>
    </row>
    <row r="13" spans="1:4">
      <c r="A13" s="44">
        <v>1987</v>
      </c>
      <c r="B13" s="44" t="s">
        <v>344</v>
      </c>
      <c r="C13" s="44" t="s">
        <v>385</v>
      </c>
      <c r="D13" s="49">
        <v>8.4</v>
      </c>
    </row>
    <row r="14" spans="1:4">
      <c r="A14" s="44">
        <v>1990</v>
      </c>
      <c r="B14" s="44" t="s">
        <v>343</v>
      </c>
      <c r="C14" s="44" t="s">
        <v>386</v>
      </c>
      <c r="D14" s="49">
        <v>5.9</v>
      </c>
    </row>
    <row r="15" spans="1:4">
      <c r="A15" s="44">
        <v>1990</v>
      </c>
      <c r="B15" s="44" t="s">
        <v>345</v>
      </c>
      <c r="C15" s="44" t="s">
        <v>387</v>
      </c>
      <c r="D15" s="49">
        <v>7.1</v>
      </c>
    </row>
    <row r="16" spans="1:4">
      <c r="A16" s="44">
        <v>1990</v>
      </c>
      <c r="B16" s="44" t="s">
        <v>344</v>
      </c>
      <c r="C16" s="44" t="s">
        <v>388</v>
      </c>
      <c r="D16" s="49">
        <v>9</v>
      </c>
    </row>
    <row r="17" spans="1:4">
      <c r="A17" s="44">
        <v>1993</v>
      </c>
      <c r="B17" s="44" t="s">
        <v>354</v>
      </c>
      <c r="C17" s="44" t="s">
        <v>389</v>
      </c>
      <c r="D17" s="49">
        <v>8.6999999999999993</v>
      </c>
    </row>
    <row r="18" spans="1:4">
      <c r="A18" s="44">
        <v>1993</v>
      </c>
      <c r="B18" s="44" t="s">
        <v>355</v>
      </c>
      <c r="C18" s="44" t="s">
        <v>390</v>
      </c>
      <c r="D18" s="49">
        <v>26.5</v>
      </c>
    </row>
    <row r="19" spans="1:4">
      <c r="A19" s="44">
        <v>1997</v>
      </c>
      <c r="B19" s="44" t="s">
        <v>354</v>
      </c>
      <c r="C19" s="44" t="s">
        <v>391</v>
      </c>
      <c r="D19" s="49">
        <v>9.3000000000000007</v>
      </c>
    </row>
    <row r="20" spans="1:4">
      <c r="A20" s="44">
        <v>1997</v>
      </c>
      <c r="B20" s="44" t="s">
        <v>355</v>
      </c>
      <c r="C20" s="44" t="s">
        <v>392</v>
      </c>
      <c r="D20" s="49">
        <v>28</v>
      </c>
    </row>
    <row r="23" spans="1:4">
      <c r="A23">
        <v>1981</v>
      </c>
      <c r="B23" t="s">
        <v>393</v>
      </c>
      <c r="C23" t="s">
        <v>134</v>
      </c>
    </row>
    <row r="24" spans="1:4">
      <c r="A24">
        <v>1982</v>
      </c>
      <c r="B24" t="s">
        <v>394</v>
      </c>
      <c r="C24" t="s">
        <v>150</v>
      </c>
    </row>
    <row r="25" spans="1:4">
      <c r="A25">
        <v>1984</v>
      </c>
      <c r="B25" t="s">
        <v>395</v>
      </c>
      <c r="C25" t="s">
        <v>153</v>
      </c>
    </row>
    <row r="26" spans="1:4">
      <c r="A26">
        <v>1987</v>
      </c>
      <c r="B26" t="s">
        <v>396</v>
      </c>
      <c r="C26" t="s">
        <v>155</v>
      </c>
    </row>
    <row r="27" spans="1:4">
      <c r="A27">
        <v>1990</v>
      </c>
      <c r="B27" t="s">
        <v>397</v>
      </c>
      <c r="C27" t="s">
        <v>130</v>
      </c>
    </row>
    <row r="28" spans="1:4">
      <c r="A28">
        <v>1993</v>
      </c>
      <c r="B28" t="s">
        <v>398</v>
      </c>
      <c r="C28" t="s">
        <v>399</v>
      </c>
    </row>
    <row r="29" spans="1:4">
      <c r="A29">
        <v>1997</v>
      </c>
      <c r="B29" t="s">
        <v>400</v>
      </c>
      <c r="C29" t="s">
        <v>401</v>
      </c>
    </row>
    <row r="32" spans="1:4">
      <c r="B32" t="s">
        <v>402</v>
      </c>
    </row>
    <row r="33" spans="2:6">
      <c r="B33" t="s">
        <v>403</v>
      </c>
    </row>
    <row r="34" spans="2:6">
      <c r="B34" t="s">
        <v>404</v>
      </c>
    </row>
    <row r="35" spans="2:6" ht="18.75">
      <c r="B35" s="60" t="s">
        <v>405</v>
      </c>
    </row>
    <row r="36" spans="2:6">
      <c r="B36" s="47" t="s">
        <v>406</v>
      </c>
      <c r="C36" s="47"/>
      <c r="D36" s="47"/>
      <c r="E36" s="47"/>
      <c r="F36" s="47"/>
    </row>
    <row r="37" spans="2:6">
      <c r="B37" s="47" t="s">
        <v>407</v>
      </c>
      <c r="C37" s="47"/>
      <c r="D37" s="47"/>
      <c r="E37" s="47"/>
      <c r="F37" s="47"/>
    </row>
    <row r="38" spans="2:6">
      <c r="B38" s="47" t="s">
        <v>408</v>
      </c>
      <c r="C38" s="47"/>
      <c r="D38" s="47"/>
      <c r="E38" s="47"/>
      <c r="F38" s="47"/>
    </row>
    <row r="39" spans="2:6" ht="60">
      <c r="B39" s="47"/>
      <c r="C39" s="45" t="s">
        <v>409</v>
      </c>
      <c r="D39" s="45" t="s">
        <v>410</v>
      </c>
      <c r="E39" s="45" t="s">
        <v>411</v>
      </c>
      <c r="F39" s="45" t="s">
        <v>412</v>
      </c>
    </row>
    <row r="40" spans="2:6">
      <c r="B40" s="47" t="s">
        <v>413</v>
      </c>
      <c r="C40" s="47">
        <v>47.4</v>
      </c>
      <c r="D40" s="47">
        <v>800</v>
      </c>
      <c r="E40" s="47">
        <f>D40*C40</f>
        <v>37920</v>
      </c>
      <c r="F40" s="46">
        <f>E40/$E$43</f>
        <v>0.15372142046375872</v>
      </c>
    </row>
    <row r="41" spans="2:6">
      <c r="B41" s="47" t="s">
        <v>414</v>
      </c>
      <c r="C41" s="47">
        <v>45.2</v>
      </c>
      <c r="D41" s="47">
        <v>2800</v>
      </c>
      <c r="E41" s="47">
        <f>D41*C41</f>
        <v>126560.00000000001</v>
      </c>
      <c r="F41" s="46">
        <f>E41/$E$43</f>
        <v>0.51305334846765049</v>
      </c>
    </row>
    <row r="42" spans="2:6">
      <c r="B42" s="47" t="s">
        <v>415</v>
      </c>
      <c r="C42" s="47">
        <v>54.8</v>
      </c>
      <c r="D42" s="47">
        <v>1500</v>
      </c>
      <c r="E42" s="47">
        <f>D42*C42</f>
        <v>82200</v>
      </c>
      <c r="F42" s="46">
        <f>E42/$E$43</f>
        <v>0.33322523106859087</v>
      </c>
    </row>
    <row r="43" spans="2:6">
      <c r="B43" s="47" t="s">
        <v>416</v>
      </c>
      <c r="C43" s="47"/>
      <c r="D43" s="47">
        <f>SUMPRODUCT(C40:C42,D40:D42)/SUM(C40:C42)</f>
        <v>1673.5413839891455</v>
      </c>
      <c r="E43" s="47">
        <f>SUM(E40:E42)</f>
        <v>246680</v>
      </c>
      <c r="F43" s="46">
        <f>E43/$E$43</f>
        <v>1</v>
      </c>
    </row>
    <row r="44" spans="2:6">
      <c r="B44" s="47" t="s">
        <v>417</v>
      </c>
    </row>
  </sheetData>
  <sortState xmlns:xlrd2="http://schemas.microsoft.com/office/spreadsheetml/2017/richdata2" ref="A2:D20">
    <sortCondition ref="C2:C2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6567-8400-4D1C-B7BE-54CAB2F9F078}">
  <sheetPr codeName="Sheet5"/>
  <dimension ref="A1:B11"/>
  <sheetViews>
    <sheetView workbookViewId="0">
      <selection activeCell="B12" sqref="B12"/>
    </sheetView>
  </sheetViews>
  <sheetFormatPr defaultRowHeight="15"/>
  <cols>
    <col min="1" max="1" width="25.140625" customWidth="1"/>
  </cols>
  <sheetData>
    <row r="1" spans="1:2">
      <c r="A1" t="s">
        <v>343</v>
      </c>
      <c r="B1" t="s">
        <v>418</v>
      </c>
    </row>
    <row r="2" spans="1:2">
      <c r="A2" t="s">
        <v>345</v>
      </c>
      <c r="B2" t="s">
        <v>418</v>
      </c>
    </row>
    <row r="3" spans="1:2">
      <c r="A3" t="s">
        <v>344</v>
      </c>
      <c r="B3" t="s">
        <v>418</v>
      </c>
    </row>
    <row r="4" spans="1:2">
      <c r="A4" t="s">
        <v>354</v>
      </c>
      <c r="B4" t="s">
        <v>418</v>
      </c>
    </row>
    <row r="5" spans="1:2">
      <c r="A5" t="s">
        <v>355</v>
      </c>
      <c r="B5" t="s">
        <v>418</v>
      </c>
    </row>
    <row r="6" spans="1:2">
      <c r="A6" s="14" t="s">
        <v>268</v>
      </c>
      <c r="B6" t="s">
        <v>268</v>
      </c>
    </row>
    <row r="7" spans="1:2">
      <c r="A7" s="25" t="s">
        <v>347</v>
      </c>
      <c r="B7" t="s">
        <v>418</v>
      </c>
    </row>
    <row r="8" spans="1:2">
      <c r="A8" t="s">
        <v>211</v>
      </c>
      <c r="B8" t="s">
        <v>211</v>
      </c>
    </row>
    <row r="9" spans="1:2">
      <c r="A9" t="s">
        <v>232</v>
      </c>
      <c r="B9" t="s">
        <v>232</v>
      </c>
    </row>
    <row r="10" spans="1:2">
      <c r="A10" t="s">
        <v>338</v>
      </c>
      <c r="B10" t="s">
        <v>338</v>
      </c>
    </row>
    <row r="11" spans="1:2">
      <c r="A11" s="14" t="s">
        <v>364</v>
      </c>
      <c r="B11" t="s">
        <v>418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68A4A-55A4-4703-81DA-705C1D2808D2}">
  <sheetPr codeName="Sheet6"/>
  <dimension ref="A1:AE197"/>
  <sheetViews>
    <sheetView topLeftCell="H97" workbookViewId="0">
      <selection activeCell="H97" sqref="H97"/>
    </sheetView>
  </sheetViews>
  <sheetFormatPr defaultRowHeight="15"/>
  <cols>
    <col min="1" max="1" width="14.85546875" customWidth="1"/>
    <col min="2" max="3" width="24.42578125" customWidth="1"/>
    <col min="4" max="4" width="12.140625" customWidth="1"/>
    <col min="5" max="6" width="9.7109375" customWidth="1"/>
    <col min="7" max="7" width="11.85546875" customWidth="1"/>
    <col min="8" max="9" width="10.140625" customWidth="1"/>
    <col min="10" max="11" width="9.7109375" customWidth="1"/>
    <col min="12" max="12" width="7.42578125" customWidth="1"/>
  </cols>
  <sheetData>
    <row r="1" spans="1:31">
      <c r="A1" t="s">
        <v>312</v>
      </c>
    </row>
    <row r="2" spans="1:31">
      <c r="A2" t="s">
        <v>313</v>
      </c>
    </row>
    <row r="4" spans="1:31" ht="21">
      <c r="M4" s="212" t="s">
        <v>419</v>
      </c>
      <c r="N4" s="212"/>
      <c r="O4" s="212"/>
      <c r="P4" s="212"/>
      <c r="Q4" s="212"/>
      <c r="R4" s="212"/>
      <c r="S4" s="212"/>
    </row>
    <row r="5" spans="1:31" ht="21">
      <c r="M5" s="66">
        <v>58.7</v>
      </c>
      <c r="N5" s="66">
        <v>65</v>
      </c>
      <c r="O5" s="66">
        <v>68</v>
      </c>
      <c r="P5" s="66">
        <v>70</v>
      </c>
      <c r="Q5" s="66">
        <v>72</v>
      </c>
      <c r="R5" s="66">
        <v>76</v>
      </c>
      <c r="S5" s="66">
        <v>74</v>
      </c>
      <c r="T5" t="s">
        <v>420</v>
      </c>
    </row>
    <row r="6" spans="1:31" ht="86.25" customHeight="1">
      <c r="A6" s="23" t="s">
        <v>314</v>
      </c>
      <c r="B6" s="23" t="s">
        <v>315</v>
      </c>
      <c r="C6" s="23" t="s">
        <v>421</v>
      </c>
      <c r="D6" s="23" t="s">
        <v>316</v>
      </c>
      <c r="E6" s="23" t="s">
        <v>317</v>
      </c>
      <c r="F6" s="23" t="s">
        <v>318</v>
      </c>
      <c r="G6" s="23" t="s">
        <v>422</v>
      </c>
      <c r="H6" s="23" t="s">
        <v>423</v>
      </c>
      <c r="I6" s="23" t="s">
        <v>424</v>
      </c>
      <c r="J6" s="23" t="s">
        <v>425</v>
      </c>
      <c r="K6" s="23" t="s">
        <v>426</v>
      </c>
      <c r="L6" s="23" t="s">
        <v>319</v>
      </c>
      <c r="M6" s="23" t="s">
        <v>320</v>
      </c>
      <c r="N6" s="23" t="s">
        <v>321</v>
      </c>
      <c r="O6" s="23" t="s">
        <v>322</v>
      </c>
      <c r="P6" s="23">
        <v>70</v>
      </c>
      <c r="Q6" s="23" t="s">
        <v>323</v>
      </c>
      <c r="R6" s="23" t="s">
        <v>324</v>
      </c>
      <c r="S6" s="23" t="s">
        <v>325</v>
      </c>
      <c r="T6" s="23" t="s">
        <v>326</v>
      </c>
      <c r="U6" s="23" t="s">
        <v>327</v>
      </c>
      <c r="V6" s="23" t="s">
        <v>328</v>
      </c>
      <c r="W6" s="23" t="s">
        <v>329</v>
      </c>
      <c r="X6" s="23" t="s">
        <v>330</v>
      </c>
      <c r="Y6" s="23" t="s">
        <v>331</v>
      </c>
      <c r="Z6" s="23" t="s">
        <v>332</v>
      </c>
      <c r="AA6" s="23" t="s">
        <v>333</v>
      </c>
      <c r="AB6" s="23" t="s">
        <v>334</v>
      </c>
      <c r="AC6" s="23" t="s">
        <v>335</v>
      </c>
      <c r="AD6" s="23" t="s">
        <v>336</v>
      </c>
      <c r="AE6" s="23" t="s">
        <v>337</v>
      </c>
    </row>
    <row r="7" spans="1:31" ht="14.25" customHeight="1">
      <c r="A7">
        <v>1981</v>
      </c>
      <c r="B7" t="s">
        <v>343</v>
      </c>
      <c r="C7" t="str">
        <f>VLOOKUP(B7,'RECS GeoRecode'!A$1:B$11,2)</f>
        <v>CZ</v>
      </c>
      <c r="D7" t="s">
        <v>339</v>
      </c>
      <c r="E7" t="s">
        <v>140</v>
      </c>
      <c r="F7" s="24">
        <v>92.6</v>
      </c>
      <c r="G7" s="24">
        <f>IF(D7="%",VLOOKUP(CONCATENATE(A7,B7),'RECS Weighting for geo combine'!C$2:D$20,2),SUM(M7:S7))</f>
        <v>13.1</v>
      </c>
      <c r="H7" s="24">
        <f>SUMPRODUCT($M$5:$S$5,M7:S7)/SUM(M7:S7)</f>
        <v>68.498270270270268</v>
      </c>
      <c r="I7" s="24">
        <f>G7*H7</f>
        <v>897.32734054054049</v>
      </c>
      <c r="J7" s="38">
        <f>SUM(L7:O7)/SUM(L7:V7)</f>
        <v>0.48499999999999999</v>
      </c>
      <c r="K7" s="38">
        <f>J7*G7</f>
        <v>6.3534999999999995</v>
      </c>
      <c r="L7" s="24"/>
      <c r="M7" s="24">
        <v>6.7</v>
      </c>
      <c r="N7" s="24">
        <v>16.8</v>
      </c>
      <c r="O7" s="24">
        <v>25</v>
      </c>
      <c r="P7" s="24">
        <v>26.3</v>
      </c>
      <c r="Q7" s="24"/>
      <c r="R7" s="24"/>
      <c r="S7" s="24">
        <v>17.7</v>
      </c>
      <c r="U7" s="24">
        <v>1.3</v>
      </c>
      <c r="V7" s="24">
        <v>6.2</v>
      </c>
      <c r="Z7">
        <v>70.599999999999994</v>
      </c>
      <c r="AA7" s="24">
        <f t="shared" ref="AA7:AA38" si="0">V7+U7+F7</f>
        <v>100.1</v>
      </c>
      <c r="AB7" s="24">
        <f t="shared" ref="AB7:AB38" si="1">SUM(M7:T7)-F7</f>
        <v>-9.9999999999994316E-2</v>
      </c>
      <c r="AC7" s="24"/>
      <c r="AD7" s="26">
        <f>S7+P7</f>
        <v>44</v>
      </c>
      <c r="AE7" t="s">
        <v>342</v>
      </c>
    </row>
    <row r="8" spans="1:31">
      <c r="A8">
        <v>1982</v>
      </c>
      <c r="B8" t="s">
        <v>343</v>
      </c>
      <c r="C8" t="str">
        <f>VLOOKUP(B8,'RECS GeoRecode'!A$1:B$11,2)</f>
        <v>CZ</v>
      </c>
      <c r="D8" t="s">
        <v>339</v>
      </c>
      <c r="E8" t="s">
        <v>140</v>
      </c>
      <c r="F8" s="24">
        <v>96.8</v>
      </c>
      <c r="G8" s="24">
        <f>IF(D8="%",VLOOKUP(CONCATENATE(A8,B8),'RECS Weighting for geo combine'!C$2:D$20,2),SUM(M8:S8))</f>
        <v>9.1</v>
      </c>
      <c r="H8" s="24">
        <f t="shared" ref="H8:H71" si="2">SUMPRODUCT($M$5:$S$5,M8:S8)/SUM(M8:S8)</f>
        <v>69.031508264462815</v>
      </c>
      <c r="I8" s="24">
        <f t="shared" ref="I8:I71" si="3">G8*H8</f>
        <v>628.18672520661164</v>
      </c>
      <c r="J8" s="38">
        <f t="shared" ref="J8:J71" si="4">SUM(L8:O8)/SUM(L8:V8)</f>
        <v>0.47100000000000009</v>
      </c>
      <c r="K8" s="38">
        <f t="shared" ref="K8:K71" si="5">J8*G8</f>
        <v>4.2861000000000002</v>
      </c>
      <c r="M8" s="24">
        <v>3.5</v>
      </c>
      <c r="N8" s="24">
        <v>15</v>
      </c>
      <c r="O8" s="24">
        <v>28.6</v>
      </c>
      <c r="P8" s="24">
        <v>30.2</v>
      </c>
      <c r="S8" s="24">
        <v>19.5</v>
      </c>
      <c r="U8" s="24">
        <v>0.6</v>
      </c>
      <c r="V8" s="24">
        <v>2.6</v>
      </c>
      <c r="Z8">
        <v>78</v>
      </c>
      <c r="AA8" s="24">
        <f t="shared" si="0"/>
        <v>100</v>
      </c>
      <c r="AB8" s="24">
        <f t="shared" si="1"/>
        <v>0</v>
      </c>
      <c r="AC8" s="24"/>
      <c r="AD8" s="26">
        <f>S8+P8</f>
        <v>49.7</v>
      </c>
      <c r="AE8" t="s">
        <v>346</v>
      </c>
    </row>
    <row r="9" spans="1:31">
      <c r="A9">
        <v>1984</v>
      </c>
      <c r="B9" t="s">
        <v>343</v>
      </c>
      <c r="C9" t="str">
        <f>VLOOKUP(B9,'RECS GeoRecode'!A$1:B$11,2)</f>
        <v>CZ</v>
      </c>
      <c r="D9" t="s">
        <v>339</v>
      </c>
      <c r="E9" t="s">
        <v>140</v>
      </c>
      <c r="F9" s="24">
        <v>99.2</v>
      </c>
      <c r="G9" s="24">
        <f>IF(D9="%",VLOOKUP(CONCATENATE(A9,B9),'RECS Weighting for geo combine'!C$2:D$20,2),SUM(M9:S9))</f>
        <v>11.4</v>
      </c>
      <c r="H9" s="24">
        <f t="shared" si="2"/>
        <v>69.090927419354841</v>
      </c>
      <c r="I9" s="24">
        <f t="shared" si="3"/>
        <v>787.63657258064518</v>
      </c>
      <c r="J9" s="38">
        <f t="shared" si="4"/>
        <v>0.4536290322580645</v>
      </c>
      <c r="K9" s="38">
        <f t="shared" si="5"/>
        <v>5.1713709677419351</v>
      </c>
      <c r="M9" s="24">
        <v>7.6</v>
      </c>
      <c r="N9" s="24">
        <v>12.1</v>
      </c>
      <c r="O9" s="24">
        <v>25.3</v>
      </c>
      <c r="P9" s="24">
        <v>27.5</v>
      </c>
      <c r="S9" s="24">
        <v>26.7</v>
      </c>
      <c r="Z9">
        <v>78.099999999999994</v>
      </c>
      <c r="AA9" s="24">
        <f t="shared" si="0"/>
        <v>99.2</v>
      </c>
      <c r="AB9" s="24">
        <f t="shared" si="1"/>
        <v>0</v>
      </c>
      <c r="AC9" s="24"/>
      <c r="AD9" s="26">
        <f>S9+P9</f>
        <v>54.2</v>
      </c>
      <c r="AE9" t="s">
        <v>349</v>
      </c>
    </row>
    <row r="10" spans="1:31">
      <c r="A10">
        <v>1987</v>
      </c>
      <c r="B10" t="s">
        <v>343</v>
      </c>
      <c r="C10" t="str">
        <f>VLOOKUP(B10,'RECS GeoRecode'!A$1:B$11,2)</f>
        <v>CZ</v>
      </c>
      <c r="D10" t="s">
        <v>339</v>
      </c>
      <c r="E10" t="s">
        <v>140</v>
      </c>
      <c r="F10" s="24">
        <v>96.3</v>
      </c>
      <c r="G10" s="24">
        <f>IF(D10="%",VLOOKUP(CONCATENATE(A10,B10),'RECS Weighting for geo combine'!C$2:D$20,2),SUM(M10:S10))</f>
        <v>7.9</v>
      </c>
      <c r="H10" s="24">
        <f t="shared" si="2"/>
        <v>68.911434511434521</v>
      </c>
      <c r="I10" s="24">
        <f t="shared" si="3"/>
        <v>544.40033264033275</v>
      </c>
      <c r="J10" s="38">
        <f t="shared" si="4"/>
        <v>0.44623115577889449</v>
      </c>
      <c r="K10" s="38">
        <f t="shared" si="5"/>
        <v>3.5252261306532668</v>
      </c>
      <c r="L10" s="24"/>
      <c r="M10" s="24">
        <v>7.4</v>
      </c>
      <c r="N10" s="24">
        <v>14.5</v>
      </c>
      <c r="O10" s="24">
        <v>22.5</v>
      </c>
      <c r="P10" s="24">
        <v>27.7</v>
      </c>
      <c r="Q10" s="24"/>
      <c r="R10" s="24"/>
      <c r="S10" s="24">
        <v>24.1</v>
      </c>
      <c r="T10" s="24"/>
      <c r="U10" s="24"/>
      <c r="V10" s="24">
        <v>3.3</v>
      </c>
      <c r="W10" s="24"/>
      <c r="X10" s="24"/>
      <c r="Y10" s="24"/>
      <c r="Z10" s="24">
        <v>75.8</v>
      </c>
      <c r="AA10" s="24">
        <f t="shared" si="0"/>
        <v>99.6</v>
      </c>
      <c r="AB10" s="24">
        <f t="shared" si="1"/>
        <v>-0.10000000000000853</v>
      </c>
      <c r="AC10" s="24"/>
      <c r="AD10" s="26">
        <f>S10+P10</f>
        <v>51.8</v>
      </c>
      <c r="AE10" t="s">
        <v>350</v>
      </c>
    </row>
    <row r="11" spans="1:31">
      <c r="A11">
        <v>1990</v>
      </c>
      <c r="B11" t="s">
        <v>343</v>
      </c>
      <c r="C11" t="str">
        <f>VLOOKUP(B11,'RECS GeoRecode'!A$1:B$11,2)</f>
        <v>CZ</v>
      </c>
      <c r="D11" t="s">
        <v>339</v>
      </c>
      <c r="E11" t="s">
        <v>140</v>
      </c>
      <c r="F11" s="24">
        <v>94.3</v>
      </c>
      <c r="G11" s="24">
        <f>IF(D11="%",VLOOKUP(CONCATENATE(A11,B11),'RECS Weighting for geo combine'!C$2:D$20,2),SUM(M11:S11))</f>
        <v>5.9</v>
      </c>
      <c r="H11" s="24">
        <f t="shared" si="2"/>
        <v>70.017142857142858</v>
      </c>
      <c r="I11" s="24">
        <f t="shared" si="3"/>
        <v>413.10114285714286</v>
      </c>
      <c r="J11" s="38">
        <f t="shared" si="4"/>
        <v>0.35</v>
      </c>
      <c r="K11" s="38">
        <f t="shared" si="5"/>
        <v>2.0649999999999999</v>
      </c>
      <c r="L11" s="24"/>
      <c r="M11" s="24">
        <v>3.6</v>
      </c>
      <c r="N11" s="24">
        <v>7.7</v>
      </c>
      <c r="O11" s="24">
        <v>23.7</v>
      </c>
      <c r="P11" s="24">
        <v>29.2</v>
      </c>
      <c r="Q11" s="24">
        <v>13.4</v>
      </c>
      <c r="R11" s="24">
        <v>16.899999999999999</v>
      </c>
      <c r="S11" s="24"/>
      <c r="T11" s="24"/>
      <c r="U11" s="24"/>
      <c r="V11" s="24">
        <v>5.5</v>
      </c>
      <c r="W11" s="24"/>
      <c r="X11" s="24"/>
      <c r="Y11" s="24"/>
      <c r="Z11" s="24"/>
      <c r="AA11" s="24">
        <f t="shared" si="0"/>
        <v>99.8</v>
      </c>
      <c r="AB11" s="24">
        <f t="shared" si="1"/>
        <v>0.20000000000000284</v>
      </c>
      <c r="AC11" s="24"/>
      <c r="AD11" s="26">
        <f>SUM(P11:R11)</f>
        <v>59.5</v>
      </c>
      <c r="AE11" t="s">
        <v>352</v>
      </c>
    </row>
    <row r="12" spans="1:31">
      <c r="A12">
        <v>1981</v>
      </c>
      <c r="B12" t="s">
        <v>343</v>
      </c>
      <c r="C12" t="str">
        <f>VLOOKUP(B12,'RECS GeoRecode'!A$1:B$11,2)</f>
        <v>CZ</v>
      </c>
      <c r="D12" t="s">
        <v>339</v>
      </c>
      <c r="E12" t="s">
        <v>141</v>
      </c>
      <c r="F12" s="24">
        <v>84.4</v>
      </c>
      <c r="G12" s="24">
        <f>IF(D12="%",VLOOKUP(CONCATENATE(A12,B12),'RECS Weighting for geo combine'!C$2:D$20,2),SUM(M12:S12))</f>
        <v>13.1</v>
      </c>
      <c r="H12" s="24">
        <f t="shared" si="2"/>
        <v>65.00296208530807</v>
      </c>
      <c r="I12" s="24">
        <f t="shared" si="3"/>
        <v>851.53880331753567</v>
      </c>
      <c r="J12" s="38">
        <f t="shared" si="4"/>
        <v>0.64300000000000002</v>
      </c>
      <c r="K12" s="38">
        <f t="shared" si="5"/>
        <v>8.4232999999999993</v>
      </c>
      <c r="L12" s="24"/>
      <c r="M12" s="24">
        <v>27.5</v>
      </c>
      <c r="N12" s="24">
        <v>22.2</v>
      </c>
      <c r="O12" s="24">
        <v>14.6</v>
      </c>
      <c r="P12" s="24">
        <v>12.8</v>
      </c>
      <c r="Q12" s="24"/>
      <c r="R12" s="24"/>
      <c r="S12" s="24">
        <v>7.3</v>
      </c>
      <c r="U12" s="24">
        <v>10.199999999999999</v>
      </c>
      <c r="V12" s="24">
        <v>5.4</v>
      </c>
      <c r="AA12" s="24">
        <f t="shared" si="0"/>
        <v>100</v>
      </c>
      <c r="AB12" s="24">
        <f t="shared" si="1"/>
        <v>0</v>
      </c>
      <c r="AC12" s="24"/>
      <c r="AD12" s="26">
        <f>S12+P12</f>
        <v>20.100000000000001</v>
      </c>
      <c r="AE12" t="s">
        <v>342</v>
      </c>
    </row>
    <row r="13" spans="1:31">
      <c r="A13">
        <v>1982</v>
      </c>
      <c r="B13" t="s">
        <v>343</v>
      </c>
      <c r="C13" t="str">
        <f>VLOOKUP(B13,'RECS GeoRecode'!A$1:B$11,2)</f>
        <v>CZ</v>
      </c>
      <c r="D13" t="s">
        <v>339</v>
      </c>
      <c r="E13" t="s">
        <v>141</v>
      </c>
      <c r="F13" s="24">
        <v>91.7</v>
      </c>
      <c r="G13" s="24">
        <f>IF(D13="%",VLOOKUP(CONCATENATE(A13,B13),'RECS Weighting for geo combine'!C$2:D$20,2),SUM(M13:S13))</f>
        <v>9.1</v>
      </c>
      <c r="H13" s="24">
        <f t="shared" si="2"/>
        <v>65.015376226826618</v>
      </c>
      <c r="I13" s="24">
        <f t="shared" si="3"/>
        <v>591.63992366412219</v>
      </c>
      <c r="J13" s="38">
        <f t="shared" si="4"/>
        <v>0.68368368368368382</v>
      </c>
      <c r="K13" s="38">
        <f t="shared" si="5"/>
        <v>6.2215215215215229</v>
      </c>
      <c r="M13" s="24">
        <v>30.3</v>
      </c>
      <c r="N13" s="24">
        <v>25.7</v>
      </c>
      <c r="O13" s="24">
        <v>12.3</v>
      </c>
      <c r="P13" s="24">
        <v>13.8</v>
      </c>
      <c r="S13" s="24">
        <v>9.6</v>
      </c>
      <c r="U13" s="24">
        <v>5.0999999999999996</v>
      </c>
      <c r="V13" s="24">
        <v>3.1</v>
      </c>
      <c r="AA13" s="24">
        <f t="shared" si="0"/>
        <v>99.9</v>
      </c>
      <c r="AB13" s="24">
        <f t="shared" si="1"/>
        <v>0</v>
      </c>
      <c r="AC13" s="24"/>
      <c r="AD13" s="26">
        <f>S13+P13</f>
        <v>23.4</v>
      </c>
      <c r="AE13" t="s">
        <v>346</v>
      </c>
    </row>
    <row r="14" spans="1:31">
      <c r="A14">
        <v>1984</v>
      </c>
      <c r="B14" t="s">
        <v>343</v>
      </c>
      <c r="C14" t="str">
        <f>VLOOKUP(B14,'RECS GeoRecode'!A$1:B$11,2)</f>
        <v>CZ</v>
      </c>
      <c r="D14" t="s">
        <v>339</v>
      </c>
      <c r="E14" t="s">
        <v>141</v>
      </c>
      <c r="F14" s="24">
        <v>92.8</v>
      </c>
      <c r="G14" s="24">
        <f>IF(D14="%",VLOOKUP(CONCATENATE(A14,B14),'RECS Weighting for geo combine'!C$2:D$20,2),SUM(M14:S14))</f>
        <v>11.4</v>
      </c>
      <c r="H14" s="24">
        <f>SUMPRODUCT($M$5:$S$5,M14:S14)/SUM(M14:S14)</f>
        <v>65.183189655172413</v>
      </c>
      <c r="I14" s="24">
        <f t="shared" si="3"/>
        <v>743.08836206896558</v>
      </c>
      <c r="J14" s="38">
        <f t="shared" si="4"/>
        <v>0.69587109768378652</v>
      </c>
      <c r="K14" s="38">
        <f t="shared" si="5"/>
        <v>7.9329305135951662</v>
      </c>
      <c r="M14" s="24">
        <v>32</v>
      </c>
      <c r="N14" s="24">
        <v>18.8</v>
      </c>
      <c r="O14" s="24">
        <v>18.3</v>
      </c>
      <c r="P14" s="24">
        <v>12.4</v>
      </c>
      <c r="S14" s="24">
        <v>11.3</v>
      </c>
      <c r="U14">
        <v>6.5</v>
      </c>
      <c r="AA14" s="24">
        <f t="shared" si="0"/>
        <v>99.3</v>
      </c>
      <c r="AB14" s="24">
        <f t="shared" si="1"/>
        <v>0</v>
      </c>
      <c r="AC14" s="24"/>
      <c r="AD14" s="26">
        <f>S14+P14</f>
        <v>23.700000000000003</v>
      </c>
      <c r="AE14" t="s">
        <v>349</v>
      </c>
    </row>
    <row r="15" spans="1:31">
      <c r="A15">
        <v>1987</v>
      </c>
      <c r="B15" t="s">
        <v>343</v>
      </c>
      <c r="C15" t="str">
        <f>VLOOKUP(B15,'RECS GeoRecode'!A$1:B$11,2)</f>
        <v>CZ</v>
      </c>
      <c r="D15" t="s">
        <v>339</v>
      </c>
      <c r="E15" t="s">
        <v>141</v>
      </c>
      <c r="F15" s="24">
        <v>91.5</v>
      </c>
      <c r="G15" s="24">
        <f>IF(D15="%",VLOOKUP(CONCATENATE(A15,B15),'RECS Weighting for geo combine'!C$2:D$20,2),SUM(M15:S15))</f>
        <v>7.9</v>
      </c>
      <c r="H15" s="24">
        <f t="shared" si="2"/>
        <v>65.459453551912574</v>
      </c>
      <c r="I15" s="24">
        <f t="shared" si="3"/>
        <v>517.12968306010941</v>
      </c>
      <c r="J15" s="38">
        <f t="shared" si="4"/>
        <v>0.65500000000000003</v>
      </c>
      <c r="K15" s="38">
        <f t="shared" si="5"/>
        <v>5.1745000000000001</v>
      </c>
      <c r="L15" s="24"/>
      <c r="M15" s="24">
        <v>28.2</v>
      </c>
      <c r="N15" s="24">
        <v>21.4</v>
      </c>
      <c r="O15" s="24">
        <v>15.9</v>
      </c>
      <c r="P15" s="24">
        <v>15.5</v>
      </c>
      <c r="Q15" s="24"/>
      <c r="R15" s="24"/>
      <c r="S15" s="24">
        <v>10.5</v>
      </c>
      <c r="T15" s="24"/>
      <c r="U15" s="24">
        <v>4.9000000000000004</v>
      </c>
      <c r="V15" s="24">
        <v>3.6</v>
      </c>
      <c r="W15" s="24"/>
      <c r="X15" s="24"/>
      <c r="Y15" s="24"/>
      <c r="Z15" s="24"/>
      <c r="AA15" s="24">
        <f t="shared" si="0"/>
        <v>100</v>
      </c>
      <c r="AB15" s="24">
        <f t="shared" si="1"/>
        <v>0</v>
      </c>
      <c r="AC15" s="24"/>
      <c r="AD15" s="26">
        <f>S15+P15</f>
        <v>26</v>
      </c>
      <c r="AE15" t="s">
        <v>350</v>
      </c>
    </row>
    <row r="16" spans="1:31">
      <c r="A16">
        <v>1990</v>
      </c>
      <c r="B16" t="s">
        <v>343</v>
      </c>
      <c r="C16" t="str">
        <f>VLOOKUP(B16,'RECS GeoRecode'!A$1:B$11,2)</f>
        <v>CZ</v>
      </c>
      <c r="D16" t="s">
        <v>339</v>
      </c>
      <c r="E16" t="s">
        <v>141</v>
      </c>
      <c r="F16" s="24">
        <v>89.1</v>
      </c>
      <c r="G16" s="24">
        <f>IF(D16="%",VLOOKUP(CONCATENATE(A16,B16),'RECS Weighting for geo combine'!C$2:D$20,2),SUM(M16:S16))</f>
        <v>5.9</v>
      </c>
      <c r="H16" s="24">
        <f t="shared" si="2"/>
        <v>66.301795735129076</v>
      </c>
      <c r="I16" s="24">
        <f t="shared" si="3"/>
        <v>391.18059483726159</v>
      </c>
      <c r="J16" s="38">
        <f t="shared" si="4"/>
        <v>0.58658658658658658</v>
      </c>
      <c r="K16" s="38">
        <f t="shared" si="5"/>
        <v>3.4608608608608611</v>
      </c>
      <c r="L16" s="24"/>
      <c r="M16" s="24">
        <v>23.7</v>
      </c>
      <c r="N16" s="24">
        <v>18.100000000000001</v>
      </c>
      <c r="O16" s="24">
        <v>16.8</v>
      </c>
      <c r="P16" s="24">
        <v>16.899999999999999</v>
      </c>
      <c r="Q16" s="24">
        <v>4.8</v>
      </c>
      <c r="R16" s="24">
        <v>8.8000000000000007</v>
      </c>
      <c r="S16" s="24"/>
      <c r="T16" s="24"/>
      <c r="U16" s="24">
        <v>4.5</v>
      </c>
      <c r="V16" s="24">
        <v>6.3</v>
      </c>
      <c r="W16" s="24"/>
      <c r="X16" s="24"/>
      <c r="Y16" s="24"/>
      <c r="Z16" s="24"/>
      <c r="AA16" s="24">
        <f t="shared" si="0"/>
        <v>99.899999999999991</v>
      </c>
      <c r="AB16" s="24">
        <f t="shared" si="1"/>
        <v>0</v>
      </c>
      <c r="AC16" s="24"/>
      <c r="AD16" s="26">
        <f>SUM(P16:R16)</f>
        <v>30.5</v>
      </c>
      <c r="AE16" t="s">
        <v>352</v>
      </c>
    </row>
    <row r="17" spans="1:31">
      <c r="A17">
        <v>1981</v>
      </c>
      <c r="B17" t="s">
        <v>343</v>
      </c>
      <c r="C17" t="str">
        <f>VLOOKUP(B17,'RECS GeoRecode'!A$1:B$11,2)</f>
        <v>CZ</v>
      </c>
      <c r="D17" t="s">
        <v>339</v>
      </c>
      <c r="E17" t="s">
        <v>180</v>
      </c>
      <c r="F17" s="24">
        <v>89.9</v>
      </c>
      <c r="G17" s="24">
        <f>IF(D17="%",VLOOKUP(CONCATENATE(A17,B17),'RECS Weighting for geo combine'!C$2:D$20,2),SUM(M17:S17))</f>
        <v>13.1</v>
      </c>
      <c r="H17" s="24">
        <f t="shared" si="2"/>
        <v>65.711444444444467</v>
      </c>
      <c r="I17" s="24">
        <f t="shared" si="3"/>
        <v>860.81992222222254</v>
      </c>
      <c r="J17" s="38">
        <f t="shared" si="4"/>
        <v>0.65634365634365632</v>
      </c>
      <c r="K17" s="38">
        <f t="shared" si="5"/>
        <v>8.5981018981018984</v>
      </c>
      <c r="L17" s="24"/>
      <c r="M17" s="24">
        <v>23.9</v>
      </c>
      <c r="N17" s="24">
        <v>23.7</v>
      </c>
      <c r="O17" s="24">
        <v>18.100000000000001</v>
      </c>
      <c r="P17" s="24">
        <v>14.6</v>
      </c>
      <c r="Q17" s="24"/>
      <c r="R17" s="24"/>
      <c r="S17" s="24">
        <v>9.6999999999999993</v>
      </c>
      <c r="U17" s="24">
        <v>4</v>
      </c>
      <c r="V17" s="24">
        <v>6.1</v>
      </c>
      <c r="AA17" s="24">
        <f t="shared" si="0"/>
        <v>100</v>
      </c>
      <c r="AB17" s="24">
        <f t="shared" si="1"/>
        <v>9.9999999999980105E-2</v>
      </c>
      <c r="AC17" s="24"/>
      <c r="AD17" s="26">
        <f>S17+P17</f>
        <v>24.299999999999997</v>
      </c>
      <c r="AE17" t="s">
        <v>342</v>
      </c>
    </row>
    <row r="18" spans="1:31">
      <c r="A18">
        <v>1982</v>
      </c>
      <c r="B18" t="s">
        <v>343</v>
      </c>
      <c r="C18" t="str">
        <f>VLOOKUP(B18,'RECS GeoRecode'!A$1:B$11,2)</f>
        <v>CZ</v>
      </c>
      <c r="D18" t="s">
        <v>339</v>
      </c>
      <c r="E18" t="s">
        <v>180</v>
      </c>
      <c r="F18" s="24">
        <v>93.1</v>
      </c>
      <c r="G18" s="24">
        <f>IF(D18="%",VLOOKUP(CONCATENATE(A18,B18),'RECS Weighting for geo combine'!C$2:D$20,2),SUM(M18:S18))</f>
        <v>9.1</v>
      </c>
      <c r="H18" s="24">
        <f t="shared" si="2"/>
        <v>65.957832618025748</v>
      </c>
      <c r="I18" s="24">
        <f t="shared" si="3"/>
        <v>600.21627682403425</v>
      </c>
      <c r="J18" s="38">
        <f t="shared" si="4"/>
        <v>0.67499999999999993</v>
      </c>
      <c r="K18" s="38">
        <f t="shared" si="5"/>
        <v>6.1424999999999992</v>
      </c>
      <c r="M18" s="24">
        <v>21.1</v>
      </c>
      <c r="N18" s="24">
        <v>26.5</v>
      </c>
      <c r="O18" s="24">
        <v>19.899999999999999</v>
      </c>
      <c r="P18" s="24">
        <v>17.2</v>
      </c>
      <c r="S18" s="24">
        <v>8.5</v>
      </c>
      <c r="U18" s="24">
        <v>3.4</v>
      </c>
      <c r="V18" s="24">
        <v>3.4</v>
      </c>
      <c r="AA18" s="24">
        <f t="shared" si="0"/>
        <v>99.899999999999991</v>
      </c>
      <c r="AB18" s="24">
        <f t="shared" si="1"/>
        <v>0.10000000000000853</v>
      </c>
      <c r="AC18" s="24"/>
      <c r="AD18" s="26">
        <f>S18+P18</f>
        <v>25.7</v>
      </c>
      <c r="AE18" t="s">
        <v>346</v>
      </c>
    </row>
    <row r="19" spans="1:31">
      <c r="A19">
        <v>1984</v>
      </c>
      <c r="B19" t="s">
        <v>343</v>
      </c>
      <c r="C19" t="str">
        <f>VLOOKUP(B19,'RECS GeoRecode'!A$1:B$11,2)</f>
        <v>CZ</v>
      </c>
      <c r="D19" t="s">
        <v>339</v>
      </c>
      <c r="E19" t="s">
        <v>180</v>
      </c>
      <c r="F19" s="24">
        <v>95.6</v>
      </c>
      <c r="G19" s="24">
        <f>IF(D19="%",VLOOKUP(CONCATENATE(A19,B19),'RECS Weighting for geo combine'!C$2:D$20,2),SUM(M19:S19))</f>
        <v>11.4</v>
      </c>
      <c r="H19" s="24">
        <f t="shared" si="2"/>
        <v>66.151882845188283</v>
      </c>
      <c r="I19" s="24">
        <f t="shared" si="3"/>
        <v>754.13146443514643</v>
      </c>
      <c r="J19" s="38">
        <f t="shared" si="4"/>
        <v>0.69687814702920436</v>
      </c>
      <c r="K19" s="38">
        <f t="shared" si="5"/>
        <v>7.9444108761329302</v>
      </c>
      <c r="M19" s="24">
        <v>22.6</v>
      </c>
      <c r="N19" s="24">
        <v>22.3</v>
      </c>
      <c r="O19" s="24">
        <v>24.3</v>
      </c>
      <c r="P19" s="24">
        <v>14.5</v>
      </c>
      <c r="S19" s="24">
        <v>11.9</v>
      </c>
      <c r="U19">
        <v>3.7</v>
      </c>
      <c r="AA19" s="24">
        <f t="shared" si="0"/>
        <v>99.3</v>
      </c>
      <c r="AB19" s="24">
        <f t="shared" si="1"/>
        <v>0</v>
      </c>
      <c r="AC19" s="24"/>
      <c r="AD19" s="26">
        <f>S19+P19</f>
        <v>26.4</v>
      </c>
      <c r="AE19" t="s">
        <v>349</v>
      </c>
    </row>
    <row r="20" spans="1:31">
      <c r="A20">
        <v>1987</v>
      </c>
      <c r="B20" t="s">
        <v>343</v>
      </c>
      <c r="C20" t="str">
        <f>VLOOKUP(B20,'RECS GeoRecode'!A$1:B$11,2)</f>
        <v>CZ</v>
      </c>
      <c r="D20" t="s">
        <v>339</v>
      </c>
      <c r="E20" t="s">
        <v>180</v>
      </c>
      <c r="F20" s="24">
        <v>94.9</v>
      </c>
      <c r="G20" s="24">
        <f>IF(D20="%",VLOOKUP(CONCATENATE(A20,B20),'RECS Weighting for geo combine'!C$2:D$20,2),SUM(M20:S20))</f>
        <v>7.9</v>
      </c>
      <c r="H20" s="24">
        <f t="shared" si="2"/>
        <v>66.429578947368427</v>
      </c>
      <c r="I20" s="24">
        <f t="shared" si="3"/>
        <v>524.7936736842106</v>
      </c>
      <c r="J20" s="38">
        <f t="shared" si="4"/>
        <v>0.62260343087790115</v>
      </c>
      <c r="K20" s="38">
        <f t="shared" si="5"/>
        <v>4.9185671039354197</v>
      </c>
      <c r="L20" s="24"/>
      <c r="M20" s="24">
        <v>22.3</v>
      </c>
      <c r="N20" s="24">
        <v>20</v>
      </c>
      <c r="O20" s="24">
        <v>19.399999999999999</v>
      </c>
      <c r="P20" s="24">
        <v>20.399999999999999</v>
      </c>
      <c r="Q20" s="24"/>
      <c r="R20" s="24"/>
      <c r="S20" s="24">
        <v>12.9</v>
      </c>
      <c r="T20" s="24"/>
      <c r="U20" s="24"/>
      <c r="V20" s="24">
        <v>4.0999999999999996</v>
      </c>
      <c r="W20" s="24"/>
      <c r="X20" s="24"/>
      <c r="Y20" s="24"/>
      <c r="Z20" s="24"/>
      <c r="AA20" s="24">
        <f t="shared" si="0"/>
        <v>99</v>
      </c>
      <c r="AB20" s="24">
        <f t="shared" si="1"/>
        <v>9.9999999999994316E-2</v>
      </c>
      <c r="AC20" s="24"/>
      <c r="AD20" s="26">
        <f>S20+P20</f>
        <v>33.299999999999997</v>
      </c>
      <c r="AE20" t="s">
        <v>350</v>
      </c>
    </row>
    <row r="21" spans="1:31">
      <c r="A21">
        <v>1990</v>
      </c>
      <c r="B21" t="s">
        <v>343</v>
      </c>
      <c r="C21" t="str">
        <f>VLOOKUP(B21,'RECS GeoRecode'!A$1:B$11,2)</f>
        <v>CZ</v>
      </c>
      <c r="D21" t="s">
        <v>339</v>
      </c>
      <c r="E21" t="s">
        <v>180</v>
      </c>
      <c r="F21" s="24">
        <v>91.4</v>
      </c>
      <c r="G21" s="24">
        <f>IF(D21="%",VLOOKUP(CONCATENATE(A21,B21),'RECS Weighting for geo combine'!C$2:D$20,2),SUM(M21:S21))</f>
        <v>5.9</v>
      </c>
      <c r="H21" s="24">
        <f t="shared" si="2"/>
        <v>66.993544857768043</v>
      </c>
      <c r="I21" s="24">
        <f t="shared" si="3"/>
        <v>395.26191466083145</v>
      </c>
      <c r="J21" s="38">
        <f t="shared" si="4"/>
        <v>0.57142857142857151</v>
      </c>
      <c r="K21" s="38">
        <f t="shared" si="5"/>
        <v>3.3714285714285719</v>
      </c>
      <c r="L21" s="24"/>
      <c r="M21" s="24">
        <v>18.3</v>
      </c>
      <c r="N21" s="24">
        <v>18.8</v>
      </c>
      <c r="O21" s="24">
        <v>20.100000000000001</v>
      </c>
      <c r="P21" s="24">
        <v>18.899999999999999</v>
      </c>
      <c r="Q21" s="24">
        <v>6.4</v>
      </c>
      <c r="R21" s="24">
        <v>8.9</v>
      </c>
      <c r="S21" s="24"/>
      <c r="T21" s="24"/>
      <c r="U21" s="24">
        <v>3.6</v>
      </c>
      <c r="V21" s="24">
        <v>5.0999999999999996</v>
      </c>
      <c r="W21" s="24"/>
      <c r="X21" s="24"/>
      <c r="Y21" s="24"/>
      <c r="Z21" s="24"/>
      <c r="AA21" s="24">
        <f t="shared" si="0"/>
        <v>100.10000000000001</v>
      </c>
      <c r="AB21" s="24">
        <f t="shared" si="1"/>
        <v>0</v>
      </c>
      <c r="AC21" s="24"/>
      <c r="AD21" s="26">
        <f>SUM(P21:R21)</f>
        <v>34.199999999999996</v>
      </c>
      <c r="AE21" t="s">
        <v>352</v>
      </c>
    </row>
    <row r="22" spans="1:31">
      <c r="A22">
        <v>1981</v>
      </c>
      <c r="B22" t="s">
        <v>345</v>
      </c>
      <c r="C22" t="str">
        <f>VLOOKUP(B22,'RECS GeoRecode'!A$1:B$11,2)</f>
        <v>CZ</v>
      </c>
      <c r="D22" t="s">
        <v>339</v>
      </c>
      <c r="E22" t="s">
        <v>140</v>
      </c>
      <c r="F22" s="24">
        <v>99.3</v>
      </c>
      <c r="G22" s="24">
        <f>IF(D22="%",VLOOKUP(CONCATENATE(A22,B22),'RECS Weighting for geo combine'!C$2:D$20,2),SUM(M22:S22))</f>
        <v>12</v>
      </c>
      <c r="H22" s="24">
        <f t="shared" si="2"/>
        <v>68.022255790533734</v>
      </c>
      <c r="I22" s="24">
        <f t="shared" si="3"/>
        <v>816.26706948640481</v>
      </c>
      <c r="J22" s="38">
        <f t="shared" si="4"/>
        <v>0.6413586413586414</v>
      </c>
      <c r="K22" s="38">
        <f t="shared" si="5"/>
        <v>7.6963036963036968</v>
      </c>
      <c r="L22" s="24"/>
      <c r="M22" s="24">
        <v>8.3000000000000007</v>
      </c>
      <c r="N22" s="24">
        <v>16.399999999999999</v>
      </c>
      <c r="O22" s="24">
        <v>39.5</v>
      </c>
      <c r="P22" s="24">
        <v>20.5</v>
      </c>
      <c r="Q22" s="24"/>
      <c r="R22" s="24"/>
      <c r="S22" s="24">
        <v>14.6</v>
      </c>
      <c r="U22" s="24">
        <v>0.3</v>
      </c>
      <c r="V22" s="24">
        <v>0.5</v>
      </c>
      <c r="Z22">
        <v>95.2</v>
      </c>
      <c r="AA22" s="24">
        <f t="shared" si="0"/>
        <v>100.1</v>
      </c>
      <c r="AB22" s="24">
        <f t="shared" si="1"/>
        <v>0</v>
      </c>
      <c r="AC22" s="24"/>
      <c r="AD22" s="26">
        <f>S22+P22</f>
        <v>35.1</v>
      </c>
      <c r="AE22" t="s">
        <v>342</v>
      </c>
    </row>
    <row r="23" spans="1:31">
      <c r="A23">
        <v>1982</v>
      </c>
      <c r="B23" t="s">
        <v>345</v>
      </c>
      <c r="C23" t="str">
        <f>VLOOKUP(B23,'RECS GeoRecode'!A$1:B$11,2)</f>
        <v>CZ</v>
      </c>
      <c r="D23" t="s">
        <v>339</v>
      </c>
      <c r="E23" t="s">
        <v>140</v>
      </c>
      <c r="F23" s="24">
        <v>99.7</v>
      </c>
      <c r="G23" s="24">
        <f>IF(D23="%",VLOOKUP(CONCATENATE(A23,B23),'RECS Weighting for geo combine'!C$2:D$20,2),SUM(M23:S23))</f>
        <v>8.1</v>
      </c>
      <c r="H23" s="24">
        <f t="shared" si="2"/>
        <v>68.249949849548656</v>
      </c>
      <c r="I23" s="24">
        <f t="shared" si="3"/>
        <v>552.82459378134411</v>
      </c>
      <c r="J23" s="38">
        <f t="shared" si="4"/>
        <v>0.57400000000000007</v>
      </c>
      <c r="K23" s="38">
        <f t="shared" si="5"/>
        <v>4.6494</v>
      </c>
      <c r="M23" s="24">
        <v>7.6</v>
      </c>
      <c r="N23" s="24">
        <v>18.2</v>
      </c>
      <c r="O23" s="24">
        <v>31.6</v>
      </c>
      <c r="P23" s="24">
        <v>25.9</v>
      </c>
      <c r="S23" s="24">
        <v>16.399999999999999</v>
      </c>
      <c r="U23" s="24">
        <v>0.1</v>
      </c>
      <c r="V23" s="24">
        <v>0.2</v>
      </c>
      <c r="Z23">
        <v>94.4</v>
      </c>
      <c r="AA23" s="24">
        <f t="shared" si="0"/>
        <v>100</v>
      </c>
      <c r="AB23" s="24">
        <f t="shared" si="1"/>
        <v>0</v>
      </c>
      <c r="AC23" s="24"/>
      <c r="AD23" s="26">
        <f>S23+P23</f>
        <v>42.3</v>
      </c>
      <c r="AE23" t="s">
        <v>346</v>
      </c>
    </row>
    <row r="24" spans="1:31">
      <c r="A24">
        <v>1984</v>
      </c>
      <c r="B24" t="s">
        <v>345</v>
      </c>
      <c r="C24" t="str">
        <f>VLOOKUP(B24,'RECS GeoRecode'!A$1:B$11,2)</f>
        <v>CZ</v>
      </c>
      <c r="D24" t="s">
        <v>339</v>
      </c>
      <c r="E24" t="s">
        <v>140</v>
      </c>
      <c r="F24" s="24">
        <v>99.9</v>
      </c>
      <c r="G24" s="24">
        <f>IF(D24="%",VLOOKUP(CONCATENATE(A24,B24),'RECS Weighting for geo combine'!C$2:D$20,2),SUM(M24:S24))</f>
        <v>9.5</v>
      </c>
      <c r="H24" s="24">
        <f t="shared" si="2"/>
        <v>68.61141141141141</v>
      </c>
      <c r="I24" s="24">
        <f t="shared" si="3"/>
        <v>651.80840840840835</v>
      </c>
      <c r="J24" s="38">
        <f t="shared" si="4"/>
        <v>0.58958958958958962</v>
      </c>
      <c r="K24" s="38">
        <f t="shared" si="5"/>
        <v>5.6011011011011016</v>
      </c>
      <c r="M24" s="24">
        <v>4.4000000000000004</v>
      </c>
      <c r="N24" s="24">
        <v>16.8</v>
      </c>
      <c r="O24" s="24">
        <v>37.700000000000003</v>
      </c>
      <c r="P24" s="24">
        <v>23.4</v>
      </c>
      <c r="S24" s="24">
        <v>17.600000000000001</v>
      </c>
      <c r="Z24">
        <v>93.6</v>
      </c>
      <c r="AA24" s="24">
        <f t="shared" si="0"/>
        <v>99.9</v>
      </c>
      <c r="AB24" s="24">
        <f t="shared" si="1"/>
        <v>0</v>
      </c>
      <c r="AC24" s="24"/>
      <c r="AD24" s="26">
        <f>S24+P24</f>
        <v>41</v>
      </c>
      <c r="AE24" t="s">
        <v>349</v>
      </c>
    </row>
    <row r="25" spans="1:31">
      <c r="A25">
        <v>1987</v>
      </c>
      <c r="B25" t="s">
        <v>345</v>
      </c>
      <c r="C25" t="str">
        <f>VLOOKUP(B25,'RECS GeoRecode'!A$1:B$11,2)</f>
        <v>CZ</v>
      </c>
      <c r="D25" t="s">
        <v>339</v>
      </c>
      <c r="E25" t="s">
        <v>140</v>
      </c>
      <c r="F25" s="24">
        <v>99.1</v>
      </c>
      <c r="G25" s="24">
        <f>IF(D25="%",VLOOKUP(CONCATENATE(A25,B25),'RECS Weighting for geo combine'!C$2:D$20,2),SUM(M25:S25))</f>
        <v>8.5</v>
      </c>
      <c r="H25" s="24">
        <f t="shared" si="2"/>
        <v>69.137739656912203</v>
      </c>
      <c r="I25" s="24">
        <f t="shared" si="3"/>
        <v>587.67078708375368</v>
      </c>
      <c r="J25" s="38">
        <f t="shared" si="4"/>
        <v>0.53985872855701311</v>
      </c>
      <c r="K25" s="38">
        <f t="shared" si="5"/>
        <v>4.5887991927346112</v>
      </c>
      <c r="L25" s="24"/>
      <c r="M25" s="24">
        <v>3.5</v>
      </c>
      <c r="N25" s="24">
        <v>10.9</v>
      </c>
      <c r="O25" s="24">
        <v>39.1</v>
      </c>
      <c r="P25" s="24">
        <v>23.9</v>
      </c>
      <c r="Q25" s="24"/>
      <c r="R25" s="24"/>
      <c r="S25" s="24">
        <v>21.7</v>
      </c>
      <c r="T25" s="24"/>
      <c r="U25" s="24"/>
      <c r="V25" s="24"/>
      <c r="W25" s="24"/>
      <c r="X25" s="24"/>
      <c r="Y25" s="24"/>
      <c r="Z25" s="24">
        <v>97</v>
      </c>
      <c r="AA25" s="24">
        <f t="shared" si="0"/>
        <v>99.1</v>
      </c>
      <c r="AB25" s="24">
        <f t="shared" si="1"/>
        <v>0</v>
      </c>
      <c r="AC25" s="24"/>
      <c r="AD25" s="26">
        <f>S25+P25</f>
        <v>45.599999999999994</v>
      </c>
      <c r="AE25" t="s">
        <v>350</v>
      </c>
    </row>
    <row r="26" spans="1:31">
      <c r="A26">
        <v>1990</v>
      </c>
      <c r="B26" t="s">
        <v>345</v>
      </c>
      <c r="C26" t="str">
        <f>VLOOKUP(B26,'RECS GeoRecode'!A$1:B$11,2)</f>
        <v>CZ</v>
      </c>
      <c r="D26" t="s">
        <v>339</v>
      </c>
      <c r="E26" t="s">
        <v>140</v>
      </c>
      <c r="F26" s="24">
        <v>99.4</v>
      </c>
      <c r="G26" s="24">
        <f>IF(D26="%",VLOOKUP(CONCATENATE(A26,B26),'RECS Weighting for geo combine'!C$2:D$20,2),SUM(M26:S26))</f>
        <v>7.1</v>
      </c>
      <c r="H26" s="24">
        <f t="shared" si="2"/>
        <v>69.300100603621743</v>
      </c>
      <c r="I26" s="24">
        <f t="shared" si="3"/>
        <v>492.03071428571434</v>
      </c>
      <c r="J26" s="38">
        <f t="shared" si="4"/>
        <v>0.46579476861167002</v>
      </c>
      <c r="K26" s="38">
        <f t="shared" si="5"/>
        <v>3.3071428571428569</v>
      </c>
      <c r="L26" s="24"/>
      <c r="M26" s="24">
        <v>2.9</v>
      </c>
      <c r="N26" s="24">
        <v>11</v>
      </c>
      <c r="O26" s="24">
        <v>32.4</v>
      </c>
      <c r="P26" s="24">
        <v>26.8</v>
      </c>
      <c r="Q26" s="24">
        <v>18.7</v>
      </c>
      <c r="R26" s="24">
        <v>7.6</v>
      </c>
      <c r="S26" s="24"/>
      <c r="T26" s="24"/>
      <c r="U26" s="24"/>
      <c r="V26" s="24"/>
      <c r="W26" s="24"/>
      <c r="X26" s="24"/>
      <c r="Y26" s="24"/>
      <c r="Z26" s="24"/>
      <c r="AA26" s="24">
        <f t="shared" si="0"/>
        <v>99.4</v>
      </c>
      <c r="AB26" s="24">
        <f t="shared" si="1"/>
        <v>0</v>
      </c>
      <c r="AC26" s="24"/>
      <c r="AD26" s="26">
        <f>SUM(P26:R26)</f>
        <v>53.1</v>
      </c>
      <c r="AE26" t="s">
        <v>352</v>
      </c>
    </row>
    <row r="27" spans="1:31">
      <c r="A27">
        <v>1981</v>
      </c>
      <c r="B27" t="s">
        <v>345</v>
      </c>
      <c r="C27" t="str">
        <f>VLOOKUP(B27,'RECS GeoRecode'!A$1:B$11,2)</f>
        <v>CZ</v>
      </c>
      <c r="D27" t="s">
        <v>339</v>
      </c>
      <c r="E27" t="s">
        <v>141</v>
      </c>
      <c r="F27" s="24">
        <v>98.1</v>
      </c>
      <c r="G27" s="24">
        <f>IF(D27="%",VLOOKUP(CONCATENATE(A27,B27),'RECS Weighting for geo combine'!C$2:D$20,2),SUM(M27:S27))</f>
        <v>12</v>
      </c>
      <c r="H27" s="24">
        <f t="shared" si="2"/>
        <v>64.81590214067279</v>
      </c>
      <c r="I27" s="24">
        <f t="shared" si="3"/>
        <v>777.79082568807348</v>
      </c>
      <c r="J27" s="38">
        <f t="shared" si="4"/>
        <v>0.81400000000000006</v>
      </c>
      <c r="K27" s="38">
        <f t="shared" si="5"/>
        <v>9.7680000000000007</v>
      </c>
      <c r="L27" s="24"/>
      <c r="M27" s="24">
        <v>32.200000000000003</v>
      </c>
      <c r="N27" s="24">
        <v>24.9</v>
      </c>
      <c r="O27" s="24">
        <v>24.3</v>
      </c>
      <c r="P27" s="24">
        <v>9.6</v>
      </c>
      <c r="Q27" s="24"/>
      <c r="R27" s="24"/>
      <c r="S27" s="24">
        <v>7.1</v>
      </c>
      <c r="U27" s="24">
        <v>1.4</v>
      </c>
      <c r="V27" s="24">
        <v>0.5</v>
      </c>
      <c r="AA27" s="24">
        <f t="shared" si="0"/>
        <v>100</v>
      </c>
      <c r="AB27" s="24">
        <f t="shared" si="1"/>
        <v>0</v>
      </c>
      <c r="AC27" s="24"/>
      <c r="AD27" s="26">
        <f>S27+P27</f>
        <v>16.7</v>
      </c>
      <c r="AE27" t="s">
        <v>342</v>
      </c>
    </row>
    <row r="28" spans="1:31">
      <c r="A28">
        <v>1982</v>
      </c>
      <c r="B28" t="s">
        <v>345</v>
      </c>
      <c r="C28" t="str">
        <f>VLOOKUP(B28,'RECS GeoRecode'!A$1:B$11,2)</f>
        <v>CZ</v>
      </c>
      <c r="D28" t="s">
        <v>339</v>
      </c>
      <c r="E28" t="s">
        <v>141</v>
      </c>
      <c r="F28" s="24">
        <v>99</v>
      </c>
      <c r="G28" s="24">
        <f>IF(D28="%",VLOOKUP(CONCATENATE(A28,B28),'RECS Weighting for geo combine'!C$2:D$20,2),SUM(M28:S28))</f>
        <v>8.1</v>
      </c>
      <c r="H28" s="24">
        <f t="shared" si="2"/>
        <v>64.641010101010096</v>
      </c>
      <c r="I28" s="24">
        <f t="shared" si="3"/>
        <v>523.59218181818176</v>
      </c>
      <c r="J28" s="38">
        <f t="shared" si="4"/>
        <v>0.80699999999999994</v>
      </c>
      <c r="K28" s="38">
        <f t="shared" si="5"/>
        <v>6.5366999999999988</v>
      </c>
      <c r="M28" s="24">
        <v>34.799999999999997</v>
      </c>
      <c r="N28" s="24">
        <v>25.7</v>
      </c>
      <c r="O28" s="24">
        <v>20.2</v>
      </c>
      <c r="P28" s="24">
        <v>10.4</v>
      </c>
      <c r="S28" s="24">
        <v>7.9</v>
      </c>
      <c r="U28" s="24">
        <v>0.8</v>
      </c>
      <c r="V28" s="24">
        <v>0.2</v>
      </c>
      <c r="AA28" s="24">
        <f t="shared" si="0"/>
        <v>100</v>
      </c>
      <c r="AB28" s="24">
        <f t="shared" si="1"/>
        <v>0</v>
      </c>
      <c r="AC28" s="24"/>
      <c r="AD28" s="26">
        <f>S28+P28</f>
        <v>18.3</v>
      </c>
      <c r="AE28" t="s">
        <v>346</v>
      </c>
    </row>
    <row r="29" spans="1:31">
      <c r="A29">
        <v>1984</v>
      </c>
      <c r="B29" t="s">
        <v>345</v>
      </c>
      <c r="C29" t="str">
        <f>VLOOKUP(B29,'RECS GeoRecode'!A$1:B$11,2)</f>
        <v>CZ</v>
      </c>
      <c r="D29" t="s">
        <v>339</v>
      </c>
      <c r="E29" t="s">
        <v>141</v>
      </c>
      <c r="F29" s="24">
        <v>98.7</v>
      </c>
      <c r="G29" s="24">
        <f>IF(D29="%",VLOOKUP(CONCATENATE(A29,B29),'RECS Weighting for geo combine'!C$2:D$20,2),SUM(M29:S29))</f>
        <v>9.5</v>
      </c>
      <c r="H29" s="24">
        <f t="shared" si="2"/>
        <v>64.430597771023315</v>
      </c>
      <c r="I29" s="24">
        <f t="shared" si="3"/>
        <v>612.09067882472152</v>
      </c>
      <c r="J29" s="38">
        <f t="shared" si="4"/>
        <v>0.84701114488348528</v>
      </c>
      <c r="K29" s="38">
        <f t="shared" si="5"/>
        <v>8.0466058763931105</v>
      </c>
      <c r="M29" s="24">
        <v>37</v>
      </c>
      <c r="N29" s="24">
        <v>24</v>
      </c>
      <c r="O29" s="24">
        <v>22.6</v>
      </c>
      <c r="P29" s="24">
        <v>6.7</v>
      </c>
      <c r="S29" s="24">
        <v>8.4</v>
      </c>
      <c r="AA29" s="24">
        <f t="shared" si="0"/>
        <v>98.7</v>
      </c>
      <c r="AB29" s="24">
        <f t="shared" si="1"/>
        <v>0</v>
      </c>
      <c r="AC29" s="24"/>
      <c r="AD29" s="26">
        <f>S29+P29</f>
        <v>15.100000000000001</v>
      </c>
      <c r="AE29" t="s">
        <v>349</v>
      </c>
    </row>
    <row r="30" spans="1:31">
      <c r="A30">
        <v>1987</v>
      </c>
      <c r="B30" t="s">
        <v>345</v>
      </c>
      <c r="C30" t="str">
        <f>VLOOKUP(B30,'RECS GeoRecode'!A$1:B$11,2)</f>
        <v>CZ</v>
      </c>
      <c r="D30" t="s">
        <v>339</v>
      </c>
      <c r="E30" t="s">
        <v>141</v>
      </c>
      <c r="F30" s="24">
        <v>98</v>
      </c>
      <c r="G30" s="24">
        <f>IF(D30="%",VLOOKUP(CONCATENATE(A30,B30),'RECS Weighting for geo combine'!C$2:D$20,2),SUM(M30:S30))</f>
        <v>8.5</v>
      </c>
      <c r="H30" s="24">
        <f t="shared" si="2"/>
        <v>64.888073394495407</v>
      </c>
      <c r="I30" s="24">
        <f t="shared" si="3"/>
        <v>551.54862385321098</v>
      </c>
      <c r="J30" s="38">
        <f t="shared" si="4"/>
        <v>0.79918450560652399</v>
      </c>
      <c r="K30" s="38">
        <f t="shared" si="5"/>
        <v>6.7930682976554539</v>
      </c>
      <c r="L30" s="24"/>
      <c r="M30" s="24">
        <v>33.6</v>
      </c>
      <c r="N30" s="24">
        <v>23</v>
      </c>
      <c r="O30" s="24">
        <v>21.8</v>
      </c>
      <c r="P30" s="24">
        <v>10.5</v>
      </c>
      <c r="Q30" s="24"/>
      <c r="R30" s="24"/>
      <c r="S30" s="24">
        <v>9.1999999999999993</v>
      </c>
      <c r="T30" s="24"/>
      <c r="U30" s="24"/>
      <c r="V30" s="24"/>
      <c r="W30" s="24"/>
      <c r="X30" s="24"/>
      <c r="Y30" s="24"/>
      <c r="Z30" s="24"/>
      <c r="AA30" s="24">
        <f t="shared" si="0"/>
        <v>98</v>
      </c>
      <c r="AB30" s="24">
        <f t="shared" si="1"/>
        <v>0.10000000000000853</v>
      </c>
      <c r="AC30" s="24"/>
      <c r="AD30" s="26">
        <f>S30+P30</f>
        <v>19.7</v>
      </c>
      <c r="AE30" t="s">
        <v>350</v>
      </c>
    </row>
    <row r="31" spans="1:31">
      <c r="A31">
        <v>1990</v>
      </c>
      <c r="B31" t="s">
        <v>345</v>
      </c>
      <c r="C31" t="str">
        <f>VLOOKUP(B31,'RECS GeoRecode'!A$1:B$11,2)</f>
        <v>CZ</v>
      </c>
      <c r="D31" t="s">
        <v>339</v>
      </c>
      <c r="E31" t="s">
        <v>141</v>
      </c>
      <c r="F31" s="24">
        <v>97.8</v>
      </c>
      <c r="G31" s="24">
        <f>IF(D31="%",VLOOKUP(CONCATENATE(A31,B31),'RECS Weighting for geo combine'!C$2:D$20,2),SUM(M31:S31))</f>
        <v>7.1</v>
      </c>
      <c r="H31" s="24">
        <f t="shared" si="2"/>
        <v>65.299693877551036</v>
      </c>
      <c r="I31" s="24">
        <f t="shared" si="3"/>
        <v>463.62782653061231</v>
      </c>
      <c r="J31" s="38">
        <f t="shared" si="4"/>
        <v>0.72244897959183685</v>
      </c>
      <c r="K31" s="38">
        <f t="shared" si="5"/>
        <v>5.1293877551020417</v>
      </c>
      <c r="L31" s="24"/>
      <c r="M31" s="24">
        <v>30.1</v>
      </c>
      <c r="N31" s="24">
        <v>24.5</v>
      </c>
      <c r="O31" s="24">
        <v>16.2</v>
      </c>
      <c r="P31" s="24">
        <v>14.6</v>
      </c>
      <c r="Q31" s="24">
        <v>10.3</v>
      </c>
      <c r="R31" s="24">
        <v>2.2999999999999998</v>
      </c>
      <c r="S31" s="24"/>
      <c r="T31" s="24"/>
      <c r="U31" s="24"/>
      <c r="V31" s="24"/>
      <c r="W31" s="24"/>
      <c r="X31" s="24"/>
      <c r="Y31" s="24"/>
      <c r="Z31" s="24"/>
      <c r="AA31" s="24">
        <f t="shared" si="0"/>
        <v>97.8</v>
      </c>
      <c r="AB31" s="24">
        <f t="shared" si="1"/>
        <v>0.19999999999998863</v>
      </c>
      <c r="AC31" s="24"/>
      <c r="AD31" s="26">
        <f>SUM(P31:R31)</f>
        <v>27.2</v>
      </c>
      <c r="AE31" t="s">
        <v>352</v>
      </c>
    </row>
    <row r="32" spans="1:31">
      <c r="A32">
        <v>1981</v>
      </c>
      <c r="B32" t="s">
        <v>345</v>
      </c>
      <c r="C32" t="str">
        <f>VLOOKUP(B32,'RECS GeoRecode'!A$1:B$11,2)</f>
        <v>CZ</v>
      </c>
      <c r="D32" t="s">
        <v>339</v>
      </c>
      <c r="E32" t="s">
        <v>180</v>
      </c>
      <c r="F32" s="24">
        <v>98.2</v>
      </c>
      <c r="G32" s="24">
        <f>IF(D32="%",VLOOKUP(CONCATENATE(A32,B32),'RECS Weighting for geo combine'!C$2:D$20,2),SUM(M32:S32))</f>
        <v>12</v>
      </c>
      <c r="H32" s="24">
        <f t="shared" si="2"/>
        <v>65.141709053916571</v>
      </c>
      <c r="I32" s="24">
        <f t="shared" si="3"/>
        <v>781.70050864699886</v>
      </c>
      <c r="J32" s="38">
        <f t="shared" si="4"/>
        <v>0.80619380619380621</v>
      </c>
      <c r="K32" s="38">
        <f t="shared" si="5"/>
        <v>9.674325674325674</v>
      </c>
      <c r="L32" s="24"/>
      <c r="M32" s="24">
        <v>27.9</v>
      </c>
      <c r="N32" s="24">
        <v>28.1</v>
      </c>
      <c r="O32" s="24">
        <v>24.7</v>
      </c>
      <c r="P32" s="24">
        <v>10.7</v>
      </c>
      <c r="Q32" s="24"/>
      <c r="R32" s="24"/>
      <c r="S32" s="24">
        <v>6.9</v>
      </c>
      <c r="U32" s="24">
        <v>1.3</v>
      </c>
      <c r="V32" s="24">
        <v>0.5</v>
      </c>
      <c r="AA32" s="24">
        <f t="shared" si="0"/>
        <v>100</v>
      </c>
      <c r="AB32" s="24">
        <f t="shared" si="1"/>
        <v>0.10000000000000853</v>
      </c>
      <c r="AC32" s="24"/>
      <c r="AD32" s="26">
        <f>S32+P32</f>
        <v>17.600000000000001</v>
      </c>
      <c r="AE32" t="s">
        <v>342</v>
      </c>
    </row>
    <row r="33" spans="1:31">
      <c r="A33">
        <v>1982</v>
      </c>
      <c r="B33" t="s">
        <v>345</v>
      </c>
      <c r="C33" t="str">
        <f>VLOOKUP(B33,'RECS GeoRecode'!A$1:B$11,2)</f>
        <v>CZ</v>
      </c>
      <c r="D33" t="s">
        <v>339</v>
      </c>
      <c r="E33" t="s">
        <v>180</v>
      </c>
      <c r="F33" s="24">
        <v>99.4</v>
      </c>
      <c r="G33" s="24">
        <f>IF(D33="%",VLOOKUP(CONCATENATE(A33,B33),'RECS Weighting for geo combine'!C$2:D$20,2),SUM(M33:S33))</f>
        <v>8.1</v>
      </c>
      <c r="H33" s="24">
        <f t="shared" si="2"/>
        <v>65.028973843058353</v>
      </c>
      <c r="I33" s="24">
        <f t="shared" si="3"/>
        <v>526.73468812877263</v>
      </c>
      <c r="J33" s="38">
        <f t="shared" si="4"/>
        <v>0.81118881118881114</v>
      </c>
      <c r="K33" s="38">
        <f t="shared" si="5"/>
        <v>6.5706293706293701</v>
      </c>
      <c r="M33" s="24">
        <v>29.4</v>
      </c>
      <c r="N33" s="24">
        <v>27.3</v>
      </c>
      <c r="O33" s="24">
        <v>24.5</v>
      </c>
      <c r="P33" s="24">
        <v>12.3</v>
      </c>
      <c r="S33" s="24">
        <v>5.9</v>
      </c>
      <c r="U33" s="24">
        <v>0.5</v>
      </c>
      <c r="V33" s="24">
        <v>0.2</v>
      </c>
      <c r="AA33" s="24">
        <f t="shared" si="0"/>
        <v>100.10000000000001</v>
      </c>
      <c r="AB33" s="24">
        <f t="shared" si="1"/>
        <v>0</v>
      </c>
      <c r="AC33" s="24"/>
      <c r="AD33" s="26">
        <f>S33+P33</f>
        <v>18.200000000000003</v>
      </c>
      <c r="AE33" t="s">
        <v>346</v>
      </c>
    </row>
    <row r="34" spans="1:31">
      <c r="A34">
        <v>1984</v>
      </c>
      <c r="B34" t="s">
        <v>345</v>
      </c>
      <c r="C34" t="str">
        <f>VLOOKUP(B34,'RECS GeoRecode'!A$1:B$11,2)</f>
        <v>CZ</v>
      </c>
      <c r="D34" t="s">
        <v>339</v>
      </c>
      <c r="E34" t="s">
        <v>180</v>
      </c>
      <c r="F34" s="24">
        <v>98.8</v>
      </c>
      <c r="G34" s="24">
        <f>IF(D34="%",VLOOKUP(CONCATENATE(A34,B34),'RECS Weighting for geo combine'!C$2:D$20,2),SUM(M34:S34))</f>
        <v>9.5</v>
      </c>
      <c r="H34" s="24">
        <f t="shared" si="2"/>
        <v>64.919110212335696</v>
      </c>
      <c r="I34" s="24">
        <f t="shared" si="3"/>
        <v>616.73154701718909</v>
      </c>
      <c r="J34" s="38">
        <f t="shared" si="4"/>
        <v>0.81597573306370064</v>
      </c>
      <c r="K34" s="38">
        <f t="shared" si="5"/>
        <v>7.7517694641051564</v>
      </c>
      <c r="M34" s="24">
        <v>32</v>
      </c>
      <c r="N34" s="24">
        <v>24.5</v>
      </c>
      <c r="O34" s="24">
        <v>24.2</v>
      </c>
      <c r="P34" s="24">
        <v>10.7</v>
      </c>
      <c r="S34" s="24">
        <v>7.5</v>
      </c>
      <c r="AA34" s="24">
        <f t="shared" si="0"/>
        <v>98.8</v>
      </c>
      <c r="AB34" s="24">
        <f t="shared" si="1"/>
        <v>0.10000000000000853</v>
      </c>
      <c r="AC34" s="24"/>
      <c r="AD34" s="26">
        <f>S34+P34</f>
        <v>18.2</v>
      </c>
      <c r="AE34" t="s">
        <v>349</v>
      </c>
    </row>
    <row r="35" spans="1:31" s="25" customFormat="1">
      <c r="A35">
        <v>1987</v>
      </c>
      <c r="B35" t="s">
        <v>345</v>
      </c>
      <c r="C35" t="str">
        <f>VLOOKUP(B35,'RECS GeoRecode'!A$1:B$11,2)</f>
        <v>CZ</v>
      </c>
      <c r="D35" t="s">
        <v>339</v>
      </c>
      <c r="E35" t="s">
        <v>180</v>
      </c>
      <c r="F35" s="24">
        <v>98.1</v>
      </c>
      <c r="G35" s="24">
        <f>IF(D35="%",VLOOKUP(CONCATENATE(A35,B35),'RECS Weighting for geo combine'!C$2:D$20,2),SUM(M35:S35))</f>
        <v>8.5</v>
      </c>
      <c r="H35" s="24">
        <f t="shared" si="2"/>
        <v>65.240672782874611</v>
      </c>
      <c r="I35" s="24">
        <f t="shared" si="3"/>
        <v>554.54571865443415</v>
      </c>
      <c r="J35" s="38">
        <f t="shared" si="4"/>
        <v>0.78695208970438335</v>
      </c>
      <c r="K35" s="38">
        <f t="shared" si="5"/>
        <v>6.6890927624872587</v>
      </c>
      <c r="L35" s="24"/>
      <c r="M35" s="24">
        <v>30.3</v>
      </c>
      <c r="N35" s="24">
        <v>23.3</v>
      </c>
      <c r="O35" s="24">
        <v>23.6</v>
      </c>
      <c r="P35" s="24">
        <v>11.1</v>
      </c>
      <c r="Q35" s="24"/>
      <c r="R35" s="24"/>
      <c r="S35" s="24">
        <v>9.8000000000000007</v>
      </c>
      <c r="T35" s="24"/>
      <c r="U35" s="24"/>
      <c r="V35" s="24"/>
      <c r="W35" s="24"/>
      <c r="X35" s="24"/>
      <c r="Y35" s="24"/>
      <c r="Z35" s="24"/>
      <c r="AA35" s="24">
        <f t="shared" si="0"/>
        <v>98.1</v>
      </c>
      <c r="AB35" s="24">
        <f t="shared" si="1"/>
        <v>0</v>
      </c>
      <c r="AC35" s="24"/>
      <c r="AD35" s="26">
        <f>S35+P35</f>
        <v>20.9</v>
      </c>
      <c r="AE35" t="s">
        <v>350</v>
      </c>
    </row>
    <row r="36" spans="1:31">
      <c r="A36">
        <v>1990</v>
      </c>
      <c r="B36" t="s">
        <v>345</v>
      </c>
      <c r="C36" t="str">
        <f>VLOOKUP(B36,'RECS GeoRecode'!A$1:B$11,2)</f>
        <v>CZ</v>
      </c>
      <c r="D36" t="s">
        <v>339</v>
      </c>
      <c r="E36" t="s">
        <v>180</v>
      </c>
      <c r="F36" s="24">
        <v>98.5</v>
      </c>
      <c r="G36" s="24">
        <f>IF(D36="%",VLOOKUP(CONCATENATE(A36,B36),'RECS Weighting for geo combine'!C$2:D$20,2),SUM(M36:S36))</f>
        <v>7.1</v>
      </c>
      <c r="H36" s="24">
        <f t="shared" si="2"/>
        <v>66.002439024390227</v>
      </c>
      <c r="I36" s="24">
        <f t="shared" si="3"/>
        <v>468.61731707317057</v>
      </c>
      <c r="J36" s="38">
        <f t="shared" si="4"/>
        <v>0.73170731707317072</v>
      </c>
      <c r="K36" s="38">
        <f t="shared" si="5"/>
        <v>5.1951219512195115</v>
      </c>
      <c r="L36" s="24"/>
      <c r="M36" s="24">
        <v>22.2</v>
      </c>
      <c r="N36" s="24">
        <v>29.1</v>
      </c>
      <c r="O36" s="24">
        <v>20.7</v>
      </c>
      <c r="P36" s="24">
        <v>14.2</v>
      </c>
      <c r="Q36" s="24">
        <v>7.2</v>
      </c>
      <c r="R36" s="24">
        <v>5</v>
      </c>
      <c r="S36" s="24"/>
      <c r="T36" s="24"/>
      <c r="U36" s="24"/>
      <c r="V36" s="24"/>
      <c r="W36" s="24"/>
      <c r="X36" s="24"/>
      <c r="Y36" s="24"/>
      <c r="Z36" s="24"/>
      <c r="AA36" s="24">
        <f t="shared" si="0"/>
        <v>98.5</v>
      </c>
      <c r="AB36" s="24">
        <f t="shared" si="1"/>
        <v>-9.9999999999994316E-2</v>
      </c>
      <c r="AC36" s="24"/>
      <c r="AD36" s="26">
        <f>SUM(P36:R36)</f>
        <v>26.4</v>
      </c>
      <c r="AE36" t="s">
        <v>352</v>
      </c>
    </row>
    <row r="37" spans="1:31">
      <c r="A37">
        <v>1981</v>
      </c>
      <c r="B37" t="s">
        <v>344</v>
      </c>
      <c r="C37" t="str">
        <f>VLOOKUP(B37,'RECS GeoRecode'!A$1:B$11,2)</f>
        <v>CZ</v>
      </c>
      <c r="D37" t="s">
        <v>339</v>
      </c>
      <c r="E37" t="s">
        <v>140</v>
      </c>
      <c r="F37" s="24">
        <v>97.9</v>
      </c>
      <c r="G37" s="24">
        <f>IF(D37="%",VLOOKUP(CONCATENATE(A37,B37),'RECS Weighting for geo combine'!C$2:D$20,2),SUM(M37:S37))</f>
        <v>14.7</v>
      </c>
      <c r="H37" s="24">
        <f t="shared" si="2"/>
        <v>68.522471910112358</v>
      </c>
      <c r="I37" s="24">
        <f t="shared" si="3"/>
        <v>1007.2803370786517</v>
      </c>
      <c r="J37" s="38">
        <f t="shared" si="4"/>
        <v>0.54599999999999993</v>
      </c>
      <c r="K37" s="38">
        <f t="shared" si="5"/>
        <v>8.0261999999999993</v>
      </c>
      <c r="L37" s="24"/>
      <c r="M37" s="24">
        <v>6.5</v>
      </c>
      <c r="N37" s="24">
        <v>15.8</v>
      </c>
      <c r="O37" s="24">
        <v>32.299999999999997</v>
      </c>
      <c r="P37" s="24">
        <v>25.2</v>
      </c>
      <c r="Q37" s="24"/>
      <c r="R37" s="24"/>
      <c r="S37" s="24">
        <v>18.100000000000001</v>
      </c>
      <c r="U37" s="24">
        <v>0.6</v>
      </c>
      <c r="V37" s="24">
        <v>1.5</v>
      </c>
      <c r="Z37">
        <v>89.2</v>
      </c>
      <c r="AA37" s="24">
        <f t="shared" si="0"/>
        <v>100</v>
      </c>
      <c r="AB37" s="24">
        <f t="shared" si="1"/>
        <v>0</v>
      </c>
      <c r="AC37" s="24"/>
      <c r="AD37" s="26">
        <f>S37+P37</f>
        <v>43.3</v>
      </c>
      <c r="AE37" t="s">
        <v>342</v>
      </c>
    </row>
    <row r="38" spans="1:31">
      <c r="A38">
        <v>1982</v>
      </c>
      <c r="B38" t="s">
        <v>344</v>
      </c>
      <c r="C38" t="str">
        <f>VLOOKUP(B38,'RECS GeoRecode'!A$1:B$11,2)</f>
        <v>CZ</v>
      </c>
      <c r="D38" t="s">
        <v>339</v>
      </c>
      <c r="E38" t="s">
        <v>140</v>
      </c>
      <c r="F38" s="24">
        <v>99.9</v>
      </c>
      <c r="G38" s="24">
        <f>IF(D38="%",VLOOKUP(CONCATENATE(A38,B38),'RECS Weighting for geo combine'!C$2:D$20,2),SUM(M38:S38))</f>
        <v>10.7</v>
      </c>
      <c r="H38" s="24">
        <f t="shared" si="2"/>
        <v>68.238238238238239</v>
      </c>
      <c r="I38" s="24">
        <f t="shared" si="3"/>
        <v>730.14914914914914</v>
      </c>
      <c r="J38" s="38">
        <f t="shared" si="4"/>
        <v>0.59300000000000008</v>
      </c>
      <c r="K38" s="38">
        <f t="shared" si="5"/>
        <v>6.3451000000000004</v>
      </c>
      <c r="M38" s="24">
        <v>9</v>
      </c>
      <c r="N38" s="24">
        <v>16.3</v>
      </c>
      <c r="O38" s="24">
        <v>34</v>
      </c>
      <c r="P38" s="24">
        <v>21.8</v>
      </c>
      <c r="S38" s="24">
        <v>18.8</v>
      </c>
      <c r="U38" s="24">
        <v>0.1</v>
      </c>
      <c r="Z38">
        <v>90.9</v>
      </c>
      <c r="AA38" s="24">
        <f t="shared" si="0"/>
        <v>100</v>
      </c>
      <c r="AB38" s="24">
        <f t="shared" si="1"/>
        <v>0</v>
      </c>
      <c r="AC38" s="24"/>
      <c r="AD38" s="26">
        <f>S38+P38</f>
        <v>40.6</v>
      </c>
      <c r="AE38" t="s">
        <v>346</v>
      </c>
    </row>
    <row r="39" spans="1:31">
      <c r="A39">
        <v>1984</v>
      </c>
      <c r="B39" t="s">
        <v>344</v>
      </c>
      <c r="C39" t="str">
        <f>VLOOKUP(B39,'RECS GeoRecode'!A$1:B$11,2)</f>
        <v>CZ</v>
      </c>
      <c r="D39" t="s">
        <v>339</v>
      </c>
      <c r="E39" t="s">
        <v>140</v>
      </c>
      <c r="F39" s="24">
        <v>99.4</v>
      </c>
      <c r="G39" s="24">
        <f>IF(D39="%",VLOOKUP(CONCATENATE(A39,B39),'RECS Weighting for geo combine'!C$2:D$20,2),SUM(M39:S39))</f>
        <v>12</v>
      </c>
      <c r="H39" s="24">
        <f t="shared" si="2"/>
        <v>69.051307847082498</v>
      </c>
      <c r="I39" s="24">
        <f t="shared" si="3"/>
        <v>828.61569416498992</v>
      </c>
      <c r="J39" s="38">
        <f t="shared" si="4"/>
        <v>0.48893360160965793</v>
      </c>
      <c r="K39" s="38">
        <f t="shared" si="5"/>
        <v>5.8672032193158952</v>
      </c>
      <c r="M39" s="24">
        <v>5</v>
      </c>
      <c r="N39" s="24">
        <v>13</v>
      </c>
      <c r="O39" s="24">
        <v>30.6</v>
      </c>
      <c r="P39" s="24">
        <v>28.7</v>
      </c>
      <c r="S39" s="24">
        <v>22.1</v>
      </c>
      <c r="Z39">
        <v>89</v>
      </c>
      <c r="AA39" s="24">
        <f t="shared" ref="AA39:AA70" si="6">V39+U39+F39</f>
        <v>99.4</v>
      </c>
      <c r="AB39" s="24">
        <f t="shared" ref="AB39:AB70" si="7">SUM(M39:T39)-F39</f>
        <v>0</v>
      </c>
      <c r="AC39" s="24"/>
      <c r="AD39" s="26">
        <f>S39+P39</f>
        <v>50.8</v>
      </c>
      <c r="AE39" t="s">
        <v>349</v>
      </c>
    </row>
    <row r="40" spans="1:31">
      <c r="A40">
        <v>1987</v>
      </c>
      <c r="B40" t="s">
        <v>344</v>
      </c>
      <c r="C40" t="str">
        <f>VLOOKUP(B40,'RECS GeoRecode'!A$1:B$11,2)</f>
        <v>CZ</v>
      </c>
      <c r="D40" t="s">
        <v>339</v>
      </c>
      <c r="E40" t="s">
        <v>140</v>
      </c>
      <c r="F40" s="24">
        <v>98.6</v>
      </c>
      <c r="G40" s="24">
        <f>IF(D40="%",VLOOKUP(CONCATENATE(A40,B40),'RECS Weighting for geo combine'!C$2:D$20,2),SUM(M40:S40))</f>
        <v>8.4</v>
      </c>
      <c r="H40" s="24">
        <f t="shared" si="2"/>
        <v>69.32819472616633</v>
      </c>
      <c r="I40" s="24">
        <f t="shared" si="3"/>
        <v>582.35683569979722</v>
      </c>
      <c r="J40" s="38">
        <f t="shared" si="4"/>
        <v>0.47464503042596351</v>
      </c>
      <c r="K40" s="38">
        <f t="shared" si="5"/>
        <v>3.9870182555780938</v>
      </c>
      <c r="L40" s="24"/>
      <c r="M40" s="24">
        <v>3.8</v>
      </c>
      <c r="N40" s="24">
        <v>9.9</v>
      </c>
      <c r="O40" s="24">
        <v>33.1</v>
      </c>
      <c r="P40" s="24">
        <v>28.7</v>
      </c>
      <c r="Q40" s="24"/>
      <c r="R40" s="24"/>
      <c r="S40" s="24">
        <v>23.1</v>
      </c>
      <c r="T40" s="24"/>
      <c r="U40" s="24"/>
      <c r="V40" s="24"/>
      <c r="W40" s="24"/>
      <c r="X40" s="24"/>
      <c r="Y40" s="24"/>
      <c r="Z40" s="24">
        <v>91.1</v>
      </c>
      <c r="AA40" s="24">
        <f t="shared" si="6"/>
        <v>98.6</v>
      </c>
      <c r="AB40" s="24">
        <f t="shared" si="7"/>
        <v>0</v>
      </c>
      <c r="AC40" s="24"/>
      <c r="AD40" s="26">
        <f>S40+P40</f>
        <v>51.8</v>
      </c>
      <c r="AE40" t="s">
        <v>350</v>
      </c>
    </row>
    <row r="41" spans="1:31">
      <c r="A41">
        <v>1990</v>
      </c>
      <c r="B41" t="s">
        <v>344</v>
      </c>
      <c r="C41" t="str">
        <f>VLOOKUP(B41,'RECS GeoRecode'!A$1:B$11,2)</f>
        <v>CZ</v>
      </c>
      <c r="D41" t="s">
        <v>339</v>
      </c>
      <c r="E41" t="s">
        <v>140</v>
      </c>
      <c r="F41" s="24">
        <v>97.9</v>
      </c>
      <c r="G41" s="24">
        <f>IF(D41="%",VLOOKUP(CONCATENATE(A41,B41),'RECS Weighting for geo combine'!C$2:D$20,2),SUM(M41:S41))</f>
        <v>9</v>
      </c>
      <c r="H41" s="24">
        <f t="shared" si="2"/>
        <v>69.937014314928405</v>
      </c>
      <c r="I41" s="24">
        <f t="shared" si="3"/>
        <v>629.43312883435567</v>
      </c>
      <c r="J41" s="38">
        <f t="shared" si="4"/>
        <v>0.36809815950920244</v>
      </c>
      <c r="K41" s="38">
        <f t="shared" si="5"/>
        <v>3.3128834355828221</v>
      </c>
      <c r="L41" s="24"/>
      <c r="M41" s="24">
        <v>2.2000000000000002</v>
      </c>
      <c r="N41" s="24">
        <v>9.1</v>
      </c>
      <c r="O41" s="24">
        <v>24.7</v>
      </c>
      <c r="P41" s="24">
        <v>30.8</v>
      </c>
      <c r="Q41" s="24">
        <v>18.100000000000001</v>
      </c>
      <c r="R41" s="24">
        <v>12.9</v>
      </c>
      <c r="S41" s="24"/>
      <c r="T41" s="24"/>
      <c r="U41" s="24"/>
      <c r="V41" s="24"/>
      <c r="W41" s="24"/>
      <c r="X41" s="24"/>
      <c r="Y41" s="24"/>
      <c r="Z41" s="24"/>
      <c r="AA41" s="24">
        <f t="shared" si="6"/>
        <v>97.9</v>
      </c>
      <c r="AB41" s="24">
        <f t="shared" si="7"/>
        <v>-9.9999999999994316E-2</v>
      </c>
      <c r="AC41" s="24"/>
      <c r="AD41" s="26">
        <f>SUM(P41:R41)</f>
        <v>61.800000000000004</v>
      </c>
      <c r="AE41" t="s">
        <v>352</v>
      </c>
    </row>
    <row r="42" spans="1:31">
      <c r="A42">
        <v>1981</v>
      </c>
      <c r="B42" t="s">
        <v>344</v>
      </c>
      <c r="C42" t="str">
        <f>VLOOKUP(B42,'RECS GeoRecode'!A$1:B$11,2)</f>
        <v>CZ</v>
      </c>
      <c r="D42" t="s">
        <v>339</v>
      </c>
      <c r="E42" t="s">
        <v>141</v>
      </c>
      <c r="F42" s="24">
        <v>94</v>
      </c>
      <c r="G42" s="24">
        <f>IF(D42="%",VLOOKUP(CONCATENATE(A42,B42),'RECS Weighting for geo combine'!C$2:D$20,2),SUM(M42:S42))</f>
        <v>14.7</v>
      </c>
      <c r="H42" s="24">
        <f t="shared" si="2"/>
        <v>64.823855165069219</v>
      </c>
      <c r="I42" s="24">
        <f t="shared" si="3"/>
        <v>952.91067092651747</v>
      </c>
      <c r="J42" s="38">
        <f t="shared" si="4"/>
        <v>0.75375375375375386</v>
      </c>
      <c r="K42" s="38">
        <f t="shared" si="5"/>
        <v>11.08018018018018</v>
      </c>
      <c r="L42" s="24"/>
      <c r="M42" s="24">
        <v>30.8</v>
      </c>
      <c r="N42" s="24">
        <v>25.4</v>
      </c>
      <c r="O42" s="24">
        <v>19.100000000000001</v>
      </c>
      <c r="P42" s="24">
        <v>11.8</v>
      </c>
      <c r="Q42" s="24"/>
      <c r="R42" s="24"/>
      <c r="S42" s="24">
        <v>6.8</v>
      </c>
      <c r="U42" s="24">
        <v>4.2</v>
      </c>
      <c r="V42" s="24">
        <v>1.8</v>
      </c>
      <c r="AA42" s="24">
        <f t="shared" si="6"/>
        <v>100</v>
      </c>
      <c r="AB42" s="24">
        <f t="shared" si="7"/>
        <v>-9.9999999999994316E-2</v>
      </c>
      <c r="AC42" s="24"/>
      <c r="AD42" s="26">
        <f>S42+P42</f>
        <v>18.600000000000001</v>
      </c>
      <c r="AE42" t="s">
        <v>342</v>
      </c>
    </row>
    <row r="43" spans="1:31">
      <c r="A43">
        <v>1982</v>
      </c>
      <c r="B43" t="s">
        <v>344</v>
      </c>
      <c r="C43" t="str">
        <f>VLOOKUP(B43,'RECS GeoRecode'!A$1:B$11,2)</f>
        <v>CZ</v>
      </c>
      <c r="D43" t="s">
        <v>339</v>
      </c>
      <c r="E43" t="s">
        <v>141</v>
      </c>
      <c r="F43" s="24">
        <v>97.6</v>
      </c>
      <c r="G43" s="24">
        <f>IF(D43="%",VLOOKUP(CONCATENATE(A43,B43),'RECS Weighting for geo combine'!C$2:D$20,2),SUM(M43:S43))</f>
        <v>10.7</v>
      </c>
      <c r="H43" s="24">
        <f t="shared" si="2"/>
        <v>64.710051282051282</v>
      </c>
      <c r="I43" s="24">
        <f t="shared" si="3"/>
        <v>692.39754871794867</v>
      </c>
      <c r="J43" s="38">
        <f t="shared" si="4"/>
        <v>0.77577577577577572</v>
      </c>
      <c r="K43" s="38">
        <f t="shared" si="5"/>
        <v>8.3008008008008005</v>
      </c>
      <c r="M43" s="24">
        <v>34.9</v>
      </c>
      <c r="N43" s="24">
        <v>22.6</v>
      </c>
      <c r="O43" s="24">
        <v>20</v>
      </c>
      <c r="P43" s="24">
        <v>12.1</v>
      </c>
      <c r="S43" s="24">
        <v>7.9</v>
      </c>
      <c r="U43" s="24">
        <v>2.4</v>
      </c>
      <c r="AA43" s="24">
        <f t="shared" si="6"/>
        <v>100</v>
      </c>
      <c r="AB43" s="24">
        <f t="shared" si="7"/>
        <v>-9.9999999999994316E-2</v>
      </c>
      <c r="AC43" s="24"/>
      <c r="AD43" s="26">
        <f>S43+P43</f>
        <v>20</v>
      </c>
      <c r="AE43" t="s">
        <v>346</v>
      </c>
    </row>
    <row r="44" spans="1:31">
      <c r="A44">
        <v>1984</v>
      </c>
      <c r="B44" t="s">
        <v>344</v>
      </c>
      <c r="C44" t="str">
        <f>VLOOKUP(B44,'RECS GeoRecode'!A$1:B$11,2)</f>
        <v>CZ</v>
      </c>
      <c r="D44" t="s">
        <v>339</v>
      </c>
      <c r="E44" t="s">
        <v>141</v>
      </c>
      <c r="F44" s="24">
        <v>96.3</v>
      </c>
      <c r="G44" s="24">
        <f>IF(D44="%",VLOOKUP(CONCATENATE(A44,B44),'RECS Weighting for geo combine'!C$2:D$20,2),SUM(M44:S44))</f>
        <v>12</v>
      </c>
      <c r="H44" s="24">
        <f t="shared" si="2"/>
        <v>65.244859813084119</v>
      </c>
      <c r="I44" s="24">
        <f t="shared" si="3"/>
        <v>782.93831775700937</v>
      </c>
      <c r="J44" s="38">
        <f t="shared" si="4"/>
        <v>0.7190332326283988</v>
      </c>
      <c r="K44" s="38">
        <f t="shared" si="5"/>
        <v>8.6283987915407856</v>
      </c>
      <c r="M44" s="24">
        <v>31.4</v>
      </c>
      <c r="N44" s="24">
        <v>21.3</v>
      </c>
      <c r="O44" s="24">
        <v>18.7</v>
      </c>
      <c r="P44" s="24">
        <v>14.7</v>
      </c>
      <c r="S44" s="24">
        <v>10.199999999999999</v>
      </c>
      <c r="U44">
        <v>3</v>
      </c>
      <c r="AA44" s="24">
        <f t="shared" si="6"/>
        <v>99.3</v>
      </c>
      <c r="AB44" s="24">
        <f t="shared" si="7"/>
        <v>0</v>
      </c>
      <c r="AC44" s="24"/>
      <c r="AD44" s="26">
        <f>S44+P44</f>
        <v>24.9</v>
      </c>
      <c r="AE44" t="s">
        <v>349</v>
      </c>
    </row>
    <row r="45" spans="1:31">
      <c r="A45">
        <v>1987</v>
      </c>
      <c r="B45" t="s">
        <v>344</v>
      </c>
      <c r="C45" t="str">
        <f>VLOOKUP(B45,'RECS GeoRecode'!A$1:B$11,2)</f>
        <v>CZ</v>
      </c>
      <c r="D45" t="s">
        <v>339</v>
      </c>
      <c r="E45" t="s">
        <v>141</v>
      </c>
      <c r="F45" s="24">
        <v>97.3</v>
      </c>
      <c r="G45" s="24">
        <f>IF(D45="%",VLOOKUP(CONCATENATE(A45,B45),'RECS Weighting for geo combine'!C$2:D$20,2),SUM(M45:S45))</f>
        <v>8.4</v>
      </c>
      <c r="H45" s="24">
        <f t="shared" si="2"/>
        <v>64.629012345679016</v>
      </c>
      <c r="I45" s="24">
        <f t="shared" si="3"/>
        <v>542.88370370370376</v>
      </c>
      <c r="J45" s="38">
        <f t="shared" si="4"/>
        <v>0.81481481481481477</v>
      </c>
      <c r="K45" s="38">
        <f t="shared" si="5"/>
        <v>6.8444444444444441</v>
      </c>
      <c r="L45" s="24"/>
      <c r="M45" s="24">
        <v>34.200000000000003</v>
      </c>
      <c r="N45" s="24">
        <v>25.2</v>
      </c>
      <c r="O45" s="24">
        <v>19.8</v>
      </c>
      <c r="P45" s="24">
        <v>10.5</v>
      </c>
      <c r="Q45" s="24"/>
      <c r="R45" s="24"/>
      <c r="S45" s="24">
        <v>7.5</v>
      </c>
      <c r="T45" s="24"/>
      <c r="U45" s="24"/>
      <c r="V45" s="24"/>
      <c r="W45" s="24"/>
      <c r="X45" s="24"/>
      <c r="Y45" s="24"/>
      <c r="Z45" s="24"/>
      <c r="AA45" s="24">
        <f t="shared" si="6"/>
        <v>97.3</v>
      </c>
      <c r="AB45" s="24">
        <f t="shared" si="7"/>
        <v>-9.9999999999994316E-2</v>
      </c>
      <c r="AC45" s="24"/>
      <c r="AD45" s="26">
        <f>S45+P45</f>
        <v>18</v>
      </c>
      <c r="AE45" t="s">
        <v>350</v>
      </c>
    </row>
    <row r="46" spans="1:31">
      <c r="A46">
        <v>1990</v>
      </c>
      <c r="B46" t="s">
        <v>344</v>
      </c>
      <c r="C46" t="str">
        <f>VLOOKUP(B46,'RECS GeoRecode'!A$1:B$11,2)</f>
        <v>CZ</v>
      </c>
      <c r="D46" t="s">
        <v>339</v>
      </c>
      <c r="E46" t="s">
        <v>141</v>
      </c>
      <c r="F46" s="24">
        <v>94.7</v>
      </c>
      <c r="G46" s="24">
        <f>IF(D46="%",VLOOKUP(CONCATENATE(A46,B46),'RECS Weighting for geo combine'!C$2:D$20,2),SUM(M46:S46))</f>
        <v>9</v>
      </c>
      <c r="H46" s="24">
        <f t="shared" si="2"/>
        <v>66.06451953537487</v>
      </c>
      <c r="I46" s="24">
        <f t="shared" si="3"/>
        <v>594.58067581837383</v>
      </c>
      <c r="J46" s="38">
        <f t="shared" si="4"/>
        <v>0.66133866133866137</v>
      </c>
      <c r="K46" s="38">
        <f t="shared" si="5"/>
        <v>5.9520479520479519</v>
      </c>
      <c r="L46" s="24"/>
      <c r="M46" s="24">
        <v>23.3</v>
      </c>
      <c r="N46" s="24">
        <v>23.2</v>
      </c>
      <c r="O46" s="24">
        <v>19.7</v>
      </c>
      <c r="P46" s="24">
        <v>15.1</v>
      </c>
      <c r="Q46" s="24">
        <v>8.6</v>
      </c>
      <c r="R46" s="24">
        <v>4.8</v>
      </c>
      <c r="S46" s="24"/>
      <c r="T46" s="24"/>
      <c r="U46" s="24">
        <v>3.5</v>
      </c>
      <c r="V46" s="24">
        <v>1.9</v>
      </c>
      <c r="W46" s="24"/>
      <c r="X46" s="24"/>
      <c r="Y46" s="24"/>
      <c r="Z46" s="24"/>
      <c r="AA46" s="24">
        <f t="shared" si="6"/>
        <v>100.10000000000001</v>
      </c>
      <c r="AB46" s="24">
        <f t="shared" si="7"/>
        <v>0</v>
      </c>
      <c r="AC46" s="24"/>
      <c r="AD46" s="26">
        <f>SUM(P46:R46)</f>
        <v>28.5</v>
      </c>
      <c r="AE46" t="s">
        <v>352</v>
      </c>
    </row>
    <row r="47" spans="1:31">
      <c r="A47">
        <v>1981</v>
      </c>
      <c r="B47" t="s">
        <v>344</v>
      </c>
      <c r="C47" t="str">
        <f>VLOOKUP(B47,'RECS GeoRecode'!A$1:B$11,2)</f>
        <v>CZ</v>
      </c>
      <c r="D47" t="s">
        <v>339</v>
      </c>
      <c r="E47" t="s">
        <v>180</v>
      </c>
      <c r="F47" s="24">
        <v>96.3</v>
      </c>
      <c r="G47" s="24">
        <f>IF(D47="%",VLOOKUP(CONCATENATE(A47,B47),'RECS Weighting for geo combine'!C$2:D$20,2),SUM(M47:S47))</f>
        <v>14.7</v>
      </c>
      <c r="H47" s="24">
        <f t="shared" si="2"/>
        <v>65.440644490644488</v>
      </c>
      <c r="I47" s="24">
        <f t="shared" si="3"/>
        <v>961.97747401247398</v>
      </c>
      <c r="J47" s="38">
        <f t="shared" si="4"/>
        <v>0.75075075075075071</v>
      </c>
      <c r="K47" s="38">
        <f t="shared" si="5"/>
        <v>11.036036036036036</v>
      </c>
      <c r="L47" s="24"/>
      <c r="M47" s="24">
        <v>25.7</v>
      </c>
      <c r="N47" s="24">
        <v>26.8</v>
      </c>
      <c r="O47" s="24">
        <v>22.5</v>
      </c>
      <c r="P47" s="24">
        <v>13.5</v>
      </c>
      <c r="Q47" s="24"/>
      <c r="R47" s="24"/>
      <c r="S47" s="24">
        <v>7.7</v>
      </c>
      <c r="U47" s="24">
        <v>2</v>
      </c>
      <c r="V47" s="24">
        <v>1.7</v>
      </c>
      <c r="AA47" s="24">
        <f t="shared" si="6"/>
        <v>100</v>
      </c>
      <c r="AB47" s="24">
        <f t="shared" si="7"/>
        <v>-9.9999999999994316E-2</v>
      </c>
      <c r="AC47" s="24"/>
      <c r="AD47" s="26">
        <f>S47+P47</f>
        <v>21.2</v>
      </c>
      <c r="AE47" t="s">
        <v>342</v>
      </c>
    </row>
    <row r="48" spans="1:31" s="25" customFormat="1">
      <c r="A48">
        <v>1982</v>
      </c>
      <c r="B48" t="s">
        <v>344</v>
      </c>
      <c r="C48" t="str">
        <f>VLOOKUP(B48,'RECS GeoRecode'!A$1:B$11,2)</f>
        <v>CZ</v>
      </c>
      <c r="D48" t="s">
        <v>339</v>
      </c>
      <c r="E48" t="s">
        <v>180</v>
      </c>
      <c r="F48" s="24">
        <v>98.1</v>
      </c>
      <c r="G48" s="24">
        <f>IF(D48="%",VLOOKUP(CONCATENATE(A48,B48),'RECS Weighting for geo combine'!C$2:D$20,2),SUM(M48:S48))</f>
        <v>10.7</v>
      </c>
      <c r="H48" s="24">
        <f t="shared" si="2"/>
        <v>65.146585117227318</v>
      </c>
      <c r="I48" s="24">
        <f t="shared" si="3"/>
        <v>697.06846075433225</v>
      </c>
      <c r="J48" s="38">
        <f t="shared" si="4"/>
        <v>0.77200000000000002</v>
      </c>
      <c r="K48" s="38">
        <f t="shared" si="5"/>
        <v>8.2603999999999989</v>
      </c>
      <c r="L48"/>
      <c r="M48" s="24">
        <v>30.4</v>
      </c>
      <c r="N48" s="24">
        <v>25.8</v>
      </c>
      <c r="O48" s="24">
        <v>21</v>
      </c>
      <c r="P48" s="24">
        <v>11.3</v>
      </c>
      <c r="Q48"/>
      <c r="R48"/>
      <c r="S48" s="24">
        <v>9.6</v>
      </c>
      <c r="T48"/>
      <c r="U48" s="24">
        <v>1.7</v>
      </c>
      <c r="V48" s="24">
        <v>0.2</v>
      </c>
      <c r="W48"/>
      <c r="X48"/>
      <c r="Y48"/>
      <c r="Z48"/>
      <c r="AA48" s="24">
        <f t="shared" si="6"/>
        <v>100</v>
      </c>
      <c r="AB48" s="24">
        <f t="shared" si="7"/>
        <v>0</v>
      </c>
      <c r="AC48" s="24"/>
      <c r="AD48" s="26">
        <f>S48+P48</f>
        <v>20.9</v>
      </c>
      <c r="AE48" t="s">
        <v>346</v>
      </c>
    </row>
    <row r="49" spans="1:31" s="25" customFormat="1">
      <c r="A49">
        <v>1984</v>
      </c>
      <c r="B49" t="s">
        <v>344</v>
      </c>
      <c r="C49" t="str">
        <f>VLOOKUP(B49,'RECS GeoRecode'!A$1:B$11,2)</f>
        <v>CZ</v>
      </c>
      <c r="D49" t="s">
        <v>339</v>
      </c>
      <c r="E49" t="s">
        <v>180</v>
      </c>
      <c r="F49" s="24">
        <v>96.8</v>
      </c>
      <c r="G49" s="24">
        <f>IF(D49="%",VLOOKUP(CONCATENATE(A49,B49),'RECS Weighting for geo combine'!C$2:D$20,2),SUM(M49:S49))</f>
        <v>12</v>
      </c>
      <c r="H49" s="24">
        <f t="shared" si="2"/>
        <v>65.601239669421503</v>
      </c>
      <c r="I49" s="24">
        <f t="shared" si="3"/>
        <v>787.21487603305809</v>
      </c>
      <c r="J49" s="38">
        <f t="shared" si="4"/>
        <v>0.70594159113796573</v>
      </c>
      <c r="K49" s="38">
        <f t="shared" si="5"/>
        <v>8.4712990936555883</v>
      </c>
      <c r="L49"/>
      <c r="M49" s="24">
        <v>28</v>
      </c>
      <c r="N49" s="24">
        <v>21.6</v>
      </c>
      <c r="O49" s="24">
        <v>20.5</v>
      </c>
      <c r="P49" s="24">
        <v>16.8</v>
      </c>
      <c r="Q49"/>
      <c r="R49"/>
      <c r="S49" s="24">
        <v>9.9</v>
      </c>
      <c r="T49"/>
      <c r="U49">
        <v>2.5</v>
      </c>
      <c r="V49"/>
      <c r="W49"/>
      <c r="X49"/>
      <c r="Y49"/>
      <c r="Z49"/>
      <c r="AA49" s="24">
        <f t="shared" si="6"/>
        <v>99.3</v>
      </c>
      <c r="AB49" s="24">
        <f t="shared" si="7"/>
        <v>0</v>
      </c>
      <c r="AC49" s="24"/>
      <c r="AD49" s="26">
        <f>S49+P49</f>
        <v>26.700000000000003</v>
      </c>
      <c r="AE49" t="s">
        <v>349</v>
      </c>
    </row>
    <row r="50" spans="1:31">
      <c r="A50">
        <v>1987</v>
      </c>
      <c r="B50" t="s">
        <v>344</v>
      </c>
      <c r="C50" t="str">
        <f>VLOOKUP(B50,'RECS GeoRecode'!A$1:B$11,2)</f>
        <v>CZ</v>
      </c>
      <c r="D50" t="s">
        <v>339</v>
      </c>
      <c r="E50" t="s">
        <v>180</v>
      </c>
      <c r="F50" s="24">
        <v>97.9</v>
      </c>
      <c r="G50" s="24">
        <f>IF(D50="%",VLOOKUP(CONCATENATE(A50,B50),'RECS Weighting for geo combine'!C$2:D$20,2),SUM(M50:S50))</f>
        <v>8.4</v>
      </c>
      <c r="H50" s="24">
        <f t="shared" si="2"/>
        <v>65.566802860061287</v>
      </c>
      <c r="I50" s="24">
        <f t="shared" si="3"/>
        <v>550.76114402451481</v>
      </c>
      <c r="J50" s="38">
        <f t="shared" si="4"/>
        <v>0.77834525025536261</v>
      </c>
      <c r="K50" s="38">
        <f t="shared" si="5"/>
        <v>6.5381001021450462</v>
      </c>
      <c r="L50" s="24"/>
      <c r="M50" s="24">
        <v>25.7</v>
      </c>
      <c r="N50" s="24">
        <v>28.2</v>
      </c>
      <c r="O50" s="24">
        <v>22.3</v>
      </c>
      <c r="P50" s="24">
        <v>11.2</v>
      </c>
      <c r="Q50" s="24"/>
      <c r="R50" s="24"/>
      <c r="S50" s="24">
        <v>10.5</v>
      </c>
      <c r="T50" s="24"/>
      <c r="U50" s="24"/>
      <c r="V50" s="24"/>
      <c r="W50" s="24"/>
      <c r="X50" s="24"/>
      <c r="Y50" s="24"/>
      <c r="Z50" s="24"/>
      <c r="AA50" s="24">
        <f t="shared" si="6"/>
        <v>97.9</v>
      </c>
      <c r="AB50" s="24">
        <f t="shared" si="7"/>
        <v>0</v>
      </c>
      <c r="AC50" s="24"/>
      <c r="AD50" s="26">
        <f>S50+P50</f>
        <v>21.7</v>
      </c>
      <c r="AE50" t="s">
        <v>350</v>
      </c>
    </row>
    <row r="51" spans="1:31">
      <c r="A51">
        <v>1990</v>
      </c>
      <c r="B51" t="s">
        <v>344</v>
      </c>
      <c r="C51" t="str">
        <f>VLOOKUP(B51,'RECS GeoRecode'!A$1:B$11,2)</f>
        <v>CZ</v>
      </c>
      <c r="D51" t="s">
        <v>339</v>
      </c>
      <c r="E51" t="s">
        <v>180</v>
      </c>
      <c r="F51" s="24">
        <v>95.9</v>
      </c>
      <c r="G51" s="24">
        <f>IF(D51="%",VLOOKUP(CONCATENATE(A51,B51),'RECS Weighting for geo combine'!C$2:D$20,2),SUM(M51:S51))</f>
        <v>9</v>
      </c>
      <c r="H51" s="24">
        <f t="shared" si="2"/>
        <v>66.368789144050112</v>
      </c>
      <c r="I51" s="24">
        <f t="shared" si="3"/>
        <v>597.31910229645098</v>
      </c>
      <c r="J51" s="38">
        <f t="shared" si="4"/>
        <v>0.66734486266531023</v>
      </c>
      <c r="K51" s="38">
        <f t="shared" si="5"/>
        <v>6.0061037639877917</v>
      </c>
      <c r="L51" s="24"/>
      <c r="M51" s="24">
        <v>20.9</v>
      </c>
      <c r="N51" s="24">
        <v>24.1</v>
      </c>
      <c r="O51" s="24">
        <v>20.6</v>
      </c>
      <c r="P51" s="24">
        <v>16.399999999999999</v>
      </c>
      <c r="Q51" s="24">
        <v>8.1999999999999993</v>
      </c>
      <c r="R51" s="24">
        <v>5.6</v>
      </c>
      <c r="S51" s="24"/>
      <c r="T51" s="24"/>
      <c r="U51" s="24">
        <v>2.5</v>
      </c>
      <c r="V51" s="24"/>
      <c r="W51" s="24"/>
      <c r="X51" s="24"/>
      <c r="Y51" s="24"/>
      <c r="Z51" s="24"/>
      <c r="AA51" s="24">
        <f t="shared" si="6"/>
        <v>98.4</v>
      </c>
      <c r="AB51" s="24">
        <f t="shared" si="7"/>
        <v>-0.10000000000000853</v>
      </c>
      <c r="AC51" s="24"/>
      <c r="AD51" s="26">
        <f>SUM(P51:R51)</f>
        <v>30.199999999999996</v>
      </c>
      <c r="AE51" t="s">
        <v>352</v>
      </c>
    </row>
    <row r="52" spans="1:31">
      <c r="A52">
        <v>1993</v>
      </c>
      <c r="B52" t="s">
        <v>354</v>
      </c>
      <c r="C52" t="str">
        <f>VLOOKUP(B52,'RECS GeoRecode'!A$1:B$11,2)</f>
        <v>CZ</v>
      </c>
      <c r="D52" t="s">
        <v>339</v>
      </c>
      <c r="E52" t="s">
        <v>140</v>
      </c>
      <c r="F52" s="24">
        <v>98.1</v>
      </c>
      <c r="G52" s="24">
        <f>IF(D52="%",VLOOKUP(CONCATENATE(A52,B52),'RECS Weighting for geo combine'!C$2:D$20,2),SUM(M52:S52))</f>
        <v>8.6999999999999993</v>
      </c>
      <c r="H52" s="24">
        <f t="shared" si="2"/>
        <v>68.974006116207974</v>
      </c>
      <c r="I52" s="24">
        <f t="shared" si="3"/>
        <v>600.07385321100935</v>
      </c>
      <c r="J52" s="38">
        <f t="shared" si="4"/>
        <v>0.49400000000000005</v>
      </c>
      <c r="K52" s="38">
        <f t="shared" si="5"/>
        <v>4.2978000000000005</v>
      </c>
      <c r="L52" s="24"/>
      <c r="M52" s="24">
        <v>4.5</v>
      </c>
      <c r="N52" s="24">
        <v>10.8</v>
      </c>
      <c r="O52" s="24">
        <v>34.1</v>
      </c>
      <c r="P52" s="24">
        <v>29.1</v>
      </c>
      <c r="Q52" s="24">
        <v>11.3</v>
      </c>
      <c r="R52" s="24">
        <v>8.3000000000000007</v>
      </c>
      <c r="S52" s="24"/>
      <c r="U52" s="24"/>
      <c r="V52" s="24">
        <v>1.9</v>
      </c>
      <c r="W52" s="24"/>
      <c r="X52" s="24"/>
      <c r="Y52" s="24"/>
      <c r="Z52" s="24"/>
      <c r="AA52" s="24">
        <f t="shared" si="6"/>
        <v>100</v>
      </c>
      <c r="AB52" s="24">
        <f t="shared" si="7"/>
        <v>0</v>
      </c>
      <c r="AC52" s="24"/>
      <c r="AE52" t="s">
        <v>353</v>
      </c>
    </row>
    <row r="53" spans="1:31">
      <c r="A53">
        <v>1997</v>
      </c>
      <c r="B53" t="s">
        <v>354</v>
      </c>
      <c r="C53" t="str">
        <f>VLOOKUP(B53,'RECS GeoRecode'!A$1:B$11,2)</f>
        <v>CZ</v>
      </c>
      <c r="D53" t="s">
        <v>339</v>
      </c>
      <c r="E53" t="s">
        <v>140</v>
      </c>
      <c r="F53" s="24">
        <v>97.7</v>
      </c>
      <c r="G53" s="24">
        <f>IF(D53="%",VLOOKUP(CONCATENATE(A53,B53),'RECS Weighting for geo combine'!C$2:D$20,2),SUM(M53:S53))</f>
        <v>9.3000000000000007</v>
      </c>
      <c r="H53" s="24">
        <f t="shared" si="2"/>
        <v>69.346673490276359</v>
      </c>
      <c r="I53" s="24">
        <f t="shared" si="3"/>
        <v>644.92406345957022</v>
      </c>
      <c r="J53" s="38">
        <f t="shared" si="4"/>
        <v>0.44933469805527121</v>
      </c>
      <c r="K53" s="38">
        <f t="shared" si="5"/>
        <v>4.1788126919140227</v>
      </c>
      <c r="L53" s="24"/>
      <c r="M53" s="24">
        <v>4.0999999999999996</v>
      </c>
      <c r="N53" s="24">
        <v>8.1</v>
      </c>
      <c r="O53" s="24">
        <v>31.7</v>
      </c>
      <c r="P53" s="24">
        <v>30.4</v>
      </c>
      <c r="Q53" s="24">
        <v>13.5</v>
      </c>
      <c r="R53" s="24">
        <v>9.9</v>
      </c>
      <c r="S53" s="24"/>
      <c r="T53" s="24"/>
      <c r="U53" s="24"/>
      <c r="V53" s="24"/>
      <c r="W53" s="24"/>
      <c r="X53" s="24"/>
      <c r="Y53" s="24"/>
      <c r="Z53" s="24"/>
      <c r="AA53" s="24">
        <f t="shared" si="6"/>
        <v>97.7</v>
      </c>
      <c r="AB53" s="24">
        <f t="shared" si="7"/>
        <v>0</v>
      </c>
      <c r="AC53" s="24"/>
      <c r="AE53" t="s">
        <v>356</v>
      </c>
    </row>
    <row r="54" spans="1:31">
      <c r="A54">
        <v>2001</v>
      </c>
      <c r="B54" t="s">
        <v>354</v>
      </c>
      <c r="C54" t="str">
        <f>VLOOKUP(B54,'RECS GeoRecode'!A$1:B$11,2)</f>
        <v>CZ</v>
      </c>
      <c r="D54" t="s">
        <v>358</v>
      </c>
      <c r="E54" t="s">
        <v>140</v>
      </c>
      <c r="F54" s="24">
        <v>8.6</v>
      </c>
      <c r="G54" s="24">
        <f>IF(D54="%",VLOOKUP(CONCATENATE(A54,B54),'RECS Weighting for geo combine'!C$2:D$20,2),SUM(M54:S54))</f>
        <v>8.6999999999999993</v>
      </c>
      <c r="H54" s="24">
        <f t="shared" si="2"/>
        <v>68.902298850574724</v>
      </c>
      <c r="I54" s="24">
        <f t="shared" si="3"/>
        <v>599.45000000000005</v>
      </c>
      <c r="J54" s="38">
        <f t="shared" si="4"/>
        <v>0.47311827956989255</v>
      </c>
      <c r="K54" s="38">
        <f t="shared" si="5"/>
        <v>4.1161290322580646</v>
      </c>
      <c r="M54">
        <v>0.5</v>
      </c>
      <c r="N54" s="24">
        <v>0.9</v>
      </c>
      <c r="O54" s="24">
        <v>3</v>
      </c>
      <c r="P54" s="24">
        <v>2.4</v>
      </c>
      <c r="Q54" s="24">
        <v>1.2</v>
      </c>
      <c r="R54" s="24">
        <v>0.7</v>
      </c>
      <c r="U54" s="24"/>
      <c r="V54" s="24">
        <v>0.6</v>
      </c>
      <c r="W54" s="24"/>
      <c r="AA54" s="24">
        <f t="shared" si="6"/>
        <v>9.1999999999999993</v>
      </c>
      <c r="AB54" s="24">
        <f t="shared" si="7"/>
        <v>9.9999999999999645E-2</v>
      </c>
      <c r="AC54" s="24"/>
      <c r="AE54" t="s">
        <v>359</v>
      </c>
    </row>
    <row r="55" spans="1:31">
      <c r="A55">
        <v>2005</v>
      </c>
      <c r="B55" t="s">
        <v>354</v>
      </c>
      <c r="C55" t="str">
        <f>VLOOKUP(B55,'RECS GeoRecode'!A$1:B$11,2)</f>
        <v>CZ</v>
      </c>
      <c r="D55" t="s">
        <v>358</v>
      </c>
      <c r="E55" t="s">
        <v>140</v>
      </c>
      <c r="F55" s="14">
        <v>10.7</v>
      </c>
      <c r="G55" s="24">
        <f>IF(D55="%",VLOOKUP(CONCATENATE(A55,B55),'RECS Weighting for geo combine'!C$2:D$20,2),SUM(M55:S55))</f>
        <v>10.799999999999999</v>
      </c>
      <c r="H55" s="24">
        <f t="shared" si="2"/>
        <v>69.053703703703704</v>
      </c>
      <c r="I55" s="24">
        <f t="shared" si="3"/>
        <v>745.78</v>
      </c>
      <c r="J55" s="38">
        <f t="shared" si="4"/>
        <v>0.50000000000000011</v>
      </c>
      <c r="K55" s="38">
        <f t="shared" si="5"/>
        <v>5.4</v>
      </c>
      <c r="M55" s="14">
        <v>0.4</v>
      </c>
      <c r="N55" s="14">
        <v>1.5</v>
      </c>
      <c r="O55" s="14">
        <v>3.5</v>
      </c>
      <c r="P55" s="14">
        <v>2.8</v>
      </c>
      <c r="Q55" s="14">
        <v>1.7</v>
      </c>
      <c r="R55" s="14">
        <v>0.9</v>
      </c>
      <c r="S55" s="14"/>
      <c r="T55" s="14"/>
      <c r="U55" s="14"/>
      <c r="V55" s="14"/>
      <c r="W55" s="24"/>
      <c r="X55" s="24"/>
      <c r="Y55" s="24"/>
      <c r="Z55" s="24"/>
      <c r="AA55" s="24">
        <f t="shared" si="6"/>
        <v>10.7</v>
      </c>
      <c r="AB55" s="24">
        <f t="shared" si="7"/>
        <v>9.9999999999999645E-2</v>
      </c>
      <c r="AC55" s="24"/>
      <c r="AE55" t="s">
        <v>361</v>
      </c>
    </row>
    <row r="56" spans="1:31">
      <c r="A56">
        <v>1993</v>
      </c>
      <c r="B56" t="s">
        <v>354</v>
      </c>
      <c r="C56" t="str">
        <f>VLOOKUP(B56,'RECS GeoRecode'!A$1:B$11,2)</f>
        <v>CZ</v>
      </c>
      <c r="D56" t="s">
        <v>339</v>
      </c>
      <c r="E56" t="s">
        <v>141</v>
      </c>
      <c r="F56" s="24">
        <v>97.2</v>
      </c>
      <c r="G56" s="24">
        <f>IF(D56="%",VLOOKUP(CONCATENATE(A56,B56),'RECS Weighting for geo combine'!C$2:D$20,2),SUM(M56:S56))</f>
        <v>8.6999999999999993</v>
      </c>
      <c r="H56" s="24">
        <f t="shared" si="2"/>
        <v>65.771781668383113</v>
      </c>
      <c r="I56" s="24">
        <f t="shared" si="3"/>
        <v>572.21450051493309</v>
      </c>
      <c r="J56" s="38">
        <f t="shared" si="4"/>
        <v>0.69393939393939397</v>
      </c>
      <c r="K56" s="38">
        <f t="shared" si="5"/>
        <v>6.0372727272727271</v>
      </c>
      <c r="M56" s="24">
        <v>27.2</v>
      </c>
      <c r="N56" s="24">
        <v>19.8</v>
      </c>
      <c r="O56" s="24">
        <v>21.7</v>
      </c>
      <c r="P56" s="24">
        <v>17.399999999999999</v>
      </c>
      <c r="Q56" s="24">
        <v>6.7</v>
      </c>
      <c r="R56" s="24">
        <v>4.3</v>
      </c>
      <c r="T56" s="24"/>
      <c r="U56" s="24"/>
      <c r="V56" s="24">
        <v>1.9</v>
      </c>
      <c r="W56" s="24"/>
      <c r="X56" s="24"/>
      <c r="Y56" s="24"/>
      <c r="Z56" s="24"/>
      <c r="AA56" s="24">
        <f t="shared" si="6"/>
        <v>99.100000000000009</v>
      </c>
      <c r="AB56" s="24">
        <f t="shared" si="7"/>
        <v>-0.10000000000000853</v>
      </c>
      <c r="AC56" s="24"/>
      <c r="AE56" t="s">
        <v>353</v>
      </c>
    </row>
    <row r="57" spans="1:31">
      <c r="A57">
        <v>1997</v>
      </c>
      <c r="B57" t="s">
        <v>354</v>
      </c>
      <c r="C57" t="str">
        <f>VLOOKUP(B57,'RECS GeoRecode'!A$1:B$11,2)</f>
        <v>CZ</v>
      </c>
      <c r="D57" t="s">
        <v>339</v>
      </c>
      <c r="E57" t="s">
        <v>141</v>
      </c>
      <c r="F57" s="24">
        <v>97.1</v>
      </c>
      <c r="G57" s="24">
        <f>IF(D57="%",VLOOKUP(CONCATENATE(A57,B57),'RECS Weighting for geo combine'!C$2:D$20,2),SUM(M57:S57))</f>
        <v>9.3000000000000007</v>
      </c>
      <c r="H57" s="24">
        <f t="shared" si="2"/>
        <v>66.066632337796094</v>
      </c>
      <c r="I57" s="24">
        <f t="shared" si="3"/>
        <v>614.41968074150373</v>
      </c>
      <c r="J57" s="38">
        <f t="shared" si="4"/>
        <v>0.70339855818743569</v>
      </c>
      <c r="K57" s="38">
        <f t="shared" si="5"/>
        <v>6.541606591143152</v>
      </c>
      <c r="M57" s="24">
        <v>24.1</v>
      </c>
      <c r="N57" s="24">
        <v>20.6</v>
      </c>
      <c r="O57" s="24">
        <v>23.6</v>
      </c>
      <c r="P57" s="24">
        <v>16.7</v>
      </c>
      <c r="Q57" s="24">
        <v>8</v>
      </c>
      <c r="R57" s="24">
        <v>4.0999999999999996</v>
      </c>
      <c r="U57" s="24"/>
      <c r="V57" s="24"/>
      <c r="AA57" s="24">
        <f t="shared" si="6"/>
        <v>97.1</v>
      </c>
      <c r="AB57" s="24">
        <f t="shared" si="7"/>
        <v>0</v>
      </c>
      <c r="AC57" s="24"/>
      <c r="AE57" t="s">
        <v>356</v>
      </c>
    </row>
    <row r="58" spans="1:31">
      <c r="A58">
        <v>2001</v>
      </c>
      <c r="B58" t="s">
        <v>354</v>
      </c>
      <c r="C58" t="str">
        <f>VLOOKUP(B58,'RECS GeoRecode'!A$1:B$11,2)</f>
        <v>CZ</v>
      </c>
      <c r="D58" t="s">
        <v>358</v>
      </c>
      <c r="E58" t="s">
        <v>141</v>
      </c>
      <c r="F58" s="24">
        <v>8.5</v>
      </c>
      <c r="G58" s="24">
        <f>IF(D58="%",VLOOKUP(CONCATENATE(A58,B58),'RECS Weighting for geo combine'!C$2:D$20,2),SUM(M58:S58))</f>
        <v>8.5000000000000018</v>
      </c>
      <c r="H58" s="24">
        <f t="shared" si="2"/>
        <v>65.804705882352934</v>
      </c>
      <c r="I58" s="24">
        <f t="shared" si="3"/>
        <v>559.34</v>
      </c>
      <c r="J58" s="38">
        <f t="shared" si="4"/>
        <v>0.70329670329670324</v>
      </c>
      <c r="K58" s="38">
        <f t="shared" si="5"/>
        <v>5.978021978021979</v>
      </c>
      <c r="M58" s="24">
        <v>2.2000000000000002</v>
      </c>
      <c r="N58" s="24">
        <v>1.8</v>
      </c>
      <c r="O58" s="24">
        <v>2.4</v>
      </c>
      <c r="P58" s="24">
        <v>1.2</v>
      </c>
      <c r="Q58" s="24">
        <v>0.6</v>
      </c>
      <c r="R58" s="24">
        <v>0.3</v>
      </c>
      <c r="U58" s="24"/>
      <c r="V58" s="24">
        <v>0.6</v>
      </c>
      <c r="W58" s="24"/>
      <c r="X58" s="24"/>
      <c r="AA58" s="24">
        <f t="shared" si="6"/>
        <v>9.1</v>
      </c>
      <c r="AB58" s="24">
        <f t="shared" si="7"/>
        <v>0</v>
      </c>
      <c r="AC58" s="24"/>
      <c r="AE58" t="s">
        <v>359</v>
      </c>
    </row>
    <row r="59" spans="1:31">
      <c r="A59">
        <v>2005</v>
      </c>
      <c r="B59" t="s">
        <v>354</v>
      </c>
      <c r="C59" t="str">
        <f>VLOOKUP(B59,'RECS GeoRecode'!A$1:B$11,2)</f>
        <v>CZ</v>
      </c>
      <c r="D59" t="s">
        <v>358</v>
      </c>
      <c r="E59" t="s">
        <v>141</v>
      </c>
      <c r="F59" s="14">
        <v>10.6</v>
      </c>
      <c r="G59" s="24">
        <f>IF(D59="%",VLOOKUP(CONCATENATE(A59,B59),'RECS Weighting for geo combine'!C$2:D$20,2),SUM(M59:S59))</f>
        <v>10.600000000000003</v>
      </c>
      <c r="H59" s="24">
        <f t="shared" si="2"/>
        <v>65.161320754716968</v>
      </c>
      <c r="I59" s="24">
        <f t="shared" si="3"/>
        <v>690.71</v>
      </c>
      <c r="J59" s="38">
        <f t="shared" si="4"/>
        <v>0.76415094339622636</v>
      </c>
      <c r="K59" s="38">
        <f t="shared" si="5"/>
        <v>8.1000000000000014</v>
      </c>
      <c r="M59" s="14">
        <v>3.3</v>
      </c>
      <c r="N59" s="14">
        <v>2.6</v>
      </c>
      <c r="O59" s="14">
        <v>2.2000000000000002</v>
      </c>
      <c r="P59" s="14">
        <v>1.4</v>
      </c>
      <c r="Q59" s="14">
        <v>0.8</v>
      </c>
      <c r="R59" s="14">
        <v>0.3</v>
      </c>
      <c r="S59" s="14"/>
      <c r="T59" s="14"/>
      <c r="U59" s="14"/>
      <c r="V59" s="14"/>
      <c r="W59" s="24"/>
      <c r="X59" s="24"/>
      <c r="Y59" s="24"/>
      <c r="AA59" s="24">
        <f t="shared" si="6"/>
        <v>10.6</v>
      </c>
      <c r="AB59" s="24">
        <f t="shared" si="7"/>
        <v>0</v>
      </c>
      <c r="AC59" s="24"/>
      <c r="AE59" t="s">
        <v>361</v>
      </c>
    </row>
    <row r="60" spans="1:31">
      <c r="A60">
        <v>1993</v>
      </c>
      <c r="B60" t="s">
        <v>354</v>
      </c>
      <c r="C60" t="str">
        <f>VLOOKUP(B60,'RECS GeoRecode'!A$1:B$11,2)</f>
        <v>CZ</v>
      </c>
      <c r="D60" t="s">
        <v>339</v>
      </c>
      <c r="E60" t="s">
        <v>180</v>
      </c>
      <c r="F60" s="24">
        <v>97.6</v>
      </c>
      <c r="G60" s="24">
        <f>IF(D60="%",VLOOKUP(CONCATENATE(A60,B60),'RECS Weighting for geo combine'!C$2:D$20,2),SUM(M60:S60))</f>
        <v>8.6999999999999993</v>
      </c>
      <c r="H60" s="24">
        <f t="shared" si="2"/>
        <v>66.212307692307704</v>
      </c>
      <c r="I60" s="24">
        <f t="shared" si="3"/>
        <v>576.04707692307693</v>
      </c>
      <c r="J60" s="38">
        <f t="shared" si="4"/>
        <v>0.69919517102615691</v>
      </c>
      <c r="K60" s="38">
        <f t="shared" si="5"/>
        <v>6.0829979879275644</v>
      </c>
      <c r="M60" s="24">
        <v>22</v>
      </c>
      <c r="N60" s="24">
        <v>20.7</v>
      </c>
      <c r="O60" s="24">
        <v>26.8</v>
      </c>
      <c r="P60" s="24">
        <v>18</v>
      </c>
      <c r="Q60" s="24">
        <v>5.9</v>
      </c>
      <c r="R60" s="24">
        <v>4.0999999999999996</v>
      </c>
      <c r="T60" s="24"/>
      <c r="U60" s="24"/>
      <c r="V60" s="24">
        <v>1.9</v>
      </c>
      <c r="W60" s="24"/>
      <c r="X60" s="24"/>
      <c r="Y60" s="24"/>
      <c r="Z60" s="24"/>
      <c r="AA60" s="24">
        <f t="shared" si="6"/>
        <v>99.5</v>
      </c>
      <c r="AB60" s="24">
        <f t="shared" si="7"/>
        <v>-9.9999999999994316E-2</v>
      </c>
      <c r="AC60" s="24"/>
      <c r="AE60" t="s">
        <v>353</v>
      </c>
    </row>
    <row r="61" spans="1:31">
      <c r="A61">
        <v>1997</v>
      </c>
      <c r="B61" t="s">
        <v>354</v>
      </c>
      <c r="C61" t="str">
        <f>VLOOKUP(B61,'RECS GeoRecode'!A$1:B$11,2)</f>
        <v>CZ</v>
      </c>
      <c r="D61" t="s">
        <v>339</v>
      </c>
      <c r="E61" t="s">
        <v>180</v>
      </c>
      <c r="F61" s="24">
        <v>97.4</v>
      </c>
      <c r="G61" s="24">
        <f>IF(D61="%",VLOOKUP(CONCATENATE(A61,B61),'RECS Weighting for geo combine'!C$2:D$20,2),SUM(M61:S61))</f>
        <v>9.3000000000000007</v>
      </c>
      <c r="H61" s="24">
        <f t="shared" si="2"/>
        <v>66.185934291581106</v>
      </c>
      <c r="I61" s="24">
        <f t="shared" si="3"/>
        <v>615.5291889117043</v>
      </c>
      <c r="J61" s="38">
        <f t="shared" si="4"/>
        <v>0.69712525667351133</v>
      </c>
      <c r="K61" s="38">
        <f t="shared" si="5"/>
        <v>6.4832648870636556</v>
      </c>
      <c r="M61" s="24">
        <v>22.3</v>
      </c>
      <c r="N61" s="24">
        <v>22.5</v>
      </c>
      <c r="O61" s="24">
        <v>23.1</v>
      </c>
      <c r="P61" s="24">
        <v>17.899999999999999</v>
      </c>
      <c r="Q61" s="24">
        <v>7.6</v>
      </c>
      <c r="R61" s="24">
        <v>4</v>
      </c>
      <c r="U61" s="24"/>
      <c r="V61" s="24"/>
      <c r="AA61" s="24">
        <f t="shared" si="6"/>
        <v>97.4</v>
      </c>
      <c r="AB61" s="24">
        <f t="shared" si="7"/>
        <v>0</v>
      </c>
      <c r="AC61" s="24"/>
      <c r="AE61" t="s">
        <v>356</v>
      </c>
    </row>
    <row r="62" spans="1:31" s="27" customFormat="1">
      <c r="A62">
        <v>2001</v>
      </c>
      <c r="B62" t="s">
        <v>354</v>
      </c>
      <c r="C62" t="str">
        <f>VLOOKUP(B62,'RECS GeoRecode'!A$1:B$11,2)</f>
        <v>CZ</v>
      </c>
      <c r="D62" t="s">
        <v>358</v>
      </c>
      <c r="E62" t="s">
        <v>180</v>
      </c>
      <c r="F62" s="24">
        <v>8.6</v>
      </c>
      <c r="G62" s="24">
        <f>IF(D62="%",VLOOKUP(CONCATENATE(A62,B62),'RECS Weighting for geo combine'!C$2:D$20,2),SUM(M62:S62))</f>
        <v>8.6</v>
      </c>
      <c r="H62" s="24">
        <f t="shared" si="2"/>
        <v>66.04651162790698</v>
      </c>
      <c r="I62" s="24">
        <f t="shared" si="3"/>
        <v>568</v>
      </c>
      <c r="J62" s="38">
        <f t="shared" si="4"/>
        <v>0.69565217391304357</v>
      </c>
      <c r="K62" s="38">
        <f t="shared" si="5"/>
        <v>5.982608695652174</v>
      </c>
      <c r="L62"/>
      <c r="M62">
        <v>2</v>
      </c>
      <c r="N62">
        <v>2</v>
      </c>
      <c r="O62">
        <v>2.4</v>
      </c>
      <c r="P62">
        <v>1.3</v>
      </c>
      <c r="Q62">
        <v>0.5</v>
      </c>
      <c r="R62">
        <v>0.4</v>
      </c>
      <c r="S62"/>
      <c r="T62"/>
      <c r="U62"/>
      <c r="V62">
        <v>0.6</v>
      </c>
      <c r="W62" s="24"/>
      <c r="X62" s="24"/>
      <c r="Y62" s="24"/>
      <c r="Z62" s="24"/>
      <c r="AA62" s="24">
        <f t="shared" si="6"/>
        <v>9.1999999999999993</v>
      </c>
      <c r="AB62" s="24">
        <f t="shared" si="7"/>
        <v>0</v>
      </c>
      <c r="AC62" s="24"/>
      <c r="AD62"/>
      <c r="AE62" t="s">
        <v>359</v>
      </c>
    </row>
    <row r="63" spans="1:31" s="27" customFormat="1">
      <c r="A63">
        <v>2005</v>
      </c>
      <c r="B63" t="s">
        <v>354</v>
      </c>
      <c r="C63" t="str">
        <f>VLOOKUP(B63,'RECS GeoRecode'!A$1:B$11,2)</f>
        <v>CZ</v>
      </c>
      <c r="D63" t="s">
        <v>358</v>
      </c>
      <c r="E63" t="s">
        <v>180</v>
      </c>
      <c r="F63" s="14">
        <v>10.7</v>
      </c>
      <c r="G63" s="24">
        <f>IF(D63="%",VLOOKUP(CONCATENATE(A63,B63),'RECS Weighting for geo combine'!C$2:D$20,2),SUM(M63:S63))</f>
        <v>10.700000000000001</v>
      </c>
      <c r="H63" s="24">
        <f t="shared" si="2"/>
        <v>65.799065420560751</v>
      </c>
      <c r="I63" s="24">
        <f t="shared" si="3"/>
        <v>704.05000000000007</v>
      </c>
      <c r="J63" s="38">
        <f t="shared" si="4"/>
        <v>0.77570093457943923</v>
      </c>
      <c r="K63" s="38">
        <f t="shared" si="5"/>
        <v>8.3000000000000007</v>
      </c>
      <c r="L63"/>
      <c r="M63" s="14">
        <v>2.5</v>
      </c>
      <c r="N63" s="14">
        <v>3.1</v>
      </c>
      <c r="O63" s="14">
        <v>2.7</v>
      </c>
      <c r="P63" s="14">
        <v>1.3</v>
      </c>
      <c r="Q63" s="14">
        <v>0.6</v>
      </c>
      <c r="R63" s="14">
        <v>0.5</v>
      </c>
      <c r="S63" s="14"/>
      <c r="T63"/>
      <c r="U63" s="14"/>
      <c r="V63" s="14"/>
      <c r="W63" s="24"/>
      <c r="X63" s="24"/>
      <c r="Y63" s="24"/>
      <c r="Z63"/>
      <c r="AA63" s="24">
        <f t="shared" si="6"/>
        <v>10.7</v>
      </c>
      <c r="AB63" s="24">
        <f t="shared" si="7"/>
        <v>0</v>
      </c>
      <c r="AC63" s="24"/>
      <c r="AD63"/>
      <c r="AE63" t="s">
        <v>361</v>
      </c>
    </row>
    <row r="64" spans="1:31">
      <c r="A64">
        <v>1993</v>
      </c>
      <c r="B64" t="s">
        <v>355</v>
      </c>
      <c r="C64" t="str">
        <f>VLOOKUP(B64,'RECS GeoRecode'!A$1:B$11,2)</f>
        <v>CZ</v>
      </c>
      <c r="D64" t="s">
        <v>339</v>
      </c>
      <c r="E64" t="s">
        <v>140</v>
      </c>
      <c r="F64" s="24">
        <v>97.3</v>
      </c>
      <c r="G64" s="24">
        <f>IF(D64="%",VLOOKUP(CONCATENATE(A64,B64),'RECS Weighting for geo combine'!C$2:D$20,2),SUM(M64:S64))</f>
        <v>26.5</v>
      </c>
      <c r="H64" s="24">
        <f t="shared" si="2"/>
        <v>69.399691358024683</v>
      </c>
      <c r="I64" s="24">
        <f t="shared" si="3"/>
        <v>1839.091820987654</v>
      </c>
      <c r="J64" s="38">
        <f t="shared" si="4"/>
        <v>0.40240240240240238</v>
      </c>
      <c r="K64" s="38">
        <f t="shared" si="5"/>
        <v>10.663663663663662</v>
      </c>
      <c r="L64" s="24"/>
      <c r="M64" s="24">
        <v>3.5</v>
      </c>
      <c r="N64" s="24">
        <v>9.8000000000000007</v>
      </c>
      <c r="O64" s="24">
        <v>26.9</v>
      </c>
      <c r="P64" s="24">
        <v>32.799999999999997</v>
      </c>
      <c r="Q64" s="24">
        <v>15.3</v>
      </c>
      <c r="R64" s="24">
        <v>8.9</v>
      </c>
      <c r="S64" s="24"/>
      <c r="U64" s="24">
        <v>0.5</v>
      </c>
      <c r="V64" s="24">
        <v>2.2000000000000002</v>
      </c>
      <c r="W64" s="24"/>
      <c r="X64" s="24"/>
      <c r="Y64" s="24"/>
      <c r="Z64" s="24"/>
      <c r="AA64" s="24">
        <f t="shared" si="6"/>
        <v>100</v>
      </c>
      <c r="AB64" s="24">
        <f t="shared" si="7"/>
        <v>-9.9999999999994316E-2</v>
      </c>
      <c r="AC64" s="24"/>
      <c r="AE64" t="s">
        <v>353</v>
      </c>
    </row>
    <row r="65" spans="1:31">
      <c r="A65">
        <v>1997</v>
      </c>
      <c r="B65" t="s">
        <v>355</v>
      </c>
      <c r="C65" t="str">
        <f>VLOOKUP(B65,'RECS GeoRecode'!A$1:B$11,2)</f>
        <v>CZ</v>
      </c>
      <c r="D65" t="s">
        <v>339</v>
      </c>
      <c r="E65" t="s">
        <v>140</v>
      </c>
      <c r="F65" s="24">
        <v>96</v>
      </c>
      <c r="G65" s="24">
        <f>IF(D65="%",VLOOKUP(CONCATENATE(A65,B65),'RECS Weighting for geo combine'!C$2:D$20,2),SUM(M65:S65))</f>
        <v>28</v>
      </c>
      <c r="H65" s="24">
        <f t="shared" si="2"/>
        <v>69.680437044745062</v>
      </c>
      <c r="I65" s="24">
        <f t="shared" si="3"/>
        <v>1951.0522372528617</v>
      </c>
      <c r="J65" s="38">
        <f t="shared" si="4"/>
        <v>0.40681362725450898</v>
      </c>
      <c r="K65" s="38">
        <f t="shared" si="5"/>
        <v>11.390781563126252</v>
      </c>
      <c r="L65" s="24"/>
      <c r="M65" s="24">
        <v>3.7</v>
      </c>
      <c r="N65" s="24">
        <v>8.6999999999999993</v>
      </c>
      <c r="O65" s="24">
        <v>28.2</v>
      </c>
      <c r="P65" s="24">
        <v>25.2</v>
      </c>
      <c r="Q65" s="24">
        <v>17.7</v>
      </c>
      <c r="R65" s="24">
        <v>12.6</v>
      </c>
      <c r="S65" s="24"/>
      <c r="T65" s="24"/>
      <c r="U65" s="24"/>
      <c r="V65" s="24">
        <v>3.7</v>
      </c>
      <c r="W65" s="24"/>
      <c r="AA65" s="24">
        <f t="shared" si="6"/>
        <v>99.7</v>
      </c>
      <c r="AB65" s="24">
        <f t="shared" si="7"/>
        <v>9.9999999999994316E-2</v>
      </c>
      <c r="AC65" s="24"/>
      <c r="AE65" t="s">
        <v>356</v>
      </c>
    </row>
    <row r="66" spans="1:31">
      <c r="A66">
        <v>2001</v>
      </c>
      <c r="B66" t="s">
        <v>355</v>
      </c>
      <c r="C66" t="str">
        <f>VLOOKUP(B66,'RECS GeoRecode'!A$1:B$11,2)</f>
        <v>CZ</v>
      </c>
      <c r="D66" t="s">
        <v>358</v>
      </c>
      <c r="E66" t="s">
        <v>140</v>
      </c>
      <c r="F66" s="24">
        <v>26.6</v>
      </c>
      <c r="G66" s="24">
        <f>IF(D66="%",VLOOKUP(CONCATENATE(A66,B66),'RECS Weighting for geo combine'!C$2:D$20,2),SUM(M66:S66))</f>
        <v>26.599999999999998</v>
      </c>
      <c r="H66" s="24">
        <f t="shared" si="2"/>
        <v>69.49548872180452</v>
      </c>
      <c r="I66" s="24">
        <f t="shared" si="3"/>
        <v>1848.5800000000002</v>
      </c>
      <c r="J66" s="38">
        <f t="shared" si="4"/>
        <v>0.42253521126760568</v>
      </c>
      <c r="K66" s="38">
        <f t="shared" si="5"/>
        <v>11.23943661971831</v>
      </c>
      <c r="M66">
        <v>1.4</v>
      </c>
      <c r="N66" s="24">
        <v>2.6</v>
      </c>
      <c r="O66" s="24">
        <v>8</v>
      </c>
      <c r="P66" s="24">
        <v>6.3</v>
      </c>
      <c r="Q66" s="24">
        <v>4.5999999999999996</v>
      </c>
      <c r="R66" s="24">
        <v>3.7</v>
      </c>
      <c r="U66" s="24"/>
      <c r="V66" s="24">
        <v>1.8</v>
      </c>
      <c r="W66" s="24"/>
      <c r="AA66" s="24">
        <f t="shared" si="6"/>
        <v>28.400000000000002</v>
      </c>
      <c r="AB66" s="24">
        <f t="shared" si="7"/>
        <v>0</v>
      </c>
      <c r="AC66" s="24"/>
      <c r="AE66" t="s">
        <v>359</v>
      </c>
    </row>
    <row r="67" spans="1:31">
      <c r="A67">
        <v>2005</v>
      </c>
      <c r="B67" t="s">
        <v>355</v>
      </c>
      <c r="C67" t="str">
        <f>VLOOKUP(B67,'RECS GeoRecode'!A$1:B$11,2)</f>
        <v>CZ</v>
      </c>
      <c r="D67" t="s">
        <v>358</v>
      </c>
      <c r="E67" t="s">
        <v>140</v>
      </c>
      <c r="F67" s="14">
        <v>25.1</v>
      </c>
      <c r="G67" s="24">
        <f>IF(D67="%",VLOOKUP(CONCATENATE(A67,B67),'RECS Weighting for geo combine'!C$2:D$20,2),SUM(M67:S67))</f>
        <v>25</v>
      </c>
      <c r="H67" s="24">
        <f t="shared" si="2"/>
        <v>69.5976</v>
      </c>
      <c r="I67" s="24">
        <f t="shared" si="3"/>
        <v>1739.94</v>
      </c>
      <c r="J67" s="38">
        <f t="shared" si="4"/>
        <v>0.4263565891472868</v>
      </c>
      <c r="K67" s="38">
        <f t="shared" si="5"/>
        <v>10.65891472868217</v>
      </c>
      <c r="M67" s="14">
        <v>1.2</v>
      </c>
      <c r="N67" s="14">
        <v>2.1</v>
      </c>
      <c r="O67" s="14">
        <v>7.7</v>
      </c>
      <c r="P67" s="14">
        <v>6.5</v>
      </c>
      <c r="Q67" s="14">
        <v>3.9</v>
      </c>
      <c r="R67" s="14">
        <v>3.6</v>
      </c>
      <c r="S67" s="14"/>
      <c r="T67" s="14"/>
      <c r="U67" s="14"/>
      <c r="V67" s="14">
        <v>0.8</v>
      </c>
      <c r="W67" s="24"/>
      <c r="X67" s="24"/>
      <c r="Y67" s="24"/>
      <c r="AA67" s="24">
        <f t="shared" si="6"/>
        <v>25.900000000000002</v>
      </c>
      <c r="AB67" s="24">
        <f t="shared" si="7"/>
        <v>-0.10000000000000142</v>
      </c>
      <c r="AC67" s="24"/>
      <c r="AE67" t="s">
        <v>361</v>
      </c>
    </row>
    <row r="68" spans="1:31">
      <c r="A68">
        <v>1993</v>
      </c>
      <c r="B68" t="s">
        <v>355</v>
      </c>
      <c r="C68" t="str">
        <f>VLOOKUP(B68,'RECS GeoRecode'!A$1:B$11,2)</f>
        <v>CZ</v>
      </c>
      <c r="D68" t="s">
        <v>339</v>
      </c>
      <c r="E68" t="s">
        <v>141</v>
      </c>
      <c r="F68" s="24">
        <v>94.2</v>
      </c>
      <c r="G68" s="24">
        <f>IF(D68="%",VLOOKUP(CONCATENATE(A68,B68),'RECS Weighting for geo combine'!C$2:D$20,2),SUM(M68:S68))</f>
        <v>26.5</v>
      </c>
      <c r="H68" s="24">
        <f t="shared" si="2"/>
        <v>66.609756097560975</v>
      </c>
      <c r="I68" s="24">
        <f t="shared" si="3"/>
        <v>1765.1585365853659</v>
      </c>
      <c r="J68" s="38">
        <f t="shared" si="4"/>
        <v>0.59899999999999998</v>
      </c>
      <c r="K68" s="38">
        <f t="shared" si="5"/>
        <v>15.8735</v>
      </c>
      <c r="M68" s="24">
        <v>20</v>
      </c>
      <c r="N68" s="24">
        <v>20.100000000000001</v>
      </c>
      <c r="O68" s="24">
        <v>19.8</v>
      </c>
      <c r="P68" s="24">
        <v>20.399999999999999</v>
      </c>
      <c r="Q68" s="24">
        <v>9.4</v>
      </c>
      <c r="R68" s="24">
        <v>4.5999999999999996</v>
      </c>
      <c r="T68" s="24"/>
      <c r="U68" s="24">
        <v>3.7</v>
      </c>
      <c r="V68" s="24">
        <v>2</v>
      </c>
      <c r="W68" s="24"/>
      <c r="X68" s="24"/>
      <c r="Y68" s="24"/>
      <c r="Z68" s="24"/>
      <c r="AA68" s="24">
        <f t="shared" si="6"/>
        <v>99.9</v>
      </c>
      <c r="AB68" s="24">
        <f t="shared" si="7"/>
        <v>0.10000000000000853</v>
      </c>
      <c r="AC68" s="24"/>
      <c r="AE68" t="s">
        <v>353</v>
      </c>
    </row>
    <row r="69" spans="1:31">
      <c r="A69">
        <v>1997</v>
      </c>
      <c r="B69" t="s">
        <v>355</v>
      </c>
      <c r="C69" t="str">
        <f>VLOOKUP(B69,'RECS GeoRecode'!A$1:B$11,2)</f>
        <v>CZ</v>
      </c>
      <c r="D69" t="s">
        <v>339</v>
      </c>
      <c r="E69" t="s">
        <v>141</v>
      </c>
      <c r="F69" s="24">
        <v>93.5</v>
      </c>
      <c r="G69" s="24">
        <f>IF(D69="%",VLOOKUP(CONCATENATE(A69,B69),'RECS Weighting for geo combine'!C$2:D$20,2),SUM(M69:S69))</f>
        <v>28</v>
      </c>
      <c r="H69" s="24">
        <f t="shared" si="2"/>
        <v>66.748021390374333</v>
      </c>
      <c r="I69" s="24">
        <f t="shared" si="3"/>
        <v>1868.9445989304813</v>
      </c>
      <c r="J69" s="38">
        <f t="shared" si="4"/>
        <v>0.60899999999999999</v>
      </c>
      <c r="K69" s="38">
        <f t="shared" si="5"/>
        <v>17.052</v>
      </c>
      <c r="M69" s="24">
        <v>20.2</v>
      </c>
      <c r="N69" s="24">
        <v>19.2</v>
      </c>
      <c r="O69" s="24">
        <v>21.5</v>
      </c>
      <c r="P69" s="24">
        <v>15</v>
      </c>
      <c r="Q69" s="24">
        <v>10.6</v>
      </c>
      <c r="R69" s="24">
        <v>7</v>
      </c>
      <c r="U69" s="24">
        <v>2.1</v>
      </c>
      <c r="V69" s="24">
        <v>4.4000000000000004</v>
      </c>
      <c r="AA69" s="24">
        <f t="shared" si="6"/>
        <v>100</v>
      </c>
      <c r="AB69" s="24">
        <f t="shared" si="7"/>
        <v>0</v>
      </c>
      <c r="AC69" s="24"/>
      <c r="AE69" t="s">
        <v>356</v>
      </c>
    </row>
    <row r="70" spans="1:31">
      <c r="A70">
        <v>2001</v>
      </c>
      <c r="B70" t="s">
        <v>355</v>
      </c>
      <c r="C70" t="str">
        <f>VLOOKUP(B70,'RECS GeoRecode'!A$1:B$11,2)</f>
        <v>CZ</v>
      </c>
      <c r="D70" t="s">
        <v>358</v>
      </c>
      <c r="E70" t="s">
        <v>141</v>
      </c>
      <c r="F70" s="24">
        <v>25.6</v>
      </c>
      <c r="G70" s="24">
        <f>IF(D70="%",VLOOKUP(CONCATENATE(A70,B70),'RECS Weighting for geo combine'!C$2:D$20,2),SUM(M70:S70))</f>
        <v>25.6</v>
      </c>
      <c r="H70" s="24">
        <f t="shared" si="2"/>
        <v>66.725390624999989</v>
      </c>
      <c r="I70" s="24">
        <f t="shared" si="3"/>
        <v>1708.1699999999998</v>
      </c>
      <c r="J70" s="38">
        <f t="shared" si="4"/>
        <v>0.62093862815884471</v>
      </c>
      <c r="K70" s="38">
        <f t="shared" si="5"/>
        <v>15.896028880866425</v>
      </c>
      <c r="M70" s="24">
        <v>5.0999999999999996</v>
      </c>
      <c r="N70" s="24">
        <v>5.6</v>
      </c>
      <c r="O70" s="24">
        <v>6.5</v>
      </c>
      <c r="P70" s="24">
        <v>4.2</v>
      </c>
      <c r="Q70" s="24">
        <v>2.6</v>
      </c>
      <c r="R70" s="24">
        <v>1.6</v>
      </c>
      <c r="U70" s="24"/>
      <c r="V70" s="24">
        <v>2.1</v>
      </c>
      <c r="W70" s="24"/>
      <c r="AA70" s="24">
        <f t="shared" si="6"/>
        <v>27.700000000000003</v>
      </c>
      <c r="AB70" s="24">
        <f t="shared" si="7"/>
        <v>0</v>
      </c>
      <c r="AC70" s="24"/>
      <c r="AE70" t="s">
        <v>359</v>
      </c>
    </row>
    <row r="71" spans="1:31">
      <c r="A71">
        <v>2005</v>
      </c>
      <c r="B71" t="s">
        <v>355</v>
      </c>
      <c r="C71" t="str">
        <f>VLOOKUP(B71,'RECS GeoRecode'!A$1:B$11,2)</f>
        <v>CZ</v>
      </c>
      <c r="D71" t="s">
        <v>358</v>
      </c>
      <c r="E71" t="s">
        <v>141</v>
      </c>
      <c r="F71" s="14">
        <v>24.7</v>
      </c>
      <c r="G71" s="24">
        <f>IF(D71="%",VLOOKUP(CONCATENATE(A71,B71),'RECS Weighting for geo combine'!C$2:D$20,2),SUM(M71:S71))</f>
        <v>24.599999999999998</v>
      </c>
      <c r="H71" s="24">
        <f t="shared" si="2"/>
        <v>66.575609756097563</v>
      </c>
      <c r="I71" s="24">
        <f t="shared" si="3"/>
        <v>1637.76</v>
      </c>
      <c r="J71" s="38">
        <f t="shared" si="4"/>
        <v>0.62934362934362931</v>
      </c>
      <c r="K71" s="38">
        <f t="shared" si="5"/>
        <v>15.481853281853279</v>
      </c>
      <c r="M71" s="14">
        <v>5.8</v>
      </c>
      <c r="N71" s="14">
        <v>4.9000000000000004</v>
      </c>
      <c r="O71" s="14">
        <v>5.6</v>
      </c>
      <c r="P71" s="14">
        <v>4</v>
      </c>
      <c r="Q71" s="14">
        <v>2.2000000000000002</v>
      </c>
      <c r="R71" s="14">
        <v>2.1</v>
      </c>
      <c r="S71" s="14"/>
      <c r="T71" s="14"/>
      <c r="U71" s="14">
        <v>0.3</v>
      </c>
      <c r="V71" s="14">
        <v>1</v>
      </c>
      <c r="W71" s="24"/>
      <c r="X71" s="24"/>
      <c r="Y71" s="24"/>
      <c r="AA71" s="24">
        <f t="shared" ref="AA71:AA78" si="8">V71+U71+F71</f>
        <v>26</v>
      </c>
      <c r="AB71" s="24">
        <f t="shared" ref="AB71:AB78" si="9">SUM(M71:T71)-F71</f>
        <v>-0.10000000000000142</v>
      </c>
      <c r="AC71" s="24"/>
      <c r="AE71" t="s">
        <v>361</v>
      </c>
    </row>
    <row r="72" spans="1:31">
      <c r="A72">
        <v>1993</v>
      </c>
      <c r="B72" t="s">
        <v>355</v>
      </c>
      <c r="C72" t="str">
        <f>VLOOKUP(B72,'RECS GeoRecode'!A$1:B$11,2)</f>
        <v>CZ</v>
      </c>
      <c r="D72" t="s">
        <v>339</v>
      </c>
      <c r="E72" t="s">
        <v>180</v>
      </c>
      <c r="F72" s="24">
        <v>95.9</v>
      </c>
      <c r="G72" s="24">
        <f>IF(D72="%",VLOOKUP(CONCATENATE(A72,B72),'RECS Weighting for geo combine'!C$2:D$20,2),SUM(M72:S72))</f>
        <v>26.5</v>
      </c>
      <c r="H72" s="24">
        <f t="shared" ref="H72:H135" si="10">SUMPRODUCT($M$5:$S$5,M72:S72)/SUM(M72:S72)</f>
        <v>67.107507820646504</v>
      </c>
      <c r="I72" s="24">
        <f t="shared" ref="I72:I135" si="11">G72*H72</f>
        <v>1778.3489572471324</v>
      </c>
      <c r="J72" s="38">
        <f t="shared" ref="J72:J135" si="12">SUM(L72:O72)/SUM(L72:V72)</f>
        <v>0.58858858858858865</v>
      </c>
      <c r="K72" s="38">
        <f t="shared" ref="K72:K135" si="13">J72*G72</f>
        <v>15.597597597597598</v>
      </c>
      <c r="M72" s="24">
        <v>16.3</v>
      </c>
      <c r="N72" s="24">
        <v>20.399999999999999</v>
      </c>
      <c r="O72" s="24">
        <v>22.1</v>
      </c>
      <c r="P72" s="24">
        <v>21.8</v>
      </c>
      <c r="Q72" s="24">
        <v>9.6999999999999993</v>
      </c>
      <c r="R72" s="24">
        <v>5.6</v>
      </c>
      <c r="T72" s="24"/>
      <c r="U72" s="24">
        <v>1.8</v>
      </c>
      <c r="V72" s="24">
        <v>2.2000000000000002</v>
      </c>
      <c r="W72" s="24"/>
      <c r="X72" s="24"/>
      <c r="Y72" s="24"/>
      <c r="Z72" s="24"/>
      <c r="AA72" s="24">
        <f t="shared" si="8"/>
        <v>99.9</v>
      </c>
      <c r="AB72" s="24">
        <f t="shared" si="9"/>
        <v>0</v>
      </c>
      <c r="AC72" s="24"/>
      <c r="AE72" t="s">
        <v>353</v>
      </c>
    </row>
    <row r="73" spans="1:31">
      <c r="A73">
        <v>1997</v>
      </c>
      <c r="B73" t="s">
        <v>355</v>
      </c>
      <c r="C73" t="str">
        <f>VLOOKUP(B73,'RECS GeoRecode'!A$1:B$11,2)</f>
        <v>CZ</v>
      </c>
      <c r="D73" t="s">
        <v>339</v>
      </c>
      <c r="E73" t="s">
        <v>180</v>
      </c>
      <c r="F73" s="24">
        <v>95.4</v>
      </c>
      <c r="G73" s="24">
        <f>IF(D73="%",VLOOKUP(CONCATENATE(A73,B73),'RECS Weighting for geo combine'!C$2:D$20,2),SUM(M73:S73))</f>
        <v>28</v>
      </c>
      <c r="H73" s="24">
        <f t="shared" si="10"/>
        <v>67.446589716684159</v>
      </c>
      <c r="I73" s="24">
        <f t="shared" si="11"/>
        <v>1888.5045120671564</v>
      </c>
      <c r="J73" s="38">
        <f t="shared" si="12"/>
        <v>0.57557557557557559</v>
      </c>
      <c r="K73" s="38">
        <f t="shared" si="13"/>
        <v>16.116116116116117</v>
      </c>
      <c r="M73" s="24">
        <v>15.8</v>
      </c>
      <c r="N73" s="24">
        <v>18.2</v>
      </c>
      <c r="O73" s="24">
        <v>23.5</v>
      </c>
      <c r="P73" s="24">
        <v>18.600000000000001</v>
      </c>
      <c r="Q73" s="24">
        <v>10.5</v>
      </c>
      <c r="R73" s="24">
        <v>8.6999999999999993</v>
      </c>
      <c r="U73" s="24">
        <v>1.1000000000000001</v>
      </c>
      <c r="V73" s="24">
        <v>3.5</v>
      </c>
      <c r="W73" s="24"/>
      <c r="AA73" s="24">
        <f t="shared" si="8"/>
        <v>100</v>
      </c>
      <c r="AB73" s="24">
        <f t="shared" si="9"/>
        <v>-0.10000000000000853</v>
      </c>
      <c r="AC73" s="24"/>
      <c r="AE73" t="s">
        <v>356</v>
      </c>
    </row>
    <row r="74" spans="1:31">
      <c r="A74">
        <v>2001</v>
      </c>
      <c r="B74" t="s">
        <v>355</v>
      </c>
      <c r="C74" t="str">
        <f>VLOOKUP(B74,'RECS GeoRecode'!A$1:B$11,2)</f>
        <v>CZ</v>
      </c>
      <c r="D74" t="s">
        <v>358</v>
      </c>
      <c r="E74" t="s">
        <v>180</v>
      </c>
      <c r="F74" s="24">
        <v>26.2</v>
      </c>
      <c r="G74" s="24">
        <f>IF(D74="%",VLOOKUP(CONCATENATE(A74,B74),'RECS Weighting for geo combine'!C$2:D$20,2),SUM(M74:S74))</f>
        <v>26.2</v>
      </c>
      <c r="H74" s="24">
        <f t="shared" si="10"/>
        <v>67.228244274809157</v>
      </c>
      <c r="I74" s="24">
        <f t="shared" si="11"/>
        <v>1761.3799999999999</v>
      </c>
      <c r="J74" s="38">
        <f t="shared" si="12"/>
        <v>0.59786476868327398</v>
      </c>
      <c r="K74" s="38">
        <f t="shared" si="13"/>
        <v>15.664056939501778</v>
      </c>
      <c r="M74">
        <v>4.4000000000000004</v>
      </c>
      <c r="N74">
        <v>5.3</v>
      </c>
      <c r="O74">
        <v>7.1</v>
      </c>
      <c r="P74">
        <v>4.7</v>
      </c>
      <c r="Q74">
        <v>2.6</v>
      </c>
      <c r="R74">
        <v>2.1</v>
      </c>
      <c r="V74">
        <v>1.9</v>
      </c>
      <c r="W74" s="24"/>
      <c r="X74" s="24"/>
      <c r="Y74" s="24"/>
      <c r="Z74" s="24"/>
      <c r="AA74" s="24">
        <f t="shared" si="8"/>
        <v>28.099999999999998</v>
      </c>
      <c r="AB74" s="24">
        <f t="shared" si="9"/>
        <v>0</v>
      </c>
      <c r="AC74" s="24"/>
      <c r="AE74" t="s">
        <v>359</v>
      </c>
    </row>
    <row r="75" spans="1:31">
      <c r="A75">
        <v>2005</v>
      </c>
      <c r="B75" t="s">
        <v>355</v>
      </c>
      <c r="C75" t="str">
        <f>VLOOKUP(B75,'RECS GeoRecode'!A$1:B$11,2)</f>
        <v>CZ</v>
      </c>
      <c r="D75" t="s">
        <v>358</v>
      </c>
      <c r="E75" t="s">
        <v>180</v>
      </c>
      <c r="F75" s="14">
        <v>24.9</v>
      </c>
      <c r="G75" s="24">
        <f>IF(D75="%",VLOOKUP(CONCATENATE(A75,B75),'RECS Weighting for geo combine'!C$2:D$20,2),SUM(M75:S75))</f>
        <v>24.900000000000002</v>
      </c>
      <c r="H75" s="24">
        <f t="shared" si="10"/>
        <v>67.524497991967863</v>
      </c>
      <c r="I75" s="24">
        <f t="shared" si="11"/>
        <v>1681.36</v>
      </c>
      <c r="J75" s="38">
        <f t="shared" si="12"/>
        <v>0.60077519379844957</v>
      </c>
      <c r="K75" s="38">
        <f t="shared" si="13"/>
        <v>14.959302325581396</v>
      </c>
      <c r="M75" s="14">
        <v>3.8</v>
      </c>
      <c r="N75" s="14">
        <v>5.3</v>
      </c>
      <c r="O75" s="14">
        <v>6.4</v>
      </c>
      <c r="P75" s="14">
        <v>4.3</v>
      </c>
      <c r="Q75" s="14">
        <v>2.5</v>
      </c>
      <c r="R75" s="14">
        <v>2.6</v>
      </c>
      <c r="S75" s="14"/>
      <c r="U75" s="14"/>
      <c r="V75" s="14">
        <v>0.9</v>
      </c>
      <c r="W75" s="24"/>
      <c r="X75" s="24"/>
      <c r="Y75" s="24"/>
      <c r="AA75" s="24">
        <f t="shared" si="8"/>
        <v>25.799999999999997</v>
      </c>
      <c r="AB75" s="24">
        <f t="shared" si="9"/>
        <v>0</v>
      </c>
      <c r="AC75" s="24"/>
      <c r="AE75" t="s">
        <v>361</v>
      </c>
    </row>
    <row r="76" spans="1:31">
      <c r="A76">
        <v>2009</v>
      </c>
      <c r="B76" s="14" t="s">
        <v>268</v>
      </c>
      <c r="C76" t="str">
        <f>VLOOKUP(B76,'RECS GeoRecode'!A$1:B$11,2)</f>
        <v>MA</v>
      </c>
      <c r="D76" t="s">
        <v>358</v>
      </c>
      <c r="E76" t="s">
        <v>140</v>
      </c>
      <c r="F76" s="14"/>
      <c r="G76" s="24">
        <f>IF(D76="%",VLOOKUP(CONCATENATE(A76,B76),'RECS Weighting for geo combine'!C$2:D$20,2),SUM(M76:S76))</f>
        <v>2.4000000000000004</v>
      </c>
      <c r="H76" s="24">
        <f t="shared" si="10"/>
        <v>68.224999999999994</v>
      </c>
      <c r="I76" s="24">
        <f t="shared" si="11"/>
        <v>163.74</v>
      </c>
      <c r="J76" s="38">
        <f t="shared" si="12"/>
        <v>0.58333333333333326</v>
      </c>
      <c r="K76" s="38">
        <f t="shared" si="13"/>
        <v>1.4000000000000001</v>
      </c>
      <c r="L76" s="14"/>
      <c r="M76" s="14">
        <v>0.2</v>
      </c>
      <c r="N76" s="14">
        <v>0.4</v>
      </c>
      <c r="O76" s="14">
        <v>0.8</v>
      </c>
      <c r="P76" s="14">
        <v>0.6</v>
      </c>
      <c r="Q76" s="14">
        <v>0.2</v>
      </c>
      <c r="R76" s="14">
        <v>0.2</v>
      </c>
      <c r="S76" s="24"/>
      <c r="T76" s="24"/>
      <c r="U76" s="24"/>
      <c r="V76" s="24"/>
      <c r="W76" s="24"/>
      <c r="X76" s="24">
        <v>2.5</v>
      </c>
      <c r="Y76" s="24"/>
      <c r="AA76" s="24">
        <f t="shared" si="8"/>
        <v>0</v>
      </c>
      <c r="AB76" s="24">
        <f t="shared" si="9"/>
        <v>2.4000000000000004</v>
      </c>
      <c r="AC76" s="24">
        <f>X76-U76-SUM(M76:R76)</f>
        <v>9.9999999999999645E-2</v>
      </c>
      <c r="AE76" t="s">
        <v>365</v>
      </c>
    </row>
    <row r="77" spans="1:31">
      <c r="A77">
        <v>2009</v>
      </c>
      <c r="B77" s="14" t="s">
        <v>268</v>
      </c>
      <c r="C77" t="str">
        <f>VLOOKUP(B77,'RECS GeoRecode'!A$1:B$11,2)</f>
        <v>MA</v>
      </c>
      <c r="D77" t="s">
        <v>358</v>
      </c>
      <c r="E77" t="s">
        <v>141</v>
      </c>
      <c r="F77" s="14"/>
      <c r="G77" s="24">
        <f>IF(D77="%",VLOOKUP(CONCATENATE(A77,B77),'RECS Weighting for geo combine'!C$2:D$20,2),SUM(M77:S77))</f>
        <v>2.4</v>
      </c>
      <c r="H77" s="24">
        <f t="shared" si="10"/>
        <v>64.25</v>
      </c>
      <c r="I77" s="24">
        <f t="shared" si="11"/>
        <v>154.19999999999999</v>
      </c>
      <c r="J77" s="38">
        <f t="shared" si="12"/>
        <v>0.79166666666666663</v>
      </c>
      <c r="K77" s="38">
        <f t="shared" si="13"/>
        <v>1.9</v>
      </c>
      <c r="L77" s="14"/>
      <c r="M77" s="14">
        <v>1</v>
      </c>
      <c r="N77" s="14">
        <v>0.5</v>
      </c>
      <c r="O77" s="14">
        <v>0.4</v>
      </c>
      <c r="P77" s="14">
        <v>0.3</v>
      </c>
      <c r="Q77" s="14">
        <v>0.1</v>
      </c>
      <c r="R77" s="14">
        <v>0.1</v>
      </c>
      <c r="S77" s="24"/>
      <c r="T77" s="24"/>
      <c r="U77" s="24"/>
      <c r="V77" s="24"/>
      <c r="W77" s="24"/>
      <c r="X77" s="24">
        <v>2.5</v>
      </c>
      <c r="Y77" s="24"/>
      <c r="Z77" s="24"/>
      <c r="AA77" s="24">
        <f t="shared" si="8"/>
        <v>0</v>
      </c>
      <c r="AB77" s="24">
        <f t="shared" si="9"/>
        <v>2.4</v>
      </c>
      <c r="AC77" s="24">
        <f>X77-U77-SUM(M77:R77)</f>
        <v>0.10000000000000009</v>
      </c>
      <c r="AE77" t="s">
        <v>365</v>
      </c>
    </row>
    <row r="78" spans="1:31">
      <c r="A78">
        <v>2009</v>
      </c>
      <c r="B78" s="14" t="s">
        <v>268</v>
      </c>
      <c r="C78" t="str">
        <f>VLOOKUP(B78,'RECS GeoRecode'!A$1:B$11,2)</f>
        <v>MA</v>
      </c>
      <c r="D78" t="s">
        <v>358</v>
      </c>
      <c r="E78" t="s">
        <v>180</v>
      </c>
      <c r="F78" s="14"/>
      <c r="G78" s="24">
        <f>IF(D78="%",VLOOKUP(CONCATENATE(A78,B78),'RECS Weighting for geo combine'!C$2:D$20,2),SUM(M78:S78))</f>
        <v>2.4</v>
      </c>
      <c r="H78" s="24">
        <f t="shared" si="10"/>
        <v>65.370833333333337</v>
      </c>
      <c r="I78" s="24">
        <f t="shared" si="11"/>
        <v>156.89000000000001</v>
      </c>
      <c r="J78" s="38">
        <f t="shared" si="12"/>
        <v>0.75</v>
      </c>
      <c r="K78" s="38">
        <f t="shared" si="13"/>
        <v>1.7999999999999998</v>
      </c>
      <c r="L78" s="14"/>
      <c r="M78" s="14">
        <v>0.7</v>
      </c>
      <c r="N78" s="14">
        <v>0.6</v>
      </c>
      <c r="O78" s="14">
        <v>0.5</v>
      </c>
      <c r="P78" s="14">
        <v>0.4</v>
      </c>
      <c r="Q78" s="14">
        <v>0.1</v>
      </c>
      <c r="R78" s="14">
        <v>0.1</v>
      </c>
      <c r="X78" s="24">
        <v>2.5</v>
      </c>
      <c r="AA78" s="24">
        <f t="shared" si="8"/>
        <v>0</v>
      </c>
      <c r="AB78" s="24">
        <f t="shared" si="9"/>
        <v>2.4</v>
      </c>
      <c r="AC78" s="24">
        <f>X78-U78-SUM(M78:R78)</f>
        <v>0.10000000000000009</v>
      </c>
      <c r="AE78" t="s">
        <v>365</v>
      </c>
    </row>
    <row r="79" spans="1:31">
      <c r="A79" s="25">
        <v>1984</v>
      </c>
      <c r="B79" s="25" t="s">
        <v>347</v>
      </c>
      <c r="C79" t="s">
        <v>427</v>
      </c>
      <c r="D79" s="25" t="s">
        <v>348</v>
      </c>
      <c r="E79" s="25" t="s">
        <v>340</v>
      </c>
      <c r="F79" s="25"/>
      <c r="G79" s="24">
        <f>IF(D79="%",VLOOKUP(CONCATENATE(A79,B79),'RECS Weighting for geo combine'!C$2:D$20,2),SUM(M79:S79))</f>
        <v>0</v>
      </c>
      <c r="H79" s="24"/>
      <c r="I79" s="24"/>
      <c r="J79" s="38"/>
      <c r="K79" s="38"/>
      <c r="L79" s="25"/>
      <c r="M79" s="25"/>
      <c r="N79" s="25"/>
      <c r="O79" s="25"/>
      <c r="P79" s="25"/>
      <c r="Q79" s="25"/>
      <c r="R79" s="25"/>
      <c r="S79" s="25"/>
      <c r="T79" s="25"/>
      <c r="U79" s="25"/>
      <c r="V79" s="25"/>
      <c r="W79" s="25"/>
      <c r="X79" s="25"/>
      <c r="Y79" s="25">
        <v>68.099999999999994</v>
      </c>
      <c r="Z79" s="25"/>
      <c r="AA79" s="25"/>
      <c r="AB79" s="25"/>
      <c r="AC79" s="25"/>
      <c r="AD79" s="26"/>
      <c r="AE79" s="25" t="s">
        <v>349</v>
      </c>
    </row>
    <row r="80" spans="1:31">
      <c r="A80" s="25">
        <v>1987</v>
      </c>
      <c r="B80" s="25" t="s">
        <v>347</v>
      </c>
      <c r="C80" t="s">
        <v>427</v>
      </c>
      <c r="D80" s="25" t="s">
        <v>348</v>
      </c>
      <c r="E80" s="25" t="s">
        <v>340</v>
      </c>
      <c r="F80" s="25"/>
      <c r="G80" s="24">
        <f>IF(D80="%",VLOOKUP(CONCATENATE(A80,B80),'RECS Weighting for geo combine'!C$2:D$20,2),SUM(M80:S80))</f>
        <v>0</v>
      </c>
      <c r="H80" s="24"/>
      <c r="I80" s="24"/>
      <c r="J80" s="38"/>
      <c r="K80" s="38"/>
      <c r="L80" s="25"/>
      <c r="M80" s="25"/>
      <c r="N80" s="25"/>
      <c r="O80" s="25"/>
      <c r="P80" s="25"/>
      <c r="Q80" s="25"/>
      <c r="R80" s="25"/>
      <c r="S80" s="25"/>
      <c r="T80" s="25"/>
      <c r="U80" s="25"/>
      <c r="V80" s="25"/>
      <c r="W80" s="25"/>
      <c r="X80" s="25"/>
      <c r="Y80" s="25">
        <v>68.599999999999994</v>
      </c>
      <c r="Z80" s="25"/>
      <c r="AA80" s="25"/>
      <c r="AB80" s="25"/>
      <c r="AC80" s="25"/>
      <c r="AD80" s="26"/>
      <c r="AE80" s="25" t="s">
        <v>350</v>
      </c>
    </row>
    <row r="81" spans="1:31">
      <c r="A81" s="25">
        <v>1982</v>
      </c>
      <c r="B81" s="25" t="s">
        <v>347</v>
      </c>
      <c r="C81" t="s">
        <v>427</v>
      </c>
      <c r="D81" s="25" t="s">
        <v>348</v>
      </c>
      <c r="E81" s="25"/>
      <c r="F81" s="25"/>
      <c r="G81" s="24">
        <f>IF(D81="%",VLOOKUP(CONCATENATE(A81,B81),'RECS Weighting for geo combine'!C$2:D$20,2),SUM(M81:S81))</f>
        <v>0</v>
      </c>
      <c r="H81" s="24"/>
      <c r="I81" s="24"/>
      <c r="J81" s="38"/>
      <c r="K81" s="38"/>
      <c r="L81" s="25"/>
      <c r="M81" s="25"/>
      <c r="N81" s="25"/>
      <c r="O81" s="25"/>
      <c r="P81" s="25"/>
      <c r="Q81" s="25"/>
      <c r="R81" s="25"/>
      <c r="S81" s="25"/>
      <c r="T81" s="25"/>
      <c r="U81" s="25"/>
      <c r="V81" s="25"/>
      <c r="W81" s="25"/>
      <c r="X81" s="25"/>
      <c r="Y81" s="25">
        <v>67.5</v>
      </c>
      <c r="Z81" s="25"/>
      <c r="AA81" s="25"/>
      <c r="AB81" s="25"/>
      <c r="AC81" s="25"/>
      <c r="AD81" s="26"/>
      <c r="AE81" s="25" t="s">
        <v>346</v>
      </c>
    </row>
    <row r="82" spans="1:31">
      <c r="A82">
        <v>1997</v>
      </c>
      <c r="B82" t="s">
        <v>211</v>
      </c>
      <c r="C82" t="str">
        <f>VLOOKUP(B82,'RECS GeoRecode'!A$1:B$11,2)</f>
        <v>New England</v>
      </c>
      <c r="D82" t="s">
        <v>339</v>
      </c>
      <c r="E82" t="s">
        <v>140</v>
      </c>
      <c r="F82" s="24">
        <v>95.8</v>
      </c>
      <c r="G82" s="24">
        <f>IF(D82="%",VLOOKUP(CONCATENATE(A82,B82),'RECS Weighting for geo combine'!C$2:D$20,2),SUM(M82:S82))</f>
        <v>28</v>
      </c>
      <c r="H82" s="24">
        <f t="shared" si="10"/>
        <v>68.343274244004178</v>
      </c>
      <c r="I82" s="24">
        <f t="shared" si="11"/>
        <v>1913.6116788321169</v>
      </c>
      <c r="J82" s="38">
        <f t="shared" si="12"/>
        <v>0.55522088353413657</v>
      </c>
      <c r="K82" s="38">
        <f t="shared" si="13"/>
        <v>15.546184738955823</v>
      </c>
      <c r="L82" s="24"/>
      <c r="M82" s="24">
        <v>7.6</v>
      </c>
      <c r="N82" s="24">
        <v>12.6</v>
      </c>
      <c r="O82" s="24">
        <v>35.1</v>
      </c>
      <c r="P82" s="24">
        <v>24.9</v>
      </c>
      <c r="Q82" s="24">
        <v>8.5</v>
      </c>
      <c r="R82" s="24">
        <v>7.2</v>
      </c>
      <c r="S82" s="24"/>
      <c r="T82" s="24"/>
      <c r="U82" s="24"/>
      <c r="V82" s="24">
        <v>3.7</v>
      </c>
      <c r="W82" s="24"/>
      <c r="AA82" s="24">
        <f t="shared" ref="AA82:AA120" si="14">V82+U82+F82</f>
        <v>99.5</v>
      </c>
      <c r="AB82" s="24">
        <f t="shared" ref="AB82:AB120" si="15">SUM(M82:T82)-F82</f>
        <v>9.9999999999994316E-2</v>
      </c>
      <c r="AC82" s="24"/>
      <c r="AE82" t="s">
        <v>357</v>
      </c>
    </row>
    <row r="83" spans="1:31">
      <c r="A83">
        <v>2001</v>
      </c>
      <c r="B83" t="s">
        <v>211</v>
      </c>
      <c r="C83" t="str">
        <f>VLOOKUP(B83,'RECS GeoRecode'!A$1:B$11,2)</f>
        <v>New England</v>
      </c>
      <c r="D83" t="s">
        <v>358</v>
      </c>
      <c r="E83" t="s">
        <v>140</v>
      </c>
      <c r="F83" s="24">
        <v>5.2</v>
      </c>
      <c r="G83" s="24">
        <f>IF(D83="%",VLOOKUP(CONCATENATE(A83,B83),'RECS Weighting for geo combine'!C$2:D$20,2),SUM(M83:S83))</f>
        <v>5.2</v>
      </c>
      <c r="H83" s="24">
        <f t="shared" si="10"/>
        <v>68.501923076923077</v>
      </c>
      <c r="I83" s="24">
        <f t="shared" si="11"/>
        <v>356.21000000000004</v>
      </c>
      <c r="J83" s="38">
        <f t="shared" si="12"/>
        <v>0.55555555555555547</v>
      </c>
      <c r="K83" s="38">
        <f t="shared" si="13"/>
        <v>2.8888888888888884</v>
      </c>
      <c r="M83" s="24">
        <v>0.3</v>
      </c>
      <c r="N83" s="24">
        <v>0.8</v>
      </c>
      <c r="O83">
        <v>1.9</v>
      </c>
      <c r="P83">
        <v>1.3</v>
      </c>
      <c r="Q83" s="24">
        <v>0.5</v>
      </c>
      <c r="R83">
        <v>0.4</v>
      </c>
      <c r="V83">
        <v>0.2</v>
      </c>
      <c r="W83" s="24"/>
      <c r="X83" s="24"/>
      <c r="Y83" s="24"/>
      <c r="Z83" s="24"/>
      <c r="AA83" s="24">
        <f t="shared" si="14"/>
        <v>5.4</v>
      </c>
      <c r="AB83" s="24">
        <f t="shared" si="15"/>
        <v>0</v>
      </c>
      <c r="AC83" s="24"/>
      <c r="AE83" t="s">
        <v>360</v>
      </c>
    </row>
    <row r="84" spans="1:31">
      <c r="A84">
        <v>2005</v>
      </c>
      <c r="B84" t="s">
        <v>211</v>
      </c>
      <c r="C84" t="str">
        <f>VLOOKUP(B84,'RECS GeoRecode'!A$1:B$11,2)</f>
        <v>New England</v>
      </c>
      <c r="D84" t="s">
        <v>358</v>
      </c>
      <c r="E84" t="s">
        <v>140</v>
      </c>
      <c r="F84" s="14">
        <v>5.0999999999999996</v>
      </c>
      <c r="G84" s="24">
        <f>IF(D84="%",VLOOKUP(CONCATENATE(A84,B84),'RECS Weighting for geo combine'!C$2:D$20,2),SUM(M84:S84))</f>
        <v>5.2</v>
      </c>
      <c r="H84" s="24">
        <f t="shared" si="10"/>
        <v>68.265384615384605</v>
      </c>
      <c r="I84" s="24">
        <f t="shared" si="11"/>
        <v>354.97999999999996</v>
      </c>
      <c r="J84" s="38">
        <f t="shared" si="12"/>
        <v>0.57692307692307687</v>
      </c>
      <c r="K84" s="38">
        <f t="shared" si="13"/>
        <v>3</v>
      </c>
      <c r="L84" s="14"/>
      <c r="M84" s="14">
        <v>0.4</v>
      </c>
      <c r="N84" s="14">
        <v>0.9</v>
      </c>
      <c r="O84" s="14">
        <v>1.7</v>
      </c>
      <c r="P84" s="14">
        <v>1.3</v>
      </c>
      <c r="Q84" s="14">
        <v>0.5</v>
      </c>
      <c r="R84" s="14">
        <v>0.4</v>
      </c>
      <c r="S84" s="24"/>
      <c r="T84" s="24"/>
      <c r="U84" s="24"/>
      <c r="V84" s="24"/>
      <c r="W84" s="24"/>
      <c r="X84" s="24"/>
      <c r="Y84" s="24"/>
      <c r="AA84" s="24">
        <f t="shared" si="14"/>
        <v>5.0999999999999996</v>
      </c>
      <c r="AB84" s="24">
        <f t="shared" si="15"/>
        <v>0.10000000000000053</v>
      </c>
      <c r="AC84" s="24"/>
      <c r="AE84" t="s">
        <v>362</v>
      </c>
    </row>
    <row r="85" spans="1:31">
      <c r="A85">
        <v>2009</v>
      </c>
      <c r="B85" s="14" t="s">
        <v>211</v>
      </c>
      <c r="C85" t="str">
        <f>VLOOKUP(B85,'RECS GeoRecode'!A$1:B$11,2)</f>
        <v>New England</v>
      </c>
      <c r="D85" t="s">
        <v>358</v>
      </c>
      <c r="E85" t="s">
        <v>140</v>
      </c>
      <c r="F85" s="14"/>
      <c r="G85" s="24">
        <f>IF(D85="%",VLOOKUP(CONCATENATE(A85,B85),'RECS Weighting for geo combine'!C$2:D$20,2),SUM(M85:S85))</f>
        <v>5.5000000000000009</v>
      </c>
      <c r="H85" s="24">
        <f t="shared" si="10"/>
        <v>67.785454545454527</v>
      </c>
      <c r="I85" s="24">
        <f t="shared" si="11"/>
        <v>372.81999999999994</v>
      </c>
      <c r="J85" s="38">
        <f t="shared" si="12"/>
        <v>0.61818181818181817</v>
      </c>
      <c r="K85" s="38">
        <f t="shared" si="13"/>
        <v>3.4000000000000004</v>
      </c>
      <c r="L85" s="14"/>
      <c r="M85" s="14">
        <v>0.6</v>
      </c>
      <c r="N85" s="14">
        <v>1</v>
      </c>
      <c r="O85" s="14">
        <v>1.8</v>
      </c>
      <c r="P85" s="14">
        <v>1.3</v>
      </c>
      <c r="Q85" s="14">
        <v>0.4</v>
      </c>
      <c r="R85" s="14">
        <v>0.4</v>
      </c>
      <c r="S85" s="24"/>
      <c r="T85" s="24"/>
      <c r="U85" s="24"/>
      <c r="V85" s="24"/>
      <c r="W85" s="24"/>
      <c r="X85" s="24">
        <v>5.5</v>
      </c>
      <c r="Y85" s="24"/>
      <c r="AA85" s="24">
        <f t="shared" si="14"/>
        <v>0</v>
      </c>
      <c r="AB85" s="24">
        <f t="shared" si="15"/>
        <v>5.5000000000000009</v>
      </c>
      <c r="AC85" s="24">
        <f>X85-U85-SUM(M85:R85)</f>
        <v>0</v>
      </c>
      <c r="AE85" t="s">
        <v>365</v>
      </c>
    </row>
    <row r="86" spans="1:31">
      <c r="A86">
        <v>2015</v>
      </c>
      <c r="B86" t="s">
        <v>211</v>
      </c>
      <c r="C86" t="str">
        <f>VLOOKUP(B86,'RECS GeoRecode'!A$1:B$11,2)</f>
        <v>New England</v>
      </c>
      <c r="D86" t="s">
        <v>358</v>
      </c>
      <c r="E86" t="s">
        <v>140</v>
      </c>
      <c r="F86" s="14"/>
      <c r="G86" s="24">
        <f>IF(D86="%",VLOOKUP(CONCATENATE(A86,B86),'RECS Weighting for geo combine'!C$2:D$20,2),SUM(M86:S86))</f>
        <v>5.6000000000000005</v>
      </c>
      <c r="H86" s="24">
        <f t="shared" si="10"/>
        <v>68.121428571428567</v>
      </c>
      <c r="I86" s="24">
        <f t="shared" si="11"/>
        <v>381.48</v>
      </c>
      <c r="J86" s="38">
        <f t="shared" si="12"/>
        <v>0.62499999999999989</v>
      </c>
      <c r="K86" s="38">
        <f t="shared" si="13"/>
        <v>3.4999999999999996</v>
      </c>
      <c r="M86" s="32">
        <v>0.4</v>
      </c>
      <c r="N86" s="32">
        <v>1</v>
      </c>
      <c r="O86" s="32">
        <v>2.1</v>
      </c>
      <c r="P86" s="32">
        <v>1.3</v>
      </c>
      <c r="Q86" s="32">
        <v>0.4</v>
      </c>
      <c r="R86" s="32">
        <v>0.4</v>
      </c>
      <c r="S86" s="32"/>
      <c r="X86" s="32">
        <v>5.6</v>
      </c>
      <c r="AA86" s="24">
        <f t="shared" si="14"/>
        <v>0</v>
      </c>
      <c r="AB86" s="24">
        <f t="shared" si="15"/>
        <v>5.6000000000000005</v>
      </c>
      <c r="AC86" s="24">
        <f>X86-U86-SUM(M86:R86)</f>
        <v>0</v>
      </c>
      <c r="AE86" t="s">
        <v>367</v>
      </c>
    </row>
    <row r="87" spans="1:31">
      <c r="A87">
        <v>2020</v>
      </c>
      <c r="B87" t="s">
        <v>211</v>
      </c>
      <c r="C87" t="str">
        <f>VLOOKUP(B87,'RECS GeoRecode'!A$1:B$11,2)</f>
        <v>New England</v>
      </c>
      <c r="D87" t="s">
        <v>358</v>
      </c>
      <c r="E87" t="s">
        <v>140</v>
      </c>
      <c r="G87" s="24">
        <f>IF(D87="%",VLOOKUP(CONCATENATE(A87,B87),'RECS Weighting for geo combine'!C$2:D$20,2),SUM(M87:S87))</f>
        <v>5.8699999999999992</v>
      </c>
      <c r="H87" s="24">
        <f t="shared" si="10"/>
        <v>68.332027257240213</v>
      </c>
      <c r="I87" s="24">
        <f t="shared" si="11"/>
        <v>401.10899999999998</v>
      </c>
      <c r="J87" s="38">
        <f t="shared" si="12"/>
        <v>0.58943781942078377</v>
      </c>
      <c r="K87" s="38">
        <f t="shared" si="13"/>
        <v>3.4600000000000004</v>
      </c>
      <c r="M87" s="43">
        <v>0.37</v>
      </c>
      <c r="N87" s="43">
        <v>1.01</v>
      </c>
      <c r="O87" s="43">
        <v>2.08</v>
      </c>
      <c r="P87" s="43">
        <v>1.39</v>
      </c>
      <c r="Q87" s="43">
        <v>0.63</v>
      </c>
      <c r="R87" s="43">
        <v>0.39</v>
      </c>
      <c r="S87" s="43"/>
      <c r="U87" s="43"/>
      <c r="X87" s="32">
        <v>5.88</v>
      </c>
      <c r="AA87" s="24">
        <f t="shared" si="14"/>
        <v>0</v>
      </c>
      <c r="AB87" s="24">
        <f t="shared" si="15"/>
        <v>5.8699999999999992</v>
      </c>
      <c r="AC87" s="24">
        <f>X87-U87-SUM(M87:R87)</f>
        <v>1.0000000000000675E-2</v>
      </c>
      <c r="AE87" t="s">
        <v>369</v>
      </c>
    </row>
    <row r="88" spans="1:31">
      <c r="A88">
        <v>1997</v>
      </c>
      <c r="B88" t="s">
        <v>211</v>
      </c>
      <c r="C88" t="str">
        <f>VLOOKUP(B88,'RECS GeoRecode'!A$1:B$11,2)</f>
        <v>New England</v>
      </c>
      <c r="D88" t="s">
        <v>339</v>
      </c>
      <c r="E88" t="s">
        <v>141</v>
      </c>
      <c r="F88" s="24">
        <v>94.7</v>
      </c>
      <c r="G88" s="24">
        <f>IF(D88="%",VLOOKUP(CONCATENATE(A88,B88),'RECS Weighting for geo combine'!C$2:D$20,2),SUM(M88:S88))</f>
        <v>28</v>
      </c>
      <c r="H88" s="24">
        <f t="shared" si="10"/>
        <v>64.70972515856235</v>
      </c>
      <c r="I88" s="24">
        <f t="shared" si="11"/>
        <v>1811.8723044397457</v>
      </c>
      <c r="J88" s="38">
        <f t="shared" si="12"/>
        <v>0.75834175935288162</v>
      </c>
      <c r="K88" s="38">
        <f t="shared" si="13"/>
        <v>21.233569261880685</v>
      </c>
      <c r="L88" s="24"/>
      <c r="M88" s="24">
        <v>33.200000000000003</v>
      </c>
      <c r="N88" s="24">
        <v>21.5</v>
      </c>
      <c r="O88" s="24">
        <v>20.3</v>
      </c>
      <c r="P88" s="24">
        <v>13</v>
      </c>
      <c r="Q88" s="24">
        <v>4.2</v>
      </c>
      <c r="R88" s="24">
        <v>2.4</v>
      </c>
      <c r="S88" s="24"/>
      <c r="T88" s="24"/>
      <c r="U88" s="24"/>
      <c r="V88" s="24">
        <v>4.3</v>
      </c>
      <c r="W88" s="24"/>
      <c r="AA88" s="24">
        <f t="shared" si="14"/>
        <v>99</v>
      </c>
      <c r="AB88" s="24">
        <f t="shared" si="15"/>
        <v>-9.9999999999994316E-2</v>
      </c>
      <c r="AC88" s="24"/>
      <c r="AE88" t="s">
        <v>357</v>
      </c>
    </row>
    <row r="89" spans="1:31">
      <c r="A89">
        <v>2001</v>
      </c>
      <c r="B89" t="s">
        <v>211</v>
      </c>
      <c r="C89" t="str">
        <f>VLOOKUP(B89,'RECS GeoRecode'!A$1:B$11,2)</f>
        <v>New England</v>
      </c>
      <c r="D89" t="s">
        <v>358</v>
      </c>
      <c r="E89" t="s">
        <v>141</v>
      </c>
      <c r="F89">
        <v>5.0999999999999996</v>
      </c>
      <c r="G89" s="24">
        <f>IF(D89="%",VLOOKUP(CONCATENATE(A89,B89),'RECS Weighting for geo combine'!C$2:D$20,2),SUM(M89:S89))</f>
        <v>4.9000000000000004</v>
      </c>
      <c r="H89" s="24">
        <f t="shared" si="10"/>
        <v>64.867346938775512</v>
      </c>
      <c r="I89" s="24">
        <f t="shared" si="11"/>
        <v>317.85000000000002</v>
      </c>
      <c r="J89" s="38">
        <f t="shared" si="12"/>
        <v>0.76923076923076916</v>
      </c>
      <c r="K89" s="38">
        <f t="shared" si="13"/>
        <v>3.7692307692307692</v>
      </c>
      <c r="M89">
        <v>1.5</v>
      </c>
      <c r="N89">
        <v>1.2</v>
      </c>
      <c r="O89" s="24">
        <v>1.3</v>
      </c>
      <c r="P89" s="24">
        <v>0.7</v>
      </c>
      <c r="Q89" s="24">
        <v>0.2</v>
      </c>
      <c r="V89" s="24">
        <v>0.3</v>
      </c>
      <c r="W89" s="24"/>
      <c r="X89" s="24"/>
      <c r="Y89" s="24"/>
      <c r="Z89" s="24"/>
      <c r="AA89" s="24">
        <f t="shared" si="14"/>
        <v>5.3999999999999995</v>
      </c>
      <c r="AB89" s="24">
        <f t="shared" si="15"/>
        <v>-0.19999999999999929</v>
      </c>
      <c r="AC89" s="24"/>
      <c r="AE89" t="s">
        <v>360</v>
      </c>
    </row>
    <row r="90" spans="1:31">
      <c r="A90">
        <v>2005</v>
      </c>
      <c r="B90" t="s">
        <v>211</v>
      </c>
      <c r="C90" t="str">
        <f>VLOOKUP(B90,'RECS GeoRecode'!A$1:B$11,2)</f>
        <v>New England</v>
      </c>
      <c r="D90" t="s">
        <v>358</v>
      </c>
      <c r="E90" t="s">
        <v>141</v>
      </c>
      <c r="F90" s="14">
        <v>5.2</v>
      </c>
      <c r="G90" s="24">
        <f>IF(D90="%",VLOOKUP(CONCATENATE(A90,B90),'RECS Weighting for geo combine'!C$2:D$20,2),SUM(M90:S90))</f>
        <v>5.3</v>
      </c>
      <c r="H90" s="24">
        <f t="shared" si="10"/>
        <v>64.95471698113208</v>
      </c>
      <c r="I90" s="24">
        <f t="shared" si="11"/>
        <v>344.26</v>
      </c>
      <c r="J90" s="38">
        <f t="shared" si="12"/>
        <v>0.7735849056603773</v>
      </c>
      <c r="K90" s="38">
        <f t="shared" si="13"/>
        <v>4.0999999999999996</v>
      </c>
      <c r="L90" s="14"/>
      <c r="M90" s="14">
        <v>1.8</v>
      </c>
      <c r="N90" s="14">
        <v>1.2</v>
      </c>
      <c r="O90" s="14">
        <v>1.1000000000000001</v>
      </c>
      <c r="P90" s="14">
        <v>0.7</v>
      </c>
      <c r="Q90" s="14">
        <v>0.3</v>
      </c>
      <c r="R90" s="14">
        <v>0.2</v>
      </c>
      <c r="S90" s="24"/>
      <c r="T90" s="24"/>
      <c r="U90" s="24"/>
      <c r="V90" s="24"/>
      <c r="W90" s="24"/>
      <c r="X90" s="24"/>
      <c r="Y90" s="24"/>
      <c r="AA90" s="24">
        <f t="shared" si="14"/>
        <v>5.2</v>
      </c>
      <c r="AB90" s="24">
        <f t="shared" si="15"/>
        <v>9.9999999999999645E-2</v>
      </c>
      <c r="AC90" s="24"/>
      <c r="AE90" t="s">
        <v>362</v>
      </c>
    </row>
    <row r="91" spans="1:31">
      <c r="A91">
        <v>2009</v>
      </c>
      <c r="B91" s="14" t="s">
        <v>211</v>
      </c>
      <c r="C91" t="str">
        <f>VLOOKUP(B91,'RECS GeoRecode'!A$1:B$11,2)</f>
        <v>New England</v>
      </c>
      <c r="D91" t="s">
        <v>358</v>
      </c>
      <c r="E91" t="s">
        <v>141</v>
      </c>
      <c r="F91" s="14"/>
      <c r="G91" s="24">
        <f>IF(D91="%",VLOOKUP(CONCATENATE(A91,B91),'RECS Weighting for geo combine'!C$2:D$20,2),SUM(M91:S91))</f>
        <v>5.5000000000000009</v>
      </c>
      <c r="H91" s="24">
        <f t="shared" si="10"/>
        <v>64.352727272727265</v>
      </c>
      <c r="I91" s="24">
        <f t="shared" si="11"/>
        <v>353.94</v>
      </c>
      <c r="J91" s="38">
        <f t="shared" si="12"/>
        <v>0.78181818181818186</v>
      </c>
      <c r="K91" s="38">
        <f t="shared" si="13"/>
        <v>4.3000000000000007</v>
      </c>
      <c r="L91" s="14"/>
      <c r="M91" s="14">
        <v>2.2000000000000002</v>
      </c>
      <c r="N91" s="14">
        <v>1.2</v>
      </c>
      <c r="O91" s="14">
        <v>0.9</v>
      </c>
      <c r="P91" s="14">
        <v>0.8</v>
      </c>
      <c r="Q91" s="14">
        <v>0.2</v>
      </c>
      <c r="R91" s="14">
        <v>0.2</v>
      </c>
      <c r="S91" s="24"/>
      <c r="T91" s="24"/>
      <c r="U91" s="24"/>
      <c r="V91" s="24"/>
      <c r="W91" s="24"/>
      <c r="X91" s="24">
        <v>5.5</v>
      </c>
      <c r="Y91" s="24"/>
      <c r="AA91" s="24">
        <f t="shared" si="14"/>
        <v>0</v>
      </c>
      <c r="AB91" s="24">
        <f t="shared" si="15"/>
        <v>5.5000000000000009</v>
      </c>
      <c r="AC91" s="24">
        <f>X91-U91-SUM(M91:R91)</f>
        <v>0</v>
      </c>
      <c r="AE91" t="s">
        <v>365</v>
      </c>
    </row>
    <row r="92" spans="1:31">
      <c r="A92">
        <v>2015</v>
      </c>
      <c r="B92" t="s">
        <v>211</v>
      </c>
      <c r="C92" t="str">
        <f>VLOOKUP(B92,'RECS GeoRecode'!A$1:B$11,2)</f>
        <v>New England</v>
      </c>
      <c r="D92" t="s">
        <v>358</v>
      </c>
      <c r="E92" t="s">
        <v>141</v>
      </c>
      <c r="F92" s="14"/>
      <c r="G92" s="24">
        <f>IF(D92="%",VLOOKUP(CONCATENATE(A92,B92),'RECS Weighting for geo combine'!C$2:D$20,2),SUM(M92:S92))</f>
        <v>5.3</v>
      </c>
      <c r="H92" s="24">
        <f t="shared" si="10"/>
        <v>63.905660377358501</v>
      </c>
      <c r="I92" s="24">
        <f t="shared" si="11"/>
        <v>338.70000000000005</v>
      </c>
      <c r="J92" s="38">
        <f t="shared" si="12"/>
        <v>0.86792452830188671</v>
      </c>
      <c r="K92" s="38">
        <f t="shared" si="13"/>
        <v>4.5999999999999996</v>
      </c>
      <c r="M92" s="32">
        <v>2</v>
      </c>
      <c r="N92" s="32">
        <v>1.5</v>
      </c>
      <c r="O92" s="32">
        <v>1.1000000000000001</v>
      </c>
      <c r="P92" s="32">
        <v>0.7</v>
      </c>
      <c r="Q92" s="32" t="s">
        <v>179</v>
      </c>
      <c r="R92" s="32" t="s">
        <v>179</v>
      </c>
      <c r="S92" s="32"/>
      <c r="X92" s="32">
        <v>5.6</v>
      </c>
      <c r="AA92" s="24">
        <f t="shared" si="14"/>
        <v>0</v>
      </c>
      <c r="AB92" s="24">
        <f t="shared" si="15"/>
        <v>5.3</v>
      </c>
      <c r="AC92" s="24">
        <f>X92-U92-SUM(M92:R92)</f>
        <v>0.29999999999999982</v>
      </c>
      <c r="AE92" t="s">
        <v>367</v>
      </c>
    </row>
    <row r="93" spans="1:31">
      <c r="A93">
        <v>2020</v>
      </c>
      <c r="B93" t="s">
        <v>211</v>
      </c>
      <c r="C93" t="str">
        <f>VLOOKUP(B93,'RECS GeoRecode'!A$1:B$11,2)</f>
        <v>New England</v>
      </c>
      <c r="D93" t="s">
        <v>358</v>
      </c>
      <c r="E93" t="s">
        <v>141</v>
      </c>
      <c r="F93" s="32"/>
      <c r="G93" s="24">
        <f>IF(D93="%",VLOOKUP(CONCATENATE(A93,B93),'RECS Weighting for geo combine'!C$2:D$20,2),SUM(M93:S93))</f>
        <v>5.8599999999999994</v>
      </c>
      <c r="H93" s="24">
        <f t="shared" si="10"/>
        <v>65.119112627986354</v>
      </c>
      <c r="I93" s="24">
        <f t="shared" si="11"/>
        <v>381.59800000000001</v>
      </c>
      <c r="J93" s="38">
        <f t="shared" si="12"/>
        <v>0.78498293515358364</v>
      </c>
      <c r="K93" s="38">
        <f t="shared" si="13"/>
        <v>4.5999999999999996</v>
      </c>
      <c r="L93" s="32"/>
      <c r="M93" s="43">
        <v>1.84</v>
      </c>
      <c r="N93" s="43">
        <v>1.37</v>
      </c>
      <c r="O93" s="43">
        <v>1.39</v>
      </c>
      <c r="P93" s="43">
        <v>0.75</v>
      </c>
      <c r="Q93" s="43">
        <v>0.31</v>
      </c>
      <c r="R93" s="43">
        <v>0.2</v>
      </c>
      <c r="S93" s="43"/>
      <c r="U93" s="43"/>
      <c r="X93" s="32">
        <v>5.88</v>
      </c>
      <c r="AA93" s="24">
        <f t="shared" si="14"/>
        <v>0</v>
      </c>
      <c r="AB93" s="24">
        <f t="shared" si="15"/>
        <v>5.8599999999999994</v>
      </c>
      <c r="AC93" s="24">
        <f>X93-U93-SUM(M93:R93)</f>
        <v>2.0000000000000462E-2</v>
      </c>
      <c r="AE93" t="s">
        <v>369</v>
      </c>
    </row>
    <row r="94" spans="1:31">
      <c r="A94">
        <v>1997</v>
      </c>
      <c r="B94" t="s">
        <v>211</v>
      </c>
      <c r="C94" t="str">
        <f>VLOOKUP(B94,'RECS GeoRecode'!A$1:B$11,2)</f>
        <v>New England</v>
      </c>
      <c r="D94" t="s">
        <v>339</v>
      </c>
      <c r="E94" t="s">
        <v>180</v>
      </c>
      <c r="F94" s="24">
        <v>95.5</v>
      </c>
      <c r="G94" s="24">
        <f>IF(D94="%",VLOOKUP(CONCATENATE(A94,B94),'RECS Weighting for geo combine'!C$2:D$20,2),SUM(M94:S94))</f>
        <v>28</v>
      </c>
      <c r="H94" s="24">
        <f t="shared" si="10"/>
        <v>65.233018867924542</v>
      </c>
      <c r="I94" s="24">
        <f t="shared" si="11"/>
        <v>1826.5245283018871</v>
      </c>
      <c r="J94" s="38">
        <f t="shared" si="12"/>
        <v>0.7272727272727274</v>
      </c>
      <c r="K94" s="38">
        <f t="shared" si="13"/>
        <v>20.363636363636367</v>
      </c>
      <c r="L94" s="24"/>
      <c r="M94" s="24">
        <v>30.9</v>
      </c>
      <c r="N94" s="24">
        <v>18.2</v>
      </c>
      <c r="O94" s="24">
        <v>22.9</v>
      </c>
      <c r="P94" s="24">
        <v>16</v>
      </c>
      <c r="Q94" s="24">
        <v>3.3</v>
      </c>
      <c r="R94" s="24">
        <v>4.0999999999999996</v>
      </c>
      <c r="S94" s="24"/>
      <c r="T94" s="24"/>
      <c r="U94" s="24"/>
      <c r="V94" s="24">
        <v>3.6</v>
      </c>
      <c r="W94" s="24"/>
      <c r="AA94" s="24">
        <f t="shared" si="14"/>
        <v>99.1</v>
      </c>
      <c r="AB94" s="24">
        <f t="shared" si="15"/>
        <v>-0.10000000000000853</v>
      </c>
      <c r="AC94" s="24"/>
      <c r="AE94" t="s">
        <v>357</v>
      </c>
    </row>
    <row r="95" spans="1:31">
      <c r="A95">
        <v>2001</v>
      </c>
      <c r="B95" t="s">
        <v>211</v>
      </c>
      <c r="C95" t="str">
        <f>VLOOKUP(B95,'RECS GeoRecode'!A$1:B$11,2)</f>
        <v>New England</v>
      </c>
      <c r="D95" t="s">
        <v>358</v>
      </c>
      <c r="E95" t="s">
        <v>180</v>
      </c>
      <c r="F95">
        <v>5.0999999999999996</v>
      </c>
      <c r="G95" s="24">
        <f>IF(D95="%",VLOOKUP(CONCATENATE(A95,B95),'RECS Weighting for geo combine'!C$2:D$20,2),SUM(M95:S95))</f>
        <v>5.1999999999999993</v>
      </c>
      <c r="H95" s="24">
        <f t="shared" si="10"/>
        <v>65.438461538461567</v>
      </c>
      <c r="I95" s="24">
        <f t="shared" si="11"/>
        <v>340.28000000000009</v>
      </c>
      <c r="J95" s="38">
        <f t="shared" si="12"/>
        <v>0.74074074074074081</v>
      </c>
      <c r="K95" s="38">
        <f t="shared" si="13"/>
        <v>3.8518518518518516</v>
      </c>
      <c r="M95">
        <v>1.4</v>
      </c>
      <c r="N95">
        <v>1.3</v>
      </c>
      <c r="O95">
        <v>1.3</v>
      </c>
      <c r="P95">
        <v>0.8</v>
      </c>
      <c r="Q95">
        <v>0.3</v>
      </c>
      <c r="R95" s="24">
        <v>0.1</v>
      </c>
      <c r="U95" s="24"/>
      <c r="V95" s="24">
        <v>0.2</v>
      </c>
      <c r="W95" s="24"/>
      <c r="X95" s="24"/>
      <c r="Y95" s="24"/>
      <c r="Z95" s="24"/>
      <c r="AA95" s="24">
        <f t="shared" si="14"/>
        <v>5.3</v>
      </c>
      <c r="AB95" s="24">
        <f t="shared" si="15"/>
        <v>9.9999999999999645E-2</v>
      </c>
      <c r="AC95" s="24"/>
      <c r="AE95" t="s">
        <v>360</v>
      </c>
    </row>
    <row r="96" spans="1:31">
      <c r="A96">
        <v>2005</v>
      </c>
      <c r="B96" t="s">
        <v>211</v>
      </c>
      <c r="C96" t="str">
        <f>VLOOKUP(B96,'RECS GeoRecode'!A$1:B$11,2)</f>
        <v>New England</v>
      </c>
      <c r="D96" t="s">
        <v>358</v>
      </c>
      <c r="E96" t="s">
        <v>180</v>
      </c>
      <c r="F96" s="14">
        <v>5.2</v>
      </c>
      <c r="G96" s="24">
        <f>IF(D96="%",VLOOKUP(CONCATENATE(A96,B96),'RECS Weighting for geo combine'!C$2:D$20,2),SUM(M96:S96))</f>
        <v>5.1999999999999993</v>
      </c>
      <c r="H96" s="24">
        <f t="shared" si="10"/>
        <v>65.490384615384627</v>
      </c>
      <c r="I96" s="24">
        <f t="shared" si="11"/>
        <v>340.55</v>
      </c>
      <c r="J96" s="38">
        <f t="shared" si="12"/>
        <v>0.76923076923076938</v>
      </c>
      <c r="K96" s="38">
        <f t="shared" si="13"/>
        <v>4</v>
      </c>
      <c r="L96" s="14"/>
      <c r="M96" s="14">
        <v>1.5</v>
      </c>
      <c r="N96" s="14">
        <v>1.3</v>
      </c>
      <c r="O96" s="14">
        <v>1.2</v>
      </c>
      <c r="P96" s="14">
        <v>0.6</v>
      </c>
      <c r="Q96" s="14">
        <v>0.3</v>
      </c>
      <c r="R96" s="14">
        <v>0.3</v>
      </c>
      <c r="S96" s="24"/>
      <c r="T96" s="24"/>
      <c r="U96" s="24"/>
      <c r="V96" s="24"/>
      <c r="W96" s="24"/>
      <c r="X96" s="24"/>
      <c r="Y96" s="24"/>
      <c r="AA96" s="24">
        <f t="shared" si="14"/>
        <v>5.2</v>
      </c>
      <c r="AB96" s="24">
        <f t="shared" si="15"/>
        <v>0</v>
      </c>
      <c r="AC96" s="24"/>
      <c r="AE96" t="s">
        <v>362</v>
      </c>
    </row>
    <row r="97" spans="1:31">
      <c r="A97">
        <v>2009</v>
      </c>
      <c r="B97" s="14" t="s">
        <v>211</v>
      </c>
      <c r="C97" t="str">
        <f>VLOOKUP(B97,'RECS GeoRecode'!A$1:B$11,2)</f>
        <v>New England</v>
      </c>
      <c r="D97" t="s">
        <v>358</v>
      </c>
      <c r="E97" t="s">
        <v>180</v>
      </c>
      <c r="F97" s="14"/>
      <c r="G97" s="24">
        <f>IF(D97="%",VLOOKUP(CONCATENATE(A97,B97),'RECS Weighting for geo combine'!C$2:D$20,2),SUM(M97:S97))</f>
        <v>5.6</v>
      </c>
      <c r="H97" s="24">
        <f t="shared" si="10"/>
        <v>65.444642857142867</v>
      </c>
      <c r="I97" s="24">
        <f t="shared" si="11"/>
        <v>366.49</v>
      </c>
      <c r="J97" s="38">
        <f t="shared" si="12"/>
        <v>0.7321428571428571</v>
      </c>
      <c r="K97" s="38">
        <f t="shared" si="13"/>
        <v>4.0999999999999996</v>
      </c>
      <c r="L97" s="14"/>
      <c r="M97" s="14">
        <v>1.7</v>
      </c>
      <c r="N97" s="14">
        <v>1.3</v>
      </c>
      <c r="O97" s="14">
        <v>1.1000000000000001</v>
      </c>
      <c r="P97" s="14">
        <v>0.9</v>
      </c>
      <c r="Q97" s="14">
        <v>0.3</v>
      </c>
      <c r="R97" s="14">
        <v>0.3</v>
      </c>
      <c r="S97" s="24"/>
      <c r="T97" s="24"/>
      <c r="U97" s="24"/>
      <c r="V97" s="24"/>
      <c r="W97" s="24"/>
      <c r="X97" s="24">
        <v>5.5</v>
      </c>
      <c r="Y97" s="24"/>
      <c r="AA97" s="24">
        <f t="shared" si="14"/>
        <v>0</v>
      </c>
      <c r="AB97" s="24">
        <f t="shared" si="15"/>
        <v>5.6</v>
      </c>
      <c r="AC97" s="24">
        <f>X97-U97-SUM(M97:R97)</f>
        <v>-9.9999999999999645E-2</v>
      </c>
      <c r="AE97" t="s">
        <v>365</v>
      </c>
    </row>
    <row r="98" spans="1:31">
      <c r="A98">
        <v>2015</v>
      </c>
      <c r="B98" t="s">
        <v>211</v>
      </c>
      <c r="C98" t="str">
        <f>VLOOKUP(B98,'RECS GeoRecode'!A$1:B$11,2)</f>
        <v>New England</v>
      </c>
      <c r="D98" t="s">
        <v>358</v>
      </c>
      <c r="E98" t="s">
        <v>180</v>
      </c>
      <c r="F98" s="14"/>
      <c r="G98" s="24">
        <f>IF(D98="%",VLOOKUP(CONCATENATE(A98,B98),'RECS Weighting for geo combine'!C$2:D$20,2),SUM(M98:S98))</f>
        <v>5.4</v>
      </c>
      <c r="H98" s="24">
        <f t="shared" si="10"/>
        <v>65.170370370370364</v>
      </c>
      <c r="I98" s="24">
        <f t="shared" si="11"/>
        <v>351.92</v>
      </c>
      <c r="J98" s="38">
        <f t="shared" si="12"/>
        <v>0.81481481481481488</v>
      </c>
      <c r="K98" s="38">
        <f t="shared" si="13"/>
        <v>4.4000000000000004</v>
      </c>
      <c r="M98" s="32">
        <v>1.6</v>
      </c>
      <c r="N98" s="32">
        <v>1.4</v>
      </c>
      <c r="O98" s="32">
        <v>1.4</v>
      </c>
      <c r="P98" s="32">
        <v>0.7</v>
      </c>
      <c r="Q98" s="32" t="s">
        <v>179</v>
      </c>
      <c r="R98" s="32">
        <v>0.3</v>
      </c>
      <c r="S98" s="32"/>
      <c r="X98" s="32">
        <v>5.6</v>
      </c>
      <c r="AA98" s="24">
        <f t="shared" si="14"/>
        <v>0</v>
      </c>
      <c r="AB98" s="24">
        <f t="shared" si="15"/>
        <v>5.4</v>
      </c>
      <c r="AC98" s="24">
        <f>X98-U98-SUM(M98:R98)</f>
        <v>0.19999999999999929</v>
      </c>
      <c r="AE98" t="s">
        <v>367</v>
      </c>
    </row>
    <row r="99" spans="1:31">
      <c r="A99">
        <v>2020</v>
      </c>
      <c r="B99" t="s">
        <v>211</v>
      </c>
      <c r="C99" t="str">
        <f>VLOOKUP(B99,'RECS GeoRecode'!A$1:B$11,2)</f>
        <v>New England</v>
      </c>
      <c r="D99" t="s">
        <v>358</v>
      </c>
      <c r="E99" t="s">
        <v>180</v>
      </c>
      <c r="F99" s="32"/>
      <c r="G99" s="24">
        <f>IF(D99="%",VLOOKUP(CONCATENATE(A99,B99),'RECS Weighting for geo combine'!C$2:D$20,2),SUM(M99:S99))</f>
        <v>5.8699999999999992</v>
      </c>
      <c r="H99" s="24">
        <f t="shared" si="10"/>
        <v>65.900511073253838</v>
      </c>
      <c r="I99" s="24">
        <f t="shared" si="11"/>
        <v>386.83599999999996</v>
      </c>
      <c r="J99" s="38">
        <f t="shared" si="12"/>
        <v>0.73253833049403749</v>
      </c>
      <c r="K99" s="38">
        <f t="shared" si="13"/>
        <v>4.3</v>
      </c>
      <c r="L99" s="32"/>
      <c r="M99" s="43">
        <v>1.48</v>
      </c>
      <c r="N99" s="43">
        <v>1.38</v>
      </c>
      <c r="O99" s="43">
        <v>1.44</v>
      </c>
      <c r="P99" s="43">
        <v>0.89</v>
      </c>
      <c r="Q99" s="43">
        <v>0.41</v>
      </c>
      <c r="R99" s="43">
        <v>0.27</v>
      </c>
      <c r="S99" s="43"/>
      <c r="U99" s="43"/>
      <c r="X99" s="32">
        <v>5.88</v>
      </c>
      <c r="AA99" s="24">
        <f t="shared" si="14"/>
        <v>0</v>
      </c>
      <c r="AB99" s="24">
        <f t="shared" si="15"/>
        <v>5.8699999999999992</v>
      </c>
      <c r="AC99" s="24">
        <f>X99-U99-SUM(M99:R99)</f>
        <v>1.0000000000000675E-2</v>
      </c>
      <c r="AE99" t="s">
        <v>369</v>
      </c>
    </row>
    <row r="100" spans="1:31">
      <c r="A100">
        <v>1993</v>
      </c>
      <c r="B100" t="s">
        <v>232</v>
      </c>
      <c r="C100" t="str">
        <f>VLOOKUP(B100,'RECS GeoRecode'!A$1:B$11,2)</f>
        <v>Northeast</v>
      </c>
      <c r="D100" t="s">
        <v>339</v>
      </c>
      <c r="E100" t="s">
        <v>140</v>
      </c>
      <c r="F100" s="24">
        <v>94.3</v>
      </c>
      <c r="G100" s="24">
        <f>IF(D100="%",VLOOKUP(CONCATENATE(A100,B100),'RECS Weighting for geo combine'!C$2:D$20,2),SUM(M100:S100))</f>
        <v>26.5</v>
      </c>
      <c r="H100" s="24">
        <f t="shared" si="10"/>
        <v>68.718133616118763</v>
      </c>
      <c r="I100" s="24">
        <f t="shared" si="11"/>
        <v>1821.0305408271472</v>
      </c>
      <c r="J100" s="38">
        <f t="shared" si="12"/>
        <v>0.46339017051153453</v>
      </c>
      <c r="K100" s="38">
        <f t="shared" si="13"/>
        <v>12.279839518555665</v>
      </c>
      <c r="L100" s="24"/>
      <c r="M100" s="24">
        <v>5.6</v>
      </c>
      <c r="N100" s="24">
        <v>12.6</v>
      </c>
      <c r="O100" s="24">
        <v>28</v>
      </c>
      <c r="P100" s="24">
        <v>31.2</v>
      </c>
      <c r="Q100" s="24">
        <v>10</v>
      </c>
      <c r="R100" s="24">
        <v>6.9</v>
      </c>
      <c r="S100" s="24"/>
      <c r="U100" s="24"/>
      <c r="V100" s="24">
        <v>5.4</v>
      </c>
      <c r="W100" s="24"/>
      <c r="X100" s="24"/>
      <c r="Y100" s="24"/>
      <c r="Z100" s="24"/>
      <c r="AA100" s="24">
        <f t="shared" si="14"/>
        <v>99.7</v>
      </c>
      <c r="AB100" s="24">
        <f t="shared" si="15"/>
        <v>0</v>
      </c>
      <c r="AC100" s="24"/>
      <c r="AE100" t="s">
        <v>353</v>
      </c>
    </row>
    <row r="101" spans="1:31">
      <c r="A101">
        <v>1997</v>
      </c>
      <c r="B101" t="s">
        <v>232</v>
      </c>
      <c r="C101" t="str">
        <f>VLOOKUP(B101,'RECS GeoRecode'!A$1:B$11,2)</f>
        <v>Northeast</v>
      </c>
      <c r="D101" t="s">
        <v>339</v>
      </c>
      <c r="E101" t="s">
        <v>140</v>
      </c>
      <c r="F101" s="24">
        <v>92.5</v>
      </c>
      <c r="G101" s="24">
        <f>IF(D101="%",VLOOKUP(CONCATENATE(A101,B101),'RECS Weighting for geo combine'!C$2:D$20,2),SUM(M101:S101))</f>
        <v>28</v>
      </c>
      <c r="H101" s="24">
        <f t="shared" si="10"/>
        <v>68.967316017316008</v>
      </c>
      <c r="I101" s="24">
        <f t="shared" si="11"/>
        <v>1931.0848484848482</v>
      </c>
      <c r="J101" s="38">
        <f t="shared" si="12"/>
        <v>0.46887550200803213</v>
      </c>
      <c r="K101" s="38">
        <f t="shared" si="13"/>
        <v>13.128514056224899</v>
      </c>
      <c r="L101" s="24"/>
      <c r="M101" s="24">
        <v>5.4</v>
      </c>
      <c r="N101" s="24">
        <v>11</v>
      </c>
      <c r="O101" s="24">
        <v>30.3</v>
      </c>
      <c r="P101" s="24">
        <v>25.1</v>
      </c>
      <c r="Q101" s="24">
        <v>10.6</v>
      </c>
      <c r="R101" s="24">
        <v>10</v>
      </c>
      <c r="S101" s="24"/>
      <c r="T101" s="24"/>
      <c r="U101" s="24"/>
      <c r="V101" s="24">
        <v>7.2</v>
      </c>
      <c r="AA101" s="24">
        <f t="shared" si="14"/>
        <v>99.7</v>
      </c>
      <c r="AB101" s="24">
        <f t="shared" si="15"/>
        <v>-9.9999999999994316E-2</v>
      </c>
      <c r="AC101" s="24"/>
      <c r="AE101" t="s">
        <v>357</v>
      </c>
    </row>
    <row r="102" spans="1:31">
      <c r="A102">
        <v>2001</v>
      </c>
      <c r="B102" t="s">
        <v>232</v>
      </c>
      <c r="C102" t="str">
        <f>VLOOKUP(B102,'RECS GeoRecode'!A$1:B$11,2)</f>
        <v>Northeast</v>
      </c>
      <c r="D102" t="s">
        <v>358</v>
      </c>
      <c r="E102" t="s">
        <v>140</v>
      </c>
      <c r="F102" s="24">
        <v>18.899999999999999</v>
      </c>
      <c r="G102" s="24">
        <f>IF(D102="%",VLOOKUP(CONCATENATE(A102,B102),'RECS Weighting for geo combine'!C$2:D$20,2),SUM(M102:S102))</f>
        <v>18.899999999999999</v>
      </c>
      <c r="H102" s="24">
        <f t="shared" si="10"/>
        <v>69.204232804232817</v>
      </c>
      <c r="I102" s="24">
        <f t="shared" si="11"/>
        <v>1307.96</v>
      </c>
      <c r="J102" s="38">
        <f t="shared" si="12"/>
        <v>0.44278606965174133</v>
      </c>
      <c r="K102" s="38">
        <f t="shared" si="13"/>
        <v>8.3686567164179113</v>
      </c>
      <c r="M102" s="24">
        <v>0.8</v>
      </c>
      <c r="N102" s="24">
        <v>2.4</v>
      </c>
      <c r="O102" s="24">
        <v>5.7</v>
      </c>
      <c r="P102" s="24">
        <v>5.0999999999999996</v>
      </c>
      <c r="Q102" s="24">
        <v>3</v>
      </c>
      <c r="R102" s="24">
        <v>1.9</v>
      </c>
      <c r="V102" s="24">
        <v>1.2</v>
      </c>
      <c r="W102" s="24"/>
      <c r="X102" s="24"/>
      <c r="Y102" s="24"/>
      <c r="Z102" s="24"/>
      <c r="AA102" s="24">
        <f t="shared" si="14"/>
        <v>20.099999999999998</v>
      </c>
      <c r="AB102" s="24">
        <f t="shared" si="15"/>
        <v>0</v>
      </c>
      <c r="AC102" s="24"/>
      <c r="AE102" t="s">
        <v>360</v>
      </c>
    </row>
    <row r="103" spans="1:31">
      <c r="A103">
        <v>2005</v>
      </c>
      <c r="B103" t="s">
        <v>232</v>
      </c>
      <c r="C103" t="str">
        <f>VLOOKUP(B103,'RECS GeoRecode'!A$1:B$11,2)</f>
        <v>Northeast</v>
      </c>
      <c r="D103" t="s">
        <v>358</v>
      </c>
      <c r="E103" t="s">
        <v>140</v>
      </c>
      <c r="F103" s="14">
        <v>19.600000000000001</v>
      </c>
      <c r="G103" s="24">
        <f>IF(D103="%",VLOOKUP(CONCATENATE(A103,B103),'RECS Weighting for geo combine'!C$2:D$20,2),SUM(M103:S103))</f>
        <v>19.599999999999998</v>
      </c>
      <c r="H103" s="24">
        <f t="shared" si="10"/>
        <v>68.951530612244909</v>
      </c>
      <c r="I103" s="24">
        <f t="shared" si="11"/>
        <v>1351.45</v>
      </c>
      <c r="J103" s="38">
        <f t="shared" si="12"/>
        <v>0.45853658536585373</v>
      </c>
      <c r="K103" s="38">
        <f t="shared" si="13"/>
        <v>8.9873170731707326</v>
      </c>
      <c r="L103" s="14"/>
      <c r="M103" s="14">
        <v>1.5</v>
      </c>
      <c r="N103" s="14">
        <v>2.4</v>
      </c>
      <c r="O103" s="14">
        <v>5.5</v>
      </c>
      <c r="P103" s="14">
        <v>5.3</v>
      </c>
      <c r="Q103" s="14">
        <v>2.5</v>
      </c>
      <c r="R103" s="14">
        <v>2.4</v>
      </c>
      <c r="S103" s="14"/>
      <c r="T103" s="14"/>
      <c r="U103" s="14"/>
      <c r="V103" s="14">
        <v>0.9</v>
      </c>
      <c r="W103" s="14"/>
      <c r="X103" s="24"/>
      <c r="Y103" s="24"/>
      <c r="AA103" s="24">
        <f t="shared" si="14"/>
        <v>20.5</v>
      </c>
      <c r="AB103" s="24">
        <f t="shared" si="15"/>
        <v>0</v>
      </c>
      <c r="AC103" s="24"/>
      <c r="AE103" t="s">
        <v>362</v>
      </c>
    </row>
    <row r="104" spans="1:31">
      <c r="A104">
        <v>2009</v>
      </c>
      <c r="B104" s="14" t="s">
        <v>232</v>
      </c>
      <c r="C104" t="str">
        <f>VLOOKUP(B104,'RECS GeoRecode'!A$1:B$11,2)</f>
        <v>Northeast</v>
      </c>
      <c r="D104" t="s">
        <v>358</v>
      </c>
      <c r="E104" t="s">
        <v>140</v>
      </c>
      <c r="F104" s="14"/>
      <c r="G104" s="24">
        <f>IF(D104="%",VLOOKUP(CONCATENATE(A104,B104),'RECS Weighting for geo combine'!C$2:D$20,2),SUM(M104:S104))</f>
        <v>20.8</v>
      </c>
      <c r="H104" s="24">
        <f t="shared" si="10"/>
        <v>68.462500000000006</v>
      </c>
      <c r="I104" s="24">
        <f t="shared" si="11"/>
        <v>1424.0200000000002</v>
      </c>
      <c r="J104" s="38">
        <f t="shared" si="12"/>
        <v>0.5625</v>
      </c>
      <c r="K104" s="38">
        <f t="shared" si="13"/>
        <v>11.700000000000001</v>
      </c>
      <c r="L104" s="14"/>
      <c r="M104" s="14">
        <v>1.6</v>
      </c>
      <c r="N104" s="14">
        <v>2.7</v>
      </c>
      <c r="O104" s="14">
        <v>7.4</v>
      </c>
      <c r="P104" s="14">
        <v>5.3</v>
      </c>
      <c r="Q104" s="14">
        <v>2.1</v>
      </c>
      <c r="R104" s="14">
        <v>1.7</v>
      </c>
      <c r="S104" s="24"/>
      <c r="T104" s="24"/>
      <c r="U104" s="24"/>
      <c r="V104" s="24"/>
      <c r="W104" s="24"/>
      <c r="X104" s="24">
        <v>20.8</v>
      </c>
      <c r="Y104" s="24"/>
      <c r="AA104" s="24">
        <f t="shared" si="14"/>
        <v>0</v>
      </c>
      <c r="AB104" s="24">
        <f t="shared" si="15"/>
        <v>20.8</v>
      </c>
      <c r="AC104" s="24">
        <f>X104-U104-SUM(M104:R104)</f>
        <v>0</v>
      </c>
      <c r="AE104" t="s">
        <v>365</v>
      </c>
    </row>
    <row r="105" spans="1:31">
      <c r="A105">
        <v>2015</v>
      </c>
      <c r="B105" t="s">
        <v>232</v>
      </c>
      <c r="C105" t="str">
        <f>VLOOKUP(B105,'RECS GeoRecode'!A$1:B$11,2)</f>
        <v>Northeast</v>
      </c>
      <c r="D105" t="s">
        <v>358</v>
      </c>
      <c r="E105" t="s">
        <v>140</v>
      </c>
      <c r="F105" s="14"/>
      <c r="G105" s="24">
        <f>IF(D105="%",VLOOKUP(CONCATENATE(A105,B105),'RECS Weighting for geo combine'!C$2:D$20,2),SUM(M105:S105))</f>
        <v>21.1</v>
      </c>
      <c r="H105" s="24">
        <f t="shared" si="10"/>
        <v>68.943601895734588</v>
      </c>
      <c r="I105" s="24">
        <f t="shared" si="11"/>
        <v>1454.7099999999998</v>
      </c>
      <c r="J105" s="38">
        <f t="shared" si="12"/>
        <v>0.49289099526066349</v>
      </c>
      <c r="K105" s="38">
        <f t="shared" si="13"/>
        <v>10.4</v>
      </c>
      <c r="M105" s="32">
        <v>1.3</v>
      </c>
      <c r="N105" s="32">
        <v>2.6</v>
      </c>
      <c r="O105" s="32">
        <v>6.5</v>
      </c>
      <c r="P105" s="32">
        <v>5.5</v>
      </c>
      <c r="Q105" s="32">
        <v>3.2</v>
      </c>
      <c r="R105" s="32">
        <v>2</v>
      </c>
      <c r="S105" s="32"/>
      <c r="X105" s="32">
        <v>21</v>
      </c>
      <c r="AA105" s="24">
        <f t="shared" si="14"/>
        <v>0</v>
      </c>
      <c r="AB105" s="24">
        <f t="shared" si="15"/>
        <v>21.1</v>
      </c>
      <c r="AC105" s="24">
        <f>X105-U105-SUM(M105:R105)</f>
        <v>-0.10000000000000142</v>
      </c>
      <c r="AE105" t="s">
        <v>367</v>
      </c>
    </row>
    <row r="106" spans="1:31">
      <c r="A106">
        <v>2020</v>
      </c>
      <c r="B106" t="s">
        <v>232</v>
      </c>
      <c r="C106" t="str">
        <f>VLOOKUP(B106,'RECS GeoRecode'!A$1:B$11,2)</f>
        <v>Northeast</v>
      </c>
      <c r="D106" t="s">
        <v>358</v>
      </c>
      <c r="E106" t="s">
        <v>140</v>
      </c>
      <c r="G106" s="24">
        <f>IF(D106="%",VLOOKUP(CONCATENATE(A106,B106),'RECS Weighting for geo combine'!C$2:D$20,2),SUM(M106:S106))</f>
        <v>21.8</v>
      </c>
      <c r="H106" s="24">
        <f t="shared" si="10"/>
        <v>68.933761467889894</v>
      </c>
      <c r="I106" s="24">
        <f t="shared" si="11"/>
        <v>1502.7559999999999</v>
      </c>
      <c r="J106" s="38">
        <f t="shared" si="12"/>
        <v>0.50501824817518248</v>
      </c>
      <c r="K106" s="38">
        <f t="shared" si="13"/>
        <v>11.009397810218978</v>
      </c>
      <c r="M106" s="43">
        <v>1.18</v>
      </c>
      <c r="N106" s="43">
        <v>2.73</v>
      </c>
      <c r="O106" s="43">
        <v>7.16</v>
      </c>
      <c r="P106" s="43">
        <v>5.38</v>
      </c>
      <c r="Q106" s="43">
        <v>3.51</v>
      </c>
      <c r="R106" s="43">
        <v>1.84</v>
      </c>
      <c r="S106" s="43"/>
      <c r="U106" s="43">
        <v>0.12</v>
      </c>
      <c r="X106" s="32">
        <v>21.92</v>
      </c>
      <c r="AA106" s="24">
        <f t="shared" si="14"/>
        <v>0.12</v>
      </c>
      <c r="AB106" s="24">
        <f t="shared" si="15"/>
        <v>21.8</v>
      </c>
      <c r="AC106" s="24">
        <f>X106-U106-SUM(M106:R106)</f>
        <v>0</v>
      </c>
      <c r="AE106" t="s">
        <v>369</v>
      </c>
    </row>
    <row r="107" spans="1:31">
      <c r="A107">
        <v>1993</v>
      </c>
      <c r="B107" t="s">
        <v>232</v>
      </c>
      <c r="C107" t="str">
        <f>VLOOKUP(B107,'RECS GeoRecode'!A$1:B$11,2)</f>
        <v>Northeast</v>
      </c>
      <c r="D107" t="s">
        <v>339</v>
      </c>
      <c r="E107" t="s">
        <v>141</v>
      </c>
      <c r="F107" s="24">
        <v>91.5</v>
      </c>
      <c r="G107" s="24">
        <f>IF(D107="%",VLOOKUP(CONCATENATE(A107,B107),'RECS Weighting for geo combine'!C$2:D$20,2),SUM(M107:S107))</f>
        <v>26.5</v>
      </c>
      <c r="H107" s="24">
        <f t="shared" si="10"/>
        <v>66.069617486338799</v>
      </c>
      <c r="I107" s="24">
        <f t="shared" si="11"/>
        <v>1750.8448633879782</v>
      </c>
      <c r="J107" s="38">
        <f t="shared" si="12"/>
        <v>0.61599999999999999</v>
      </c>
      <c r="K107" s="38">
        <f t="shared" si="13"/>
        <v>16.323999999999998</v>
      </c>
      <c r="M107" s="24">
        <v>23.1</v>
      </c>
      <c r="N107" s="24">
        <v>19</v>
      </c>
      <c r="O107" s="24">
        <v>19.5</v>
      </c>
      <c r="P107" s="24">
        <v>20.2</v>
      </c>
      <c r="Q107" s="24">
        <v>5.7</v>
      </c>
      <c r="R107" s="24">
        <v>4</v>
      </c>
      <c r="T107" s="24"/>
      <c r="U107" s="24">
        <v>3</v>
      </c>
      <c r="V107">
        <v>5.5</v>
      </c>
      <c r="W107" s="24"/>
      <c r="X107" s="24"/>
      <c r="Y107" s="24"/>
      <c r="Z107" s="24"/>
      <c r="AA107" s="24">
        <f t="shared" si="14"/>
        <v>100</v>
      </c>
      <c r="AB107" s="24">
        <f t="shared" si="15"/>
        <v>0</v>
      </c>
      <c r="AC107" s="24"/>
      <c r="AE107" t="s">
        <v>353</v>
      </c>
    </row>
    <row r="108" spans="1:31">
      <c r="A108">
        <v>1997</v>
      </c>
      <c r="B108" t="s">
        <v>232</v>
      </c>
      <c r="C108" t="str">
        <f>VLOOKUP(B108,'RECS GeoRecode'!A$1:B$11,2)</f>
        <v>Northeast</v>
      </c>
      <c r="D108" t="s">
        <v>339</v>
      </c>
      <c r="E108" t="s">
        <v>141</v>
      </c>
      <c r="F108" s="24">
        <v>91</v>
      </c>
      <c r="G108" s="24">
        <f>IF(D108="%",VLOOKUP(CONCATENATE(A108,B108),'RECS Weighting for geo combine'!C$2:D$20,2),SUM(M108:S108))</f>
        <v>28</v>
      </c>
      <c r="H108" s="24">
        <f t="shared" si="10"/>
        <v>66.062239297475315</v>
      </c>
      <c r="I108" s="24">
        <f t="shared" si="11"/>
        <v>1849.7427003293087</v>
      </c>
      <c r="J108" s="38">
        <f t="shared" si="12"/>
        <v>0.64235764235764237</v>
      </c>
      <c r="K108" s="38">
        <f t="shared" si="13"/>
        <v>17.986013986013987</v>
      </c>
      <c r="L108" s="24"/>
      <c r="M108" s="24">
        <v>23.1</v>
      </c>
      <c r="N108" s="24">
        <v>19.7</v>
      </c>
      <c r="O108" s="24">
        <v>21.5</v>
      </c>
      <c r="P108" s="24">
        <v>15.3</v>
      </c>
      <c r="Q108" s="24">
        <v>6.3</v>
      </c>
      <c r="R108" s="24">
        <v>5.2</v>
      </c>
      <c r="S108" s="24"/>
      <c r="T108" s="24"/>
      <c r="U108" s="24">
        <v>1.2</v>
      </c>
      <c r="V108" s="24">
        <v>7.8</v>
      </c>
      <c r="W108" s="24"/>
      <c r="AA108" s="24">
        <f t="shared" si="14"/>
        <v>100</v>
      </c>
      <c r="AB108" s="24">
        <f t="shared" si="15"/>
        <v>9.9999999999994316E-2</v>
      </c>
      <c r="AC108" s="24"/>
      <c r="AE108" t="s">
        <v>357</v>
      </c>
    </row>
    <row r="109" spans="1:31">
      <c r="A109">
        <v>2001</v>
      </c>
      <c r="B109" t="s">
        <v>232</v>
      </c>
      <c r="C109" t="str">
        <f>VLOOKUP(B109,'RECS GeoRecode'!A$1:B$11,2)</f>
        <v>Northeast</v>
      </c>
      <c r="D109" t="s">
        <v>358</v>
      </c>
      <c r="E109" t="s">
        <v>141</v>
      </c>
      <c r="F109" s="24">
        <v>18.7</v>
      </c>
      <c r="G109" s="24">
        <f>IF(D109="%",VLOOKUP(CONCATENATE(A109,B109),'RECS Weighting for geo combine'!C$2:D$20,2),SUM(M109:S109))</f>
        <v>18.599999999999998</v>
      </c>
      <c r="H109" s="24">
        <f t="shared" si="10"/>
        <v>66.691397849462376</v>
      </c>
      <c r="I109" s="24">
        <f t="shared" si="11"/>
        <v>1240.46</v>
      </c>
      <c r="J109" s="38">
        <f t="shared" si="12"/>
        <v>0.62</v>
      </c>
      <c r="K109" s="38">
        <f t="shared" si="13"/>
        <v>11.531999999999998</v>
      </c>
      <c r="M109" s="24">
        <v>3.8</v>
      </c>
      <c r="N109">
        <v>4</v>
      </c>
      <c r="O109" s="24">
        <v>4.5999999999999996</v>
      </c>
      <c r="P109" s="24">
        <v>3.3</v>
      </c>
      <c r="Q109" s="24">
        <v>1.7</v>
      </c>
      <c r="R109" s="24">
        <v>1.2</v>
      </c>
      <c r="U109" s="24"/>
      <c r="V109" s="24">
        <v>1.4</v>
      </c>
      <c r="W109" s="24"/>
      <c r="X109" s="24"/>
      <c r="Y109" s="24"/>
      <c r="Z109" s="24"/>
      <c r="AA109" s="24">
        <f t="shared" si="14"/>
        <v>20.099999999999998</v>
      </c>
      <c r="AB109" s="24">
        <f t="shared" si="15"/>
        <v>-0.10000000000000142</v>
      </c>
      <c r="AC109" s="24"/>
      <c r="AE109" t="s">
        <v>360</v>
      </c>
    </row>
    <row r="110" spans="1:31">
      <c r="A110">
        <v>2005</v>
      </c>
      <c r="B110" t="s">
        <v>232</v>
      </c>
      <c r="C110" t="str">
        <f>VLOOKUP(B110,'RECS GeoRecode'!A$1:B$11,2)</f>
        <v>Northeast</v>
      </c>
      <c r="D110" t="s">
        <v>358</v>
      </c>
      <c r="E110" t="s">
        <v>141</v>
      </c>
      <c r="F110" s="14">
        <v>19.3</v>
      </c>
      <c r="G110" s="24">
        <f>IF(D110="%",VLOOKUP(CONCATENATE(A110,B110),'RECS Weighting for geo combine'!C$2:D$20,2),SUM(M110:S110))</f>
        <v>19.200000000000003</v>
      </c>
      <c r="H110" s="24">
        <f t="shared" si="10"/>
        <v>65.932812499999983</v>
      </c>
      <c r="I110" s="24">
        <f t="shared" si="11"/>
        <v>1265.9099999999999</v>
      </c>
      <c r="J110" s="38">
        <f t="shared" si="12"/>
        <v>0.65841584158415833</v>
      </c>
      <c r="K110" s="38">
        <f t="shared" si="13"/>
        <v>12.641584158415842</v>
      </c>
      <c r="L110" s="14"/>
      <c r="M110" s="14">
        <v>5.3</v>
      </c>
      <c r="N110" s="14">
        <v>4.2</v>
      </c>
      <c r="O110" s="14">
        <v>3.8</v>
      </c>
      <c r="P110" s="14">
        <v>3.3</v>
      </c>
      <c r="Q110" s="14">
        <v>1.3</v>
      </c>
      <c r="R110" s="14">
        <v>1.3</v>
      </c>
      <c r="S110" s="14"/>
      <c r="T110" s="14"/>
      <c r="U110" s="14"/>
      <c r="V110" s="14">
        <v>1</v>
      </c>
      <c r="W110" s="14"/>
      <c r="X110" s="24"/>
      <c r="Y110" s="24"/>
      <c r="AA110" s="24">
        <f t="shared" si="14"/>
        <v>20.3</v>
      </c>
      <c r="AB110" s="24">
        <f t="shared" si="15"/>
        <v>-9.9999999999997868E-2</v>
      </c>
      <c r="AC110" s="24"/>
      <c r="AE110" t="s">
        <v>362</v>
      </c>
    </row>
    <row r="111" spans="1:31">
      <c r="A111">
        <v>2009</v>
      </c>
      <c r="B111" s="14" t="s">
        <v>232</v>
      </c>
      <c r="C111" t="str">
        <f>VLOOKUP(B111,'RECS GeoRecode'!A$1:B$11,2)</f>
        <v>Northeast</v>
      </c>
      <c r="D111" t="s">
        <v>358</v>
      </c>
      <c r="E111" t="s">
        <v>141</v>
      </c>
      <c r="F111" s="14"/>
      <c r="G111" s="24">
        <f>IF(D111="%",VLOOKUP(CONCATENATE(A111,B111),'RECS Weighting for geo combine'!C$2:D$20,2),SUM(M111:S111))</f>
        <v>20.9</v>
      </c>
      <c r="H111" s="24">
        <f t="shared" si="10"/>
        <v>65.545933014354063</v>
      </c>
      <c r="I111" s="24">
        <f t="shared" si="11"/>
        <v>1369.9099999999999</v>
      </c>
      <c r="J111" s="38">
        <f t="shared" si="12"/>
        <v>0.72727272727272729</v>
      </c>
      <c r="K111" s="38">
        <f t="shared" si="13"/>
        <v>15.2</v>
      </c>
      <c r="L111" s="14"/>
      <c r="M111" s="14">
        <v>6.3</v>
      </c>
      <c r="N111" s="14">
        <v>4.3</v>
      </c>
      <c r="O111" s="14">
        <v>4.5999999999999996</v>
      </c>
      <c r="P111" s="14">
        <v>3.3</v>
      </c>
      <c r="Q111" s="14">
        <v>1.4</v>
      </c>
      <c r="R111" s="14">
        <v>1</v>
      </c>
      <c r="S111" s="24"/>
      <c r="T111" s="24"/>
      <c r="U111" s="24"/>
      <c r="V111" s="24"/>
      <c r="W111" s="24"/>
      <c r="X111" s="24">
        <v>20.8</v>
      </c>
      <c r="Y111" s="24"/>
      <c r="AA111" s="24">
        <f t="shared" si="14"/>
        <v>0</v>
      </c>
      <c r="AB111" s="24">
        <f t="shared" si="15"/>
        <v>20.9</v>
      </c>
      <c r="AC111" s="24">
        <f>X111-U111-SUM(M111:R111)</f>
        <v>-9.9999999999997868E-2</v>
      </c>
      <c r="AE111" t="s">
        <v>365</v>
      </c>
    </row>
    <row r="112" spans="1:31">
      <c r="A112">
        <v>2015</v>
      </c>
      <c r="B112" t="s">
        <v>232</v>
      </c>
      <c r="C112" t="str">
        <f>VLOOKUP(B112,'RECS GeoRecode'!A$1:B$11,2)</f>
        <v>Northeast</v>
      </c>
      <c r="D112" t="s">
        <v>358</v>
      </c>
      <c r="E112" t="s">
        <v>141</v>
      </c>
      <c r="F112" s="14"/>
      <c r="G112" s="24">
        <f>IF(D112="%",VLOOKUP(CONCATENATE(A112,B112),'RECS Weighting for geo combine'!C$2:D$20,2),SUM(M112:S112))</f>
        <v>21</v>
      </c>
      <c r="H112" s="24">
        <f t="shared" si="10"/>
        <v>66.011428571428567</v>
      </c>
      <c r="I112" s="24">
        <f t="shared" si="11"/>
        <v>1386.24</v>
      </c>
      <c r="J112" s="38">
        <f t="shared" si="12"/>
        <v>0.70952380952380945</v>
      </c>
      <c r="K112" s="38">
        <f t="shared" si="13"/>
        <v>14.899999999999999</v>
      </c>
      <c r="M112" s="32">
        <v>5.2</v>
      </c>
      <c r="N112" s="32">
        <v>5</v>
      </c>
      <c r="O112" s="32">
        <v>4.7</v>
      </c>
      <c r="P112" s="32">
        <v>3.6</v>
      </c>
      <c r="Q112" s="32">
        <v>1.4</v>
      </c>
      <c r="R112" s="32">
        <v>1.1000000000000001</v>
      </c>
      <c r="S112" s="32"/>
      <c r="X112" s="32">
        <v>21</v>
      </c>
      <c r="AA112" s="24">
        <f t="shared" si="14"/>
        <v>0</v>
      </c>
      <c r="AB112" s="24">
        <f t="shared" si="15"/>
        <v>21</v>
      </c>
      <c r="AC112" s="24">
        <f>X112-U112-SUM(M112:R112)</f>
        <v>0</v>
      </c>
      <c r="AE112" t="s">
        <v>367</v>
      </c>
    </row>
    <row r="113" spans="1:31">
      <c r="A113">
        <v>2020</v>
      </c>
      <c r="B113" t="s">
        <v>232</v>
      </c>
      <c r="C113" t="str">
        <f>VLOOKUP(B113,'RECS GeoRecode'!A$1:B$11,2)</f>
        <v>Northeast</v>
      </c>
      <c r="D113" t="s">
        <v>358</v>
      </c>
      <c r="E113" t="s">
        <v>141</v>
      </c>
      <c r="F113" s="32"/>
      <c r="G113" s="24">
        <f>IF(D113="%",VLOOKUP(CONCATENATE(A113,B113),'RECS Weighting for geo combine'!C$2:D$20,2),SUM(M113:S113))</f>
        <v>21.799999999999997</v>
      </c>
      <c r="H113" s="24">
        <f t="shared" si="10"/>
        <v>66.350366972477076</v>
      </c>
      <c r="I113" s="24">
        <f t="shared" si="11"/>
        <v>1446.4380000000001</v>
      </c>
      <c r="J113" s="38">
        <f t="shared" si="12"/>
        <v>0.70255474452554745</v>
      </c>
      <c r="K113" s="38">
        <f t="shared" si="13"/>
        <v>15.315693430656932</v>
      </c>
      <c r="L113" s="32"/>
      <c r="M113" s="43">
        <v>4.84</v>
      </c>
      <c r="N113" s="43">
        <v>4.79</v>
      </c>
      <c r="O113" s="43">
        <v>5.77</v>
      </c>
      <c r="P113" s="43">
        <v>3.31</v>
      </c>
      <c r="Q113" s="43">
        <v>1.98</v>
      </c>
      <c r="R113" s="43">
        <v>1.1100000000000001</v>
      </c>
      <c r="S113" s="43"/>
      <c r="U113" s="43">
        <v>0.12</v>
      </c>
      <c r="X113" s="32">
        <v>21.92</v>
      </c>
      <c r="AA113" s="24">
        <f t="shared" si="14"/>
        <v>0.12</v>
      </c>
      <c r="AB113" s="24">
        <f t="shared" si="15"/>
        <v>21.799999999999997</v>
      </c>
      <c r="AC113" s="24">
        <f>X113-U113-SUM(M113:R113)</f>
        <v>0</v>
      </c>
      <c r="AE113" t="s">
        <v>369</v>
      </c>
    </row>
    <row r="114" spans="1:31">
      <c r="A114">
        <v>1993</v>
      </c>
      <c r="B114" t="s">
        <v>232</v>
      </c>
      <c r="C114" t="str">
        <f>VLOOKUP(B114,'RECS GeoRecode'!A$1:B$11,2)</f>
        <v>Northeast</v>
      </c>
      <c r="D114" t="s">
        <v>339</v>
      </c>
      <c r="E114" t="s">
        <v>180</v>
      </c>
      <c r="F114" s="24">
        <v>92.5</v>
      </c>
      <c r="G114" s="24">
        <f>IF(D114="%",VLOOKUP(CONCATENATE(A114,B114),'RECS Weighting for geo combine'!C$2:D$20,2),SUM(M114:S114))</f>
        <v>26.5</v>
      </c>
      <c r="H114" s="24">
        <f t="shared" si="10"/>
        <v>65.879891891891901</v>
      </c>
      <c r="I114" s="24">
        <f t="shared" si="11"/>
        <v>1745.8171351351355</v>
      </c>
      <c r="J114" s="38">
        <f t="shared" si="12"/>
        <v>0.66600000000000004</v>
      </c>
      <c r="K114" s="38">
        <f t="shared" si="13"/>
        <v>17.649000000000001</v>
      </c>
      <c r="M114" s="24">
        <v>23.7</v>
      </c>
      <c r="N114" s="24">
        <v>22.1</v>
      </c>
      <c r="O114" s="24">
        <v>20.8</v>
      </c>
      <c r="P114" s="24">
        <v>15.7</v>
      </c>
      <c r="Q114" s="24">
        <v>5.6</v>
      </c>
      <c r="R114" s="24">
        <v>4.5999999999999996</v>
      </c>
      <c r="T114" s="24"/>
      <c r="U114" s="24">
        <v>1.5</v>
      </c>
      <c r="V114" s="24">
        <v>6</v>
      </c>
      <c r="W114" s="24"/>
      <c r="X114" s="24"/>
      <c r="Y114" s="24"/>
      <c r="Z114" s="24"/>
      <c r="AA114" s="24">
        <f t="shared" si="14"/>
        <v>100</v>
      </c>
      <c r="AB114" s="24">
        <f t="shared" si="15"/>
        <v>0</v>
      </c>
      <c r="AC114" s="24"/>
      <c r="AE114" t="s">
        <v>353</v>
      </c>
    </row>
    <row r="115" spans="1:31">
      <c r="A115">
        <v>1997</v>
      </c>
      <c r="B115" t="s">
        <v>232</v>
      </c>
      <c r="C115" t="str">
        <f>VLOOKUP(B115,'RECS GeoRecode'!A$1:B$11,2)</f>
        <v>Northeast</v>
      </c>
      <c r="D115" t="s">
        <v>339</v>
      </c>
      <c r="E115" t="s">
        <v>180</v>
      </c>
      <c r="F115" s="24">
        <v>92</v>
      </c>
      <c r="G115" s="24">
        <f>IF(D115="%",VLOOKUP(CONCATENATE(A115,B115),'RECS Weighting for geo combine'!C$2:D$20,2),SUM(M115:S115))</f>
        <v>28</v>
      </c>
      <c r="H115" s="24">
        <f t="shared" si="10"/>
        <v>66.39554347826089</v>
      </c>
      <c r="I115" s="24">
        <f t="shared" si="11"/>
        <v>1859.0752173913049</v>
      </c>
      <c r="J115" s="38">
        <f t="shared" si="12"/>
        <v>0.63700000000000001</v>
      </c>
      <c r="K115" s="38">
        <f t="shared" si="13"/>
        <v>17.835999999999999</v>
      </c>
      <c r="L115" s="24"/>
      <c r="M115" s="24">
        <v>20.7</v>
      </c>
      <c r="N115" s="24">
        <v>19.899999999999999</v>
      </c>
      <c r="O115" s="24">
        <v>23.1</v>
      </c>
      <c r="P115" s="24">
        <v>16.5</v>
      </c>
      <c r="Q115" s="24">
        <v>5.7</v>
      </c>
      <c r="R115" s="24">
        <v>6.1</v>
      </c>
      <c r="S115" s="24"/>
      <c r="T115" s="24"/>
      <c r="U115" s="24">
        <v>0.7</v>
      </c>
      <c r="V115" s="24">
        <v>7.3</v>
      </c>
      <c r="W115" s="24"/>
      <c r="AA115" s="24">
        <f t="shared" si="14"/>
        <v>100</v>
      </c>
      <c r="AB115" s="24">
        <f t="shared" si="15"/>
        <v>0</v>
      </c>
      <c r="AC115" s="24"/>
      <c r="AE115" t="s">
        <v>357</v>
      </c>
    </row>
    <row r="116" spans="1:31">
      <c r="A116">
        <v>2001</v>
      </c>
      <c r="B116" t="s">
        <v>232</v>
      </c>
      <c r="C116" t="str">
        <f>VLOOKUP(B116,'RECS GeoRecode'!A$1:B$11,2)</f>
        <v>Northeast</v>
      </c>
      <c r="D116" t="s">
        <v>358</v>
      </c>
      <c r="E116" t="s">
        <v>180</v>
      </c>
      <c r="F116" s="24">
        <v>18.8</v>
      </c>
      <c r="G116" s="24">
        <f>IF(D116="%",VLOOKUP(CONCATENATE(A116,B116),'RECS Weighting for geo combine'!C$2:D$20,2),SUM(M116:S116))</f>
        <v>18.900000000000002</v>
      </c>
      <c r="H116" s="24">
        <f t="shared" si="10"/>
        <v>66.710052910052895</v>
      </c>
      <c r="I116" s="24">
        <f t="shared" si="11"/>
        <v>1260.82</v>
      </c>
      <c r="J116" s="38">
        <f t="shared" si="12"/>
        <v>0.63366336633663356</v>
      </c>
      <c r="K116" s="38">
        <f t="shared" si="13"/>
        <v>11.976237623762376</v>
      </c>
      <c r="M116">
        <v>3.6</v>
      </c>
      <c r="N116" s="24">
        <v>4.3</v>
      </c>
      <c r="O116" s="24">
        <v>4.9000000000000004</v>
      </c>
      <c r="P116" s="24">
        <v>3.4</v>
      </c>
      <c r="Q116">
        <v>1.6</v>
      </c>
      <c r="R116" s="24">
        <v>1.1000000000000001</v>
      </c>
      <c r="U116" s="24"/>
      <c r="V116" s="24">
        <v>1.3</v>
      </c>
      <c r="W116" s="24"/>
      <c r="X116" s="24"/>
      <c r="Y116" s="24"/>
      <c r="Z116" s="24"/>
      <c r="AA116" s="24">
        <f t="shared" si="14"/>
        <v>20.100000000000001</v>
      </c>
      <c r="AB116" s="24">
        <f t="shared" si="15"/>
        <v>0.10000000000000142</v>
      </c>
      <c r="AC116" s="24"/>
      <c r="AE116" t="s">
        <v>360</v>
      </c>
    </row>
    <row r="117" spans="1:31">
      <c r="A117">
        <v>2005</v>
      </c>
      <c r="B117" t="s">
        <v>232</v>
      </c>
      <c r="C117" t="str">
        <f>VLOOKUP(B117,'RECS GeoRecode'!A$1:B$11,2)</f>
        <v>Northeast</v>
      </c>
      <c r="D117" t="s">
        <v>358</v>
      </c>
      <c r="E117" t="s">
        <v>180</v>
      </c>
      <c r="F117" s="14">
        <v>19.5</v>
      </c>
      <c r="G117" s="24">
        <f>IF(D117="%",VLOOKUP(CONCATENATE(A117,B117),'RECS Weighting for geo combine'!C$2:D$20,2),SUM(M117:S117))</f>
        <v>19.5</v>
      </c>
      <c r="H117" s="24">
        <f t="shared" si="10"/>
        <v>66.859487179487161</v>
      </c>
      <c r="I117" s="24">
        <f t="shared" si="11"/>
        <v>1303.7599999999995</v>
      </c>
      <c r="J117" s="38">
        <f t="shared" si="12"/>
        <v>0.62254901960784315</v>
      </c>
      <c r="K117" s="38">
        <f t="shared" si="13"/>
        <v>12.139705882352942</v>
      </c>
      <c r="L117" s="14"/>
      <c r="M117" s="14">
        <v>3.8</v>
      </c>
      <c r="N117" s="14">
        <v>4.7</v>
      </c>
      <c r="O117" s="14">
        <v>4.2</v>
      </c>
      <c r="P117" s="14">
        <v>3.6</v>
      </c>
      <c r="Q117" s="14">
        <v>1.4</v>
      </c>
      <c r="R117" s="14">
        <v>1.8</v>
      </c>
      <c r="S117" s="14"/>
      <c r="T117" s="14"/>
      <c r="U117" s="14"/>
      <c r="V117" s="14">
        <v>0.9</v>
      </c>
      <c r="W117" s="14"/>
      <c r="X117" s="24"/>
      <c r="Y117" s="24"/>
      <c r="AA117" s="24">
        <f t="shared" si="14"/>
        <v>20.399999999999999</v>
      </c>
      <c r="AB117" s="24">
        <f t="shared" si="15"/>
        <v>0</v>
      </c>
      <c r="AC117" s="24"/>
      <c r="AE117" t="s">
        <v>362</v>
      </c>
    </row>
    <row r="118" spans="1:31">
      <c r="A118">
        <v>2009</v>
      </c>
      <c r="B118" s="14" t="s">
        <v>232</v>
      </c>
      <c r="C118" t="str">
        <f>VLOOKUP(B118,'RECS GeoRecode'!A$1:B$11,2)</f>
        <v>Northeast</v>
      </c>
      <c r="D118" t="s">
        <v>358</v>
      </c>
      <c r="E118" t="s">
        <v>180</v>
      </c>
      <c r="F118" s="14"/>
      <c r="G118" s="24">
        <f>IF(D118="%",VLOOKUP(CONCATENATE(A118,B118),'RECS Weighting for geo combine'!C$2:D$20,2),SUM(M118:S118))</f>
        <v>20.599999999999998</v>
      </c>
      <c r="H118" s="24">
        <f t="shared" si="10"/>
        <v>66.255339805825244</v>
      </c>
      <c r="I118" s="24">
        <f t="shared" si="11"/>
        <v>1364.86</v>
      </c>
      <c r="J118" s="38">
        <f t="shared" si="12"/>
        <v>0.70388349514563109</v>
      </c>
      <c r="K118" s="38">
        <f t="shared" si="13"/>
        <v>14.499999999999998</v>
      </c>
      <c r="L118" s="14"/>
      <c r="M118" s="14">
        <v>4.8</v>
      </c>
      <c r="N118" s="14">
        <v>4.7</v>
      </c>
      <c r="O118" s="14">
        <v>5</v>
      </c>
      <c r="P118" s="14">
        <v>3.4</v>
      </c>
      <c r="Q118" s="14">
        <v>1.4</v>
      </c>
      <c r="R118" s="14">
        <v>1.3</v>
      </c>
      <c r="S118" s="24"/>
      <c r="T118" s="24"/>
      <c r="U118" s="24"/>
      <c r="V118" s="24"/>
      <c r="W118" s="24"/>
      <c r="X118" s="24">
        <v>20.8</v>
      </c>
      <c r="Y118" s="24"/>
      <c r="AA118" s="24">
        <f t="shared" si="14"/>
        <v>0</v>
      </c>
      <c r="AB118" s="24">
        <f t="shared" si="15"/>
        <v>20.599999999999998</v>
      </c>
      <c r="AC118" s="24">
        <f>X118-U118-SUM(M118:R118)</f>
        <v>0.20000000000000284</v>
      </c>
      <c r="AE118" t="s">
        <v>365</v>
      </c>
    </row>
    <row r="119" spans="1:31">
      <c r="A119">
        <v>2015</v>
      </c>
      <c r="B119" t="s">
        <v>232</v>
      </c>
      <c r="C119" t="str">
        <f>VLOOKUP(B119,'RECS GeoRecode'!A$1:B$11,2)</f>
        <v>Northeast</v>
      </c>
      <c r="D119" t="s">
        <v>358</v>
      </c>
      <c r="E119" t="s">
        <v>180</v>
      </c>
      <c r="F119" s="14"/>
      <c r="G119" s="24">
        <f>IF(D119="%",VLOOKUP(CONCATENATE(A119,B119),'RECS Weighting for geo combine'!C$2:D$20,2),SUM(M119:S119))</f>
        <v>21</v>
      </c>
      <c r="H119" s="24">
        <f t="shared" si="10"/>
        <v>66.778095238095247</v>
      </c>
      <c r="I119" s="24">
        <f t="shared" si="11"/>
        <v>1402.3400000000001</v>
      </c>
      <c r="J119" s="38">
        <f t="shared" si="12"/>
        <v>0.64761904761904765</v>
      </c>
      <c r="K119" s="38">
        <f t="shared" si="13"/>
        <v>13.600000000000001</v>
      </c>
      <c r="M119" s="32">
        <v>4.2</v>
      </c>
      <c r="N119" s="32">
        <v>4.4000000000000004</v>
      </c>
      <c r="O119" s="32">
        <v>5</v>
      </c>
      <c r="P119" s="32">
        <v>4.3</v>
      </c>
      <c r="Q119" s="32">
        <v>1.7</v>
      </c>
      <c r="R119" s="32">
        <v>1.4</v>
      </c>
      <c r="S119" s="32"/>
      <c r="X119" s="32">
        <v>21</v>
      </c>
      <c r="AA119" s="24">
        <f t="shared" si="14"/>
        <v>0</v>
      </c>
      <c r="AB119" s="24">
        <f t="shared" si="15"/>
        <v>21</v>
      </c>
      <c r="AC119" s="24">
        <f>X119-U119-SUM(M119:R119)</f>
        <v>0</v>
      </c>
      <c r="AE119" t="s">
        <v>367</v>
      </c>
    </row>
    <row r="120" spans="1:31">
      <c r="A120">
        <v>2020</v>
      </c>
      <c r="B120" t="s">
        <v>232</v>
      </c>
      <c r="C120" t="str">
        <f>VLOOKUP(B120,'RECS GeoRecode'!A$1:B$11,2)</f>
        <v>Northeast</v>
      </c>
      <c r="D120" t="s">
        <v>358</v>
      </c>
      <c r="E120" t="s">
        <v>180</v>
      </c>
      <c r="F120" s="32"/>
      <c r="G120" s="24">
        <f>IF(D120="%",VLOOKUP(CONCATENATE(A120,B120),'RECS Weighting for geo combine'!C$2:D$20,2),SUM(M120:S120))</f>
        <v>21.8</v>
      </c>
      <c r="H120" s="24">
        <f t="shared" si="10"/>
        <v>67.05252293577982</v>
      </c>
      <c r="I120" s="24">
        <f t="shared" si="11"/>
        <v>1461.7450000000001</v>
      </c>
      <c r="J120" s="38">
        <f t="shared" si="12"/>
        <v>0.64552919708029188</v>
      </c>
      <c r="K120" s="38">
        <f t="shared" si="13"/>
        <v>14.072536496350363</v>
      </c>
      <c r="L120" s="32"/>
      <c r="M120" s="43">
        <v>3.85</v>
      </c>
      <c r="N120" s="43">
        <v>4.43</v>
      </c>
      <c r="O120" s="43">
        <v>5.87</v>
      </c>
      <c r="P120" s="43">
        <v>3.96</v>
      </c>
      <c r="Q120" s="43">
        <v>2.25</v>
      </c>
      <c r="R120" s="43">
        <v>1.44</v>
      </c>
      <c r="S120" s="43"/>
      <c r="U120" s="43">
        <v>0.12</v>
      </c>
      <c r="X120" s="32">
        <v>21.92</v>
      </c>
      <c r="AA120" s="24">
        <f t="shared" si="14"/>
        <v>0.12</v>
      </c>
      <c r="AB120" s="24">
        <f t="shared" si="15"/>
        <v>21.8</v>
      </c>
      <c r="AC120" s="24">
        <f>X120-U120-SUM(M120:R120)</f>
        <v>0</v>
      </c>
      <c r="AE120" t="s">
        <v>369</v>
      </c>
    </row>
    <row r="121" spans="1:31" s="27" customFormat="1">
      <c r="A121" s="27">
        <v>1973</v>
      </c>
      <c r="B121" s="27" t="s">
        <v>338</v>
      </c>
      <c r="C121" s="27" t="s">
        <v>428</v>
      </c>
      <c r="D121" s="27" t="s">
        <v>339</v>
      </c>
      <c r="E121" s="27" t="s">
        <v>340</v>
      </c>
      <c r="G121" s="28"/>
      <c r="H121" s="28"/>
      <c r="I121" s="28"/>
      <c r="J121" s="38">
        <f t="shared" si="12"/>
        <v>0.12371134020618557</v>
      </c>
      <c r="K121" s="63">
        <f t="shared" si="13"/>
        <v>0</v>
      </c>
      <c r="L121" s="27">
        <v>12</v>
      </c>
      <c r="T121" s="27">
        <v>85</v>
      </c>
      <c r="W121" s="27">
        <v>2</v>
      </c>
      <c r="AD121" s="27">
        <f>T121</f>
        <v>85</v>
      </c>
      <c r="AE121" s="27" t="s">
        <v>341</v>
      </c>
    </row>
    <row r="122" spans="1:31" s="27" customFormat="1">
      <c r="A122" s="27">
        <v>1981</v>
      </c>
      <c r="B122" s="27" t="s">
        <v>338</v>
      </c>
      <c r="C122" s="27" t="s">
        <v>428</v>
      </c>
      <c r="D122" s="27" t="s">
        <v>339</v>
      </c>
      <c r="E122" s="27" t="s">
        <v>340</v>
      </c>
      <c r="G122" s="28">
        <f>IF(D122="%",VLOOKUP(CONCATENATE(A122,B122),'RECS Weighting for geo combine'!C$2:D$20,2),SUM(M122:S122))</f>
        <v>14.7</v>
      </c>
      <c r="H122" s="28"/>
      <c r="I122" s="28"/>
      <c r="J122" s="38">
        <f t="shared" si="12"/>
        <v>0.52631578947368418</v>
      </c>
      <c r="K122" s="63">
        <f t="shared" si="13"/>
        <v>7.7368421052631575</v>
      </c>
      <c r="L122" s="27">
        <v>50</v>
      </c>
      <c r="T122" s="27">
        <v>45</v>
      </c>
      <c r="W122" s="27">
        <v>4</v>
      </c>
      <c r="AD122" s="29">
        <f>T122</f>
        <v>45</v>
      </c>
      <c r="AE122" s="27" t="s">
        <v>342</v>
      </c>
    </row>
    <row r="123" spans="1:31">
      <c r="A123">
        <v>1981</v>
      </c>
      <c r="B123" t="s">
        <v>338</v>
      </c>
      <c r="C123" t="str">
        <f>VLOOKUP(B123,'RECS GeoRecode'!A$1:B$11,2)</f>
        <v>US</v>
      </c>
      <c r="D123" t="s">
        <v>339</v>
      </c>
      <c r="E123" t="s">
        <v>140</v>
      </c>
      <c r="F123" s="24">
        <v>95.2</v>
      </c>
      <c r="G123" s="24">
        <f>IF(D123="%",VLOOKUP(CONCATENATE(A123,B123),'RECS Weighting for geo combine'!C$2:D$20,2),SUM(M123:S123))</f>
        <v>14.7</v>
      </c>
      <c r="H123" s="24">
        <f t="shared" si="10"/>
        <v>68.790136411332639</v>
      </c>
      <c r="I123" s="24">
        <f t="shared" si="11"/>
        <v>1011.2150052465897</v>
      </c>
      <c r="J123" s="38">
        <f t="shared" si="12"/>
        <v>0.4965034965034964</v>
      </c>
      <c r="K123" s="38">
        <f t="shared" si="13"/>
        <v>7.2986013986013969</v>
      </c>
      <c r="L123" s="24"/>
      <c r="M123" s="56">
        <v>6</v>
      </c>
      <c r="N123" s="56">
        <v>13.9</v>
      </c>
      <c r="O123" s="56">
        <v>29.8</v>
      </c>
      <c r="P123" s="24">
        <v>25.2</v>
      </c>
      <c r="Q123" s="24"/>
      <c r="R123" s="24"/>
      <c r="S123" s="24">
        <v>20.399999999999999</v>
      </c>
      <c r="U123" s="24">
        <v>2.4</v>
      </c>
      <c r="V123" s="24">
        <v>2.4</v>
      </c>
      <c r="Z123">
        <v>81.099999999999994</v>
      </c>
      <c r="AA123" s="24">
        <f>V123+U123+F123</f>
        <v>100</v>
      </c>
      <c r="AB123" s="24">
        <f>SUM(M123:T123)-F123</f>
        <v>0.10000000000000853</v>
      </c>
      <c r="AC123" s="24"/>
      <c r="AD123" s="26">
        <f>S123+P123</f>
        <v>45.599999999999994</v>
      </c>
      <c r="AE123" t="s">
        <v>342</v>
      </c>
    </row>
    <row r="124" spans="1:31" s="27" customFormat="1">
      <c r="A124" s="27">
        <v>1981</v>
      </c>
      <c r="B124" s="27" t="s">
        <v>338</v>
      </c>
      <c r="C124" s="27" t="s">
        <v>428</v>
      </c>
      <c r="D124" s="27" t="s">
        <v>339</v>
      </c>
      <c r="E124" s="27" t="s">
        <v>140</v>
      </c>
      <c r="F124" s="28"/>
      <c r="G124" s="28">
        <f>IF(D124="%",VLOOKUP(CONCATENATE(A124,B124),'RECS Weighting for geo combine'!C$2:D$20,2),SUM(M124:S124))</f>
        <v>14.7</v>
      </c>
      <c r="H124" s="28">
        <f t="shared" si="10"/>
        <v>71.837837837837839</v>
      </c>
      <c r="I124" s="28">
        <f t="shared" si="11"/>
        <v>1056.0162162162162</v>
      </c>
      <c r="J124" s="38">
        <f t="shared" si="12"/>
        <v>0.61458333333333337</v>
      </c>
      <c r="K124" s="63">
        <f t="shared" si="13"/>
        <v>9.0343750000000007</v>
      </c>
      <c r="L124" s="28">
        <v>59</v>
      </c>
      <c r="M124" s="28"/>
      <c r="N124" s="28"/>
      <c r="O124" s="28"/>
      <c r="P124" s="28">
        <v>20</v>
      </c>
      <c r="Q124" s="28"/>
      <c r="R124" s="28"/>
      <c r="S124" s="28">
        <v>17</v>
      </c>
      <c r="T124" s="28"/>
      <c r="U124" s="28"/>
      <c r="V124" s="28"/>
      <c r="W124" s="28"/>
      <c r="X124" s="28"/>
      <c r="Y124" s="28"/>
      <c r="Z124" s="28"/>
      <c r="AD124" s="29">
        <f>S124+P124</f>
        <v>37</v>
      </c>
      <c r="AE124" s="27" t="s">
        <v>351</v>
      </c>
    </row>
    <row r="125" spans="1:31">
      <c r="A125">
        <v>1982</v>
      </c>
      <c r="B125" t="s">
        <v>338</v>
      </c>
      <c r="C125" t="str">
        <f>VLOOKUP(B125,'RECS GeoRecode'!A$1:B$11,2)</f>
        <v>US</v>
      </c>
      <c r="D125" t="s">
        <v>339</v>
      </c>
      <c r="E125" t="s">
        <v>140</v>
      </c>
      <c r="F125" s="24">
        <v>97.3</v>
      </c>
      <c r="G125" s="24">
        <f>IF(D125="%",VLOOKUP(CONCATENATE(A125,B125),'RECS Weighting for geo combine'!C$2:D$20,2),SUM(M125:S125))</f>
        <v>10.7</v>
      </c>
      <c r="H125" s="24">
        <f t="shared" si="10"/>
        <v>69.189219712525656</v>
      </c>
      <c r="I125" s="24">
        <f t="shared" si="11"/>
        <v>740.32465092402447</v>
      </c>
      <c r="J125" s="38">
        <f t="shared" si="12"/>
        <v>0.45954045954045958</v>
      </c>
      <c r="K125" s="38">
        <f t="shared" si="13"/>
        <v>4.9170829170829169</v>
      </c>
      <c r="M125" s="24">
        <v>4.9000000000000004</v>
      </c>
      <c r="N125" s="24">
        <v>13.4</v>
      </c>
      <c r="O125" s="24">
        <v>27.7</v>
      </c>
      <c r="P125" s="24">
        <v>26.7</v>
      </c>
      <c r="S125" s="24">
        <v>24.7</v>
      </c>
      <c r="U125" s="24">
        <v>1.6</v>
      </c>
      <c r="V125" s="24">
        <v>1.1000000000000001</v>
      </c>
      <c r="Z125">
        <v>79.5</v>
      </c>
      <c r="AA125" s="24">
        <f t="shared" ref="AA125:AA147" si="16">V125+U125+F125</f>
        <v>100</v>
      </c>
      <c r="AB125" s="24">
        <f t="shared" ref="AB125:AB147" si="17">SUM(M125:T125)-F125</f>
        <v>0.10000000000000853</v>
      </c>
      <c r="AC125" s="24"/>
      <c r="AD125" s="26">
        <f>S125+P125</f>
        <v>51.4</v>
      </c>
      <c r="AE125" t="s">
        <v>346</v>
      </c>
    </row>
    <row r="126" spans="1:31">
      <c r="A126">
        <v>1984</v>
      </c>
      <c r="B126" t="s">
        <v>338</v>
      </c>
      <c r="C126" t="str">
        <f>VLOOKUP(B126,'RECS GeoRecode'!A$1:B$11,2)</f>
        <v>US</v>
      </c>
      <c r="D126" t="s">
        <v>339</v>
      </c>
      <c r="E126" t="s">
        <v>140</v>
      </c>
      <c r="F126" s="24">
        <v>97.9</v>
      </c>
      <c r="G126" s="24">
        <f>IF(D126="%",VLOOKUP(CONCATENATE(A126,B126),'RECS Weighting for geo combine'!C$2:D$20,2),SUM(M126:S126))</f>
        <v>12</v>
      </c>
      <c r="H126" s="24">
        <f t="shared" si="10"/>
        <v>69.245760980592436</v>
      </c>
      <c r="I126" s="24">
        <f t="shared" si="11"/>
        <v>830.94913176710929</v>
      </c>
      <c r="J126" s="38">
        <f t="shared" si="12"/>
        <v>0.45454545454545453</v>
      </c>
      <c r="K126" s="38">
        <f t="shared" si="13"/>
        <v>5.4545454545454541</v>
      </c>
      <c r="M126" s="24">
        <v>4.8</v>
      </c>
      <c r="N126" s="24">
        <v>12.6</v>
      </c>
      <c r="O126" s="24">
        <v>28.1</v>
      </c>
      <c r="P126" s="24">
        <v>27.5</v>
      </c>
      <c r="S126" s="24">
        <v>24.9</v>
      </c>
      <c r="U126" s="24">
        <v>1.2</v>
      </c>
      <c r="V126" s="24">
        <v>1</v>
      </c>
      <c r="Z126">
        <v>78.7</v>
      </c>
      <c r="AA126" s="24">
        <f t="shared" si="16"/>
        <v>100.10000000000001</v>
      </c>
      <c r="AB126" s="24">
        <f t="shared" si="17"/>
        <v>0</v>
      </c>
      <c r="AC126" s="24"/>
      <c r="AD126" s="26">
        <f>S126+P126</f>
        <v>52.4</v>
      </c>
      <c r="AE126" t="s">
        <v>349</v>
      </c>
    </row>
    <row r="127" spans="1:31">
      <c r="A127">
        <v>1987</v>
      </c>
      <c r="B127" t="s">
        <v>338</v>
      </c>
      <c r="C127" t="str">
        <f>VLOOKUP(B127,'RECS GeoRecode'!A$1:B$11,2)</f>
        <v>US</v>
      </c>
      <c r="D127" t="s">
        <v>339</v>
      </c>
      <c r="E127" t="s">
        <v>140</v>
      </c>
      <c r="F127" s="24">
        <v>96.4</v>
      </c>
      <c r="G127" s="24">
        <f>IF(D127="%",VLOOKUP(CONCATENATE(A127,B127),'RECS Weighting for geo combine'!C$2:D$20,2),SUM(M127:S127))</f>
        <v>8.4</v>
      </c>
      <c r="H127" s="24">
        <f t="shared" si="10"/>
        <v>69.968360995850631</v>
      </c>
      <c r="I127" s="24">
        <f t="shared" si="11"/>
        <v>587.73423236514532</v>
      </c>
      <c r="J127" s="38">
        <f t="shared" si="12"/>
        <v>0.36763236763236756</v>
      </c>
      <c r="K127" s="38">
        <f t="shared" si="13"/>
        <v>3.0881118881118876</v>
      </c>
      <c r="L127" s="24"/>
      <c r="M127" s="24">
        <v>3.5</v>
      </c>
      <c r="N127" s="24">
        <v>9.1</v>
      </c>
      <c r="O127" s="24">
        <v>24.2</v>
      </c>
      <c r="P127" s="24">
        <v>27</v>
      </c>
      <c r="Q127" s="24"/>
      <c r="R127" s="24"/>
      <c r="S127" s="24">
        <v>32.6</v>
      </c>
      <c r="T127" s="24"/>
      <c r="U127" s="24">
        <v>1.7</v>
      </c>
      <c r="V127" s="24">
        <v>2</v>
      </c>
      <c r="W127" s="24"/>
      <c r="X127" s="24"/>
      <c r="Y127" s="24"/>
      <c r="Z127" s="24">
        <v>80.7</v>
      </c>
      <c r="AA127" s="24">
        <f t="shared" si="16"/>
        <v>100.10000000000001</v>
      </c>
      <c r="AB127" s="24">
        <f t="shared" si="17"/>
        <v>0</v>
      </c>
      <c r="AC127" s="24"/>
      <c r="AD127" s="26">
        <f>S127+P127</f>
        <v>59.6</v>
      </c>
      <c r="AE127" t="s">
        <v>350</v>
      </c>
    </row>
    <row r="128" spans="1:31">
      <c r="A128">
        <v>1990</v>
      </c>
      <c r="B128" t="s">
        <v>338</v>
      </c>
      <c r="C128" t="str">
        <f>VLOOKUP(B128,'RECS GeoRecode'!A$1:B$11,2)</f>
        <v>US</v>
      </c>
      <c r="D128" t="s">
        <v>339</v>
      </c>
      <c r="E128" t="s">
        <v>140</v>
      </c>
      <c r="F128" s="24">
        <v>94.2</v>
      </c>
      <c r="G128" s="24">
        <f>IF(D128="%",VLOOKUP(CONCATENATE(A128,B128),'RECS Weighting for geo combine'!C$2:D$20,2),SUM(M128:S128))</f>
        <v>9</v>
      </c>
      <c r="H128" s="24">
        <f t="shared" si="10"/>
        <v>70.306475583864128</v>
      </c>
      <c r="I128" s="24">
        <f t="shared" si="11"/>
        <v>632.75828025477711</v>
      </c>
      <c r="J128" s="38">
        <f t="shared" si="12"/>
        <v>0.32200000000000001</v>
      </c>
      <c r="K128" s="38">
        <f t="shared" si="13"/>
        <v>2.8980000000000001</v>
      </c>
      <c r="L128" s="24"/>
      <c r="M128" s="24">
        <v>3.1</v>
      </c>
      <c r="N128" s="24">
        <v>7.5</v>
      </c>
      <c r="O128" s="24">
        <v>21.6</v>
      </c>
      <c r="P128" s="24">
        <v>27.7</v>
      </c>
      <c r="Q128" s="24">
        <v>15.3</v>
      </c>
      <c r="R128" s="24">
        <v>19</v>
      </c>
      <c r="S128" s="24"/>
      <c r="T128" s="24"/>
      <c r="U128" s="24">
        <v>1.6</v>
      </c>
      <c r="V128" s="24">
        <v>4.2</v>
      </c>
      <c r="W128" s="24"/>
      <c r="X128" s="24"/>
      <c r="Y128" s="24"/>
      <c r="Z128" s="24"/>
      <c r="AA128" s="24">
        <f t="shared" si="16"/>
        <v>100</v>
      </c>
      <c r="AB128" s="24">
        <f t="shared" si="17"/>
        <v>0</v>
      </c>
      <c r="AC128" s="24"/>
      <c r="AD128" s="26">
        <f>SUM(P128:R128)</f>
        <v>62</v>
      </c>
      <c r="AE128" t="s">
        <v>352</v>
      </c>
    </row>
    <row r="129" spans="1:31">
      <c r="A129">
        <v>1993</v>
      </c>
      <c r="B129" t="s">
        <v>338</v>
      </c>
      <c r="C129" t="str">
        <f>VLOOKUP(B129,'RECS GeoRecode'!A$1:B$11,2)</f>
        <v>US</v>
      </c>
      <c r="D129" t="s">
        <v>339</v>
      </c>
      <c r="E129" t="s">
        <v>140</v>
      </c>
      <c r="F129" s="24">
        <v>92.2</v>
      </c>
      <c r="G129" s="24">
        <f>IF(D129="%",VLOOKUP(CONCATENATE(A129,B129),'RECS Weighting for geo combine'!C$2:D$20,2),SUM(M129:S129))</f>
        <v>26.5</v>
      </c>
      <c r="H129" s="24">
        <f t="shared" si="10"/>
        <v>69.70260303687634</v>
      </c>
      <c r="I129" s="24">
        <f t="shared" si="11"/>
        <v>1847.118980477223</v>
      </c>
      <c r="J129" s="38">
        <f t="shared" si="12"/>
        <v>0.3573573573573573</v>
      </c>
      <c r="K129" s="38">
        <f t="shared" si="13"/>
        <v>9.4699699699699682</v>
      </c>
      <c r="L129" s="24"/>
      <c r="M129" s="24">
        <v>3.4</v>
      </c>
      <c r="N129" s="24">
        <v>9.1999999999999993</v>
      </c>
      <c r="O129" s="24">
        <v>23.1</v>
      </c>
      <c r="P129" s="24">
        <v>29.7</v>
      </c>
      <c r="Q129" s="24">
        <v>14.4</v>
      </c>
      <c r="R129" s="24">
        <v>12.4</v>
      </c>
      <c r="S129" s="24"/>
      <c r="U129" s="24">
        <v>3.3</v>
      </c>
      <c r="V129" s="24">
        <v>4.4000000000000004</v>
      </c>
      <c r="W129" s="24"/>
      <c r="X129" s="24"/>
      <c r="Y129" s="24"/>
      <c r="Z129" s="24"/>
      <c r="AA129" s="24">
        <f t="shared" si="16"/>
        <v>99.9</v>
      </c>
      <c r="AB129" s="24">
        <f t="shared" si="17"/>
        <v>0</v>
      </c>
      <c r="AC129" s="24"/>
      <c r="AE129" t="s">
        <v>353</v>
      </c>
    </row>
    <row r="130" spans="1:31">
      <c r="A130">
        <v>1997</v>
      </c>
      <c r="B130" t="s">
        <v>338</v>
      </c>
      <c r="C130" t="str">
        <f>VLOOKUP(B130,'RECS GeoRecode'!A$1:B$11,2)</f>
        <v>US</v>
      </c>
      <c r="D130" t="s">
        <v>339</v>
      </c>
      <c r="E130" t="s">
        <v>140</v>
      </c>
      <c r="F130" s="24">
        <v>92.5</v>
      </c>
      <c r="G130" s="24">
        <f>IF(D130="%",VLOOKUP(CONCATENATE(A130,B130),'RECS Weighting for geo combine'!C$2:D$20,2),SUM(M130:S130))</f>
        <v>28</v>
      </c>
      <c r="H130" s="24">
        <f t="shared" si="10"/>
        <v>70.068756756756756</v>
      </c>
      <c r="I130" s="24">
        <f t="shared" si="11"/>
        <v>1961.925189189189</v>
      </c>
      <c r="J130" s="38">
        <f t="shared" si="12"/>
        <v>0.34899999999999998</v>
      </c>
      <c r="K130" s="38">
        <f t="shared" si="13"/>
        <v>9.7719999999999985</v>
      </c>
      <c r="L130" s="24"/>
      <c r="M130" s="24">
        <v>3.8</v>
      </c>
      <c r="N130" s="24">
        <v>8.1</v>
      </c>
      <c r="O130" s="24">
        <v>23</v>
      </c>
      <c r="P130" s="24">
        <v>25.3</v>
      </c>
      <c r="Q130" s="24">
        <v>14.5</v>
      </c>
      <c r="R130" s="24">
        <v>17.8</v>
      </c>
      <c r="S130" s="24"/>
      <c r="T130" s="24"/>
      <c r="U130" s="24">
        <v>2.1</v>
      </c>
      <c r="V130" s="24">
        <v>5.4</v>
      </c>
      <c r="W130" s="24"/>
      <c r="X130" s="24"/>
      <c r="Y130" s="24"/>
      <c r="Z130" s="24"/>
      <c r="AA130" s="24">
        <f t="shared" si="16"/>
        <v>100</v>
      </c>
      <c r="AB130" s="24">
        <f t="shared" si="17"/>
        <v>0</v>
      </c>
      <c r="AC130" s="24"/>
      <c r="AE130" t="s">
        <v>356</v>
      </c>
    </row>
    <row r="131" spans="1:31">
      <c r="A131">
        <v>2001</v>
      </c>
      <c r="B131" t="s">
        <v>338</v>
      </c>
      <c r="C131" t="str">
        <f>VLOOKUP(B131,'RECS GeoRecode'!A$1:B$11,2)</f>
        <v>US</v>
      </c>
      <c r="D131" t="s">
        <v>358</v>
      </c>
      <c r="E131" t="s">
        <v>140</v>
      </c>
      <c r="F131" s="24">
        <v>96.8</v>
      </c>
      <c r="G131" s="24">
        <f>IF(D131="%",VLOOKUP(CONCATENATE(A131,B131),'RECS Weighting for geo combine'!C$2:D$20,2),SUM(M131:S131))</f>
        <v>96.700000000000017</v>
      </c>
      <c r="H131" s="24">
        <f t="shared" si="10"/>
        <v>70.117166494312301</v>
      </c>
      <c r="I131" s="24">
        <f t="shared" si="11"/>
        <v>6780.3300000000008</v>
      </c>
      <c r="J131" s="38">
        <f t="shared" si="12"/>
        <v>0.3389990557129367</v>
      </c>
      <c r="K131" s="38">
        <f t="shared" si="13"/>
        <v>32.781208687440987</v>
      </c>
      <c r="M131" s="24">
        <v>3.9</v>
      </c>
      <c r="N131" s="24">
        <v>8.4</v>
      </c>
      <c r="O131" s="24">
        <v>23.6</v>
      </c>
      <c r="P131" s="24">
        <v>25.7</v>
      </c>
      <c r="Q131" s="24">
        <v>16.5</v>
      </c>
      <c r="R131" s="24">
        <v>18.600000000000001</v>
      </c>
      <c r="U131" s="24">
        <v>2</v>
      </c>
      <c r="V131" s="24">
        <v>7.2</v>
      </c>
      <c r="W131" s="24"/>
      <c r="X131" s="24"/>
      <c r="Y131" s="24"/>
      <c r="AA131" s="24">
        <f t="shared" si="16"/>
        <v>106</v>
      </c>
      <c r="AB131" s="24">
        <f t="shared" si="17"/>
        <v>-9.9999999999980105E-2</v>
      </c>
      <c r="AC131" s="24"/>
      <c r="AE131" t="s">
        <v>359</v>
      </c>
    </row>
    <row r="132" spans="1:31">
      <c r="A132">
        <v>2005</v>
      </c>
      <c r="B132" t="s">
        <v>338</v>
      </c>
      <c r="C132" t="str">
        <f>VLOOKUP(B132,'RECS GeoRecode'!A$1:B$11,2)</f>
        <v>US</v>
      </c>
      <c r="D132" t="s">
        <v>358</v>
      </c>
      <c r="E132" t="s">
        <v>140</v>
      </c>
      <c r="F132" s="14">
        <v>101.5</v>
      </c>
      <c r="G132" s="24">
        <f>IF(D132="%",VLOOKUP(CONCATENATE(A132,B132),'RECS Weighting for geo combine'!C$2:D$20,2),SUM(M132:S132))</f>
        <v>101.3</v>
      </c>
      <c r="H132" s="24">
        <f t="shared" si="10"/>
        <v>70.393583415597234</v>
      </c>
      <c r="I132" s="24">
        <f t="shared" si="11"/>
        <v>7130.87</v>
      </c>
      <c r="J132" s="38">
        <f t="shared" si="12"/>
        <v>0.32371505861136157</v>
      </c>
      <c r="K132" s="38">
        <f t="shared" si="13"/>
        <v>32.792335437330927</v>
      </c>
      <c r="M132" s="14">
        <v>4.0999999999999996</v>
      </c>
      <c r="N132" s="14">
        <v>8.1999999999999993</v>
      </c>
      <c r="O132" s="14">
        <v>23.6</v>
      </c>
      <c r="P132" s="14">
        <v>24.6</v>
      </c>
      <c r="Q132" s="14">
        <v>17.600000000000001</v>
      </c>
      <c r="R132" s="14">
        <v>23.2</v>
      </c>
      <c r="S132" s="14"/>
      <c r="T132" s="14"/>
      <c r="U132" s="14">
        <v>3.5999999999999996</v>
      </c>
      <c r="V132" s="14">
        <v>6</v>
      </c>
      <c r="W132" s="24"/>
      <c r="X132" s="24"/>
      <c r="Y132" s="24"/>
      <c r="Z132" s="24"/>
      <c r="AA132" s="24">
        <f t="shared" si="16"/>
        <v>111.1</v>
      </c>
      <c r="AB132" s="24">
        <f t="shared" si="17"/>
        <v>-0.20000000000000284</v>
      </c>
      <c r="AC132" s="24"/>
      <c r="AE132" t="s">
        <v>361</v>
      </c>
    </row>
    <row r="133" spans="1:31">
      <c r="A133">
        <v>2009</v>
      </c>
      <c r="B133" t="s">
        <v>338</v>
      </c>
      <c r="C133" t="str">
        <f>VLOOKUP(B133,'RECS GeoRecode'!A$1:B$11,2)</f>
        <v>US</v>
      </c>
      <c r="D133" t="s">
        <v>358</v>
      </c>
      <c r="E133" t="s">
        <v>140</v>
      </c>
      <c r="F133" s="14"/>
      <c r="G133" s="24">
        <f>IF(D133="%",VLOOKUP(CONCATENATE(A133,B133),'RECS Weighting for geo combine'!C$2:D$20,2),SUM(M133:S133))</f>
        <v>110</v>
      </c>
      <c r="H133" s="24">
        <f t="shared" si="10"/>
        <v>69.63154545454546</v>
      </c>
      <c r="I133" s="24">
        <f t="shared" si="11"/>
        <v>7659.47</v>
      </c>
      <c r="J133" s="38">
        <f t="shared" si="12"/>
        <v>0.41850220264317178</v>
      </c>
      <c r="K133" s="38">
        <f t="shared" si="13"/>
        <v>46.035242290748897</v>
      </c>
      <c r="L133" s="14"/>
      <c r="M133" s="31">
        <v>6.1</v>
      </c>
      <c r="N133" s="31">
        <v>11.8</v>
      </c>
      <c r="O133" s="31">
        <v>29.6</v>
      </c>
      <c r="P133" s="31">
        <v>26.2</v>
      </c>
      <c r="Q133" s="31">
        <v>17.8</v>
      </c>
      <c r="R133" s="31">
        <v>18.5</v>
      </c>
      <c r="T133" s="24"/>
      <c r="U133" s="31">
        <v>3.5</v>
      </c>
      <c r="V133" s="24"/>
      <c r="W133" s="24"/>
      <c r="X133" s="24">
        <v>113.6</v>
      </c>
      <c r="Y133" s="24"/>
      <c r="AA133" s="24">
        <f t="shared" si="16"/>
        <v>3.5</v>
      </c>
      <c r="AB133" s="24">
        <f t="shared" si="17"/>
        <v>110</v>
      </c>
      <c r="AC133" s="24">
        <f>X133-U133-SUM(M133:R133)</f>
        <v>9.9999999999994316E-2</v>
      </c>
      <c r="AE133" t="s">
        <v>363</v>
      </c>
    </row>
    <row r="134" spans="1:31">
      <c r="A134">
        <v>2015</v>
      </c>
      <c r="B134" t="s">
        <v>338</v>
      </c>
      <c r="C134" t="str">
        <f>VLOOKUP(B134,'RECS GeoRecode'!A$1:B$11,2)</f>
        <v>US</v>
      </c>
      <c r="D134" t="s">
        <v>358</v>
      </c>
      <c r="E134" t="s">
        <v>140</v>
      </c>
      <c r="F134" s="14"/>
      <c r="G134" s="24">
        <f>IF(D134="%",VLOOKUP(CONCATENATE(A134,B134),'RECS Weighting for geo combine'!C$2:D$20,2),SUM(M134:S134))</f>
        <v>113.1</v>
      </c>
      <c r="H134" s="24">
        <f t="shared" si="10"/>
        <v>69.931211317418217</v>
      </c>
      <c r="I134" s="24">
        <f t="shared" si="11"/>
        <v>7909.22</v>
      </c>
      <c r="J134" s="38">
        <f t="shared" si="12"/>
        <v>0.395093062605753</v>
      </c>
      <c r="K134" s="38">
        <f t="shared" si="13"/>
        <v>44.685025380710663</v>
      </c>
      <c r="L134" s="14"/>
      <c r="M134" s="32">
        <v>4.5999999999999996</v>
      </c>
      <c r="N134" s="32">
        <v>10.6</v>
      </c>
      <c r="O134" s="32">
        <v>31.5</v>
      </c>
      <c r="P134" s="32">
        <v>25.9</v>
      </c>
      <c r="Q134" s="32">
        <v>20.7</v>
      </c>
      <c r="R134" s="32">
        <v>19.8</v>
      </c>
      <c r="U134" s="32">
        <v>5.0999999999999996</v>
      </c>
      <c r="W134" s="32"/>
      <c r="X134" s="32">
        <v>118.2</v>
      </c>
      <c r="AA134" s="24">
        <f t="shared" si="16"/>
        <v>5.0999999999999996</v>
      </c>
      <c r="AB134" s="24">
        <f t="shared" si="17"/>
        <v>113.1</v>
      </c>
      <c r="AC134" s="24">
        <f>X134-U134-SUM(M134:R134)</f>
        <v>0</v>
      </c>
      <c r="AE134" t="s">
        <v>366</v>
      </c>
    </row>
    <row r="135" spans="1:31">
      <c r="A135">
        <v>2020</v>
      </c>
      <c r="B135" t="s">
        <v>338</v>
      </c>
      <c r="C135" t="str">
        <f>VLOOKUP(B135,'RECS GeoRecode'!A$1:B$11,2)</f>
        <v>US</v>
      </c>
      <c r="D135" t="s">
        <v>358</v>
      </c>
      <c r="E135" t="s">
        <v>140</v>
      </c>
      <c r="F135" s="14"/>
      <c r="G135" s="24">
        <f>IF(D135="%",VLOOKUP(CONCATENATE(A135,B135),'RECS Weighting for geo combine'!C$2:D$20,2),SUM(M135:S135))</f>
        <v>117.74</v>
      </c>
      <c r="H135" s="24">
        <f t="shared" si="10"/>
        <v>69.945761848139966</v>
      </c>
      <c r="I135" s="24">
        <f t="shared" si="11"/>
        <v>8235.4139999999989</v>
      </c>
      <c r="J135" s="38">
        <f t="shared" si="12"/>
        <v>0.38282198656196875</v>
      </c>
      <c r="K135" s="38">
        <f t="shared" si="13"/>
        <v>45.073460697806198</v>
      </c>
      <c r="M135" s="43">
        <v>4.42</v>
      </c>
      <c r="N135" s="43">
        <v>10.3</v>
      </c>
      <c r="O135" s="43">
        <v>32.57</v>
      </c>
      <c r="P135" s="43">
        <v>26.95</v>
      </c>
      <c r="Q135" s="43">
        <v>25.2</v>
      </c>
      <c r="R135" s="43">
        <v>18.3</v>
      </c>
      <c r="U135" s="43">
        <v>5.79</v>
      </c>
      <c r="X135" s="32">
        <v>123.53</v>
      </c>
      <c r="AA135" s="24">
        <f t="shared" si="16"/>
        <v>5.79</v>
      </c>
      <c r="AB135" s="24">
        <f t="shared" si="17"/>
        <v>117.74</v>
      </c>
      <c r="AC135" s="24">
        <f>X135-U135-SUM(M135:R135)</f>
        <v>0</v>
      </c>
      <c r="AE135" t="s">
        <v>368</v>
      </c>
    </row>
    <row r="136" spans="1:31">
      <c r="A136">
        <v>1981</v>
      </c>
      <c r="B136" t="s">
        <v>338</v>
      </c>
      <c r="C136" t="str">
        <f>VLOOKUP(B136,'RECS GeoRecode'!A$1:B$11,2)</f>
        <v>US</v>
      </c>
      <c r="D136" t="s">
        <v>339</v>
      </c>
      <c r="E136" t="s">
        <v>141</v>
      </c>
      <c r="F136" s="24">
        <v>79.3</v>
      </c>
      <c r="G136" s="24">
        <f>IF(D136="%",VLOOKUP(CONCATENATE(A136,B136),'RECS Weighting for geo combine'!C$2:D$20,2),SUM(M136:S136))</f>
        <v>14.7</v>
      </c>
      <c r="H136" s="24">
        <f t="shared" ref="H136:H171" si="18">SUMPRODUCT($M$5:$S$5,M136:S136)/SUM(M136:S136)</f>
        <v>65.088902900378315</v>
      </c>
      <c r="I136" s="24">
        <f t="shared" ref="I136:I171" si="19">G136*H136</f>
        <v>956.80687263556115</v>
      </c>
      <c r="J136" s="38">
        <f t="shared" ref="J136:J171" si="20">SUM(L136:O136)/SUM(L136:V136)</f>
        <v>0.61899999999999999</v>
      </c>
      <c r="K136" s="38">
        <f t="shared" ref="K136:K171" si="21">J136*G136</f>
        <v>9.0992999999999995</v>
      </c>
      <c r="L136" s="24"/>
      <c r="M136" s="56">
        <v>25.5</v>
      </c>
      <c r="N136" s="56">
        <v>19.5</v>
      </c>
      <c r="O136" s="56">
        <v>16.899999999999999</v>
      </c>
      <c r="P136" s="24">
        <v>9.9</v>
      </c>
      <c r="Q136" s="24"/>
      <c r="R136" s="24"/>
      <c r="S136" s="24">
        <v>7.5</v>
      </c>
      <c r="U136" s="24">
        <v>18.2</v>
      </c>
      <c r="V136" s="24">
        <v>2.5</v>
      </c>
      <c r="AA136" s="24">
        <f t="shared" si="16"/>
        <v>100</v>
      </c>
      <c r="AB136" s="24">
        <f t="shared" si="17"/>
        <v>0</v>
      </c>
      <c r="AC136" s="24"/>
      <c r="AD136" s="26">
        <f>S136+P136</f>
        <v>17.399999999999999</v>
      </c>
      <c r="AE136" t="s">
        <v>342</v>
      </c>
    </row>
    <row r="137" spans="1:31">
      <c r="A137">
        <v>1982</v>
      </c>
      <c r="B137" t="s">
        <v>338</v>
      </c>
      <c r="C137" t="str">
        <f>VLOOKUP(B137,'RECS GeoRecode'!A$1:B$11,2)</f>
        <v>US</v>
      </c>
      <c r="D137" t="s">
        <v>339</v>
      </c>
      <c r="E137" t="s">
        <v>141</v>
      </c>
      <c r="F137" s="24">
        <v>83.6</v>
      </c>
      <c r="G137" s="24">
        <f>IF(D137="%",VLOOKUP(CONCATENATE(A137,B137),'RECS Weighting for geo combine'!C$2:D$20,2),SUM(M137:S137))</f>
        <v>10.7</v>
      </c>
      <c r="H137" s="24">
        <f t="shared" si="18"/>
        <v>65.266746411483254</v>
      </c>
      <c r="I137" s="24">
        <f t="shared" si="19"/>
        <v>698.35418660287075</v>
      </c>
      <c r="J137" s="38">
        <f t="shared" si="20"/>
        <v>0.62</v>
      </c>
      <c r="K137" s="38">
        <f t="shared" si="21"/>
        <v>6.6339999999999995</v>
      </c>
      <c r="M137" s="24">
        <v>27</v>
      </c>
      <c r="N137" s="24">
        <v>19.8</v>
      </c>
      <c r="O137" s="24">
        <v>15.2</v>
      </c>
      <c r="P137" s="24">
        <v>11.9</v>
      </c>
      <c r="S137" s="24">
        <v>9.6999999999999993</v>
      </c>
      <c r="U137" s="24">
        <v>15.3</v>
      </c>
      <c r="V137" s="24">
        <v>1.1000000000000001</v>
      </c>
      <c r="AA137" s="24">
        <f t="shared" si="16"/>
        <v>100</v>
      </c>
      <c r="AB137" s="24">
        <f t="shared" si="17"/>
        <v>0</v>
      </c>
      <c r="AC137" s="24"/>
      <c r="AD137" s="26">
        <f>S137+P137</f>
        <v>21.6</v>
      </c>
      <c r="AE137" t="s">
        <v>346</v>
      </c>
    </row>
    <row r="138" spans="1:31">
      <c r="A138">
        <v>1984</v>
      </c>
      <c r="B138" t="s">
        <v>338</v>
      </c>
      <c r="C138" t="str">
        <f>VLOOKUP(B138,'RECS GeoRecode'!A$1:B$11,2)</f>
        <v>US</v>
      </c>
      <c r="D138" t="s">
        <v>339</v>
      </c>
      <c r="E138" t="s">
        <v>141</v>
      </c>
      <c r="F138" s="24">
        <v>84.6</v>
      </c>
      <c r="G138" s="24">
        <f>IF(D138="%",VLOOKUP(CONCATENATE(A138,B138),'RECS Weighting for geo combine'!C$2:D$20,2),SUM(M138:S138))</f>
        <v>12</v>
      </c>
      <c r="H138" s="24">
        <f t="shared" si="18"/>
        <v>65.234751773049638</v>
      </c>
      <c r="I138" s="24">
        <f t="shared" si="19"/>
        <v>782.8170212765956</v>
      </c>
      <c r="J138" s="38">
        <f t="shared" si="20"/>
        <v>0.63500000000000001</v>
      </c>
      <c r="K138" s="38">
        <f t="shared" si="21"/>
        <v>7.62</v>
      </c>
      <c r="M138" s="24">
        <v>27.8</v>
      </c>
      <c r="N138" s="24">
        <v>18.8</v>
      </c>
      <c r="O138" s="24">
        <v>16.899999999999999</v>
      </c>
      <c r="P138" s="24">
        <v>11.4</v>
      </c>
      <c r="S138" s="24">
        <v>9.6999999999999993</v>
      </c>
      <c r="U138">
        <v>14.6</v>
      </c>
      <c r="V138" s="24">
        <v>0.8</v>
      </c>
      <c r="AA138" s="24">
        <f t="shared" si="16"/>
        <v>100</v>
      </c>
      <c r="AB138" s="24">
        <f t="shared" si="17"/>
        <v>0</v>
      </c>
      <c r="AC138" s="24"/>
      <c r="AD138" s="26">
        <f>S138+P138</f>
        <v>21.1</v>
      </c>
      <c r="AE138" t="s">
        <v>349</v>
      </c>
    </row>
    <row r="139" spans="1:31">
      <c r="A139">
        <v>1987</v>
      </c>
      <c r="B139" t="s">
        <v>338</v>
      </c>
      <c r="C139" t="str">
        <f>VLOOKUP(B139,'RECS GeoRecode'!A$1:B$11,2)</f>
        <v>US</v>
      </c>
      <c r="D139" t="s">
        <v>339</v>
      </c>
      <c r="E139" t="s">
        <v>141</v>
      </c>
      <c r="F139" s="24">
        <v>84.4</v>
      </c>
      <c r="G139" s="24">
        <f>IF(D139="%",VLOOKUP(CONCATENATE(A139,B139),'RECS Weighting for geo combine'!C$2:D$20,2),SUM(M139:S139))</f>
        <v>8.4</v>
      </c>
      <c r="H139" s="24">
        <f t="shared" si="18"/>
        <v>66.120497630331755</v>
      </c>
      <c r="I139" s="24">
        <f t="shared" si="19"/>
        <v>555.41218009478678</v>
      </c>
      <c r="J139" s="38">
        <f t="shared" si="20"/>
        <v>0.56999999999999995</v>
      </c>
      <c r="K139" s="38">
        <f t="shared" si="21"/>
        <v>4.7879999999999994</v>
      </c>
      <c r="L139" s="24"/>
      <c r="M139" s="24">
        <v>23.1</v>
      </c>
      <c r="N139" s="24">
        <v>17.8</v>
      </c>
      <c r="O139" s="24">
        <v>16.100000000000001</v>
      </c>
      <c r="P139" s="24">
        <v>13.7</v>
      </c>
      <c r="Q139" s="24"/>
      <c r="R139" s="24"/>
      <c r="S139" s="24">
        <v>13.7</v>
      </c>
      <c r="T139" s="24"/>
      <c r="U139" s="24">
        <v>13.9</v>
      </c>
      <c r="V139" s="24">
        <v>1.7</v>
      </c>
      <c r="W139" s="24"/>
      <c r="X139" s="24"/>
      <c r="Y139" s="24"/>
      <c r="Z139" s="24"/>
      <c r="AA139" s="24">
        <f t="shared" si="16"/>
        <v>100</v>
      </c>
      <c r="AB139" s="24">
        <f t="shared" si="17"/>
        <v>0</v>
      </c>
      <c r="AC139" s="24"/>
      <c r="AD139" s="26">
        <f>S139+P139</f>
        <v>27.4</v>
      </c>
      <c r="AE139" t="s">
        <v>350</v>
      </c>
    </row>
    <row r="140" spans="1:31">
      <c r="A140">
        <v>1990</v>
      </c>
      <c r="B140" t="s">
        <v>338</v>
      </c>
      <c r="C140" t="str">
        <f>VLOOKUP(B140,'RECS GeoRecode'!A$1:B$11,2)</f>
        <v>US</v>
      </c>
      <c r="D140" t="s">
        <v>339</v>
      </c>
      <c r="E140" t="s">
        <v>141</v>
      </c>
      <c r="F140" s="24">
        <v>80</v>
      </c>
      <c r="G140" s="24">
        <f>IF(D140="%",VLOOKUP(CONCATENATE(A140,B140),'RECS Weighting for geo combine'!C$2:D$20,2),SUM(M140:S140))</f>
        <v>9</v>
      </c>
      <c r="H140" s="24">
        <f t="shared" si="18"/>
        <v>66.787749999999988</v>
      </c>
      <c r="I140" s="24">
        <f t="shared" si="19"/>
        <v>601.08974999999987</v>
      </c>
      <c r="J140" s="38">
        <f t="shared" si="20"/>
        <v>0.49700000000000005</v>
      </c>
      <c r="K140" s="38">
        <f t="shared" si="21"/>
        <v>4.4730000000000008</v>
      </c>
      <c r="L140" s="24"/>
      <c r="M140" s="24">
        <v>18.600000000000001</v>
      </c>
      <c r="N140" s="24">
        <v>16</v>
      </c>
      <c r="O140" s="24">
        <v>15.1</v>
      </c>
      <c r="P140" s="24">
        <v>14.6</v>
      </c>
      <c r="Q140" s="24">
        <v>7.7</v>
      </c>
      <c r="R140" s="24">
        <v>8</v>
      </c>
      <c r="S140" s="24"/>
      <c r="T140" s="24"/>
      <c r="U140" s="24">
        <v>16</v>
      </c>
      <c r="V140" s="24">
        <v>4</v>
      </c>
      <c r="W140" s="24"/>
      <c r="X140" s="24"/>
      <c r="Y140" s="24"/>
      <c r="Z140" s="24"/>
      <c r="AA140" s="24">
        <f t="shared" si="16"/>
        <v>100</v>
      </c>
      <c r="AB140" s="24">
        <f t="shared" si="17"/>
        <v>0</v>
      </c>
      <c r="AC140" s="24"/>
      <c r="AD140" s="26">
        <f>SUM(P140:R140)</f>
        <v>30.3</v>
      </c>
      <c r="AE140" t="s">
        <v>352</v>
      </c>
    </row>
    <row r="141" spans="1:31">
      <c r="A141">
        <v>1993</v>
      </c>
      <c r="B141" t="s">
        <v>338</v>
      </c>
      <c r="C141" t="str">
        <f>VLOOKUP(B141,'RECS GeoRecode'!A$1:B$11,2)</f>
        <v>US</v>
      </c>
      <c r="D141" t="s">
        <v>339</v>
      </c>
      <c r="E141" t="s">
        <v>141</v>
      </c>
      <c r="F141" s="24">
        <v>77.599999999999994</v>
      </c>
      <c r="G141" s="24">
        <f>IF(D141="%",VLOOKUP(CONCATENATE(A141,B141),'RECS Weighting for geo combine'!C$2:D$20,2),SUM(M141:S141))</f>
        <v>26.5</v>
      </c>
      <c r="H141" s="24">
        <f t="shared" si="18"/>
        <v>66.644215938303347</v>
      </c>
      <c r="I141" s="24">
        <f t="shared" si="19"/>
        <v>1766.0717223650388</v>
      </c>
      <c r="J141" s="38">
        <f t="shared" si="20"/>
        <v>0.48951048951048953</v>
      </c>
      <c r="K141" s="38">
        <f t="shared" si="21"/>
        <v>12.972027972027973</v>
      </c>
      <c r="M141" s="24">
        <v>17.600000000000001</v>
      </c>
      <c r="N141" s="24">
        <v>15.2</v>
      </c>
      <c r="O141" s="24">
        <v>16.2</v>
      </c>
      <c r="P141" s="24">
        <v>16.3</v>
      </c>
      <c r="Q141" s="24">
        <v>7.2</v>
      </c>
      <c r="R141" s="24">
        <v>5.3</v>
      </c>
      <c r="T141" s="24"/>
      <c r="U141" s="24">
        <v>18.399999999999999</v>
      </c>
      <c r="V141" s="24">
        <v>3.9</v>
      </c>
      <c r="W141" s="24"/>
      <c r="X141" s="24"/>
      <c r="Y141" s="24"/>
      <c r="Z141" s="24"/>
      <c r="AA141" s="24">
        <f t="shared" si="16"/>
        <v>99.899999999999991</v>
      </c>
      <c r="AB141" s="24">
        <f t="shared" si="17"/>
        <v>0.20000000000000284</v>
      </c>
      <c r="AC141" s="24"/>
      <c r="AE141" t="s">
        <v>353</v>
      </c>
    </row>
    <row r="142" spans="1:31">
      <c r="A142">
        <v>1997</v>
      </c>
      <c r="B142" t="s">
        <v>338</v>
      </c>
      <c r="C142" t="str">
        <f>VLOOKUP(B142,'RECS GeoRecode'!A$1:B$11,2)</f>
        <v>US</v>
      </c>
      <c r="D142" t="s">
        <v>339</v>
      </c>
      <c r="E142" t="s">
        <v>141</v>
      </c>
      <c r="F142" s="24">
        <v>83.7</v>
      </c>
      <c r="G142" s="24">
        <f>IF(D142="%",VLOOKUP(CONCATENATE(A142,B142),'RECS Weighting for geo combine'!C$2:D$20,2),SUM(M142:S142))</f>
        <v>28</v>
      </c>
      <c r="H142" s="24">
        <f t="shared" si="18"/>
        <v>66.741696535244941</v>
      </c>
      <c r="I142" s="24">
        <f t="shared" si="19"/>
        <v>1868.7675029868583</v>
      </c>
      <c r="J142" s="38">
        <f t="shared" si="20"/>
        <v>0.53500000000000003</v>
      </c>
      <c r="K142" s="38">
        <f t="shared" si="21"/>
        <v>14.98</v>
      </c>
      <c r="M142">
        <v>19.399999999999999</v>
      </c>
      <c r="N142">
        <v>16.3</v>
      </c>
      <c r="O142" s="24">
        <v>17.8</v>
      </c>
      <c r="P142" s="24">
        <v>14.6</v>
      </c>
      <c r="Q142" s="24">
        <v>7.5</v>
      </c>
      <c r="R142" s="24">
        <v>8.1</v>
      </c>
      <c r="U142" s="24">
        <v>10.199999999999999</v>
      </c>
      <c r="V142" s="24">
        <v>6.1</v>
      </c>
      <c r="AA142" s="24">
        <f t="shared" si="16"/>
        <v>100</v>
      </c>
      <c r="AB142" s="24">
        <f t="shared" si="17"/>
        <v>0</v>
      </c>
      <c r="AC142" s="24"/>
      <c r="AE142" t="s">
        <v>356</v>
      </c>
    </row>
    <row r="143" spans="1:31">
      <c r="A143">
        <v>2001</v>
      </c>
      <c r="B143" t="s">
        <v>338</v>
      </c>
      <c r="C143" t="str">
        <f>VLOOKUP(B143,'RECS GeoRecode'!A$1:B$11,2)</f>
        <v>US</v>
      </c>
      <c r="D143" t="s">
        <v>358</v>
      </c>
      <c r="E143" t="s">
        <v>141</v>
      </c>
      <c r="F143" s="24">
        <v>87.6</v>
      </c>
      <c r="G143" s="24">
        <f>IF(D143="%",VLOOKUP(CONCATENATE(A143,B143),'RECS Weighting for geo combine'!C$2:D$20,2),SUM(M143:S143))</f>
        <v>87.6</v>
      </c>
      <c r="H143" s="24">
        <f t="shared" si="18"/>
        <v>67.168835616438358</v>
      </c>
      <c r="I143" s="24">
        <f t="shared" si="19"/>
        <v>5883.99</v>
      </c>
      <c r="J143" s="38">
        <f t="shared" si="20"/>
        <v>0.50895381715362864</v>
      </c>
      <c r="K143" s="38">
        <f t="shared" si="21"/>
        <v>44.584354382657864</v>
      </c>
      <c r="M143" s="24">
        <v>17.7</v>
      </c>
      <c r="N143" s="24">
        <v>17.2</v>
      </c>
      <c r="O143" s="24">
        <v>19.100000000000001</v>
      </c>
      <c r="P143" s="24">
        <v>15.1</v>
      </c>
      <c r="Q143" s="24">
        <v>8.6999999999999993</v>
      </c>
      <c r="R143" s="24">
        <v>9.8000000000000007</v>
      </c>
      <c r="U143" s="24">
        <v>10.5</v>
      </c>
      <c r="V143" s="24">
        <v>8</v>
      </c>
      <c r="W143" s="24"/>
      <c r="X143" s="24"/>
      <c r="AA143" s="24">
        <f t="shared" si="16"/>
        <v>106.1</v>
      </c>
      <c r="AB143" s="24">
        <f t="shared" si="17"/>
        <v>0</v>
      </c>
      <c r="AC143" s="24"/>
      <c r="AE143" t="s">
        <v>359</v>
      </c>
    </row>
    <row r="144" spans="1:31">
      <c r="A144">
        <v>2005</v>
      </c>
      <c r="B144" t="s">
        <v>338</v>
      </c>
      <c r="C144" t="str">
        <f>VLOOKUP(B144,'RECS GeoRecode'!A$1:B$11,2)</f>
        <v>US</v>
      </c>
      <c r="D144" t="s">
        <v>358</v>
      </c>
      <c r="E144" t="s">
        <v>141</v>
      </c>
      <c r="F144" s="14">
        <v>93.7</v>
      </c>
      <c r="G144" s="24">
        <f>IF(D144="%",VLOOKUP(CONCATENATE(A144,B144),'RECS Weighting for geo combine'!C$2:D$20,2),SUM(M144:S144))</f>
        <v>93.8</v>
      </c>
      <c r="H144" s="24">
        <f t="shared" si="18"/>
        <v>67.497121535181236</v>
      </c>
      <c r="I144" s="24">
        <f t="shared" si="19"/>
        <v>6331.23</v>
      </c>
      <c r="J144" s="38">
        <f t="shared" si="20"/>
        <v>0.48651079136690639</v>
      </c>
      <c r="K144" s="38">
        <f t="shared" si="21"/>
        <v>45.634712230215818</v>
      </c>
      <c r="M144" s="14">
        <v>18.899999999999999</v>
      </c>
      <c r="N144" s="14">
        <v>17.399999999999999</v>
      </c>
      <c r="O144" s="14">
        <v>17.8</v>
      </c>
      <c r="P144" s="14">
        <v>16</v>
      </c>
      <c r="Q144" s="14">
        <v>10.199999999999999</v>
      </c>
      <c r="R144" s="14">
        <v>13.5</v>
      </c>
      <c r="S144" s="14"/>
      <c r="T144" s="14"/>
      <c r="U144" s="14">
        <v>10</v>
      </c>
      <c r="V144" s="14">
        <v>7.4</v>
      </c>
      <c r="W144" s="24"/>
      <c r="X144" s="24"/>
      <c r="Y144" s="24"/>
      <c r="AA144" s="24">
        <f t="shared" si="16"/>
        <v>111.1</v>
      </c>
      <c r="AB144" s="24">
        <f t="shared" si="17"/>
        <v>9.9999999999994316E-2</v>
      </c>
      <c r="AC144" s="24"/>
      <c r="AE144" t="s">
        <v>361</v>
      </c>
    </row>
    <row r="145" spans="1:31">
      <c r="A145">
        <v>2009</v>
      </c>
      <c r="B145" t="s">
        <v>338</v>
      </c>
      <c r="C145" t="str">
        <f>VLOOKUP(B145,'RECS GeoRecode'!A$1:B$11,2)</f>
        <v>US</v>
      </c>
      <c r="D145" t="s">
        <v>358</v>
      </c>
      <c r="E145" t="s">
        <v>141</v>
      </c>
      <c r="F145" s="14"/>
      <c r="G145" s="24">
        <f>IF(D145="%",VLOOKUP(CONCATENATE(A145,B145),'RECS Weighting for geo combine'!C$2:D$20,2),SUM(M145:S145))</f>
        <v>110.20000000000002</v>
      </c>
      <c r="H145" s="24">
        <f t="shared" si="18"/>
        <v>66.634210526315769</v>
      </c>
      <c r="I145" s="24">
        <f t="shared" si="19"/>
        <v>7343.0899999999992</v>
      </c>
      <c r="J145" s="38">
        <f t="shared" si="20"/>
        <v>0.63060686015831124</v>
      </c>
      <c r="K145" s="38">
        <f t="shared" si="21"/>
        <v>69.492875989445906</v>
      </c>
      <c r="L145" s="14"/>
      <c r="M145" s="31">
        <v>26.7</v>
      </c>
      <c r="N145" s="31">
        <v>21.8</v>
      </c>
      <c r="O145" s="31">
        <v>23.2</v>
      </c>
      <c r="P145" s="31">
        <v>17.2</v>
      </c>
      <c r="Q145" s="31">
        <v>10.4</v>
      </c>
      <c r="R145" s="31">
        <v>10.9</v>
      </c>
      <c r="S145" s="31"/>
      <c r="T145" s="24"/>
      <c r="U145" s="31">
        <v>3.5</v>
      </c>
      <c r="V145" s="24"/>
      <c r="W145" s="24"/>
      <c r="X145" s="24">
        <v>113.6</v>
      </c>
      <c r="Y145" s="24"/>
      <c r="AA145" s="24">
        <f t="shared" si="16"/>
        <v>3.5</v>
      </c>
      <c r="AB145" s="24">
        <f t="shared" si="17"/>
        <v>110.20000000000002</v>
      </c>
      <c r="AC145" s="24">
        <f>X145-U145-SUM(M145:R145)</f>
        <v>-0.10000000000002274</v>
      </c>
      <c r="AE145" t="s">
        <v>363</v>
      </c>
    </row>
    <row r="146" spans="1:31">
      <c r="A146">
        <v>2015</v>
      </c>
      <c r="B146" t="s">
        <v>338</v>
      </c>
      <c r="C146" t="str">
        <f>VLOOKUP(B146,'RECS GeoRecode'!A$1:B$11,2)</f>
        <v>US</v>
      </c>
      <c r="D146" t="s">
        <v>358</v>
      </c>
      <c r="E146" t="s">
        <v>141</v>
      </c>
      <c r="F146" s="14"/>
      <c r="G146" s="24">
        <f>IF(D146="%",VLOOKUP(CONCATENATE(A146,B146),'RECS Weighting for geo combine'!C$2:D$20,2),SUM(M146:S146))</f>
        <v>113.1</v>
      </c>
      <c r="H146" s="24">
        <f t="shared" si="18"/>
        <v>67.034836427939879</v>
      </c>
      <c r="I146" s="24">
        <f t="shared" si="19"/>
        <v>7581.64</v>
      </c>
      <c r="J146" s="38">
        <f t="shared" si="20"/>
        <v>0.62182741116751272</v>
      </c>
      <c r="K146" s="38">
        <f t="shared" si="21"/>
        <v>70.328680203045678</v>
      </c>
      <c r="L146" s="14"/>
      <c r="M146" s="32">
        <v>22.2</v>
      </c>
      <c r="N146" s="32">
        <v>24.9</v>
      </c>
      <c r="O146" s="32">
        <v>26.4</v>
      </c>
      <c r="P146" s="32">
        <v>16.8</v>
      </c>
      <c r="Q146" s="32">
        <v>11</v>
      </c>
      <c r="R146" s="32">
        <v>11.8</v>
      </c>
      <c r="U146" s="32">
        <v>5.0999999999999996</v>
      </c>
      <c r="W146" s="32"/>
      <c r="X146" s="32">
        <v>118.2</v>
      </c>
      <c r="AA146" s="24">
        <f t="shared" si="16"/>
        <v>5.0999999999999996</v>
      </c>
      <c r="AB146" s="24">
        <f t="shared" si="17"/>
        <v>113.1</v>
      </c>
      <c r="AC146" s="24">
        <f>X146-U146-SUM(M146:R146)</f>
        <v>0</v>
      </c>
      <c r="AE146" t="s">
        <v>366</v>
      </c>
    </row>
    <row r="147" spans="1:31">
      <c r="A147">
        <v>2020</v>
      </c>
      <c r="B147" t="s">
        <v>338</v>
      </c>
      <c r="C147" t="str">
        <f>VLOOKUP(B147,'RECS GeoRecode'!A$1:B$11,2)</f>
        <v>US</v>
      </c>
      <c r="D147" t="s">
        <v>358</v>
      </c>
      <c r="E147" t="s">
        <v>141</v>
      </c>
      <c r="F147" s="14"/>
      <c r="G147" s="24">
        <f>IF(D147="%",VLOOKUP(CONCATENATE(A147,B147),'RECS Weighting for geo combine'!C$2:D$20,2),SUM(M147:S147))</f>
        <v>117.75</v>
      </c>
      <c r="H147" s="24">
        <f t="shared" si="18"/>
        <v>67.634097664543518</v>
      </c>
      <c r="I147" s="24">
        <f t="shared" si="19"/>
        <v>7963.9149999999991</v>
      </c>
      <c r="J147" s="38">
        <f t="shared" si="20"/>
        <v>0.57463169823538929</v>
      </c>
      <c r="K147" s="38">
        <f t="shared" si="21"/>
        <v>67.662882467217088</v>
      </c>
      <c r="M147" s="43">
        <v>18.75</v>
      </c>
      <c r="N147" s="43">
        <v>22.15</v>
      </c>
      <c r="O147" s="43">
        <v>30.09</v>
      </c>
      <c r="P147" s="43">
        <v>19.350000000000001</v>
      </c>
      <c r="Q147" s="43">
        <v>15.06</v>
      </c>
      <c r="R147" s="43">
        <v>12.35</v>
      </c>
      <c r="U147" s="43">
        <v>5.79</v>
      </c>
      <c r="X147" s="32">
        <v>123.53</v>
      </c>
      <c r="AA147" s="24">
        <f t="shared" si="16"/>
        <v>5.79</v>
      </c>
      <c r="AB147" s="24">
        <f t="shared" si="17"/>
        <v>117.75</v>
      </c>
      <c r="AC147" s="24">
        <f>X147-U147-SUM(M147:R147)</f>
        <v>-1.0000000000005116E-2</v>
      </c>
      <c r="AE147" t="s">
        <v>368</v>
      </c>
    </row>
    <row r="148" spans="1:31" s="27" customFormat="1">
      <c r="A148" s="27">
        <v>1973</v>
      </c>
      <c r="B148" s="27" t="s">
        <v>338</v>
      </c>
      <c r="C148" s="27" t="s">
        <v>428</v>
      </c>
      <c r="D148" s="27" t="s">
        <v>339</v>
      </c>
      <c r="E148" s="27" t="s">
        <v>180</v>
      </c>
      <c r="G148" s="28"/>
      <c r="H148" s="28"/>
      <c r="I148" s="28"/>
      <c r="J148" s="38">
        <f t="shared" si="20"/>
        <v>0.46875</v>
      </c>
      <c r="K148" s="63">
        <f t="shared" si="21"/>
        <v>0</v>
      </c>
      <c r="L148" s="27">
        <v>45</v>
      </c>
      <c r="T148" s="27">
        <v>51</v>
      </c>
      <c r="W148" s="27">
        <v>4</v>
      </c>
      <c r="AD148" s="29">
        <f>T148</f>
        <v>51</v>
      </c>
      <c r="AE148" s="27" t="s">
        <v>341</v>
      </c>
    </row>
    <row r="149" spans="1:31" s="27" customFormat="1">
      <c r="A149" s="27">
        <v>1981</v>
      </c>
      <c r="B149" s="27" t="s">
        <v>338</v>
      </c>
      <c r="C149" s="27" t="s">
        <v>428</v>
      </c>
      <c r="D149" s="27" t="s">
        <v>339</v>
      </c>
      <c r="E149" s="27" t="s">
        <v>180</v>
      </c>
      <c r="G149" s="28">
        <f>IF(D149="%",VLOOKUP(CONCATENATE(A149,B149),'RECS Weighting for geo combine'!C$2:D$20,2),SUM(M149:S149))</f>
        <v>14.7</v>
      </c>
      <c r="H149" s="28"/>
      <c r="I149" s="28"/>
      <c r="J149" s="38">
        <f t="shared" si="20"/>
        <v>0.75</v>
      </c>
      <c r="K149" s="63">
        <f t="shared" si="21"/>
        <v>11.024999999999999</v>
      </c>
      <c r="L149" s="27">
        <v>66</v>
      </c>
      <c r="T149" s="27">
        <v>22</v>
      </c>
      <c r="W149" s="27">
        <v>12</v>
      </c>
      <c r="AD149" s="29">
        <f>T149</f>
        <v>22</v>
      </c>
      <c r="AE149" s="27" t="s">
        <v>342</v>
      </c>
    </row>
    <row r="150" spans="1:31">
      <c r="A150">
        <v>1981</v>
      </c>
      <c r="B150" t="s">
        <v>338</v>
      </c>
      <c r="C150" t="str">
        <f>VLOOKUP(B150,'RECS GeoRecode'!A$1:B$11,2)</f>
        <v>US</v>
      </c>
      <c r="D150" t="s">
        <v>339</v>
      </c>
      <c r="E150" t="s">
        <v>180</v>
      </c>
      <c r="F150" s="24">
        <v>87.8</v>
      </c>
      <c r="G150" s="24">
        <f>IF(D150="%",VLOOKUP(CONCATENATE(A150,B150),'RECS Weighting for geo combine'!C$2:D$20,2),SUM(M150:S150))</f>
        <v>14.7</v>
      </c>
      <c r="H150" s="24">
        <f t="shared" si="18"/>
        <v>65.596241457858767</v>
      </c>
      <c r="I150" s="24">
        <f t="shared" si="19"/>
        <v>964.26474943052381</v>
      </c>
      <c r="J150" s="38">
        <f>SUM(L150:O150)/SUM(L150:V150)</f>
        <v>0.65534465534465536</v>
      </c>
      <c r="K150" s="38">
        <f t="shared" si="21"/>
        <v>9.6335664335664326</v>
      </c>
      <c r="L150" s="24"/>
      <c r="M150" s="56">
        <v>24.5</v>
      </c>
      <c r="N150" s="56">
        <v>21.6</v>
      </c>
      <c r="O150" s="56">
        <v>19.5</v>
      </c>
      <c r="P150" s="24">
        <v>12.9</v>
      </c>
      <c r="Q150" s="24"/>
      <c r="R150" s="24"/>
      <c r="S150" s="24">
        <v>9.3000000000000007</v>
      </c>
      <c r="U150" s="24">
        <v>9.8000000000000007</v>
      </c>
      <c r="V150" s="24">
        <v>2.5</v>
      </c>
      <c r="AA150" s="24">
        <f>V150+U150+F150</f>
        <v>100.1</v>
      </c>
      <c r="AB150" s="24">
        <f>SUM(M150:T150)-F150</f>
        <v>0</v>
      </c>
      <c r="AC150" s="24"/>
      <c r="AD150" s="26">
        <f>S150+P150</f>
        <v>22.200000000000003</v>
      </c>
      <c r="AE150" t="s">
        <v>342</v>
      </c>
    </row>
    <row r="151" spans="1:31" s="27" customFormat="1">
      <c r="A151" s="27">
        <v>1981</v>
      </c>
      <c r="B151" s="27" t="s">
        <v>338</v>
      </c>
      <c r="C151" s="27" t="s">
        <v>428</v>
      </c>
      <c r="D151" s="27" t="s">
        <v>339</v>
      </c>
      <c r="E151" s="27" t="s">
        <v>180</v>
      </c>
      <c r="F151" s="28"/>
      <c r="G151" s="28">
        <f>IF(D151="%",VLOOKUP(CONCATENATE(A151,B151),'RECS Weighting for geo combine'!C$2:D$20,2),SUM(M151:S151))</f>
        <v>14.7</v>
      </c>
      <c r="H151" s="28">
        <f t="shared" si="18"/>
        <v>71.777777777777771</v>
      </c>
      <c r="I151" s="28">
        <f t="shared" si="19"/>
        <v>1055.1333333333332</v>
      </c>
      <c r="J151" s="38">
        <f t="shared" si="20"/>
        <v>0.8</v>
      </c>
      <c r="K151" s="63">
        <f t="shared" si="21"/>
        <v>11.76</v>
      </c>
      <c r="L151" s="28">
        <v>72</v>
      </c>
      <c r="M151" s="28"/>
      <c r="N151" s="28"/>
      <c r="O151" s="28"/>
      <c r="P151" s="28">
        <v>10</v>
      </c>
      <c r="Q151" s="28"/>
      <c r="R151" s="28"/>
      <c r="S151" s="28">
        <v>8</v>
      </c>
      <c r="T151" s="28"/>
      <c r="U151" s="28"/>
      <c r="V151" s="28"/>
      <c r="W151" s="28"/>
      <c r="X151" s="28"/>
      <c r="Y151" s="28"/>
      <c r="Z151" s="28"/>
      <c r="AD151" s="29">
        <f>S151+P151</f>
        <v>18</v>
      </c>
      <c r="AE151" s="27" t="s">
        <v>351</v>
      </c>
    </row>
    <row r="152" spans="1:31">
      <c r="A152">
        <v>1982</v>
      </c>
      <c r="B152" t="s">
        <v>338</v>
      </c>
      <c r="C152" t="str">
        <f>VLOOKUP(B152,'RECS GeoRecode'!A$1:B$11,2)</f>
        <v>US</v>
      </c>
      <c r="D152" t="s">
        <v>339</v>
      </c>
      <c r="E152" t="s">
        <v>180</v>
      </c>
      <c r="F152" s="24">
        <v>88.6</v>
      </c>
      <c r="G152" s="24">
        <f>IF(D152="%",VLOOKUP(CONCATENATE(A152,B152),'RECS Weighting for geo combine'!C$2:D$20,2),SUM(M152:S152))</f>
        <v>10.7</v>
      </c>
      <c r="H152" s="24">
        <f t="shared" si="18"/>
        <v>65.701241534988725</v>
      </c>
      <c r="I152" s="24">
        <f t="shared" si="19"/>
        <v>703.00328442437933</v>
      </c>
      <c r="J152" s="38">
        <f t="shared" si="20"/>
        <v>0.65600000000000003</v>
      </c>
      <c r="K152" s="38">
        <f t="shared" si="21"/>
        <v>7.0191999999999997</v>
      </c>
      <c r="M152" s="24">
        <v>23.9</v>
      </c>
      <c r="N152" s="24">
        <v>22.2</v>
      </c>
      <c r="O152" s="24">
        <v>19.5</v>
      </c>
      <c r="P152" s="24">
        <v>13.2</v>
      </c>
      <c r="S152" s="24">
        <v>9.8000000000000007</v>
      </c>
      <c r="U152" s="24">
        <v>10.3</v>
      </c>
      <c r="V152" s="24">
        <v>1.1000000000000001</v>
      </c>
      <c r="AA152" s="24">
        <f t="shared" ref="AA152:AA171" si="22">V152+U152+F152</f>
        <v>100</v>
      </c>
      <c r="AB152" s="24">
        <f t="shared" ref="AB152:AB171" si="23">SUM(M152:T152)-F152</f>
        <v>0</v>
      </c>
      <c r="AC152" s="24"/>
      <c r="AD152" s="26">
        <f>S152+P152</f>
        <v>23</v>
      </c>
      <c r="AE152" t="s">
        <v>346</v>
      </c>
    </row>
    <row r="153" spans="1:31">
      <c r="A153">
        <v>1984</v>
      </c>
      <c r="B153" t="s">
        <v>338</v>
      </c>
      <c r="C153" t="str">
        <f>VLOOKUP(B153,'RECS GeoRecode'!A$1:B$11,2)</f>
        <v>US</v>
      </c>
      <c r="D153" t="s">
        <v>339</v>
      </c>
      <c r="E153" t="s">
        <v>180</v>
      </c>
      <c r="F153" s="24">
        <v>90.5</v>
      </c>
      <c r="G153" s="24">
        <f>IF(D153="%",VLOOKUP(CONCATENATE(A153,B153),'RECS Weighting for geo combine'!C$2:D$20,2),SUM(M153:S153))</f>
        <v>12</v>
      </c>
      <c r="H153" s="24">
        <f t="shared" si="18"/>
        <v>66.006961325966856</v>
      </c>
      <c r="I153" s="24">
        <f t="shared" si="19"/>
        <v>792.08353591160221</v>
      </c>
      <c r="J153" s="38">
        <f t="shared" si="20"/>
        <v>0.64899999999999991</v>
      </c>
      <c r="K153" s="38">
        <f t="shared" si="21"/>
        <v>7.7879999999999985</v>
      </c>
      <c r="M153" s="24">
        <v>22.9</v>
      </c>
      <c r="N153" s="24">
        <v>21.4</v>
      </c>
      <c r="O153" s="24">
        <v>20.6</v>
      </c>
      <c r="P153" s="24">
        <v>14.2</v>
      </c>
      <c r="S153" s="24">
        <v>11.4</v>
      </c>
      <c r="U153">
        <v>8.8000000000000007</v>
      </c>
      <c r="V153" s="24">
        <v>0.7</v>
      </c>
      <c r="AA153" s="24">
        <f t="shared" si="22"/>
        <v>100</v>
      </c>
      <c r="AB153" s="24">
        <f t="shared" si="23"/>
        <v>0</v>
      </c>
      <c r="AC153" s="24"/>
      <c r="AD153" s="26">
        <f>S153+P153</f>
        <v>25.6</v>
      </c>
      <c r="AE153" t="s">
        <v>349</v>
      </c>
    </row>
    <row r="154" spans="1:31">
      <c r="A154">
        <v>1987</v>
      </c>
      <c r="B154" t="s">
        <v>338</v>
      </c>
      <c r="C154" t="str">
        <f>VLOOKUP(B154,'RECS GeoRecode'!A$1:B$11,2)</f>
        <v>US</v>
      </c>
      <c r="D154" t="s">
        <v>339</v>
      </c>
      <c r="E154" t="s">
        <v>180</v>
      </c>
      <c r="F154" s="24">
        <v>89.9</v>
      </c>
      <c r="G154" s="24">
        <f>IF(D154="%",VLOOKUP(CONCATENATE(A154,B154),'RECS Weighting for geo combine'!C$2:D$20,2),SUM(M154:S154))</f>
        <v>8.4</v>
      </c>
      <c r="H154" s="24">
        <f t="shared" si="18"/>
        <v>66.730589543937711</v>
      </c>
      <c r="I154" s="24">
        <f t="shared" si="19"/>
        <v>560.53695216907681</v>
      </c>
      <c r="J154" s="38">
        <f t="shared" si="20"/>
        <v>0.58041958041958042</v>
      </c>
      <c r="K154" s="38">
        <f t="shared" si="21"/>
        <v>4.8755244755244753</v>
      </c>
      <c r="L154" s="24"/>
      <c r="M154" s="24">
        <v>19.399999999999999</v>
      </c>
      <c r="N154" s="24">
        <v>19.899999999999999</v>
      </c>
      <c r="O154" s="24">
        <v>18.8</v>
      </c>
      <c r="P154" s="24">
        <v>16.2</v>
      </c>
      <c r="Q154" s="24"/>
      <c r="R154" s="24"/>
      <c r="S154" s="24">
        <v>15.6</v>
      </c>
      <c r="T154" s="24"/>
      <c r="U154" s="24">
        <v>8.1999999999999993</v>
      </c>
      <c r="V154" s="24">
        <v>2</v>
      </c>
      <c r="W154" s="24"/>
      <c r="X154" s="24"/>
      <c r="Y154" s="24"/>
      <c r="Z154" s="24"/>
      <c r="AA154" s="24">
        <f t="shared" si="22"/>
        <v>100.10000000000001</v>
      </c>
      <c r="AB154" s="24">
        <f t="shared" si="23"/>
        <v>0</v>
      </c>
      <c r="AC154" s="24"/>
      <c r="AD154" s="26">
        <f>S154+P154</f>
        <v>31.799999999999997</v>
      </c>
      <c r="AE154" t="s">
        <v>350</v>
      </c>
    </row>
    <row r="155" spans="1:31">
      <c r="A155">
        <v>1990</v>
      </c>
      <c r="B155" t="s">
        <v>338</v>
      </c>
      <c r="C155" t="str">
        <f>VLOOKUP(B155,'RECS GeoRecode'!A$1:B$11,2)</f>
        <v>US</v>
      </c>
      <c r="D155" t="s">
        <v>339</v>
      </c>
      <c r="E155" t="s">
        <v>180</v>
      </c>
      <c r="F155" s="24">
        <v>85.7</v>
      </c>
      <c r="G155" s="24">
        <f>IF(D155="%",VLOOKUP(CONCATENATE(A155,B155),'RECS Weighting for geo combine'!C$2:D$20,2),SUM(M155:S155))</f>
        <v>9</v>
      </c>
      <c r="H155" s="24">
        <f t="shared" si="18"/>
        <v>67.265268065268046</v>
      </c>
      <c r="I155" s="24">
        <f t="shared" si="19"/>
        <v>605.38741258741243</v>
      </c>
      <c r="J155" s="38">
        <f t="shared" si="20"/>
        <v>0.52247752247752244</v>
      </c>
      <c r="K155" s="38">
        <f t="shared" si="21"/>
        <v>4.7022977022977024</v>
      </c>
      <c r="L155" s="24"/>
      <c r="M155" s="24">
        <v>15.8</v>
      </c>
      <c r="N155" s="24">
        <v>18.100000000000001</v>
      </c>
      <c r="O155" s="24">
        <v>18.399999999999999</v>
      </c>
      <c r="P155" s="24">
        <v>16.5</v>
      </c>
      <c r="Q155" s="24">
        <v>7.7</v>
      </c>
      <c r="R155" s="24">
        <v>9.3000000000000007</v>
      </c>
      <c r="S155" s="24"/>
      <c r="T155" s="24"/>
      <c r="U155" s="24">
        <v>10.3</v>
      </c>
      <c r="V155" s="24">
        <v>4</v>
      </c>
      <c r="W155" s="24"/>
      <c r="X155" s="24"/>
      <c r="Y155" s="24"/>
      <c r="Z155" s="24"/>
      <c r="AA155" s="24">
        <f t="shared" si="22"/>
        <v>100</v>
      </c>
      <c r="AB155" s="24">
        <f t="shared" si="23"/>
        <v>0.10000000000000853</v>
      </c>
      <c r="AC155" s="24"/>
      <c r="AD155" s="26">
        <f>SUM(P155:R155)</f>
        <v>33.5</v>
      </c>
      <c r="AE155" t="s">
        <v>352</v>
      </c>
    </row>
    <row r="156" spans="1:31">
      <c r="A156">
        <v>1993</v>
      </c>
      <c r="B156" t="s">
        <v>338</v>
      </c>
      <c r="C156" t="str">
        <f>VLOOKUP(B156,'RECS GeoRecode'!A$1:B$11,2)</f>
        <v>US</v>
      </c>
      <c r="D156" t="s">
        <v>339</v>
      </c>
      <c r="E156" t="s">
        <v>180</v>
      </c>
      <c r="F156" s="24">
        <v>84.7</v>
      </c>
      <c r="G156" s="24">
        <f>IF(D156="%",VLOOKUP(CONCATENATE(A156,B156),'RECS Weighting for geo combine'!C$2:D$20,2),SUM(M156:S156))</f>
        <v>26.5</v>
      </c>
      <c r="H156" s="24">
        <f t="shared" si="18"/>
        <v>67.102715466351796</v>
      </c>
      <c r="I156" s="24">
        <f t="shared" si="19"/>
        <v>1778.2219598583226</v>
      </c>
      <c r="J156" s="38">
        <f t="shared" si="20"/>
        <v>0.51400000000000001</v>
      </c>
      <c r="K156" s="38">
        <f t="shared" si="21"/>
        <v>13.621</v>
      </c>
      <c r="M156" s="24">
        <v>16</v>
      </c>
      <c r="N156" s="24">
        <v>17.2</v>
      </c>
      <c r="O156" s="24">
        <v>18.2</v>
      </c>
      <c r="P156" s="24">
        <v>18.2</v>
      </c>
      <c r="Q156" s="24">
        <v>8.1999999999999993</v>
      </c>
      <c r="R156" s="24">
        <v>6.9</v>
      </c>
      <c r="T156" s="24"/>
      <c r="U156" s="24">
        <v>11</v>
      </c>
      <c r="V156" s="24">
        <v>4.3</v>
      </c>
      <c r="W156" s="24"/>
      <c r="X156" s="24"/>
      <c r="Y156" s="24"/>
      <c r="Z156" s="24"/>
      <c r="AA156" s="24">
        <f t="shared" si="22"/>
        <v>100</v>
      </c>
      <c r="AB156" s="24">
        <f t="shared" si="23"/>
        <v>0</v>
      </c>
      <c r="AC156" s="24"/>
      <c r="AE156" t="s">
        <v>353</v>
      </c>
    </row>
    <row r="157" spans="1:31">
      <c r="A157">
        <v>1997</v>
      </c>
      <c r="B157" t="s">
        <v>338</v>
      </c>
      <c r="C157" t="str">
        <f>VLOOKUP(B157,'RECS GeoRecode'!A$1:B$11,2)</f>
        <v>US</v>
      </c>
      <c r="D157" t="s">
        <v>339</v>
      </c>
      <c r="E157" t="s">
        <v>180</v>
      </c>
      <c r="F157" s="24">
        <v>87.8</v>
      </c>
      <c r="G157" s="24">
        <f>IF(D157="%",VLOOKUP(CONCATENATE(A157,B157),'RECS Weighting for geo combine'!C$2:D$20,2),SUM(M157:S157))</f>
        <v>28</v>
      </c>
      <c r="H157" s="24">
        <f t="shared" si="18"/>
        <v>67.409339407744895</v>
      </c>
      <c r="I157" s="24">
        <f t="shared" si="19"/>
        <v>1887.4615034168571</v>
      </c>
      <c r="J157" s="38">
        <f t="shared" si="20"/>
        <v>0.52152152152152154</v>
      </c>
      <c r="K157" s="38">
        <f t="shared" si="21"/>
        <v>14.602602602602603</v>
      </c>
      <c r="M157" s="24">
        <v>16.2</v>
      </c>
      <c r="N157" s="24">
        <v>16.600000000000001</v>
      </c>
      <c r="O157" s="24">
        <v>19.3</v>
      </c>
      <c r="P157" s="24">
        <v>17.3</v>
      </c>
      <c r="Q157" s="24">
        <v>8.3000000000000007</v>
      </c>
      <c r="R157" s="24">
        <v>10.1</v>
      </c>
      <c r="U157" s="24">
        <v>7.1</v>
      </c>
      <c r="V157" s="24">
        <v>5</v>
      </c>
      <c r="AA157" s="24">
        <f t="shared" si="22"/>
        <v>99.899999999999991</v>
      </c>
      <c r="AB157" s="24">
        <f t="shared" si="23"/>
        <v>0</v>
      </c>
      <c r="AC157" s="24"/>
      <c r="AE157" t="s">
        <v>356</v>
      </c>
    </row>
    <row r="158" spans="1:31">
      <c r="A158">
        <v>2001</v>
      </c>
      <c r="B158" t="s">
        <v>338</v>
      </c>
      <c r="C158" t="str">
        <f>VLOOKUP(B158,'RECS GeoRecode'!A$1:B$11,2)</f>
        <v>US</v>
      </c>
      <c r="D158" t="s">
        <v>358</v>
      </c>
      <c r="E158" t="s">
        <v>180</v>
      </c>
      <c r="F158" s="24">
        <v>91.8</v>
      </c>
      <c r="G158" s="24">
        <f>IF(D158="%",VLOOKUP(CONCATENATE(A158,B158),'RECS Weighting for geo combine'!C$2:D$20,2),SUM(M158:S158))</f>
        <v>91.799999999999983</v>
      </c>
      <c r="H158" s="24">
        <f t="shared" si="18"/>
        <v>67.631590413943371</v>
      </c>
      <c r="I158" s="24">
        <f t="shared" si="19"/>
        <v>6208.58</v>
      </c>
      <c r="J158" s="38">
        <f t="shared" si="20"/>
        <v>0.50754716981132086</v>
      </c>
      <c r="K158" s="38">
        <f t="shared" si="21"/>
        <v>46.592830188679244</v>
      </c>
      <c r="M158">
        <v>15.4</v>
      </c>
      <c r="N158">
        <v>17.399999999999999</v>
      </c>
      <c r="O158">
        <v>21</v>
      </c>
      <c r="P158">
        <v>17.399999999999999</v>
      </c>
      <c r="Q158">
        <v>9.5</v>
      </c>
      <c r="R158">
        <v>11.1</v>
      </c>
      <c r="U158">
        <v>7.1</v>
      </c>
      <c r="V158">
        <v>7.1</v>
      </c>
      <c r="W158" s="24"/>
      <c r="X158" s="24"/>
      <c r="Y158" s="24"/>
      <c r="Z158" s="24"/>
      <c r="AA158" s="24">
        <f t="shared" si="22"/>
        <v>106</v>
      </c>
      <c r="AB158" s="24">
        <f t="shared" si="23"/>
        <v>0</v>
      </c>
      <c r="AC158" s="24"/>
      <c r="AE158" t="s">
        <v>359</v>
      </c>
    </row>
    <row r="159" spans="1:31">
      <c r="A159">
        <v>2005</v>
      </c>
      <c r="B159" t="s">
        <v>338</v>
      </c>
      <c r="C159" t="str">
        <f>VLOOKUP(B159,'RECS GeoRecode'!A$1:B$11,2)</f>
        <v>US</v>
      </c>
      <c r="D159" t="s">
        <v>358</v>
      </c>
      <c r="E159" t="s">
        <v>180</v>
      </c>
      <c r="F159" s="14">
        <v>98.1</v>
      </c>
      <c r="G159" s="24">
        <f>IF(D159="%",VLOOKUP(CONCATENATE(A159,B159),'RECS Weighting for geo combine'!C$2:D$20,2),SUM(M159:S159))</f>
        <v>98.1</v>
      </c>
      <c r="H159" s="24">
        <f t="shared" si="18"/>
        <v>68.36391437308869</v>
      </c>
      <c r="I159" s="24">
        <f t="shared" si="19"/>
        <v>6706.5</v>
      </c>
      <c r="J159" s="38">
        <f t="shared" si="20"/>
        <v>0.4694244604316547</v>
      </c>
      <c r="K159" s="38">
        <f t="shared" si="21"/>
        <v>46.050539568345322</v>
      </c>
      <c r="M159" s="14">
        <v>13</v>
      </c>
      <c r="N159" s="14">
        <v>18.399999999999999</v>
      </c>
      <c r="O159" s="14">
        <v>20.8</v>
      </c>
      <c r="P159" s="14">
        <v>18.5</v>
      </c>
      <c r="Q159" s="14">
        <v>11.1</v>
      </c>
      <c r="R159" s="14">
        <v>16.3</v>
      </c>
      <c r="S159" s="14"/>
      <c r="T159" s="30"/>
      <c r="U159" s="14">
        <v>6.7</v>
      </c>
      <c r="V159" s="14">
        <v>6.4</v>
      </c>
      <c r="W159" s="24"/>
      <c r="X159" s="24"/>
      <c r="Y159" s="24"/>
      <c r="AA159" s="24">
        <f t="shared" si="22"/>
        <v>111.19999999999999</v>
      </c>
      <c r="AB159" s="24">
        <f t="shared" si="23"/>
        <v>0</v>
      </c>
      <c r="AC159" s="24"/>
      <c r="AE159" t="s">
        <v>361</v>
      </c>
    </row>
    <row r="160" spans="1:31">
      <c r="A160">
        <v>2009</v>
      </c>
      <c r="B160" t="s">
        <v>338</v>
      </c>
      <c r="C160" t="str">
        <f>VLOOKUP(B160,'RECS GeoRecode'!A$1:B$11,2)</f>
        <v>US</v>
      </c>
      <c r="D160" t="s">
        <v>358</v>
      </c>
      <c r="E160" t="s">
        <v>180</v>
      </c>
      <c r="F160" s="14"/>
      <c r="G160" s="24">
        <f>IF(D160="%",VLOOKUP(CONCATENATE(A160,B160),'RECS Weighting for geo combine'!C$2:D$20,2),SUM(M160:S160))</f>
        <v>110.1</v>
      </c>
      <c r="H160" s="24">
        <f t="shared" si="18"/>
        <v>67.679382379654868</v>
      </c>
      <c r="I160" s="24">
        <f t="shared" si="19"/>
        <v>7451.5000000000009</v>
      </c>
      <c r="J160" s="38">
        <f t="shared" si="20"/>
        <v>0.56602112676056338</v>
      </c>
      <c r="K160" s="38">
        <f t="shared" si="21"/>
        <v>62.318926056338022</v>
      </c>
      <c r="L160" s="14"/>
      <c r="M160" s="42">
        <v>19</v>
      </c>
      <c r="N160" s="42">
        <v>20</v>
      </c>
      <c r="O160" s="42">
        <v>25.3</v>
      </c>
      <c r="P160" s="42">
        <v>19.5</v>
      </c>
      <c r="Q160" s="42">
        <v>12</v>
      </c>
      <c r="R160" s="42">
        <v>14.3</v>
      </c>
      <c r="T160" s="24"/>
      <c r="U160" s="42">
        <v>3.5</v>
      </c>
      <c r="V160" s="24"/>
      <c r="W160" s="24"/>
      <c r="X160" s="24">
        <v>113.6</v>
      </c>
      <c r="Y160" s="24"/>
      <c r="AA160" s="24">
        <f t="shared" si="22"/>
        <v>3.5</v>
      </c>
      <c r="AB160" s="24">
        <f t="shared" si="23"/>
        <v>110.1</v>
      </c>
      <c r="AC160" s="24">
        <f t="shared" ref="AC160:AC171" si="24">X160-U160-SUM(M160:R160)</f>
        <v>0</v>
      </c>
      <c r="AE160" t="s">
        <v>363</v>
      </c>
    </row>
    <row r="161" spans="1:31">
      <c r="A161">
        <v>2015</v>
      </c>
      <c r="B161" t="s">
        <v>338</v>
      </c>
      <c r="C161" t="str">
        <f>VLOOKUP(B161,'RECS GeoRecode'!A$1:B$11,2)</f>
        <v>US</v>
      </c>
      <c r="D161" t="s">
        <v>358</v>
      </c>
      <c r="E161" t="s">
        <v>180</v>
      </c>
      <c r="F161" s="14"/>
      <c r="G161" s="24">
        <f>IF(D161="%",VLOOKUP(CONCATENATE(A161,B161),'RECS Weighting for geo combine'!C$2:D$20,2),SUM(M161:S161))</f>
        <v>113.2</v>
      </c>
      <c r="H161" s="24">
        <f t="shared" si="18"/>
        <v>67.954416961130747</v>
      </c>
      <c r="I161" s="24">
        <f t="shared" si="19"/>
        <v>7692.4400000000005</v>
      </c>
      <c r="J161" s="38">
        <f t="shared" si="20"/>
        <v>0.55367709213863059</v>
      </c>
      <c r="K161" s="38">
        <f t="shared" si="21"/>
        <v>62.676246830092985</v>
      </c>
      <c r="L161" s="14"/>
      <c r="M161" s="40">
        <v>16.2</v>
      </c>
      <c r="N161" s="40">
        <v>20.3</v>
      </c>
      <c r="O161" s="40">
        <v>29</v>
      </c>
      <c r="P161" s="40">
        <v>20</v>
      </c>
      <c r="Q161" s="40">
        <v>13.8</v>
      </c>
      <c r="R161" s="40">
        <v>13.9</v>
      </c>
      <c r="U161" s="40">
        <v>5.0999999999999996</v>
      </c>
      <c r="W161" s="32"/>
      <c r="X161" s="32">
        <v>118.2</v>
      </c>
      <c r="AA161" s="24">
        <f t="shared" si="22"/>
        <v>5.0999999999999996</v>
      </c>
      <c r="AB161" s="24">
        <f t="shared" si="23"/>
        <v>113.2</v>
      </c>
      <c r="AC161" s="24">
        <f t="shared" si="24"/>
        <v>-9.9999999999994316E-2</v>
      </c>
      <c r="AE161" t="s">
        <v>366</v>
      </c>
    </row>
    <row r="162" spans="1:31">
      <c r="A162">
        <v>2020</v>
      </c>
      <c r="B162" t="s">
        <v>338</v>
      </c>
      <c r="C162" t="str">
        <f>VLOOKUP(B162,'RECS GeoRecode'!A$1:B$11,2)</f>
        <v>US</v>
      </c>
      <c r="D162" t="s">
        <v>358</v>
      </c>
      <c r="E162" t="s">
        <v>180</v>
      </c>
      <c r="F162" s="14"/>
      <c r="G162" s="24">
        <f>IF(D162="%",VLOOKUP(CONCATENATE(A162,B162),'RECS Weighting for geo combine'!C$2:D$20,2),SUM(M162:S162))</f>
        <v>117.74</v>
      </c>
      <c r="H162" s="24">
        <f t="shared" si="18"/>
        <v>68.205325293018504</v>
      </c>
      <c r="I162" s="24">
        <f t="shared" si="19"/>
        <v>8030.4949999999981</v>
      </c>
      <c r="J162" s="38">
        <f t="shared" si="20"/>
        <v>0.53549745001214288</v>
      </c>
      <c r="K162" s="38">
        <f t="shared" si="21"/>
        <v>63.049469764429702</v>
      </c>
      <c r="M162" s="34">
        <v>14.85</v>
      </c>
      <c r="N162" s="34">
        <v>19.72</v>
      </c>
      <c r="O162" s="34">
        <v>31.58</v>
      </c>
      <c r="P162" s="34">
        <v>20.22</v>
      </c>
      <c r="Q162" s="34">
        <v>17.489999999999998</v>
      </c>
      <c r="R162" s="34">
        <v>13.88</v>
      </c>
      <c r="U162" s="34">
        <v>5.79</v>
      </c>
      <c r="X162" s="32">
        <v>123.53</v>
      </c>
      <c r="AA162" s="24">
        <f t="shared" si="22"/>
        <v>5.79</v>
      </c>
      <c r="AB162" s="24">
        <f t="shared" si="23"/>
        <v>117.74</v>
      </c>
      <c r="AC162" s="24">
        <f t="shared" si="24"/>
        <v>0</v>
      </c>
      <c r="AE162" t="s">
        <v>368</v>
      </c>
    </row>
    <row r="163" spans="1:31">
      <c r="A163">
        <v>2009</v>
      </c>
      <c r="B163" s="14" t="s">
        <v>364</v>
      </c>
      <c r="C163" t="str">
        <f>VLOOKUP(B163,'RECS GeoRecode'!A$1:B$11,2)</f>
        <v>CZ</v>
      </c>
      <c r="D163" t="s">
        <v>358</v>
      </c>
      <c r="E163" t="s">
        <v>140</v>
      </c>
      <c r="F163" s="14"/>
      <c r="G163" s="24">
        <f>IF(D163="%",VLOOKUP(CONCATENATE(A163,B163),'RECS Weighting for geo combine'!C$2:D$20,2),SUM(M163:S163))</f>
        <v>38.700000000000003</v>
      </c>
      <c r="H163" s="24">
        <f t="shared" si="18"/>
        <v>68.910852713178286</v>
      </c>
      <c r="I163" s="24">
        <f t="shared" si="19"/>
        <v>2666.85</v>
      </c>
      <c r="J163" s="38">
        <f t="shared" si="20"/>
        <v>0.50387596899224807</v>
      </c>
      <c r="K163" s="38">
        <f t="shared" si="21"/>
        <v>19.5</v>
      </c>
      <c r="L163" s="14"/>
      <c r="M163" s="42">
        <v>2.5</v>
      </c>
      <c r="N163" s="42">
        <v>4.9000000000000004</v>
      </c>
      <c r="O163" s="42">
        <v>12.1</v>
      </c>
      <c r="P163" s="42">
        <v>9.6</v>
      </c>
      <c r="Q163" s="42">
        <v>5.7</v>
      </c>
      <c r="R163" s="42">
        <v>3.9</v>
      </c>
      <c r="S163" s="31"/>
      <c r="T163" s="24"/>
      <c r="U163" s="39"/>
      <c r="V163" s="24"/>
      <c r="W163" s="24"/>
      <c r="X163" s="24">
        <v>38.799999999999997</v>
      </c>
      <c r="Y163" s="24"/>
      <c r="AA163" s="24">
        <f t="shared" si="22"/>
        <v>0</v>
      </c>
      <c r="AB163" s="24">
        <f t="shared" si="23"/>
        <v>38.700000000000003</v>
      </c>
      <c r="AC163" s="24">
        <f t="shared" si="24"/>
        <v>9.9999999999994316E-2</v>
      </c>
      <c r="AE163" t="s">
        <v>363</v>
      </c>
    </row>
    <row r="164" spans="1:31">
      <c r="A164">
        <v>2015</v>
      </c>
      <c r="B164" s="14" t="s">
        <v>364</v>
      </c>
      <c r="C164" t="str">
        <f>VLOOKUP(B164,'RECS GeoRecode'!A$1:B$11,2)</f>
        <v>CZ</v>
      </c>
      <c r="D164" t="s">
        <v>358</v>
      </c>
      <c r="E164" t="s">
        <v>140</v>
      </c>
      <c r="F164" s="14"/>
      <c r="G164" s="24">
        <f>IF(D164="%",VLOOKUP(CONCATENATE(A164,B164),'RECS Weighting for geo combine'!C$2:D$20,2),SUM(M164:S164))</f>
        <v>42.5</v>
      </c>
      <c r="H164" s="24">
        <f t="shared" si="18"/>
        <v>69.147529411764708</v>
      </c>
      <c r="I164" s="24">
        <f t="shared" si="19"/>
        <v>2938.77</v>
      </c>
      <c r="J164" s="38">
        <f t="shared" si="20"/>
        <v>0.49176470588235288</v>
      </c>
      <c r="K164" s="38">
        <f t="shared" si="21"/>
        <v>20.9</v>
      </c>
      <c r="L164" s="14"/>
      <c r="M164" s="40">
        <v>2.1</v>
      </c>
      <c r="N164" s="40">
        <v>4.9000000000000004</v>
      </c>
      <c r="O164" s="40">
        <v>13.9</v>
      </c>
      <c r="P164" s="40">
        <v>10.1</v>
      </c>
      <c r="Q164" s="40">
        <v>7.3</v>
      </c>
      <c r="R164" s="40">
        <v>4.2</v>
      </c>
      <c r="U164" s="40"/>
      <c r="W164" s="32"/>
      <c r="X164" s="32">
        <v>42.5</v>
      </c>
      <c r="AA164" s="24">
        <f t="shared" si="22"/>
        <v>0</v>
      </c>
      <c r="AB164" s="24">
        <f t="shared" si="23"/>
        <v>42.5</v>
      </c>
      <c r="AC164" s="24">
        <f t="shared" si="24"/>
        <v>0</v>
      </c>
      <c r="AE164" t="s">
        <v>366</v>
      </c>
    </row>
    <row r="165" spans="1:31">
      <c r="A165">
        <v>2020</v>
      </c>
      <c r="B165" s="14" t="s">
        <v>364</v>
      </c>
      <c r="C165" t="str">
        <f>VLOOKUP(B165,'RECS GeoRecode'!A$1:B$11,2)</f>
        <v>CZ</v>
      </c>
      <c r="D165" t="s">
        <v>358</v>
      </c>
      <c r="E165" t="s">
        <v>140</v>
      </c>
      <c r="F165" s="14"/>
      <c r="G165" s="24">
        <f>IF(D165="%",VLOOKUP(CONCATENATE(A165,B165),'RECS Weighting for geo combine'!C$2:D$20,2),SUM(M165:S165))</f>
        <v>42.339999999999996</v>
      </c>
      <c r="H165" s="24">
        <f t="shared" si="18"/>
        <v>69.339466225791227</v>
      </c>
      <c r="I165" s="24">
        <f t="shared" si="19"/>
        <v>2935.8330000000001</v>
      </c>
      <c r="J165" s="38">
        <f t="shared" si="20"/>
        <v>0.47011764705882364</v>
      </c>
      <c r="K165" s="38">
        <f t="shared" si="21"/>
        <v>19.904781176470593</v>
      </c>
      <c r="M165" s="34">
        <v>1.59</v>
      </c>
      <c r="N165" s="34">
        <v>4.4800000000000004</v>
      </c>
      <c r="O165" s="34">
        <v>13.91</v>
      </c>
      <c r="P165" s="34">
        <v>10.17</v>
      </c>
      <c r="Q165" s="34">
        <v>8.23</v>
      </c>
      <c r="R165" s="34">
        <v>3.96</v>
      </c>
      <c r="U165" s="34">
        <v>0.16</v>
      </c>
      <c r="X165" s="32">
        <v>42.5</v>
      </c>
      <c r="AA165" s="24">
        <f t="shared" si="22"/>
        <v>0.16</v>
      </c>
      <c r="AB165" s="24">
        <f t="shared" si="23"/>
        <v>42.339999999999996</v>
      </c>
      <c r="AC165" s="24">
        <f t="shared" si="24"/>
        <v>0</v>
      </c>
      <c r="AE165" t="s">
        <v>368</v>
      </c>
    </row>
    <row r="166" spans="1:31">
      <c r="A166">
        <v>2009</v>
      </c>
      <c r="B166" s="14" t="s">
        <v>364</v>
      </c>
      <c r="C166" t="str">
        <f>VLOOKUP(B166,'RECS GeoRecode'!A$1:B$11,2)</f>
        <v>CZ</v>
      </c>
      <c r="D166" t="s">
        <v>358</v>
      </c>
      <c r="E166" t="s">
        <v>141</v>
      </c>
      <c r="F166" s="14"/>
      <c r="G166" s="24">
        <f>IF(D166="%",VLOOKUP(CONCATENATE(A166,B166),'RECS Weighting for geo combine'!C$2:D$20,2),SUM(M166:S166))</f>
        <v>38.700000000000003</v>
      </c>
      <c r="H166" s="24">
        <f t="shared" si="18"/>
        <v>66.161757105943167</v>
      </c>
      <c r="I166" s="24">
        <f t="shared" si="19"/>
        <v>2560.4600000000009</v>
      </c>
      <c r="J166" s="38">
        <f t="shared" si="20"/>
        <v>0.6925064599483205</v>
      </c>
      <c r="K166" s="38">
        <f t="shared" si="21"/>
        <v>26.800000000000004</v>
      </c>
      <c r="L166" s="14"/>
      <c r="M166" s="42">
        <v>9.8000000000000007</v>
      </c>
      <c r="N166" s="42">
        <v>8.4</v>
      </c>
      <c r="O166" s="42">
        <v>8.6</v>
      </c>
      <c r="P166" s="42">
        <v>6</v>
      </c>
      <c r="Q166" s="42">
        <v>3.5</v>
      </c>
      <c r="R166" s="42">
        <v>2.4</v>
      </c>
      <c r="S166" s="42"/>
      <c r="T166" s="24"/>
      <c r="U166" s="39"/>
      <c r="V166" s="24"/>
      <c r="W166" s="24"/>
      <c r="X166" s="24">
        <v>38.799999999999997</v>
      </c>
      <c r="Y166" s="24"/>
      <c r="AA166" s="24">
        <f t="shared" si="22"/>
        <v>0</v>
      </c>
      <c r="AB166" s="24">
        <f t="shared" si="23"/>
        <v>38.700000000000003</v>
      </c>
      <c r="AC166" s="24">
        <f t="shared" si="24"/>
        <v>9.9999999999994316E-2</v>
      </c>
      <c r="AE166" t="s">
        <v>363</v>
      </c>
    </row>
    <row r="167" spans="1:31">
      <c r="A167">
        <v>2015</v>
      </c>
      <c r="B167" s="14" t="s">
        <v>364</v>
      </c>
      <c r="C167" t="str">
        <f>VLOOKUP(B167,'RECS GeoRecode'!A$1:B$11,2)</f>
        <v>CZ</v>
      </c>
      <c r="D167" t="s">
        <v>358</v>
      </c>
      <c r="E167" t="s">
        <v>141</v>
      </c>
      <c r="F167" s="14"/>
      <c r="G167" s="24">
        <f>IF(D167="%",VLOOKUP(CONCATENATE(A167,B167),'RECS Weighting for geo combine'!C$2:D$20,2),SUM(M167:S167))</f>
        <v>42.5</v>
      </c>
      <c r="H167" s="24">
        <f t="shared" si="18"/>
        <v>66.13623529411764</v>
      </c>
      <c r="I167" s="24">
        <f t="shared" si="19"/>
        <v>2810.7899999999995</v>
      </c>
      <c r="J167" s="38">
        <f t="shared" si="20"/>
        <v>0.7247058823529412</v>
      </c>
      <c r="K167" s="38">
        <f t="shared" si="21"/>
        <v>30.8</v>
      </c>
      <c r="L167" s="14"/>
      <c r="M167" s="40">
        <v>9.6999999999999993</v>
      </c>
      <c r="N167" s="40">
        <v>10.4</v>
      </c>
      <c r="O167" s="40">
        <v>10.7</v>
      </c>
      <c r="P167" s="40">
        <v>6.3</v>
      </c>
      <c r="Q167" s="40">
        <v>3.4</v>
      </c>
      <c r="R167" s="40">
        <v>2</v>
      </c>
      <c r="S167" s="41"/>
      <c r="U167" s="40"/>
      <c r="W167" s="32"/>
      <c r="X167" s="32">
        <v>42.5</v>
      </c>
      <c r="AA167" s="24">
        <f t="shared" si="22"/>
        <v>0</v>
      </c>
      <c r="AB167" s="24">
        <f t="shared" si="23"/>
        <v>42.5</v>
      </c>
      <c r="AC167" s="24">
        <f t="shared" si="24"/>
        <v>0</v>
      </c>
      <c r="AE167" t="s">
        <v>366</v>
      </c>
    </row>
    <row r="168" spans="1:31">
      <c r="A168">
        <v>2020</v>
      </c>
      <c r="B168" s="14" t="s">
        <v>364</v>
      </c>
      <c r="C168" t="str">
        <f>VLOOKUP(B168,'RECS GeoRecode'!A$1:B$11,2)</f>
        <v>CZ</v>
      </c>
      <c r="D168" t="s">
        <v>358</v>
      </c>
      <c r="E168" t="s">
        <v>141</v>
      </c>
      <c r="F168" s="14"/>
      <c r="G168" s="24">
        <f>IF(D168="%",VLOOKUP(CONCATENATE(A168,B168),'RECS Weighting for geo combine'!C$2:D$20,2),SUM(M168:S168))</f>
        <v>42.339999999999989</v>
      </c>
      <c r="H168" s="24">
        <f t="shared" si="18"/>
        <v>66.95470004723667</v>
      </c>
      <c r="I168" s="24">
        <f t="shared" si="19"/>
        <v>2834.8620000000001</v>
      </c>
      <c r="J168" s="38">
        <f t="shared" si="20"/>
        <v>0.66000000000000014</v>
      </c>
      <c r="K168" s="38">
        <f t="shared" si="21"/>
        <v>27.944399999999998</v>
      </c>
      <c r="M168" s="34">
        <v>7.56</v>
      </c>
      <c r="N168" s="34">
        <v>8.7899999999999991</v>
      </c>
      <c r="O168" s="34">
        <v>11.7</v>
      </c>
      <c r="P168" s="34">
        <v>6.97</v>
      </c>
      <c r="Q168" s="34">
        <v>5.0199999999999996</v>
      </c>
      <c r="R168" s="34">
        <v>2.2999999999999998</v>
      </c>
      <c r="S168" s="41"/>
      <c r="U168" s="34">
        <v>0.16</v>
      </c>
      <c r="X168" s="32">
        <v>42.5</v>
      </c>
      <c r="AA168" s="24">
        <f t="shared" si="22"/>
        <v>0.16</v>
      </c>
      <c r="AB168" s="24">
        <f t="shared" si="23"/>
        <v>42.339999999999989</v>
      </c>
      <c r="AC168" s="24">
        <f t="shared" si="24"/>
        <v>0</v>
      </c>
      <c r="AE168" t="s">
        <v>368</v>
      </c>
    </row>
    <row r="169" spans="1:31">
      <c r="A169">
        <v>2009</v>
      </c>
      <c r="B169" s="14" t="s">
        <v>364</v>
      </c>
      <c r="C169" t="str">
        <f>VLOOKUP(B169,'RECS GeoRecode'!A$1:B$11,2)</f>
        <v>CZ</v>
      </c>
      <c r="D169" t="s">
        <v>358</v>
      </c>
      <c r="E169" t="s">
        <v>180</v>
      </c>
      <c r="F169" s="14"/>
      <c r="G169" s="24">
        <f>IF(D169="%",VLOOKUP(CONCATENATE(A169,B169),'RECS Weighting for geo combine'!C$2:D$20,2),SUM(M169:S169))</f>
        <v>38.800000000000004</v>
      </c>
      <c r="H169" s="24">
        <f t="shared" si="18"/>
        <v>66.870876288659773</v>
      </c>
      <c r="I169" s="24">
        <f t="shared" si="19"/>
        <v>2594.5899999999992</v>
      </c>
      <c r="J169" s="38">
        <f t="shared" si="20"/>
        <v>0.65721649484536071</v>
      </c>
      <c r="K169" s="38">
        <f t="shared" si="21"/>
        <v>25.5</v>
      </c>
      <c r="L169" s="14"/>
      <c r="M169" s="42">
        <v>7.7</v>
      </c>
      <c r="N169" s="42">
        <v>8.1999999999999993</v>
      </c>
      <c r="O169" s="42">
        <v>9.6</v>
      </c>
      <c r="P169" s="42">
        <v>6.6</v>
      </c>
      <c r="Q169" s="42">
        <v>3.6</v>
      </c>
      <c r="R169" s="42">
        <v>3.1</v>
      </c>
      <c r="S169" s="42"/>
      <c r="T169" s="24"/>
      <c r="U169" s="39"/>
      <c r="V169" s="24"/>
      <c r="W169" s="24"/>
      <c r="X169" s="24">
        <v>38.799999999999997</v>
      </c>
      <c r="Y169" s="24"/>
      <c r="AA169" s="24">
        <f t="shared" si="22"/>
        <v>0</v>
      </c>
      <c r="AB169" s="24">
        <f t="shared" si="23"/>
        <v>38.800000000000004</v>
      </c>
      <c r="AC169" s="24">
        <f t="shared" si="24"/>
        <v>0</v>
      </c>
      <c r="AE169" t="s">
        <v>363</v>
      </c>
    </row>
    <row r="170" spans="1:31">
      <c r="A170">
        <v>2015</v>
      </c>
      <c r="B170" s="14" t="s">
        <v>364</v>
      </c>
      <c r="C170" t="str">
        <f>VLOOKUP(B170,'RECS GeoRecode'!A$1:B$11,2)</f>
        <v>CZ</v>
      </c>
      <c r="D170" t="s">
        <v>358</v>
      </c>
      <c r="E170" t="s">
        <v>180</v>
      </c>
      <c r="F170" s="14"/>
      <c r="G170" s="24">
        <f>IF(D170="%",VLOOKUP(CONCATENATE(A170,B170),'RECS Weighting for geo combine'!C$2:D$20,2),SUM(M170:S170))</f>
        <v>42.6</v>
      </c>
      <c r="H170" s="24">
        <f t="shared" si="18"/>
        <v>67.09483568075116</v>
      </c>
      <c r="I170" s="24">
        <f t="shared" si="19"/>
        <v>2858.2399999999993</v>
      </c>
      <c r="J170" s="38">
        <f t="shared" si="20"/>
        <v>0.65727699530516426</v>
      </c>
      <c r="K170" s="38">
        <f t="shared" si="21"/>
        <v>28</v>
      </c>
      <c r="M170" s="40">
        <v>7.2</v>
      </c>
      <c r="N170" s="40">
        <v>9</v>
      </c>
      <c r="O170" s="40">
        <v>11.8</v>
      </c>
      <c r="P170" s="40">
        <v>7.5</v>
      </c>
      <c r="Q170" s="40">
        <v>4.0999999999999996</v>
      </c>
      <c r="R170" s="40">
        <v>3</v>
      </c>
      <c r="S170" s="41"/>
      <c r="U170" s="41"/>
      <c r="X170" s="32">
        <v>42.5</v>
      </c>
      <c r="AA170" s="24">
        <f t="shared" si="22"/>
        <v>0</v>
      </c>
      <c r="AB170" s="24">
        <f t="shared" si="23"/>
        <v>42.6</v>
      </c>
      <c r="AC170" s="24">
        <f t="shared" si="24"/>
        <v>-0.10000000000000142</v>
      </c>
      <c r="AE170" t="s">
        <v>366</v>
      </c>
    </row>
    <row r="171" spans="1:31">
      <c r="A171">
        <v>2020</v>
      </c>
      <c r="B171" s="14" t="s">
        <v>364</v>
      </c>
      <c r="C171" t="str">
        <f>VLOOKUP(B171,'RECS GeoRecode'!A$1:B$11,2)</f>
        <v>CZ</v>
      </c>
      <c r="D171" t="s">
        <v>358</v>
      </c>
      <c r="E171" t="s">
        <v>180</v>
      </c>
      <c r="F171" s="30"/>
      <c r="G171" s="24">
        <f>IF(D171="%",VLOOKUP(CONCATENATE(A171,B171),'RECS Weighting for geo combine'!C$2:D$20,2),SUM(M171:S171))</f>
        <v>42.33</v>
      </c>
      <c r="H171" s="24">
        <f t="shared" si="18"/>
        <v>67.442404913772734</v>
      </c>
      <c r="I171" s="24">
        <f t="shared" si="19"/>
        <v>2854.8369999999995</v>
      </c>
      <c r="J171" s="38">
        <f t="shared" si="20"/>
        <v>0.62908919745822545</v>
      </c>
      <c r="K171" s="38">
        <f t="shared" si="21"/>
        <v>26.629345728406683</v>
      </c>
      <c r="M171" s="34">
        <v>6.41</v>
      </c>
      <c r="N171" s="34">
        <v>8.2899999999999991</v>
      </c>
      <c r="O171" s="34">
        <v>12.03</v>
      </c>
      <c r="P171" s="34">
        <v>7.08</v>
      </c>
      <c r="Q171" s="34">
        <v>5.36</v>
      </c>
      <c r="R171" s="34">
        <v>3.16</v>
      </c>
      <c r="S171" s="41"/>
      <c r="U171" s="34">
        <v>0.16</v>
      </c>
      <c r="X171" s="32">
        <v>42.5</v>
      </c>
      <c r="AA171" s="24">
        <f t="shared" si="22"/>
        <v>0.16</v>
      </c>
      <c r="AB171" s="24">
        <f t="shared" si="23"/>
        <v>42.33</v>
      </c>
      <c r="AC171" s="24">
        <f t="shared" si="24"/>
        <v>1.0000000000005116E-2</v>
      </c>
      <c r="AE171" t="s">
        <v>368</v>
      </c>
    </row>
    <row r="172" spans="1:31">
      <c r="D172" s="32"/>
      <c r="E172" s="32"/>
      <c r="F172" s="32"/>
      <c r="G172" s="32"/>
      <c r="H172" s="32"/>
      <c r="I172" s="32"/>
      <c r="J172" s="32"/>
      <c r="K172" s="32"/>
      <c r="L172" s="32"/>
      <c r="M172" s="32"/>
      <c r="N172" s="32"/>
      <c r="O172" s="32"/>
      <c r="P172" s="32"/>
    </row>
    <row r="173" spans="1:31">
      <c r="D173" s="32"/>
      <c r="E173" s="32"/>
      <c r="F173" s="32"/>
      <c r="G173" s="32"/>
      <c r="H173" s="32"/>
      <c r="I173" s="32"/>
      <c r="J173" s="32"/>
      <c r="K173" s="32"/>
      <c r="L173" s="32"/>
      <c r="M173" s="34"/>
      <c r="N173" s="34"/>
      <c r="O173" s="34"/>
      <c r="P173" s="34"/>
      <c r="Q173" s="34"/>
      <c r="R173" s="34"/>
    </row>
    <row r="174" spans="1:31">
      <c r="D174" s="32"/>
      <c r="E174" s="32"/>
      <c r="F174" s="32"/>
      <c r="G174" s="32"/>
      <c r="H174" s="32"/>
      <c r="I174" s="32"/>
      <c r="J174" s="32"/>
      <c r="K174" s="32"/>
      <c r="L174" s="32"/>
      <c r="M174" s="34"/>
      <c r="N174" s="34"/>
      <c r="O174" s="34"/>
      <c r="P174" s="34"/>
      <c r="Q174" s="34"/>
      <c r="R174" s="34"/>
    </row>
    <row r="175" spans="1:31">
      <c r="D175" s="33"/>
      <c r="E175" s="34"/>
      <c r="F175" s="34"/>
      <c r="G175" s="34"/>
      <c r="H175" s="34"/>
      <c r="I175" s="34"/>
      <c r="J175" s="34"/>
      <c r="K175" s="34"/>
      <c r="L175" s="34"/>
      <c r="M175" s="34"/>
      <c r="N175" s="34"/>
      <c r="O175" s="34"/>
      <c r="P175" s="34"/>
      <c r="Q175" s="34"/>
      <c r="R175" s="34"/>
    </row>
    <row r="176" spans="1:31">
      <c r="D176" s="35"/>
      <c r="E176" s="34"/>
      <c r="F176" s="34"/>
      <c r="G176" s="34"/>
      <c r="H176" s="34"/>
      <c r="I176" s="34"/>
      <c r="J176" s="34"/>
      <c r="K176" s="34"/>
      <c r="L176" s="34"/>
      <c r="M176" s="34"/>
      <c r="N176" s="34"/>
      <c r="O176" s="34"/>
      <c r="P176" s="34"/>
      <c r="Q176" s="34"/>
      <c r="R176" s="34"/>
    </row>
    <row r="177" spans="4:18">
      <c r="D177" s="35"/>
      <c r="E177" s="34"/>
      <c r="F177" s="34"/>
      <c r="G177" s="34"/>
      <c r="H177" s="34"/>
      <c r="I177" s="34"/>
      <c r="J177" s="34"/>
      <c r="K177" s="34"/>
      <c r="L177" s="34"/>
      <c r="M177" s="34"/>
      <c r="N177" s="34"/>
      <c r="O177" s="34"/>
      <c r="P177" s="34"/>
      <c r="Q177" s="34"/>
      <c r="R177" s="34"/>
    </row>
    <row r="178" spans="4:18">
      <c r="D178" s="35"/>
      <c r="E178" s="34"/>
      <c r="F178" s="34"/>
      <c r="G178" s="34"/>
      <c r="H178" s="34"/>
      <c r="I178" s="34"/>
      <c r="J178" s="34"/>
      <c r="K178" s="34"/>
      <c r="L178" s="34"/>
      <c r="M178" s="34"/>
      <c r="N178" s="34"/>
      <c r="O178" s="34"/>
      <c r="P178" s="34"/>
      <c r="Q178" s="34"/>
      <c r="R178" s="34"/>
    </row>
    <row r="179" spans="4:18">
      <c r="D179" s="35"/>
      <c r="E179" s="34"/>
      <c r="F179" s="34"/>
      <c r="G179" s="34"/>
      <c r="H179" s="34"/>
      <c r="I179" s="34"/>
      <c r="J179" s="34"/>
      <c r="K179" s="34"/>
      <c r="L179" s="34"/>
      <c r="M179" s="34"/>
      <c r="N179" s="34"/>
      <c r="O179" s="34"/>
      <c r="P179" s="34"/>
      <c r="Q179" s="34"/>
      <c r="R179" s="34"/>
    </row>
    <row r="180" spans="4:18">
      <c r="D180" s="35"/>
      <c r="E180" s="34"/>
      <c r="F180" s="34"/>
      <c r="G180" s="34"/>
      <c r="H180" s="34"/>
      <c r="I180" s="34"/>
      <c r="J180" s="34"/>
      <c r="K180" s="34"/>
      <c r="L180" s="34"/>
      <c r="M180" s="34"/>
      <c r="N180" s="34"/>
      <c r="O180" s="34"/>
      <c r="P180" s="34"/>
      <c r="Q180" s="34"/>
    </row>
    <row r="181" spans="4:18">
      <c r="D181" s="33"/>
      <c r="E181" s="34"/>
      <c r="F181" s="34"/>
      <c r="G181" s="34"/>
      <c r="H181" s="34"/>
      <c r="I181" s="34"/>
      <c r="J181" s="34"/>
      <c r="K181" s="34"/>
      <c r="L181" s="34"/>
      <c r="M181" s="34"/>
      <c r="N181" s="34"/>
      <c r="O181" s="34"/>
      <c r="P181" s="34"/>
      <c r="Q181" s="34"/>
    </row>
    <row r="182" spans="4:18">
      <c r="D182" s="36"/>
      <c r="E182" s="37"/>
      <c r="F182" s="37"/>
      <c r="G182" s="37"/>
      <c r="H182" s="37"/>
      <c r="I182" s="37"/>
      <c r="J182" s="37"/>
      <c r="K182" s="37"/>
      <c r="L182" s="34"/>
      <c r="M182" s="34"/>
      <c r="N182" s="34"/>
      <c r="O182" s="34"/>
      <c r="P182" s="34"/>
      <c r="Q182" s="34"/>
    </row>
    <row r="183" spans="4:18">
      <c r="D183" s="33"/>
      <c r="E183" s="34"/>
      <c r="F183" s="34"/>
      <c r="G183" s="34"/>
      <c r="H183" s="34"/>
      <c r="I183" s="34"/>
      <c r="J183" s="34"/>
      <c r="K183" s="34"/>
      <c r="L183" s="37"/>
      <c r="M183" s="37"/>
      <c r="O183" s="32"/>
      <c r="P183" s="32"/>
    </row>
    <row r="184" spans="4:18">
      <c r="D184" s="35"/>
      <c r="E184" s="34"/>
      <c r="F184" s="34"/>
      <c r="G184" s="34"/>
      <c r="H184" s="34"/>
      <c r="I184" s="34"/>
      <c r="J184" s="34"/>
      <c r="K184" s="34"/>
      <c r="L184" s="34"/>
      <c r="M184" s="34"/>
      <c r="O184" s="32"/>
      <c r="P184" s="32"/>
    </row>
    <row r="185" spans="4:18">
      <c r="D185" s="35"/>
      <c r="E185" s="34"/>
      <c r="F185" s="34"/>
      <c r="G185" s="34"/>
      <c r="H185" s="34"/>
      <c r="I185" s="34"/>
      <c r="J185" s="34"/>
      <c r="K185" s="34"/>
      <c r="L185" s="34"/>
      <c r="M185" s="34"/>
      <c r="O185" s="32"/>
      <c r="P185" s="32"/>
    </row>
    <row r="186" spans="4:18">
      <c r="D186" s="35"/>
      <c r="E186" s="34"/>
      <c r="F186" s="34"/>
      <c r="G186" s="34"/>
      <c r="H186" s="34"/>
      <c r="I186" s="34"/>
      <c r="J186" s="34"/>
      <c r="K186" s="34"/>
      <c r="L186" s="34"/>
      <c r="M186" s="34"/>
      <c r="O186" s="32"/>
      <c r="P186" s="32"/>
    </row>
    <row r="187" spans="4:18">
      <c r="D187" s="35"/>
      <c r="E187" s="34"/>
      <c r="F187" s="34"/>
      <c r="G187" s="34"/>
      <c r="H187" s="34"/>
      <c r="I187" s="34"/>
      <c r="J187" s="34"/>
      <c r="K187" s="34"/>
      <c r="L187" s="34"/>
      <c r="M187" s="34"/>
      <c r="O187" s="32"/>
      <c r="P187" s="32"/>
    </row>
    <row r="188" spans="4:18">
      <c r="D188" s="35"/>
      <c r="E188" s="34"/>
      <c r="F188" s="34"/>
      <c r="G188" s="34"/>
      <c r="H188" s="34"/>
      <c r="I188" s="34"/>
      <c r="J188" s="34"/>
      <c r="K188" s="34"/>
      <c r="L188" s="34"/>
      <c r="M188" s="34"/>
      <c r="N188" s="37"/>
      <c r="O188" s="32"/>
      <c r="P188" s="32"/>
    </row>
    <row r="189" spans="4:18">
      <c r="D189" s="33"/>
      <c r="E189" s="34"/>
      <c r="F189" s="34"/>
      <c r="G189" s="34"/>
      <c r="H189" s="34"/>
      <c r="I189" s="34"/>
      <c r="J189" s="34"/>
      <c r="K189" s="34"/>
      <c r="L189" s="34"/>
      <c r="M189" s="34"/>
      <c r="O189" s="32"/>
      <c r="P189" s="32"/>
    </row>
    <row r="190" spans="4:18">
      <c r="D190" s="36"/>
      <c r="E190" s="37"/>
      <c r="F190" s="37"/>
      <c r="G190" s="37"/>
      <c r="H190" s="37"/>
      <c r="I190" s="37"/>
      <c r="J190" s="37"/>
      <c r="K190" s="37"/>
      <c r="L190" s="34"/>
      <c r="M190" s="34"/>
      <c r="O190" s="32"/>
      <c r="P190" s="32"/>
    </row>
    <row r="191" spans="4:18">
      <c r="D191" s="33"/>
      <c r="E191" s="34"/>
      <c r="F191" s="34"/>
      <c r="G191" s="34"/>
      <c r="H191" s="34"/>
      <c r="I191" s="34"/>
      <c r="J191" s="34"/>
      <c r="K191" s="34"/>
      <c r="L191" s="37"/>
      <c r="M191" s="37"/>
      <c r="O191" s="32"/>
      <c r="P191" s="32"/>
    </row>
    <row r="192" spans="4:18">
      <c r="D192" s="35"/>
      <c r="E192" s="34"/>
      <c r="F192" s="34"/>
      <c r="G192" s="34"/>
      <c r="H192" s="34"/>
      <c r="I192" s="34"/>
      <c r="J192" s="34"/>
      <c r="K192" s="34"/>
    </row>
    <row r="193" spans="4:11">
      <c r="D193" s="35"/>
      <c r="E193" s="34"/>
      <c r="F193" s="34"/>
      <c r="G193" s="34"/>
      <c r="H193" s="34"/>
      <c r="I193" s="34"/>
      <c r="J193" s="34"/>
      <c r="K193" s="34"/>
    </row>
    <row r="194" spans="4:11">
      <c r="D194" s="35"/>
      <c r="E194" s="34"/>
      <c r="F194" s="34"/>
      <c r="G194" s="34"/>
      <c r="H194" s="34"/>
      <c r="I194" s="34"/>
      <c r="J194" s="34"/>
      <c r="K194" s="34"/>
    </row>
    <row r="195" spans="4:11">
      <c r="D195" s="35"/>
      <c r="E195" s="34"/>
      <c r="F195" s="34"/>
      <c r="G195" s="34"/>
      <c r="H195" s="34"/>
      <c r="I195" s="34"/>
      <c r="J195" s="34"/>
      <c r="K195" s="34"/>
    </row>
    <row r="196" spans="4:11">
      <c r="D196" s="35"/>
      <c r="E196" s="34"/>
      <c r="F196" s="34"/>
      <c r="G196" s="34"/>
      <c r="H196" s="34"/>
      <c r="I196" s="34"/>
      <c r="J196" s="34"/>
      <c r="K196" s="34"/>
    </row>
    <row r="197" spans="4:11">
      <c r="D197" s="33"/>
      <c r="E197" s="34"/>
      <c r="F197" s="34"/>
      <c r="G197" s="34"/>
      <c r="H197" s="34"/>
      <c r="I197" s="34"/>
      <c r="J197" s="34"/>
      <c r="K197" s="34"/>
    </row>
  </sheetData>
  <sortState xmlns:xlrd2="http://schemas.microsoft.com/office/spreadsheetml/2017/richdata2" ref="A7:AE171">
    <sortCondition ref="B7:B171"/>
    <sortCondition ref="E7:E171"/>
    <sortCondition ref="A7:A171"/>
  </sortState>
  <mergeCells count="1">
    <mergeCell ref="M4:S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407935E43F4149BD27F899D609E5A1" ma:contentTypeVersion="13" ma:contentTypeDescription="Create a new document." ma:contentTypeScope="" ma:versionID="a139dc54b7b3223375323edc0a1e653c">
  <xsd:schema xmlns:xsd="http://www.w3.org/2001/XMLSchema" xmlns:xs="http://www.w3.org/2001/XMLSchema" xmlns:p="http://schemas.microsoft.com/office/2006/metadata/properties" xmlns:ns3="e857edc0-520f-4533-8f0e-2471aabd30f4" xmlns:ns4="f3cc449e-d972-460a-b378-179ab45bd9c2" targetNamespace="http://schemas.microsoft.com/office/2006/metadata/properties" ma:root="true" ma:fieldsID="f2eb62f303b484f0f734a115bc47a910" ns3:_="" ns4:_="">
    <xsd:import namespace="e857edc0-520f-4533-8f0e-2471aabd30f4"/>
    <xsd:import namespace="f3cc449e-d972-460a-b378-179ab45bd9c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7edc0-520f-4533-8f0e-2471aabd30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cc449e-d972-460a-b378-179ab45bd9c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857edc0-520f-4533-8f0e-2471aabd30f4" xsi:nil="true"/>
  </documentManagement>
</p:properties>
</file>

<file path=customXml/itemProps1.xml><?xml version="1.0" encoding="utf-8"?>
<ds:datastoreItem xmlns:ds="http://schemas.openxmlformats.org/officeDocument/2006/customXml" ds:itemID="{191D9F17-7326-4E99-A206-F85F1DC48932}"/>
</file>

<file path=customXml/itemProps2.xml><?xml version="1.0" encoding="utf-8"?>
<ds:datastoreItem xmlns:ds="http://schemas.openxmlformats.org/officeDocument/2006/customXml" ds:itemID="{D08E76B0-5959-46D5-B911-E56C11CA61D3}"/>
</file>

<file path=customXml/itemProps3.xml><?xml version="1.0" encoding="utf-8"?>
<ds:datastoreItem xmlns:ds="http://schemas.openxmlformats.org/officeDocument/2006/customXml" ds:itemID="{5250EE9D-7A65-4520-90EA-8DB4AACA888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Brownsberger</dc:creator>
  <cp:keywords/>
  <dc:description/>
  <cp:lastModifiedBy/>
  <cp:revision/>
  <dcterms:created xsi:type="dcterms:W3CDTF">2023-10-07T11:49:05Z</dcterms:created>
  <dcterms:modified xsi:type="dcterms:W3CDTF">2023-10-21T22:07:53Z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97534286-f900-474c-a3ed-4ee1397223c3</vt:lpwstr>
  </property>
  <property fmtid="{D5CDD505-2E9C-101B-9397-08002B2CF9AE}" pid="3" name="ContentTypeId">
    <vt:lpwstr>0x010100FD407935E43F4149BD27F899D609E5A1</vt:lpwstr>
  </property>
</Properties>
</file>